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3.xml" ContentType="application/vnd.openxmlformats-officedocument.drawing+xml"/>
  <Override PartName="/xl/comments9.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10.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11.xml" ContentType="application/vnd.openxmlformats-officedocument.spreadsheetml.comments+xml"/>
  <Override PartName="/xl/threadedComments/threadedComment1.xml" ContentType="application/vnd.ms-excel.threadedcomment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mc:AlternateContent xmlns:mc="http://schemas.openxmlformats.org/markup-compatibility/2006">
    <mc:Choice Requires="x15">
      <x15ac:absPath xmlns:x15ac="http://schemas.microsoft.com/office/spreadsheetml/2010/11/ac" url="/Users/hexinhui/Desktop/"/>
    </mc:Choice>
  </mc:AlternateContent>
  <xr:revisionPtr revIDLastSave="0" documentId="13_ncr:1_{888193CB-CFEA-1745-B766-E3F213448BFA}" xr6:coauthVersionLast="47" xr6:coauthVersionMax="47" xr10:uidLastSave="{00000000-0000-0000-0000-000000000000}"/>
  <bookViews>
    <workbookView xWindow="2360" yWindow="660" windowWidth="23260" windowHeight="15040" firstSheet="2" activeTab="5" xr2:uid="{00000000-000D-0000-FFFF-FFFF00000000}"/>
  </bookViews>
  <sheets>
    <sheet name="Notice" sheetId="3" r:id="rId1"/>
    <sheet name="Quarterly Data" sheetId="11" r:id="rId2"/>
    <sheet name="Data" sheetId="1" r:id="rId3"/>
    <sheet name="Annually  Value" sheetId="5" r:id="rId4"/>
    <sheet name="Annually Return" sheetId="6" r:id="rId5"/>
    <sheet name="Evaluation " sheetId="26" r:id="rId6"/>
    <sheet name="Adjusted Annually Return" sheetId="7" r:id="rId7"/>
    <sheet name="Expected return analysis" sheetId="15" r:id="rId8"/>
    <sheet name="Bootstrap Analysis" sheetId="16" r:id="rId9"/>
    <sheet name="Quarterly value" sheetId="8" r:id="rId10"/>
    <sheet name="Quarterly Return" sheetId="12" r:id="rId11"/>
    <sheet name="Adjusted Quarterly Return" sheetId="13" r:id="rId12"/>
    <sheet name="Historical Rolling(5year)" sheetId="17" r:id="rId13"/>
    <sheet name="Weight Applying and Adjustment" sheetId="18" r:id="rId14"/>
    <sheet name="Fundemental Risk Analysis" sheetId="24" r:id="rId15"/>
    <sheet name="Fund balance sheet" sheetId="2" r:id="rId16"/>
    <sheet name="Fee schedule" sheetId="4" r:id="rId17"/>
    <sheet name="Rebalancing Strategies" sheetId="21" r:id="rId18"/>
    <sheet name="Rebalancing test-Monthly" sheetId="25" r:id="rId19"/>
  </sheets>
  <definedNames>
    <definedName name="_xlnm._FilterDatabase" localSheetId="2" hidden="1">Data!$A$1:$L$464</definedName>
    <definedName name="_xlnm._FilterDatabase" localSheetId="1" hidden="1">'Quarterly Data'!$A$1:$M$465</definedName>
    <definedName name="solver_adj" localSheetId="12" hidden="1">'Historical Rolling(5year)'!$T$6:$AD$6</definedName>
    <definedName name="solver_cvg" localSheetId="12" hidden="1">0.0001</definedName>
    <definedName name="solver_drv" localSheetId="12" hidden="1">1</definedName>
    <definedName name="solver_eng" localSheetId="8" hidden="1">1</definedName>
    <definedName name="solver_eng" localSheetId="12" hidden="1">1</definedName>
    <definedName name="solver_est" localSheetId="12" hidden="1">1</definedName>
    <definedName name="solver_itr" localSheetId="12" hidden="1">2147483647</definedName>
    <definedName name="solver_lhs1" localSheetId="12" hidden="1">'Historical Rolling(5year)'!$U$10</definedName>
    <definedName name="solver_lhs2" localSheetId="12" hidden="1">'Historical Rolling(5year)'!$U$12</definedName>
    <definedName name="solver_lhs3" localSheetId="12" hidden="1">'Historical Rolling(5year)'!$U$13</definedName>
    <definedName name="solver_lhs4" localSheetId="12" hidden="1">'Historical Rolling(5year)'!$U$14</definedName>
    <definedName name="solver_lhs5" localSheetId="12" hidden="1">'Historical Rolling(5year)'!$U$15</definedName>
    <definedName name="solver_lhs6" localSheetId="12" hidden="1">'Historical Rolling(5year)'!$U$16</definedName>
    <definedName name="solver_lin" localSheetId="8" hidden="1">2</definedName>
    <definedName name="solver_lin" localSheetId="12" hidden="1">2</definedName>
    <definedName name="solver_mip" localSheetId="12" hidden="1">2147483647</definedName>
    <definedName name="solver_mni" localSheetId="12" hidden="1">30</definedName>
    <definedName name="solver_mrt" localSheetId="12" hidden="1">0.075</definedName>
    <definedName name="solver_msl" localSheetId="12" hidden="1">2</definedName>
    <definedName name="solver_neg" localSheetId="8" hidden="1">1</definedName>
    <definedName name="solver_neg" localSheetId="12" hidden="1">1</definedName>
    <definedName name="solver_nod" localSheetId="12" hidden="1">2147483647</definedName>
    <definedName name="solver_num" localSheetId="8" hidden="1">0</definedName>
    <definedName name="solver_num" localSheetId="12" hidden="1">6</definedName>
    <definedName name="solver_nwt" localSheetId="12" hidden="1">1</definedName>
    <definedName name="solver_opt" localSheetId="8" hidden="1">'Bootstrap Analysis'!$B$5</definedName>
    <definedName name="solver_opt" localSheetId="12" hidden="1">'Historical Rolling(5year)'!$U$11</definedName>
    <definedName name="solver_pre" localSheetId="12" hidden="1">0.000001</definedName>
    <definedName name="solver_rbv" localSheetId="12" hidden="1">1</definedName>
    <definedName name="solver_rel1" localSheetId="12" hidden="1">3</definedName>
    <definedName name="solver_rel2" localSheetId="12" hidden="1">1</definedName>
    <definedName name="solver_rel3" localSheetId="12" hidden="1">1</definedName>
    <definedName name="solver_rel4" localSheetId="12" hidden="1">1</definedName>
    <definedName name="solver_rel5" localSheetId="12" hidden="1">3</definedName>
    <definedName name="solver_rel6" localSheetId="12" hidden="1">2</definedName>
    <definedName name="solver_rhs1" localSheetId="12" hidden="1">5.41%</definedName>
    <definedName name="solver_rhs2" localSheetId="12" hidden="1">20%</definedName>
    <definedName name="solver_rhs3" localSheetId="12" hidden="1">2%</definedName>
    <definedName name="solver_rhs4" localSheetId="12" hidden="1">20%</definedName>
    <definedName name="solver_rhs5" localSheetId="12" hidden="1">2%</definedName>
    <definedName name="solver_rhs6" localSheetId="12" hidden="1">100%</definedName>
    <definedName name="solver_rlx" localSheetId="12" hidden="1">2</definedName>
    <definedName name="solver_rsd" localSheetId="12" hidden="1">0</definedName>
    <definedName name="solver_scl" localSheetId="12" hidden="1">1</definedName>
    <definedName name="solver_sho" localSheetId="12" hidden="1">2</definedName>
    <definedName name="solver_ssz" localSheetId="12" hidden="1">100</definedName>
    <definedName name="solver_tim" localSheetId="12" hidden="1">2147483647</definedName>
    <definedName name="solver_tol" localSheetId="12" hidden="1">0.01</definedName>
    <definedName name="solver_typ" localSheetId="8" hidden="1">1</definedName>
    <definedName name="solver_typ" localSheetId="12" hidden="1">1</definedName>
    <definedName name="solver_val" localSheetId="8" hidden="1">0</definedName>
    <definedName name="solver_val" localSheetId="12" hidden="1">0</definedName>
    <definedName name="solver_ver" localSheetId="8" hidden="1">3</definedName>
    <definedName name="solver_ver" localSheetId="12" hidden="1">3</definedName>
  </definedNames>
  <calcPr calcId="191028" iterate="1" iterateCount="8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5" i="26" l="1"/>
  <c r="Q5" i="26" s="1"/>
  <c r="P5" i="26"/>
  <c r="R5" i="26" s="1"/>
  <c r="U5" i="26"/>
  <c r="V5" i="26"/>
  <c r="Y5" i="26"/>
  <c r="Z5" i="26"/>
  <c r="O6" i="26"/>
  <c r="Q6" i="26" s="1"/>
  <c r="P6" i="26"/>
  <c r="R6" i="26" s="1"/>
  <c r="O7" i="26"/>
  <c r="Q7" i="26" s="1"/>
  <c r="P7" i="26"/>
  <c r="R7" i="26" s="1"/>
  <c r="O8" i="26"/>
  <c r="Q8" i="26" s="1"/>
  <c r="P8" i="26"/>
  <c r="R8" i="26" s="1"/>
  <c r="O9" i="26"/>
  <c r="Q9" i="26" s="1"/>
  <c r="P9" i="26"/>
  <c r="R9" i="26" s="1"/>
  <c r="O10" i="26"/>
  <c r="Q10" i="26" s="1"/>
  <c r="P10" i="26"/>
  <c r="R10" i="26" s="1"/>
  <c r="O11" i="26"/>
  <c r="Q11" i="26" s="1"/>
  <c r="P11" i="26"/>
  <c r="R11" i="26" s="1"/>
  <c r="O12" i="26"/>
  <c r="Q12" i="26" s="1"/>
  <c r="P12" i="26"/>
  <c r="R12" i="26" s="1"/>
  <c r="O13" i="26"/>
  <c r="P13" i="26"/>
  <c r="Q13" i="26"/>
  <c r="R13" i="26"/>
  <c r="O14" i="26"/>
  <c r="P14" i="26"/>
  <c r="Q14" i="26"/>
  <c r="R14" i="26"/>
  <c r="O15" i="26"/>
  <c r="Q15" i="26" s="1"/>
  <c r="P15" i="26"/>
  <c r="R15" i="26" s="1"/>
  <c r="O16" i="26"/>
  <c r="P16" i="26"/>
  <c r="Q16" i="26"/>
  <c r="R16" i="26"/>
  <c r="O17" i="26"/>
  <c r="Q17" i="26" s="1"/>
  <c r="P17" i="26"/>
  <c r="R17" i="26" s="1"/>
  <c r="O18" i="26"/>
  <c r="Q18" i="26" s="1"/>
  <c r="P18" i="26"/>
  <c r="R18" i="26" s="1"/>
  <c r="U18" i="26"/>
  <c r="V18" i="26"/>
  <c r="Y18" i="26"/>
  <c r="Z18" i="26"/>
  <c r="O19" i="26"/>
  <c r="Q19" i="26" s="1"/>
  <c r="P19" i="26"/>
  <c r="R19" i="26" s="1"/>
  <c r="O20" i="26"/>
  <c r="Q20" i="26" s="1"/>
  <c r="P20" i="26"/>
  <c r="R20" i="26" s="1"/>
  <c r="O21" i="26"/>
  <c r="Q21" i="26" s="1"/>
  <c r="P21" i="26"/>
  <c r="R21" i="26" s="1"/>
  <c r="O22" i="26"/>
  <c r="Q22" i="26" s="1"/>
  <c r="P22" i="26"/>
  <c r="R22" i="26" s="1"/>
  <c r="O23" i="26"/>
  <c r="Q23" i="26" s="1"/>
  <c r="P23" i="26"/>
  <c r="Z17" i="26" s="1"/>
  <c r="Z19" i="26" s="1"/>
  <c r="O24" i="26"/>
  <c r="Q24" i="26" s="1"/>
  <c r="P24" i="26"/>
  <c r="R24" i="26" s="1"/>
  <c r="O25" i="26"/>
  <c r="P25" i="26"/>
  <c r="Q25" i="26"/>
  <c r="R25" i="26"/>
  <c r="O26" i="26"/>
  <c r="P26" i="26"/>
  <c r="Q26" i="26"/>
  <c r="R26" i="26"/>
  <c r="U26" i="26"/>
  <c r="O27" i="26"/>
  <c r="P27" i="26"/>
  <c r="Q27" i="26"/>
  <c r="R27" i="26"/>
  <c r="O28" i="26"/>
  <c r="U17" i="26" s="1"/>
  <c r="U19" i="26" s="1"/>
  <c r="P28" i="26"/>
  <c r="V17" i="26" s="1"/>
  <c r="V19" i="26" s="1"/>
  <c r="O29" i="26"/>
  <c r="P29" i="26"/>
  <c r="Q29" i="26"/>
  <c r="R29" i="26"/>
  <c r="O30" i="26"/>
  <c r="Q30" i="26" s="1"/>
  <c r="P30" i="26"/>
  <c r="R30" i="26" s="1"/>
  <c r="O31" i="26"/>
  <c r="P31" i="26"/>
  <c r="Q31" i="26"/>
  <c r="R31" i="26"/>
  <c r="O32" i="26"/>
  <c r="Q32" i="26" s="1"/>
  <c r="P32" i="26"/>
  <c r="R32" i="26" s="1"/>
  <c r="O33" i="26"/>
  <c r="Y4" i="26" s="1"/>
  <c r="Y6" i="26" s="1"/>
  <c r="P33" i="26"/>
  <c r="Z4" i="26" s="1"/>
  <c r="Z6" i="26" s="1"/>
  <c r="Q33" i="26"/>
  <c r="R33" i="26"/>
  <c r="O34" i="26"/>
  <c r="Q34" i="26" s="1"/>
  <c r="P34" i="26"/>
  <c r="R34" i="26" s="1"/>
  <c r="O35" i="26"/>
  <c r="P35" i="26"/>
  <c r="Q35" i="26"/>
  <c r="R35" i="26"/>
  <c r="O36" i="26"/>
  <c r="Q36" i="26" s="1"/>
  <c r="P36" i="26"/>
  <c r="R36" i="26" s="1"/>
  <c r="O37" i="26"/>
  <c r="P37" i="26"/>
  <c r="Q37" i="26"/>
  <c r="R37" i="26"/>
  <c r="O38" i="26"/>
  <c r="U13" i="26" s="1"/>
  <c r="P38" i="26"/>
  <c r="V13" i="26" s="1"/>
  <c r="O39" i="26"/>
  <c r="P39" i="26"/>
  <c r="Q39" i="26"/>
  <c r="R39" i="26"/>
  <c r="O40" i="26"/>
  <c r="Q40" i="26" s="1"/>
  <c r="P40" i="26"/>
  <c r="R40" i="26" s="1"/>
  <c r="O41" i="26"/>
  <c r="P41" i="26"/>
  <c r="Q41" i="26"/>
  <c r="R41" i="26"/>
  <c r="O42" i="26"/>
  <c r="U4" i="26" s="1"/>
  <c r="U6" i="26" s="1"/>
  <c r="P42" i="26"/>
  <c r="V4" i="26" s="1"/>
  <c r="V6" i="26" s="1"/>
  <c r="AP2" i="21"/>
  <c r="AR2" i="21"/>
  <c r="AN2" i="21"/>
  <c r="AV2" i="21"/>
  <c r="CH19" i="21" s="1"/>
  <c r="AX2" i="21"/>
  <c r="AZ2" i="21"/>
  <c r="BB2" i="21"/>
  <c r="BD2" i="21"/>
  <c r="BF2" i="21"/>
  <c r="BH2" i="21"/>
  <c r="AT2" i="21"/>
  <c r="BJ2" i="21"/>
  <c r="BL2" i="21"/>
  <c r="BN2" i="21"/>
  <c r="BP2" i="21"/>
  <c r="BR2" i="21"/>
  <c r="BT2" i="21"/>
  <c r="BV2" i="21"/>
  <c r="BX2" i="21"/>
  <c r="BZ2" i="21"/>
  <c r="CB2" i="21"/>
  <c r="CD2" i="21"/>
  <c r="I50" i="18"/>
  <c r="J50" i="18"/>
  <c r="K50" i="18"/>
  <c r="L50" i="18"/>
  <c r="M50" i="18" s="1"/>
  <c r="G35" i="18"/>
  <c r="G34" i="18"/>
  <c r="G33" i="18"/>
  <c r="G32" i="18"/>
  <c r="G31" i="18"/>
  <c r="G30" i="18"/>
  <c r="G29" i="18"/>
  <c r="G28" i="18"/>
  <c r="M22" i="18"/>
  <c r="M25" i="18"/>
  <c r="M23" i="18"/>
  <c r="C36" i="4"/>
  <c r="C26" i="4"/>
  <c r="L26" i="4"/>
  <c r="K24" i="4"/>
  <c r="K26" i="4" s="1"/>
  <c r="J24" i="4"/>
  <c r="J26" i="4" s="1"/>
  <c r="I24" i="4"/>
  <c r="I26" i="4" s="1"/>
  <c r="H24" i="4"/>
  <c r="H26" i="4" s="1"/>
  <c r="G24" i="4"/>
  <c r="G26" i="4" s="1"/>
  <c r="F24" i="4"/>
  <c r="F26" i="4" s="1"/>
  <c r="E24" i="4"/>
  <c r="E26" i="4" s="1"/>
  <c r="D24" i="4"/>
  <c r="D26" i="4" s="1"/>
  <c r="C24" i="4"/>
  <c r="B24" i="4"/>
  <c r="B26" i="4" s="1"/>
  <c r="F17" i="24"/>
  <c r="E17" i="24"/>
  <c r="F27" i="24"/>
  <c r="E27" i="24"/>
  <c r="D17" i="24"/>
  <c r="F8" i="24"/>
  <c r="E24" i="24" s="1"/>
  <c r="Y25" i="26" l="1"/>
  <c r="Y22" i="26"/>
  <c r="V26" i="26"/>
  <c r="R42" i="26"/>
  <c r="R38" i="26"/>
  <c r="R28" i="26"/>
  <c r="Z26" i="26"/>
  <c r="R23" i="26"/>
  <c r="Z13" i="26"/>
  <c r="Y12" i="26"/>
  <c r="Y17" i="26"/>
  <c r="Y19" i="26" s="1"/>
  <c r="Q42" i="26"/>
  <c r="Y11" i="26" s="1"/>
  <c r="Q38" i="26"/>
  <c r="Q28" i="26"/>
  <c r="Y20" i="26" s="1"/>
  <c r="Y26" i="26"/>
  <c r="Y13" i="26"/>
  <c r="Z9" i="26"/>
  <c r="Y9" i="26"/>
  <c r="N50" i="18"/>
  <c r="P50" i="18" s="1"/>
  <c r="O50" i="18"/>
  <c r="F29" i="4"/>
  <c r="F30" i="4" s="1"/>
  <c r="M26" i="4"/>
  <c r="N7" i="18"/>
  <c r="N21" i="18"/>
  <c r="CH42" i="21"/>
  <c r="CH41" i="21"/>
  <c r="CI27" i="21" s="1"/>
  <c r="CH40" i="21"/>
  <c r="CI26" i="21" s="1"/>
  <c r="CH39" i="21"/>
  <c r="CI25" i="21" s="1"/>
  <c r="CH38" i="21"/>
  <c r="CI24" i="21" s="1"/>
  <c r="CH37" i="21"/>
  <c r="CI23" i="21" s="1"/>
  <c r="CH36" i="21"/>
  <c r="CI22" i="21" s="1"/>
  <c r="CH35" i="21"/>
  <c r="CI21" i="21" s="1"/>
  <c r="CH33" i="21"/>
  <c r="CI19" i="21" s="1"/>
  <c r="CH32" i="21"/>
  <c r="CI18" i="21" s="1"/>
  <c r="CH18" i="21"/>
  <c r="CH22" i="21"/>
  <c r="CH21" i="21"/>
  <c r="CH23" i="21"/>
  <c r="J42" i="6"/>
  <c r="K42" i="6"/>
  <c r="P5" i="21"/>
  <c r="AA5" i="21" s="1"/>
  <c r="P6" i="21" s="1"/>
  <c r="Q5" i="21"/>
  <c r="AB5" i="21" s="1"/>
  <c r="Q6" i="21" s="1"/>
  <c r="R5" i="21"/>
  <c r="AC5" i="21" s="1"/>
  <c r="R6" i="21" s="1"/>
  <c r="S5" i="21"/>
  <c r="T5" i="21"/>
  <c r="AE5" i="21" s="1"/>
  <c r="T6" i="21" s="1"/>
  <c r="U5" i="21"/>
  <c r="AF5" i="21" s="1"/>
  <c r="U6" i="21" s="1"/>
  <c r="V5" i="21"/>
  <c r="W5" i="21"/>
  <c r="X5" i="21"/>
  <c r="O5" i="21"/>
  <c r="N5" i="21"/>
  <c r="G5" i="21"/>
  <c r="J5" i="21"/>
  <c r="K5" i="21"/>
  <c r="L5" i="21"/>
  <c r="G6" i="21"/>
  <c r="J6" i="21"/>
  <c r="K6" i="21"/>
  <c r="L6" i="21"/>
  <c r="G7" i="21"/>
  <c r="J7" i="21"/>
  <c r="K7" i="21"/>
  <c r="L7" i="21"/>
  <c r="G8" i="21"/>
  <c r="J8" i="21"/>
  <c r="K8" i="21"/>
  <c r="L8" i="21"/>
  <c r="G9" i="21"/>
  <c r="J9" i="21"/>
  <c r="K9" i="21"/>
  <c r="L9" i="21"/>
  <c r="G10" i="21"/>
  <c r="J10" i="21"/>
  <c r="K10" i="21"/>
  <c r="L10" i="21"/>
  <c r="G11" i="21"/>
  <c r="J11" i="21"/>
  <c r="K11" i="21"/>
  <c r="L11" i="21"/>
  <c r="G12" i="21"/>
  <c r="J12" i="21"/>
  <c r="K12" i="21"/>
  <c r="L12" i="21"/>
  <c r="G13" i="21"/>
  <c r="J13" i="21"/>
  <c r="K13" i="21"/>
  <c r="L13" i="21"/>
  <c r="G14" i="21"/>
  <c r="J14" i="21"/>
  <c r="K14" i="21"/>
  <c r="L14" i="21"/>
  <c r="G15" i="21"/>
  <c r="J15" i="21"/>
  <c r="K15" i="21"/>
  <c r="L15" i="21"/>
  <c r="G16" i="21"/>
  <c r="J16" i="21"/>
  <c r="K16" i="21"/>
  <c r="L16" i="21"/>
  <c r="G17" i="21"/>
  <c r="J17" i="21"/>
  <c r="K17" i="21"/>
  <c r="L17" i="21"/>
  <c r="G18" i="21"/>
  <c r="J18" i="21"/>
  <c r="K18" i="21"/>
  <c r="L18" i="21"/>
  <c r="G19" i="21"/>
  <c r="J19" i="21"/>
  <c r="K19" i="21"/>
  <c r="L19" i="21"/>
  <c r="G20" i="21"/>
  <c r="J20" i="21"/>
  <c r="K20" i="21"/>
  <c r="L20" i="21"/>
  <c r="G21" i="21"/>
  <c r="J21" i="21"/>
  <c r="K21" i="21"/>
  <c r="L21" i="21"/>
  <c r="G22" i="21"/>
  <c r="J22" i="21"/>
  <c r="K22" i="21"/>
  <c r="L22" i="21"/>
  <c r="G23" i="21"/>
  <c r="J23" i="21"/>
  <c r="K23" i="21"/>
  <c r="L23" i="21"/>
  <c r="E24" i="21"/>
  <c r="F24" i="21"/>
  <c r="G24" i="21"/>
  <c r="J24" i="21"/>
  <c r="K24" i="21"/>
  <c r="L24" i="21"/>
  <c r="E25" i="21"/>
  <c r="F25" i="21"/>
  <c r="G25" i="21"/>
  <c r="J25" i="21"/>
  <c r="K25" i="21"/>
  <c r="L25" i="21"/>
  <c r="E26" i="21"/>
  <c r="F26" i="21"/>
  <c r="G26" i="21"/>
  <c r="J26" i="21"/>
  <c r="K26" i="21"/>
  <c r="L26" i="21"/>
  <c r="E27" i="21"/>
  <c r="F27" i="21"/>
  <c r="G27" i="21"/>
  <c r="J27" i="21"/>
  <c r="K27" i="21"/>
  <c r="L27" i="21"/>
  <c r="E28" i="21"/>
  <c r="F28" i="21"/>
  <c r="G28" i="21"/>
  <c r="J28" i="21"/>
  <c r="K28" i="21"/>
  <c r="L28" i="21"/>
  <c r="E29" i="21"/>
  <c r="F29" i="21"/>
  <c r="G29" i="21"/>
  <c r="J29" i="21"/>
  <c r="K29" i="21"/>
  <c r="L29" i="21"/>
  <c r="E30" i="21"/>
  <c r="F30" i="21"/>
  <c r="G30" i="21"/>
  <c r="J30" i="21"/>
  <c r="K30" i="21"/>
  <c r="L30" i="21"/>
  <c r="E31" i="21"/>
  <c r="F31" i="21"/>
  <c r="G31" i="21"/>
  <c r="J31" i="21"/>
  <c r="K31" i="21"/>
  <c r="L31" i="21"/>
  <c r="E32" i="21"/>
  <c r="F32" i="21"/>
  <c r="G32" i="21"/>
  <c r="J32" i="21"/>
  <c r="K32" i="21"/>
  <c r="L32" i="21"/>
  <c r="E33" i="21"/>
  <c r="F33" i="21"/>
  <c r="G33" i="21"/>
  <c r="J33" i="21"/>
  <c r="K33" i="21"/>
  <c r="L33" i="21"/>
  <c r="E34" i="21"/>
  <c r="F34" i="21"/>
  <c r="G34" i="21"/>
  <c r="J34" i="21"/>
  <c r="K34" i="21"/>
  <c r="L34" i="21"/>
  <c r="E35" i="21"/>
  <c r="F35" i="21"/>
  <c r="G35" i="21"/>
  <c r="J35" i="21"/>
  <c r="K35" i="21"/>
  <c r="L35" i="21"/>
  <c r="E36" i="21"/>
  <c r="F36" i="21"/>
  <c r="G36" i="21"/>
  <c r="J36" i="21"/>
  <c r="K36" i="21"/>
  <c r="L36" i="21"/>
  <c r="E37" i="21"/>
  <c r="F37" i="21"/>
  <c r="G37" i="21"/>
  <c r="J37" i="21"/>
  <c r="K37" i="21"/>
  <c r="L37" i="21"/>
  <c r="E38" i="21"/>
  <c r="F38" i="21"/>
  <c r="G38" i="21"/>
  <c r="J38" i="21"/>
  <c r="K38" i="21"/>
  <c r="L38" i="21"/>
  <c r="E39" i="21"/>
  <c r="F39" i="21"/>
  <c r="G39" i="21"/>
  <c r="J39" i="21"/>
  <c r="K39" i="21"/>
  <c r="L39" i="21"/>
  <c r="E40" i="21"/>
  <c r="F40" i="21"/>
  <c r="G40" i="21"/>
  <c r="J40" i="21"/>
  <c r="K40" i="21"/>
  <c r="L40" i="21"/>
  <c r="E41" i="21"/>
  <c r="F41" i="21"/>
  <c r="G41" i="21"/>
  <c r="J41" i="21"/>
  <c r="K41" i="21"/>
  <c r="L41" i="21"/>
  <c r="E42" i="21"/>
  <c r="F42" i="21"/>
  <c r="G42" i="21"/>
  <c r="J42" i="21"/>
  <c r="K42" i="21"/>
  <c r="L42" i="21"/>
  <c r="E43" i="21"/>
  <c r="F43" i="21"/>
  <c r="G43" i="21"/>
  <c r="J43" i="21"/>
  <c r="K43" i="21"/>
  <c r="L43" i="21"/>
  <c r="E44" i="21"/>
  <c r="F44" i="21"/>
  <c r="G44" i="21"/>
  <c r="J44" i="21"/>
  <c r="K44" i="21"/>
  <c r="L44" i="21"/>
  <c r="E45" i="21"/>
  <c r="F45" i="21"/>
  <c r="G45" i="21"/>
  <c r="J45" i="21"/>
  <c r="K45" i="21"/>
  <c r="L45" i="21"/>
  <c r="E46" i="21"/>
  <c r="F46" i="21"/>
  <c r="G46" i="21"/>
  <c r="J46" i="21"/>
  <c r="K46" i="21"/>
  <c r="L46" i="21"/>
  <c r="E47" i="21"/>
  <c r="F47" i="21"/>
  <c r="G47" i="21"/>
  <c r="J47" i="21"/>
  <c r="K47" i="21"/>
  <c r="L47" i="21"/>
  <c r="E48" i="21"/>
  <c r="F48" i="21"/>
  <c r="G48" i="21"/>
  <c r="J48" i="21"/>
  <c r="K48" i="21"/>
  <c r="L48" i="21"/>
  <c r="E49" i="21"/>
  <c r="F49" i="21"/>
  <c r="G49" i="21"/>
  <c r="J49" i="21"/>
  <c r="K49" i="21"/>
  <c r="L49" i="21"/>
  <c r="E50" i="21"/>
  <c r="F50" i="21"/>
  <c r="G50" i="21"/>
  <c r="J50" i="21"/>
  <c r="K50" i="21"/>
  <c r="L50" i="21"/>
  <c r="E51" i="21"/>
  <c r="F51" i="21"/>
  <c r="G51" i="21"/>
  <c r="J51" i="21"/>
  <c r="K51" i="21"/>
  <c r="L51" i="21"/>
  <c r="E52" i="21"/>
  <c r="F52" i="21"/>
  <c r="G52" i="21"/>
  <c r="J52" i="21"/>
  <c r="K52" i="21"/>
  <c r="L52" i="21"/>
  <c r="E53" i="21"/>
  <c r="F53" i="21"/>
  <c r="G53" i="21"/>
  <c r="J53" i="21"/>
  <c r="K53" i="21"/>
  <c r="L53" i="21"/>
  <c r="E54" i="21"/>
  <c r="F54" i="21"/>
  <c r="G54" i="21"/>
  <c r="J54" i="21"/>
  <c r="K54" i="21"/>
  <c r="L54" i="21"/>
  <c r="E55" i="21"/>
  <c r="F55" i="21"/>
  <c r="G55" i="21"/>
  <c r="J55" i="21"/>
  <c r="K55" i="21"/>
  <c r="L55" i="21"/>
  <c r="E56" i="21"/>
  <c r="F56" i="21"/>
  <c r="G56" i="21"/>
  <c r="J56" i="21"/>
  <c r="K56" i="21"/>
  <c r="L56" i="21"/>
  <c r="E57" i="21"/>
  <c r="F57" i="21"/>
  <c r="G57" i="21"/>
  <c r="J57" i="21"/>
  <c r="K57" i="21"/>
  <c r="L57" i="21"/>
  <c r="E58" i="21"/>
  <c r="F58" i="21"/>
  <c r="G58" i="21"/>
  <c r="J58" i="21"/>
  <c r="K58" i="21"/>
  <c r="L58" i="21"/>
  <c r="E59" i="21"/>
  <c r="F59" i="21"/>
  <c r="G59" i="21"/>
  <c r="I59" i="21"/>
  <c r="J59" i="21"/>
  <c r="K59" i="21"/>
  <c r="L59" i="21"/>
  <c r="E60" i="21"/>
  <c r="F60" i="21"/>
  <c r="G60" i="21"/>
  <c r="I60" i="21"/>
  <c r="J60" i="21"/>
  <c r="K60" i="21"/>
  <c r="L60" i="21"/>
  <c r="E61" i="21"/>
  <c r="F61" i="21"/>
  <c r="G61" i="21"/>
  <c r="I61" i="21"/>
  <c r="J61" i="21"/>
  <c r="K61" i="21"/>
  <c r="L61" i="21"/>
  <c r="E62" i="21"/>
  <c r="F62" i="21"/>
  <c r="G62" i="21"/>
  <c r="I62" i="21"/>
  <c r="J62" i="21"/>
  <c r="K62" i="21"/>
  <c r="L62" i="21"/>
  <c r="E63" i="21"/>
  <c r="F63" i="21"/>
  <c r="G63" i="21"/>
  <c r="I63" i="21"/>
  <c r="J63" i="21"/>
  <c r="K63" i="21"/>
  <c r="L63" i="21"/>
  <c r="E64" i="21"/>
  <c r="F64" i="21"/>
  <c r="G64" i="21"/>
  <c r="I64" i="21"/>
  <c r="J64" i="21"/>
  <c r="K64" i="21"/>
  <c r="L64" i="21"/>
  <c r="E65" i="21"/>
  <c r="F65" i="21"/>
  <c r="G65" i="21"/>
  <c r="I65" i="21"/>
  <c r="J65" i="21"/>
  <c r="K65" i="21"/>
  <c r="L65" i="21"/>
  <c r="E66" i="21"/>
  <c r="F66" i="21"/>
  <c r="G66" i="21"/>
  <c r="I66" i="21"/>
  <c r="J66" i="21"/>
  <c r="K66" i="21"/>
  <c r="L66" i="21"/>
  <c r="E67" i="21"/>
  <c r="F67" i="21"/>
  <c r="G67" i="21"/>
  <c r="I67" i="21"/>
  <c r="J67" i="21"/>
  <c r="K67" i="21"/>
  <c r="L67" i="21"/>
  <c r="E68" i="21"/>
  <c r="F68" i="21"/>
  <c r="G68" i="21"/>
  <c r="I68" i="21"/>
  <c r="J68" i="21"/>
  <c r="K68" i="21"/>
  <c r="L68" i="21"/>
  <c r="E69" i="21"/>
  <c r="F69" i="21"/>
  <c r="G69" i="21"/>
  <c r="I69" i="21"/>
  <c r="J69" i="21"/>
  <c r="K69" i="21"/>
  <c r="L69" i="21"/>
  <c r="E70" i="21"/>
  <c r="F70" i="21"/>
  <c r="G70" i="21"/>
  <c r="I70" i="21"/>
  <c r="J70" i="21"/>
  <c r="K70" i="21"/>
  <c r="L70" i="21"/>
  <c r="E71" i="21"/>
  <c r="F71" i="21"/>
  <c r="G71" i="21"/>
  <c r="I71" i="21"/>
  <c r="J71" i="21"/>
  <c r="K71" i="21"/>
  <c r="L71" i="21"/>
  <c r="E72" i="21"/>
  <c r="F72" i="21"/>
  <c r="G72" i="21"/>
  <c r="I72" i="21"/>
  <c r="J72" i="21"/>
  <c r="K72" i="21"/>
  <c r="L72" i="21"/>
  <c r="E73" i="21"/>
  <c r="F73" i="21"/>
  <c r="G73" i="21"/>
  <c r="H73" i="21"/>
  <c r="I73" i="21"/>
  <c r="J73" i="21"/>
  <c r="K73" i="21"/>
  <c r="L73" i="21"/>
  <c r="E74" i="21"/>
  <c r="F74" i="21"/>
  <c r="G74" i="21"/>
  <c r="H74" i="21"/>
  <c r="I74" i="21"/>
  <c r="J74" i="21"/>
  <c r="K74" i="21"/>
  <c r="L74" i="21"/>
  <c r="E75" i="21"/>
  <c r="F75" i="21"/>
  <c r="G75" i="21"/>
  <c r="H75" i="21"/>
  <c r="I75" i="21"/>
  <c r="J75" i="21"/>
  <c r="K75" i="21"/>
  <c r="L75" i="21"/>
  <c r="E76" i="21"/>
  <c r="F76" i="21"/>
  <c r="G76" i="21"/>
  <c r="H76" i="21"/>
  <c r="I76" i="21"/>
  <c r="J76" i="21"/>
  <c r="K76" i="21"/>
  <c r="L76" i="21"/>
  <c r="E77" i="21"/>
  <c r="F77" i="21"/>
  <c r="G77" i="21"/>
  <c r="H77" i="21"/>
  <c r="I77" i="21"/>
  <c r="J77" i="21"/>
  <c r="K77" i="21"/>
  <c r="L77" i="21"/>
  <c r="E78" i="21"/>
  <c r="F78" i="21"/>
  <c r="G78" i="21"/>
  <c r="H78" i="21"/>
  <c r="I78" i="21"/>
  <c r="J78" i="21"/>
  <c r="K78" i="21"/>
  <c r="L78" i="21"/>
  <c r="E79" i="21"/>
  <c r="F79" i="21"/>
  <c r="G79" i="21"/>
  <c r="H79" i="21"/>
  <c r="I79" i="21"/>
  <c r="J79" i="21"/>
  <c r="K79" i="21"/>
  <c r="L79" i="21"/>
  <c r="E80" i="21"/>
  <c r="F80" i="21"/>
  <c r="G80" i="21"/>
  <c r="H80" i="21"/>
  <c r="I80" i="21"/>
  <c r="J80" i="21"/>
  <c r="K80" i="21"/>
  <c r="L80" i="21"/>
  <c r="E81" i="21"/>
  <c r="F81" i="21"/>
  <c r="G81" i="21"/>
  <c r="H81" i="21"/>
  <c r="I81" i="21"/>
  <c r="J81" i="21"/>
  <c r="K81" i="21"/>
  <c r="L81" i="21"/>
  <c r="E82" i="21"/>
  <c r="F82" i="21"/>
  <c r="G82" i="21"/>
  <c r="H82" i="21"/>
  <c r="I82" i="21"/>
  <c r="J82" i="21"/>
  <c r="K82" i="21"/>
  <c r="L82" i="21"/>
  <c r="E83" i="21"/>
  <c r="F83" i="21"/>
  <c r="G83" i="21"/>
  <c r="H83" i="21"/>
  <c r="I83" i="21"/>
  <c r="J83" i="21"/>
  <c r="K83" i="21"/>
  <c r="L83" i="21"/>
  <c r="E84" i="21"/>
  <c r="F84" i="21"/>
  <c r="G84" i="21"/>
  <c r="H84" i="21"/>
  <c r="I84" i="21"/>
  <c r="J84" i="21"/>
  <c r="K84" i="21"/>
  <c r="L84" i="21"/>
  <c r="E85" i="21"/>
  <c r="F85" i="21"/>
  <c r="G85" i="21"/>
  <c r="H85" i="21"/>
  <c r="I85" i="21"/>
  <c r="J85" i="21"/>
  <c r="K85" i="21"/>
  <c r="L85" i="21"/>
  <c r="E86" i="21"/>
  <c r="F86" i="21"/>
  <c r="G86" i="21"/>
  <c r="H86" i="21"/>
  <c r="I86" i="21"/>
  <c r="J86" i="21"/>
  <c r="K86" i="21"/>
  <c r="L86" i="21"/>
  <c r="E87" i="21"/>
  <c r="F87" i="21"/>
  <c r="G87" i="21"/>
  <c r="H87" i="21"/>
  <c r="I87" i="21"/>
  <c r="J87" i="21"/>
  <c r="K87" i="21"/>
  <c r="L87" i="21"/>
  <c r="E88" i="21"/>
  <c r="F88" i="21"/>
  <c r="G88" i="21"/>
  <c r="H88" i="21"/>
  <c r="I88" i="21"/>
  <c r="J88" i="21"/>
  <c r="K88" i="21"/>
  <c r="L88" i="21"/>
  <c r="E89" i="21"/>
  <c r="F89" i="21"/>
  <c r="G89" i="21"/>
  <c r="H89" i="21"/>
  <c r="I89" i="21"/>
  <c r="J89" i="21"/>
  <c r="K89" i="21"/>
  <c r="L89" i="21"/>
  <c r="E90" i="21"/>
  <c r="F90" i="21"/>
  <c r="G90" i="21"/>
  <c r="H90" i="21"/>
  <c r="I90" i="21"/>
  <c r="J90" i="21"/>
  <c r="K90" i="21"/>
  <c r="L90" i="21"/>
  <c r="E91" i="21"/>
  <c r="F91" i="21"/>
  <c r="G91" i="21"/>
  <c r="H91" i="21"/>
  <c r="I91" i="21"/>
  <c r="J91" i="21"/>
  <c r="K91" i="21"/>
  <c r="L91" i="21"/>
  <c r="E92" i="21"/>
  <c r="F92" i="21"/>
  <c r="G92" i="21"/>
  <c r="H92" i="21"/>
  <c r="I92" i="21"/>
  <c r="J92" i="21"/>
  <c r="K92" i="21"/>
  <c r="L92" i="21"/>
  <c r="E93" i="21"/>
  <c r="F93" i="21"/>
  <c r="G93" i="21"/>
  <c r="H93" i="21"/>
  <c r="I93" i="21"/>
  <c r="J93" i="21"/>
  <c r="K93" i="21"/>
  <c r="L93" i="21"/>
  <c r="E94" i="21"/>
  <c r="F94" i="21"/>
  <c r="G94" i="21"/>
  <c r="H94" i="21"/>
  <c r="I94" i="21"/>
  <c r="J94" i="21"/>
  <c r="K94" i="21"/>
  <c r="L94" i="21"/>
  <c r="E95" i="21"/>
  <c r="F95" i="21"/>
  <c r="G95" i="21"/>
  <c r="H95" i="21"/>
  <c r="I95" i="21"/>
  <c r="J95" i="21"/>
  <c r="K95" i="21"/>
  <c r="L95" i="21"/>
  <c r="E96" i="21"/>
  <c r="F96" i="21"/>
  <c r="G96" i="21"/>
  <c r="H96" i="21"/>
  <c r="I96" i="21"/>
  <c r="J96" i="21"/>
  <c r="K96" i="21"/>
  <c r="L96" i="21"/>
  <c r="E97" i="21"/>
  <c r="F97" i="21"/>
  <c r="G97" i="21"/>
  <c r="H97" i="21"/>
  <c r="I97" i="21"/>
  <c r="J97" i="21"/>
  <c r="K97" i="21"/>
  <c r="L97" i="21"/>
  <c r="E98" i="21"/>
  <c r="F98" i="21"/>
  <c r="G98" i="21"/>
  <c r="H98" i="21"/>
  <c r="I98" i="21"/>
  <c r="J98" i="21"/>
  <c r="K98" i="21"/>
  <c r="L98" i="21"/>
  <c r="E99" i="21"/>
  <c r="F99" i="21"/>
  <c r="G99" i="21"/>
  <c r="H99" i="21"/>
  <c r="I99" i="21"/>
  <c r="J99" i="21"/>
  <c r="K99" i="21"/>
  <c r="L99" i="21"/>
  <c r="E100" i="21"/>
  <c r="F100" i="21"/>
  <c r="G100" i="21"/>
  <c r="H100" i="21"/>
  <c r="I100" i="21"/>
  <c r="J100" i="21"/>
  <c r="K100" i="21"/>
  <c r="L100" i="21"/>
  <c r="E101" i="21"/>
  <c r="F101" i="21"/>
  <c r="G101" i="21"/>
  <c r="H101" i="21"/>
  <c r="I101" i="21"/>
  <c r="J101" i="21"/>
  <c r="K101" i="21"/>
  <c r="L101" i="21"/>
  <c r="E102" i="21"/>
  <c r="F102" i="21"/>
  <c r="G102" i="21"/>
  <c r="H102" i="21"/>
  <c r="I102" i="21"/>
  <c r="J102" i="21"/>
  <c r="K102" i="21"/>
  <c r="L102" i="21"/>
  <c r="E103" i="21"/>
  <c r="F103" i="21"/>
  <c r="G103" i="21"/>
  <c r="H103" i="21"/>
  <c r="I103" i="21"/>
  <c r="J103" i="21"/>
  <c r="K103" i="21"/>
  <c r="L103" i="21"/>
  <c r="E104" i="21"/>
  <c r="F104" i="21"/>
  <c r="G104" i="21"/>
  <c r="H104" i="21"/>
  <c r="I104" i="21"/>
  <c r="J104" i="21"/>
  <c r="K104" i="21"/>
  <c r="L104" i="21"/>
  <c r="E105" i="21"/>
  <c r="F105" i="21"/>
  <c r="G105" i="21"/>
  <c r="H105" i="21"/>
  <c r="I105" i="21"/>
  <c r="J105" i="21"/>
  <c r="K105" i="21"/>
  <c r="L105" i="21"/>
  <c r="E106" i="21"/>
  <c r="F106" i="21"/>
  <c r="G106" i="21"/>
  <c r="H106" i="21"/>
  <c r="I106" i="21"/>
  <c r="J106" i="21"/>
  <c r="K106" i="21"/>
  <c r="L106" i="21"/>
  <c r="E107" i="21"/>
  <c r="F107" i="21"/>
  <c r="G107" i="21"/>
  <c r="H107" i="21"/>
  <c r="I107" i="21"/>
  <c r="J107" i="21"/>
  <c r="K107" i="21"/>
  <c r="L107" i="21"/>
  <c r="E108" i="21"/>
  <c r="F108" i="21"/>
  <c r="G108" i="21"/>
  <c r="H108" i="21"/>
  <c r="I108" i="21"/>
  <c r="J108" i="21"/>
  <c r="K108" i="21"/>
  <c r="L108" i="21"/>
  <c r="E109" i="21"/>
  <c r="F109" i="21"/>
  <c r="G109" i="21"/>
  <c r="H109" i="21"/>
  <c r="I109" i="21"/>
  <c r="J109" i="21"/>
  <c r="K109" i="21"/>
  <c r="L109" i="21"/>
  <c r="E110" i="21"/>
  <c r="F110" i="21"/>
  <c r="G110" i="21"/>
  <c r="H110" i="21"/>
  <c r="I110" i="21"/>
  <c r="J110" i="21"/>
  <c r="K110" i="21"/>
  <c r="L110" i="21"/>
  <c r="E111" i="21"/>
  <c r="F111" i="21"/>
  <c r="G111" i="21"/>
  <c r="H111" i="21"/>
  <c r="I111" i="21"/>
  <c r="J111" i="21"/>
  <c r="K111" i="21"/>
  <c r="L111" i="21"/>
  <c r="E112" i="21"/>
  <c r="F112" i="21"/>
  <c r="G112" i="21"/>
  <c r="H112" i="21"/>
  <c r="I112" i="21"/>
  <c r="J112" i="21"/>
  <c r="K112" i="21"/>
  <c r="L112" i="21"/>
  <c r="E113" i="21"/>
  <c r="F113" i="21"/>
  <c r="G113" i="21"/>
  <c r="H113" i="21"/>
  <c r="I113" i="21"/>
  <c r="J113" i="21"/>
  <c r="K113" i="21"/>
  <c r="L113" i="21"/>
  <c r="E114" i="21"/>
  <c r="F114" i="21"/>
  <c r="G114" i="21"/>
  <c r="H114" i="21"/>
  <c r="I114" i="21"/>
  <c r="J114" i="21"/>
  <c r="K114" i="21"/>
  <c r="L114" i="21"/>
  <c r="E115" i="21"/>
  <c r="F115" i="21"/>
  <c r="G115" i="21"/>
  <c r="H115" i="21"/>
  <c r="I115" i="21"/>
  <c r="J115" i="21"/>
  <c r="K115" i="21"/>
  <c r="L115" i="21"/>
  <c r="E116" i="21"/>
  <c r="F116" i="21"/>
  <c r="G116" i="21"/>
  <c r="H116" i="21"/>
  <c r="I116" i="21"/>
  <c r="J116" i="21"/>
  <c r="K116" i="21"/>
  <c r="L116" i="21"/>
  <c r="E117" i="21"/>
  <c r="F117" i="21"/>
  <c r="G117" i="21"/>
  <c r="H117" i="21"/>
  <c r="I117" i="21"/>
  <c r="J117" i="21"/>
  <c r="K117" i="21"/>
  <c r="L117" i="21"/>
  <c r="E118" i="21"/>
  <c r="F118" i="21"/>
  <c r="G118" i="21"/>
  <c r="H118" i="21"/>
  <c r="I118" i="21"/>
  <c r="J118" i="21"/>
  <c r="K118" i="21"/>
  <c r="L118" i="21"/>
  <c r="E119" i="21"/>
  <c r="F119" i="21"/>
  <c r="G119" i="21"/>
  <c r="H119" i="21"/>
  <c r="I119" i="21"/>
  <c r="J119" i="21"/>
  <c r="K119" i="21"/>
  <c r="L119" i="21"/>
  <c r="E120" i="21"/>
  <c r="F120" i="21"/>
  <c r="G120" i="21"/>
  <c r="H120" i="21"/>
  <c r="I120" i="21"/>
  <c r="J120" i="21"/>
  <c r="K120" i="21"/>
  <c r="L120" i="21"/>
  <c r="E121" i="21"/>
  <c r="F121" i="21"/>
  <c r="G121" i="21"/>
  <c r="H121" i="21"/>
  <c r="I121" i="21"/>
  <c r="J121" i="21"/>
  <c r="K121" i="21"/>
  <c r="L121" i="21"/>
  <c r="E122" i="21"/>
  <c r="F122" i="21"/>
  <c r="G122" i="21"/>
  <c r="H122" i="21"/>
  <c r="I122" i="21"/>
  <c r="J122" i="21"/>
  <c r="K122" i="21"/>
  <c r="L122" i="21"/>
  <c r="E123" i="21"/>
  <c r="F123" i="21"/>
  <c r="G123" i="21"/>
  <c r="H123" i="21"/>
  <c r="I123" i="21"/>
  <c r="J123" i="21"/>
  <c r="K123" i="21"/>
  <c r="L123" i="21"/>
  <c r="E124" i="21"/>
  <c r="F124" i="21"/>
  <c r="G124" i="21"/>
  <c r="H124" i="21"/>
  <c r="I124" i="21"/>
  <c r="J124" i="21"/>
  <c r="K124" i="21"/>
  <c r="L124" i="21"/>
  <c r="E125" i="21"/>
  <c r="F125" i="21"/>
  <c r="G125" i="21"/>
  <c r="H125" i="21"/>
  <c r="I125" i="21"/>
  <c r="J125" i="21"/>
  <c r="K125" i="21"/>
  <c r="L125" i="21"/>
  <c r="E126" i="21"/>
  <c r="F126" i="21"/>
  <c r="G126" i="21"/>
  <c r="H126" i="21"/>
  <c r="I126" i="21"/>
  <c r="J126" i="21"/>
  <c r="K126" i="21"/>
  <c r="L126" i="21"/>
  <c r="E127" i="21"/>
  <c r="F127" i="21"/>
  <c r="G127" i="21"/>
  <c r="H127" i="21"/>
  <c r="I127" i="21"/>
  <c r="J127" i="21"/>
  <c r="K127" i="21"/>
  <c r="L127" i="21"/>
  <c r="E128" i="21"/>
  <c r="F128" i="21"/>
  <c r="G128" i="21"/>
  <c r="H128" i="21"/>
  <c r="I128" i="21"/>
  <c r="J128" i="21"/>
  <c r="K128" i="21"/>
  <c r="L128" i="21"/>
  <c r="E129" i="21"/>
  <c r="F129" i="21"/>
  <c r="G129" i="21"/>
  <c r="H129" i="21"/>
  <c r="I129" i="21"/>
  <c r="J129" i="21"/>
  <c r="K129" i="21"/>
  <c r="L129" i="21"/>
  <c r="E130" i="21"/>
  <c r="F130" i="21"/>
  <c r="G130" i="21"/>
  <c r="H130" i="21"/>
  <c r="I130" i="21"/>
  <c r="J130" i="21"/>
  <c r="K130" i="21"/>
  <c r="L130" i="21"/>
  <c r="E131" i="21"/>
  <c r="F131" i="21"/>
  <c r="G131" i="21"/>
  <c r="H131" i="21"/>
  <c r="I131" i="21"/>
  <c r="J131" i="21"/>
  <c r="K131" i="21"/>
  <c r="L131" i="21"/>
  <c r="E132" i="21"/>
  <c r="F132" i="21"/>
  <c r="G132" i="21"/>
  <c r="H132" i="21"/>
  <c r="I132" i="21"/>
  <c r="J132" i="21"/>
  <c r="K132" i="21"/>
  <c r="L132" i="21"/>
  <c r="E133" i="21"/>
  <c r="F133" i="21"/>
  <c r="G133" i="21"/>
  <c r="H133" i="21"/>
  <c r="I133" i="21"/>
  <c r="J133" i="21"/>
  <c r="K133" i="21"/>
  <c r="L133" i="21"/>
  <c r="E134" i="21"/>
  <c r="F134" i="21"/>
  <c r="G134" i="21"/>
  <c r="H134" i="21"/>
  <c r="I134" i="21"/>
  <c r="J134" i="21"/>
  <c r="K134" i="21"/>
  <c r="L134" i="21"/>
  <c r="E135" i="21"/>
  <c r="F135" i="21"/>
  <c r="G135" i="21"/>
  <c r="H135" i="21"/>
  <c r="I135" i="21"/>
  <c r="J135" i="21"/>
  <c r="K135" i="21"/>
  <c r="L135" i="21"/>
  <c r="E136" i="21"/>
  <c r="F136" i="21"/>
  <c r="G136" i="21"/>
  <c r="H136" i="21"/>
  <c r="I136" i="21"/>
  <c r="J136" i="21"/>
  <c r="K136" i="21"/>
  <c r="L136" i="21"/>
  <c r="E137" i="21"/>
  <c r="F137" i="21"/>
  <c r="G137" i="21"/>
  <c r="H137" i="21"/>
  <c r="I137" i="21"/>
  <c r="J137" i="21"/>
  <c r="K137" i="21"/>
  <c r="L137" i="21"/>
  <c r="E138" i="21"/>
  <c r="F138" i="21"/>
  <c r="G138" i="21"/>
  <c r="H138" i="21"/>
  <c r="I138" i="21"/>
  <c r="J138" i="21"/>
  <c r="K138" i="21"/>
  <c r="L138" i="21"/>
  <c r="E139" i="21"/>
  <c r="F139" i="21"/>
  <c r="G139" i="21"/>
  <c r="H139" i="21"/>
  <c r="I139" i="21"/>
  <c r="J139" i="21"/>
  <c r="K139" i="21"/>
  <c r="L139" i="21"/>
  <c r="E140" i="21"/>
  <c r="F140" i="21"/>
  <c r="G140" i="21"/>
  <c r="H140" i="21"/>
  <c r="I140" i="21"/>
  <c r="J140" i="21"/>
  <c r="K140" i="21"/>
  <c r="L140" i="21"/>
  <c r="E141" i="21"/>
  <c r="F141" i="21"/>
  <c r="G141" i="21"/>
  <c r="H141" i="21"/>
  <c r="I141" i="21"/>
  <c r="J141" i="21"/>
  <c r="K141" i="21"/>
  <c r="L141" i="21"/>
  <c r="E142" i="21"/>
  <c r="F142" i="21"/>
  <c r="G142" i="21"/>
  <c r="H142" i="21"/>
  <c r="I142" i="21"/>
  <c r="J142" i="21"/>
  <c r="K142" i="21"/>
  <c r="L142" i="21"/>
  <c r="E143" i="21"/>
  <c r="F143" i="21"/>
  <c r="G143" i="21"/>
  <c r="H143" i="21"/>
  <c r="I143" i="21"/>
  <c r="J143" i="21"/>
  <c r="K143" i="21"/>
  <c r="L143" i="21"/>
  <c r="E144" i="21"/>
  <c r="F144" i="21"/>
  <c r="G144" i="21"/>
  <c r="H144" i="21"/>
  <c r="I144" i="21"/>
  <c r="J144" i="21"/>
  <c r="K144" i="21"/>
  <c r="L144" i="21"/>
  <c r="E145" i="21"/>
  <c r="F145" i="21"/>
  <c r="G145" i="21"/>
  <c r="H145" i="21"/>
  <c r="I145" i="21"/>
  <c r="J145" i="21"/>
  <c r="K145" i="21"/>
  <c r="L145" i="21"/>
  <c r="E146" i="21"/>
  <c r="F146" i="21"/>
  <c r="G146" i="21"/>
  <c r="H146" i="21"/>
  <c r="I146" i="21"/>
  <c r="J146" i="21"/>
  <c r="K146" i="21"/>
  <c r="L146" i="21"/>
  <c r="E147" i="21"/>
  <c r="F147" i="21"/>
  <c r="G147" i="21"/>
  <c r="H147" i="21"/>
  <c r="I147" i="21"/>
  <c r="J147" i="21"/>
  <c r="K147" i="21"/>
  <c r="L147" i="21"/>
  <c r="E148" i="21"/>
  <c r="F148" i="21"/>
  <c r="G148" i="21"/>
  <c r="H148" i="21"/>
  <c r="I148" i="21"/>
  <c r="J148" i="21"/>
  <c r="K148" i="21"/>
  <c r="L148" i="21"/>
  <c r="E149" i="21"/>
  <c r="F149" i="21"/>
  <c r="G149" i="21"/>
  <c r="H149" i="21"/>
  <c r="I149" i="21"/>
  <c r="J149" i="21"/>
  <c r="K149" i="21"/>
  <c r="L149" i="21"/>
  <c r="E150" i="21"/>
  <c r="F150" i="21"/>
  <c r="G150" i="21"/>
  <c r="H150" i="21"/>
  <c r="I150" i="21"/>
  <c r="J150" i="21"/>
  <c r="K150" i="21"/>
  <c r="L150" i="21"/>
  <c r="E151" i="21"/>
  <c r="F151" i="21"/>
  <c r="G151" i="21"/>
  <c r="H151" i="21"/>
  <c r="I151" i="21"/>
  <c r="J151" i="21"/>
  <c r="K151" i="21"/>
  <c r="L151" i="21"/>
  <c r="E152" i="21"/>
  <c r="F152" i="21"/>
  <c r="G152" i="21"/>
  <c r="H152" i="21"/>
  <c r="I152" i="21"/>
  <c r="J152" i="21"/>
  <c r="K152" i="21"/>
  <c r="L152" i="21"/>
  <c r="E153" i="21"/>
  <c r="F153" i="21"/>
  <c r="G153" i="21"/>
  <c r="H153" i="21"/>
  <c r="I153" i="21"/>
  <c r="J153" i="21"/>
  <c r="K153" i="21"/>
  <c r="L153" i="21"/>
  <c r="E154" i="21"/>
  <c r="F154" i="21"/>
  <c r="G154" i="21"/>
  <c r="H154" i="21"/>
  <c r="I154" i="21"/>
  <c r="J154" i="21"/>
  <c r="K154" i="21"/>
  <c r="L154" i="21"/>
  <c r="E155" i="21"/>
  <c r="F155" i="21"/>
  <c r="G155" i="21"/>
  <c r="H155" i="21"/>
  <c r="I155" i="21"/>
  <c r="J155" i="21"/>
  <c r="K155" i="21"/>
  <c r="L155" i="21"/>
  <c r="F156" i="21"/>
  <c r="Y21" i="26" l="1"/>
  <c r="Y23" i="26"/>
  <c r="Y7" i="26"/>
  <c r="U22" i="26"/>
  <c r="U25" i="26"/>
  <c r="U20" i="26"/>
  <c r="U24" i="26"/>
  <c r="V20" i="26"/>
  <c r="V22" i="26"/>
  <c r="Z22" i="26"/>
  <c r="Z20" i="26"/>
  <c r="Y24" i="26"/>
  <c r="U7" i="26"/>
  <c r="U9" i="26"/>
  <c r="U11" i="26"/>
  <c r="U12" i="26"/>
  <c r="V7" i="26"/>
  <c r="V9" i="26"/>
  <c r="Z7" i="26"/>
  <c r="CH20" i="21"/>
  <c r="CH34" i="21"/>
  <c r="CI20" i="21" s="1"/>
  <c r="CH25" i="21"/>
  <c r="CH26" i="21"/>
  <c r="CH27" i="21"/>
  <c r="CH24" i="21"/>
  <c r="AD5" i="21"/>
  <c r="S6" i="21" s="1"/>
  <c r="AI5" i="21"/>
  <c r="X6" i="21" s="1"/>
  <c r="AH5" i="21"/>
  <c r="W6" i="21" s="1"/>
  <c r="AG5" i="21"/>
  <c r="V6" i="21" s="1"/>
  <c r="U21" i="26" l="1"/>
  <c r="U23" i="26"/>
  <c r="Z8" i="26"/>
  <c r="Z10" i="26"/>
  <c r="V21" i="26"/>
  <c r="V23" i="26"/>
  <c r="U8" i="26"/>
  <c r="U10" i="26"/>
  <c r="Z21" i="26"/>
  <c r="Z23" i="26"/>
  <c r="Y8" i="26"/>
  <c r="Y10" i="26"/>
  <c r="V8" i="26"/>
  <c r="V10" i="26"/>
  <c r="AE6" i="21"/>
  <c r="AF6" i="21"/>
  <c r="AD6" i="21"/>
  <c r="AA6" i="21"/>
  <c r="AG6" i="21"/>
  <c r="AI6" i="21"/>
  <c r="AH6" i="21"/>
  <c r="AC6" i="21"/>
  <c r="AB6" i="21"/>
  <c r="B4" i="18" l="1"/>
  <c r="C4" i="18"/>
  <c r="D4" i="18"/>
  <c r="E4" i="18"/>
  <c r="F4" i="18"/>
  <c r="G4" i="18"/>
  <c r="H4" i="18"/>
  <c r="I4" i="18"/>
  <c r="J4" i="18"/>
  <c r="K4" i="18"/>
  <c r="L4" i="18"/>
  <c r="B5" i="18"/>
  <c r="C5" i="18"/>
  <c r="D5" i="18"/>
  <c r="E5" i="18"/>
  <c r="F5" i="18"/>
  <c r="G5" i="18"/>
  <c r="H5" i="18"/>
  <c r="I5" i="18"/>
  <c r="J5" i="18"/>
  <c r="K5" i="18"/>
  <c r="L5" i="18"/>
  <c r="U16" i="17"/>
  <c r="U14" i="17"/>
  <c r="G14" i="18" s="1"/>
  <c r="U15" i="17"/>
  <c r="H14" i="18" s="1"/>
  <c r="E5" i="17"/>
  <c r="F5" i="17"/>
  <c r="G5" i="17"/>
  <c r="H5" i="17"/>
  <c r="I5" i="17"/>
  <c r="J5" i="17"/>
  <c r="K5" i="17"/>
  <c r="L5" i="17"/>
  <c r="E6" i="17"/>
  <c r="F6" i="17"/>
  <c r="G6" i="17"/>
  <c r="H6" i="17"/>
  <c r="I6" i="17"/>
  <c r="J6" i="17"/>
  <c r="K6" i="17"/>
  <c r="L6" i="17"/>
  <c r="E7" i="17"/>
  <c r="F7" i="17"/>
  <c r="G7" i="17"/>
  <c r="H7" i="17"/>
  <c r="I7" i="17"/>
  <c r="J7" i="17"/>
  <c r="K7" i="17"/>
  <c r="L7" i="17"/>
  <c r="E8" i="17"/>
  <c r="F8" i="17"/>
  <c r="G8" i="17"/>
  <c r="H8" i="17"/>
  <c r="I8" i="17"/>
  <c r="J8" i="17"/>
  <c r="K8" i="17"/>
  <c r="L8" i="17"/>
  <c r="E9" i="17"/>
  <c r="F9" i="17"/>
  <c r="G9" i="17"/>
  <c r="H9" i="17"/>
  <c r="I9" i="17"/>
  <c r="J9" i="17"/>
  <c r="K9" i="17"/>
  <c r="L9" i="17"/>
  <c r="E10" i="17"/>
  <c r="F10" i="17"/>
  <c r="G10" i="17"/>
  <c r="H10" i="17"/>
  <c r="I10" i="17"/>
  <c r="J10" i="17"/>
  <c r="K10" i="17"/>
  <c r="L10" i="17"/>
  <c r="E11" i="17"/>
  <c r="F11" i="17"/>
  <c r="G11" i="17"/>
  <c r="H11" i="17"/>
  <c r="I11" i="17"/>
  <c r="J11" i="17"/>
  <c r="K11" i="17"/>
  <c r="L11" i="17"/>
  <c r="E12" i="17"/>
  <c r="F12" i="17"/>
  <c r="G12" i="17"/>
  <c r="H12" i="17"/>
  <c r="I12" i="17"/>
  <c r="J12" i="17"/>
  <c r="K12" i="17"/>
  <c r="L12" i="17"/>
  <c r="E13" i="17"/>
  <c r="F13" i="17"/>
  <c r="G13" i="17"/>
  <c r="H13" i="17"/>
  <c r="I13" i="17"/>
  <c r="J13" i="17"/>
  <c r="K13" i="17"/>
  <c r="L13" i="17"/>
  <c r="E14" i="17"/>
  <c r="F14" i="17"/>
  <c r="G14" i="17"/>
  <c r="H14" i="17"/>
  <c r="I14" i="17"/>
  <c r="J14" i="17"/>
  <c r="K14" i="17"/>
  <c r="L14" i="17"/>
  <c r="E15" i="17"/>
  <c r="F15" i="17"/>
  <c r="G15" i="17"/>
  <c r="H15" i="17"/>
  <c r="I15" i="17"/>
  <c r="J15" i="17"/>
  <c r="K15" i="17"/>
  <c r="L15" i="17"/>
  <c r="E16" i="17"/>
  <c r="F16" i="17"/>
  <c r="G16" i="17"/>
  <c r="H16" i="17"/>
  <c r="I16" i="17"/>
  <c r="J16" i="17"/>
  <c r="K16" i="17"/>
  <c r="L16" i="17"/>
  <c r="E17" i="17"/>
  <c r="F17" i="17"/>
  <c r="G17" i="17"/>
  <c r="H17" i="17"/>
  <c r="I17" i="17"/>
  <c r="J17" i="17"/>
  <c r="K17" i="17"/>
  <c r="L17" i="17"/>
  <c r="E18" i="17"/>
  <c r="F18" i="17"/>
  <c r="G18" i="17"/>
  <c r="H18" i="17"/>
  <c r="I18" i="17"/>
  <c r="J18" i="17"/>
  <c r="K18" i="17"/>
  <c r="L18" i="17"/>
  <c r="E19" i="17"/>
  <c r="F19" i="17"/>
  <c r="G19" i="17"/>
  <c r="H19" i="17"/>
  <c r="I19" i="17"/>
  <c r="J19" i="17"/>
  <c r="K19" i="17"/>
  <c r="L19" i="17"/>
  <c r="E20" i="17"/>
  <c r="F20" i="17"/>
  <c r="G20" i="17"/>
  <c r="H20" i="17"/>
  <c r="I20" i="17"/>
  <c r="J20" i="17"/>
  <c r="K20" i="17"/>
  <c r="L20" i="17"/>
  <c r="E21" i="17"/>
  <c r="F21" i="17"/>
  <c r="G21" i="17"/>
  <c r="H21" i="17"/>
  <c r="I21" i="17"/>
  <c r="J21" i="17"/>
  <c r="K21" i="17"/>
  <c r="L21" i="17"/>
  <c r="E22" i="17"/>
  <c r="F22" i="17"/>
  <c r="G22" i="17"/>
  <c r="H22" i="17"/>
  <c r="I22" i="17"/>
  <c r="J22" i="17"/>
  <c r="K22" i="17"/>
  <c r="L22" i="17"/>
  <c r="E23" i="17"/>
  <c r="F23" i="17"/>
  <c r="G23" i="17"/>
  <c r="H23" i="17"/>
  <c r="I23" i="17"/>
  <c r="J23" i="17"/>
  <c r="K23" i="17"/>
  <c r="L23" i="17"/>
  <c r="E24" i="17"/>
  <c r="F24" i="17"/>
  <c r="G24" i="17"/>
  <c r="H24" i="17"/>
  <c r="I24" i="17"/>
  <c r="J24" i="17"/>
  <c r="K24" i="17"/>
  <c r="L24" i="17"/>
  <c r="E25" i="17"/>
  <c r="F25" i="17"/>
  <c r="G25" i="17"/>
  <c r="H25" i="17"/>
  <c r="I25" i="17"/>
  <c r="J25" i="17"/>
  <c r="K25" i="17"/>
  <c r="L25" i="17"/>
  <c r="E26" i="17"/>
  <c r="F26" i="17"/>
  <c r="G26" i="17"/>
  <c r="H26" i="17"/>
  <c r="I26" i="17"/>
  <c r="J26" i="17"/>
  <c r="K26" i="17"/>
  <c r="L26" i="17"/>
  <c r="E27" i="17"/>
  <c r="F27" i="17"/>
  <c r="G27" i="17"/>
  <c r="H27" i="17"/>
  <c r="I27" i="17"/>
  <c r="J27" i="17"/>
  <c r="K27" i="17"/>
  <c r="L27" i="17"/>
  <c r="E28" i="17"/>
  <c r="F28" i="17"/>
  <c r="G28" i="17"/>
  <c r="H28" i="17"/>
  <c r="I28" i="17"/>
  <c r="J28" i="17"/>
  <c r="K28" i="17"/>
  <c r="L28" i="17"/>
  <c r="E29" i="17"/>
  <c r="F29" i="17"/>
  <c r="G29" i="17"/>
  <c r="H29" i="17"/>
  <c r="I29" i="17"/>
  <c r="J29" i="17"/>
  <c r="K29" i="17"/>
  <c r="L29" i="17"/>
  <c r="E30" i="17"/>
  <c r="F30" i="17"/>
  <c r="G30" i="17"/>
  <c r="H30" i="17"/>
  <c r="I30" i="17"/>
  <c r="J30" i="17"/>
  <c r="K30" i="17"/>
  <c r="L30" i="17"/>
  <c r="E31" i="17"/>
  <c r="F31" i="17"/>
  <c r="G31" i="17"/>
  <c r="H31" i="17"/>
  <c r="I31" i="17"/>
  <c r="J31" i="17"/>
  <c r="K31" i="17"/>
  <c r="L31" i="17"/>
  <c r="E32" i="17"/>
  <c r="F32" i="17"/>
  <c r="G32" i="17"/>
  <c r="H32" i="17"/>
  <c r="I32" i="17"/>
  <c r="J32" i="17"/>
  <c r="K32" i="17"/>
  <c r="L32" i="17"/>
  <c r="E33" i="17"/>
  <c r="F33" i="17"/>
  <c r="G33" i="17"/>
  <c r="H33" i="17"/>
  <c r="I33" i="17"/>
  <c r="J33" i="17"/>
  <c r="K33" i="17"/>
  <c r="L33" i="17"/>
  <c r="E34" i="17"/>
  <c r="F34" i="17"/>
  <c r="G34" i="17"/>
  <c r="H34" i="17"/>
  <c r="I34" i="17"/>
  <c r="J34" i="17"/>
  <c r="K34" i="17"/>
  <c r="L34" i="17"/>
  <c r="E35" i="17"/>
  <c r="F35" i="17"/>
  <c r="G35" i="17"/>
  <c r="H35" i="17"/>
  <c r="I35" i="17"/>
  <c r="J35" i="17"/>
  <c r="K35" i="17"/>
  <c r="L35" i="17"/>
  <c r="E36" i="17"/>
  <c r="F36" i="17"/>
  <c r="G36" i="17"/>
  <c r="H36" i="17"/>
  <c r="I36" i="17"/>
  <c r="J36" i="17"/>
  <c r="K36" i="17"/>
  <c r="L36" i="17"/>
  <c r="E37" i="17"/>
  <c r="F37" i="17"/>
  <c r="G37" i="17"/>
  <c r="H37" i="17"/>
  <c r="I37" i="17"/>
  <c r="J37" i="17"/>
  <c r="K37" i="17"/>
  <c r="L37" i="17"/>
  <c r="E38" i="17"/>
  <c r="F38" i="17"/>
  <c r="G38" i="17"/>
  <c r="H38" i="17"/>
  <c r="I38" i="17"/>
  <c r="J38" i="17"/>
  <c r="K38" i="17"/>
  <c r="L38" i="17"/>
  <c r="E39" i="17"/>
  <c r="F39" i="17"/>
  <c r="G39" i="17"/>
  <c r="H39" i="17"/>
  <c r="I39" i="17"/>
  <c r="J39" i="17"/>
  <c r="K39" i="17"/>
  <c r="L39" i="17"/>
  <c r="E40" i="17"/>
  <c r="F40" i="17"/>
  <c r="G40" i="17"/>
  <c r="H40" i="17"/>
  <c r="I40" i="17"/>
  <c r="J40" i="17"/>
  <c r="K40" i="17"/>
  <c r="L40" i="17"/>
  <c r="E41" i="17"/>
  <c r="F41" i="17"/>
  <c r="G41" i="17"/>
  <c r="H41" i="17"/>
  <c r="I41" i="17"/>
  <c r="J41" i="17"/>
  <c r="K41" i="17"/>
  <c r="L41" i="17"/>
  <c r="E42" i="17"/>
  <c r="F42" i="17"/>
  <c r="G42" i="17"/>
  <c r="H42" i="17"/>
  <c r="I42" i="17"/>
  <c r="J42" i="17"/>
  <c r="K42" i="17"/>
  <c r="L42" i="17"/>
  <c r="E43" i="17"/>
  <c r="F43" i="17"/>
  <c r="G43" i="17"/>
  <c r="H43" i="17"/>
  <c r="I43" i="17"/>
  <c r="J43" i="17"/>
  <c r="K43" i="17"/>
  <c r="L43" i="17"/>
  <c r="E44" i="17"/>
  <c r="F44" i="17"/>
  <c r="G44" i="17"/>
  <c r="H44" i="17"/>
  <c r="I44" i="17"/>
  <c r="J44" i="17"/>
  <c r="K44" i="17"/>
  <c r="L44" i="17"/>
  <c r="E45" i="17"/>
  <c r="F45" i="17"/>
  <c r="G45" i="17"/>
  <c r="H45" i="17"/>
  <c r="I45" i="17"/>
  <c r="J45" i="17"/>
  <c r="K45" i="17"/>
  <c r="L45" i="17"/>
  <c r="E46" i="17"/>
  <c r="F46" i="17"/>
  <c r="G46" i="17"/>
  <c r="H46" i="17"/>
  <c r="I46" i="17"/>
  <c r="J46" i="17"/>
  <c r="K46" i="17"/>
  <c r="L46" i="17"/>
  <c r="E47" i="17"/>
  <c r="F47" i="17"/>
  <c r="G47" i="17"/>
  <c r="H47" i="17"/>
  <c r="I47" i="17"/>
  <c r="J47" i="17"/>
  <c r="K47" i="17"/>
  <c r="L47" i="17"/>
  <c r="E48" i="17"/>
  <c r="F48" i="17"/>
  <c r="G48" i="17"/>
  <c r="H48" i="17"/>
  <c r="I48" i="17"/>
  <c r="J48" i="17"/>
  <c r="K48" i="17"/>
  <c r="L48" i="17"/>
  <c r="E49" i="17"/>
  <c r="F49" i="17"/>
  <c r="G49" i="17"/>
  <c r="H49" i="17"/>
  <c r="I49" i="17"/>
  <c r="J49" i="17"/>
  <c r="K49" i="17"/>
  <c r="L49" i="17"/>
  <c r="E50" i="17"/>
  <c r="F50" i="17"/>
  <c r="G50" i="17"/>
  <c r="H50" i="17"/>
  <c r="I50" i="17"/>
  <c r="J50" i="17"/>
  <c r="K50" i="17"/>
  <c r="L50" i="17"/>
  <c r="E51" i="17"/>
  <c r="F51" i="17"/>
  <c r="G51" i="17"/>
  <c r="H51" i="17"/>
  <c r="I51" i="17"/>
  <c r="J51" i="17"/>
  <c r="K51" i="17"/>
  <c r="L51" i="17"/>
  <c r="E52" i="17"/>
  <c r="F52" i="17"/>
  <c r="G52" i="17"/>
  <c r="H52" i="17"/>
  <c r="I52" i="17"/>
  <c r="J52" i="17"/>
  <c r="K52" i="17"/>
  <c r="L52" i="17"/>
  <c r="E53" i="17"/>
  <c r="F53" i="17"/>
  <c r="G53" i="17"/>
  <c r="H53" i="17"/>
  <c r="I53" i="17"/>
  <c r="J53" i="17"/>
  <c r="K53" i="17"/>
  <c r="L53" i="17"/>
  <c r="E54" i="17"/>
  <c r="F54" i="17"/>
  <c r="G54" i="17"/>
  <c r="H54" i="17"/>
  <c r="I54" i="17"/>
  <c r="J54" i="17"/>
  <c r="K54" i="17"/>
  <c r="L54" i="17"/>
  <c r="E55" i="17"/>
  <c r="F55" i="17"/>
  <c r="G55" i="17"/>
  <c r="H55" i="17"/>
  <c r="I55" i="17"/>
  <c r="J55" i="17"/>
  <c r="K55" i="17"/>
  <c r="L55" i="17"/>
  <c r="E56" i="17"/>
  <c r="F56" i="17"/>
  <c r="G56" i="17"/>
  <c r="H56" i="17"/>
  <c r="I56" i="17"/>
  <c r="J56" i="17"/>
  <c r="K56" i="17"/>
  <c r="L56" i="17"/>
  <c r="E57" i="17"/>
  <c r="F57" i="17"/>
  <c r="G57" i="17"/>
  <c r="H57" i="17"/>
  <c r="I57" i="17"/>
  <c r="J57" i="17"/>
  <c r="K57" i="17"/>
  <c r="L57" i="17"/>
  <c r="E58" i="17"/>
  <c r="F58" i="17"/>
  <c r="G58" i="17"/>
  <c r="H58" i="17"/>
  <c r="I58" i="17"/>
  <c r="J58" i="17"/>
  <c r="K58" i="17"/>
  <c r="L58" i="17"/>
  <c r="E59" i="17"/>
  <c r="F59" i="17"/>
  <c r="G59" i="17"/>
  <c r="H59" i="17"/>
  <c r="I59" i="17"/>
  <c r="J59" i="17"/>
  <c r="K59" i="17"/>
  <c r="L59" i="17"/>
  <c r="E60" i="17"/>
  <c r="F60" i="17"/>
  <c r="G60" i="17"/>
  <c r="H60" i="17"/>
  <c r="I60" i="17"/>
  <c r="J60" i="17"/>
  <c r="K60" i="17"/>
  <c r="L60" i="17"/>
  <c r="E61" i="17"/>
  <c r="F61" i="17"/>
  <c r="G61" i="17"/>
  <c r="H61" i="17"/>
  <c r="I61" i="17"/>
  <c r="J61" i="17"/>
  <c r="K61" i="17"/>
  <c r="L61" i="17"/>
  <c r="E62" i="17"/>
  <c r="F62" i="17"/>
  <c r="G62" i="17"/>
  <c r="H62" i="17"/>
  <c r="I62" i="17"/>
  <c r="J62" i="17"/>
  <c r="K62" i="17"/>
  <c r="L62" i="17"/>
  <c r="E63" i="17"/>
  <c r="F63" i="17"/>
  <c r="G63" i="17"/>
  <c r="H63" i="17"/>
  <c r="I63" i="17"/>
  <c r="J63" i="17"/>
  <c r="K63" i="17"/>
  <c r="L63" i="17"/>
  <c r="E64" i="17"/>
  <c r="F64" i="17"/>
  <c r="G64" i="17"/>
  <c r="H64" i="17"/>
  <c r="I64" i="17"/>
  <c r="J64" i="17"/>
  <c r="K64" i="17"/>
  <c r="L64" i="17"/>
  <c r="E65" i="17"/>
  <c r="F65" i="17"/>
  <c r="G65" i="17"/>
  <c r="H65" i="17"/>
  <c r="I65" i="17"/>
  <c r="J65" i="17"/>
  <c r="K65" i="17"/>
  <c r="L65" i="17"/>
  <c r="E66" i="17"/>
  <c r="F66" i="17"/>
  <c r="G66" i="17"/>
  <c r="H66" i="17"/>
  <c r="I66" i="17"/>
  <c r="J66" i="17"/>
  <c r="K66" i="17"/>
  <c r="L66" i="17"/>
  <c r="E67" i="17"/>
  <c r="F67" i="17"/>
  <c r="G67" i="17"/>
  <c r="H67" i="17"/>
  <c r="I67" i="17"/>
  <c r="J67" i="17"/>
  <c r="K67" i="17"/>
  <c r="L67" i="17"/>
  <c r="E4" i="17"/>
  <c r="F4" i="17"/>
  <c r="G4" i="17"/>
  <c r="H4" i="17"/>
  <c r="I4" i="17"/>
  <c r="J4" i="17"/>
  <c r="K4" i="17"/>
  <c r="L4" i="17"/>
  <c r="AC5" i="17"/>
  <c r="AB5" i="17"/>
  <c r="AC4" i="17"/>
  <c r="AB4" i="17"/>
  <c r="AA5" i="17"/>
  <c r="Z5" i="17"/>
  <c r="Y5" i="17"/>
  <c r="Y4" i="17"/>
  <c r="AA4" i="17"/>
  <c r="Z4" i="17"/>
  <c r="X5" i="17"/>
  <c r="V14" i="17" s="1"/>
  <c r="X4" i="17"/>
  <c r="W5" i="17"/>
  <c r="W4" i="17"/>
  <c r="V5" i="17"/>
  <c r="U5" i="17"/>
  <c r="T5" i="17"/>
  <c r="AD5" i="17"/>
  <c r="V15" i="17" s="1"/>
  <c r="AD4" i="17"/>
  <c r="V4" i="17"/>
  <c r="U4" i="17"/>
  <c r="T4" i="17"/>
  <c r="L6" i="18" l="1"/>
  <c r="L23" i="18" s="1"/>
  <c r="L25" i="18" s="1"/>
  <c r="L8" i="24" s="1"/>
  <c r="L29" i="4" s="1"/>
  <c r="L30" i="4" s="1"/>
  <c r="V16" i="17"/>
  <c r="N4" i="18"/>
  <c r="N5" i="18"/>
  <c r="B6" i="18"/>
  <c r="K6" i="18"/>
  <c r="K23" i="18" s="1"/>
  <c r="J6" i="18"/>
  <c r="J23" i="18" s="1"/>
  <c r="F6" i="18"/>
  <c r="F23" i="18" s="1"/>
  <c r="E6" i="18"/>
  <c r="E23" i="18" s="1"/>
  <c r="I6" i="18"/>
  <c r="I23" i="18" s="1"/>
  <c r="D6" i="18"/>
  <c r="D23" i="18" s="1"/>
  <c r="G6" i="18"/>
  <c r="G23" i="18" s="1"/>
  <c r="C6" i="18"/>
  <c r="C23" i="18" s="1"/>
  <c r="H6" i="18"/>
  <c r="H23" i="18" s="1"/>
  <c r="L7" i="24" l="1"/>
  <c r="L27" i="4" s="1"/>
  <c r="L28" i="4" s="1"/>
  <c r="D7" i="24"/>
  <c r="C25" i="18"/>
  <c r="C8" i="24" s="1"/>
  <c r="C7" i="24"/>
  <c r="E25" i="18"/>
  <c r="E8" i="24" s="1"/>
  <c r="E7" i="24"/>
  <c r="F24" i="18"/>
  <c r="D25" i="18" s="1"/>
  <c r="D8" i="24" s="1"/>
  <c r="F7" i="24"/>
  <c r="I25" i="18"/>
  <c r="I8" i="24" s="1"/>
  <c r="I29" i="4" s="1"/>
  <c r="I30" i="4" s="1"/>
  <c r="I7" i="24"/>
  <c r="I27" i="4" s="1"/>
  <c r="I28" i="4" s="1"/>
  <c r="H25" i="18"/>
  <c r="H8" i="24" s="1"/>
  <c r="H29" i="4" s="1"/>
  <c r="H30" i="4" s="1"/>
  <c r="H7" i="24"/>
  <c r="H27" i="4" s="1"/>
  <c r="H28" i="4" s="1"/>
  <c r="K25" i="18"/>
  <c r="K7" i="24"/>
  <c r="G25" i="18"/>
  <c r="G8" i="24" s="1"/>
  <c r="G7" i="24"/>
  <c r="J25" i="18"/>
  <c r="J8" i="24" s="1"/>
  <c r="J7" i="24"/>
  <c r="B23" i="18"/>
  <c r="B7" i="24" s="1"/>
  <c r="N6" i="18"/>
  <c r="E19" i="24" l="1"/>
  <c r="J29" i="4"/>
  <c r="J30" i="4" s="1"/>
  <c r="D14" i="24"/>
  <c r="G29" i="4"/>
  <c r="G30" i="4" s="1"/>
  <c r="F18" i="24"/>
  <c r="K27" i="4"/>
  <c r="K28" i="4" s="1"/>
  <c r="D18" i="24"/>
  <c r="E27" i="4"/>
  <c r="E28" i="4" s="1"/>
  <c r="E23" i="24"/>
  <c r="F27" i="4"/>
  <c r="F28" i="4" s="1"/>
  <c r="D19" i="24"/>
  <c r="E29" i="4"/>
  <c r="E30" i="4" s="1"/>
  <c r="D13" i="24"/>
  <c r="G27" i="4"/>
  <c r="G28" i="4" s="1"/>
  <c r="F29" i="24"/>
  <c r="D29" i="4"/>
  <c r="D30" i="4" s="1"/>
  <c r="E28" i="24"/>
  <c r="C27" i="4"/>
  <c r="C28" i="4" s="1"/>
  <c r="E29" i="24"/>
  <c r="C29" i="4"/>
  <c r="C30" i="4" s="1"/>
  <c r="D28" i="24"/>
  <c r="B27" i="4"/>
  <c r="B28" i="4" s="1"/>
  <c r="E18" i="24"/>
  <c r="J27" i="4"/>
  <c r="J28" i="4" s="1"/>
  <c r="F28" i="24"/>
  <c r="D27" i="4"/>
  <c r="D28" i="4" s="1"/>
  <c r="K24" i="18"/>
  <c r="K8" i="24"/>
  <c r="B25" i="18"/>
  <c r="N22" i="18"/>
  <c r="F19" i="24" l="1"/>
  <c r="K29" i="4"/>
  <c r="K30" i="4" s="1"/>
  <c r="M28" i="4"/>
  <c r="N24" i="18"/>
  <c r="B8" i="24"/>
  <c r="B4" i="6"/>
  <c r="O4" i="15"/>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3" i="15"/>
  <c r="M3" i="15"/>
  <c r="N3" i="15"/>
  <c r="M4" i="15"/>
  <c r="N4" i="15"/>
  <c r="M5" i="15"/>
  <c r="N5" i="15"/>
  <c r="M6" i="15"/>
  <c r="N6" i="15"/>
  <c r="M7" i="15"/>
  <c r="N7" i="15"/>
  <c r="M8" i="15"/>
  <c r="N8" i="15"/>
  <c r="M9" i="15"/>
  <c r="N9" i="15"/>
  <c r="M10" i="15"/>
  <c r="N10" i="15"/>
  <c r="M11" i="15"/>
  <c r="N11" i="15"/>
  <c r="M12" i="15"/>
  <c r="N12" i="15"/>
  <c r="M13" i="15"/>
  <c r="N13" i="15"/>
  <c r="M14" i="15"/>
  <c r="N14" i="15"/>
  <c r="M15" i="15"/>
  <c r="N15" i="15"/>
  <c r="M16" i="15"/>
  <c r="N16" i="15"/>
  <c r="M17" i="15"/>
  <c r="N17" i="15"/>
  <c r="M18" i="15"/>
  <c r="N18" i="15"/>
  <c r="M19" i="15"/>
  <c r="N19" i="15"/>
  <c r="M20" i="15"/>
  <c r="N20" i="15"/>
  <c r="M21" i="15"/>
  <c r="N21" i="15"/>
  <c r="M22" i="15"/>
  <c r="N22" i="15"/>
  <c r="M23" i="15"/>
  <c r="N23" i="15"/>
  <c r="M24" i="15"/>
  <c r="N24" i="15"/>
  <c r="M25" i="15"/>
  <c r="N25" i="15"/>
  <c r="M26" i="15"/>
  <c r="N26" i="15"/>
  <c r="M27" i="15"/>
  <c r="N27" i="15"/>
  <c r="M28" i="15"/>
  <c r="N28" i="15"/>
  <c r="M29" i="15"/>
  <c r="N29" i="15"/>
  <c r="M30" i="15"/>
  <c r="N30" i="15"/>
  <c r="M31" i="15"/>
  <c r="N31" i="15"/>
  <c r="M32" i="15"/>
  <c r="N32" i="15"/>
  <c r="M33" i="15"/>
  <c r="N33" i="15"/>
  <c r="M34" i="15"/>
  <c r="N34" i="15"/>
  <c r="M35" i="15"/>
  <c r="N35" i="15"/>
  <c r="M36" i="15"/>
  <c r="N36" i="15"/>
  <c r="M37" i="15"/>
  <c r="N37" i="15"/>
  <c r="M38" i="15"/>
  <c r="N38" i="15"/>
  <c r="M39" i="15"/>
  <c r="N39" i="15"/>
  <c r="N40" i="15"/>
  <c r="M40" i="15"/>
  <c r="K21" i="15"/>
  <c r="K22" i="15"/>
  <c r="K23" i="15"/>
  <c r="K24" i="15"/>
  <c r="K25" i="15"/>
  <c r="K26" i="15"/>
  <c r="K27" i="15"/>
  <c r="K28" i="15"/>
  <c r="K29" i="15"/>
  <c r="K30" i="15"/>
  <c r="K31" i="15"/>
  <c r="K32" i="15"/>
  <c r="K33" i="15"/>
  <c r="K34" i="15"/>
  <c r="K35" i="15"/>
  <c r="K36" i="15"/>
  <c r="K37" i="15"/>
  <c r="K38" i="15"/>
  <c r="K39" i="15"/>
  <c r="K40" i="15"/>
  <c r="K17" i="15"/>
  <c r="K18" i="15"/>
  <c r="K19" i="15"/>
  <c r="K20" i="15"/>
  <c r="J21" i="15"/>
  <c r="J22" i="15"/>
  <c r="J23" i="15"/>
  <c r="J24" i="15"/>
  <c r="J25" i="15"/>
  <c r="J26" i="15"/>
  <c r="J27" i="15"/>
  <c r="J28" i="15"/>
  <c r="J29" i="15"/>
  <c r="J30" i="15"/>
  <c r="J31" i="15"/>
  <c r="J32" i="15"/>
  <c r="J33" i="15"/>
  <c r="J34" i="15"/>
  <c r="J35" i="15"/>
  <c r="J36" i="15"/>
  <c r="J37" i="15"/>
  <c r="J38" i="15"/>
  <c r="J39" i="15"/>
  <c r="J40" i="15"/>
  <c r="J20" i="15"/>
  <c r="H3" i="15"/>
  <c r="H4" i="15"/>
  <c r="H5" i="15"/>
  <c r="H6" i="15"/>
  <c r="H7" i="15"/>
  <c r="G8" i="15"/>
  <c r="H8" i="15"/>
  <c r="G9" i="15"/>
  <c r="H9" i="15"/>
  <c r="G10" i="15"/>
  <c r="H10" i="15"/>
  <c r="G11" i="15"/>
  <c r="H11" i="15"/>
  <c r="G12" i="15"/>
  <c r="H12" i="15"/>
  <c r="G13" i="15"/>
  <c r="H13" i="15"/>
  <c r="G14" i="15"/>
  <c r="H14" i="15"/>
  <c r="G15" i="15"/>
  <c r="H15" i="15"/>
  <c r="G16" i="15"/>
  <c r="H16" i="15"/>
  <c r="G17" i="15"/>
  <c r="H17" i="15"/>
  <c r="G18" i="15"/>
  <c r="H18" i="15"/>
  <c r="G19" i="15"/>
  <c r="H19" i="15"/>
  <c r="G20" i="15"/>
  <c r="H20" i="15"/>
  <c r="G21" i="15"/>
  <c r="H21" i="15"/>
  <c r="G22" i="15"/>
  <c r="H22" i="15"/>
  <c r="G23" i="15"/>
  <c r="H23" i="15"/>
  <c r="G24" i="15"/>
  <c r="H24" i="15"/>
  <c r="G25" i="15"/>
  <c r="H25" i="15"/>
  <c r="G26" i="15"/>
  <c r="H26" i="15"/>
  <c r="G27" i="15"/>
  <c r="H27" i="15"/>
  <c r="G28" i="15"/>
  <c r="H28" i="15"/>
  <c r="G29" i="15"/>
  <c r="H29" i="15"/>
  <c r="G30" i="15"/>
  <c r="H30" i="15"/>
  <c r="G31" i="15"/>
  <c r="H31" i="15"/>
  <c r="G32" i="15"/>
  <c r="H32" i="15"/>
  <c r="G33" i="15"/>
  <c r="H33" i="15"/>
  <c r="G34" i="15"/>
  <c r="H34" i="15"/>
  <c r="G35" i="15"/>
  <c r="H35" i="15"/>
  <c r="G36" i="15"/>
  <c r="H36" i="15"/>
  <c r="G37" i="15"/>
  <c r="H37" i="15"/>
  <c r="G38" i="15"/>
  <c r="H38" i="15"/>
  <c r="G39" i="15"/>
  <c r="H39" i="15"/>
  <c r="G40" i="15"/>
  <c r="H40"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G65" i="15" s="1"/>
  <c r="F36" i="15"/>
  <c r="F37" i="15"/>
  <c r="F38" i="15"/>
  <c r="F39" i="15"/>
  <c r="F40" i="15"/>
  <c r="F8" i="15"/>
  <c r="C4" i="15"/>
  <c r="C5" i="15"/>
  <c r="B6" i="15"/>
  <c r="C6" i="15"/>
  <c r="D6" i="15"/>
  <c r="B7" i="15"/>
  <c r="C7" i="15"/>
  <c r="D7" i="15"/>
  <c r="B8" i="15"/>
  <c r="C8" i="15"/>
  <c r="D8" i="15"/>
  <c r="B9" i="15"/>
  <c r="C9" i="15"/>
  <c r="D9" i="15"/>
  <c r="B10" i="15"/>
  <c r="C10" i="15"/>
  <c r="D10" i="15"/>
  <c r="B11" i="15"/>
  <c r="C11" i="15"/>
  <c r="D11" i="15"/>
  <c r="B12" i="15"/>
  <c r="C12" i="15"/>
  <c r="D12" i="15"/>
  <c r="B13" i="15"/>
  <c r="C13" i="15"/>
  <c r="D13" i="15"/>
  <c r="B14" i="15"/>
  <c r="C14" i="15"/>
  <c r="D14" i="15"/>
  <c r="B15" i="15"/>
  <c r="C15" i="15"/>
  <c r="D15" i="15"/>
  <c r="B16" i="15"/>
  <c r="C16" i="15"/>
  <c r="D16" i="15"/>
  <c r="B17" i="15"/>
  <c r="C17" i="15"/>
  <c r="D17" i="15"/>
  <c r="B18" i="15"/>
  <c r="C18" i="15"/>
  <c r="D18" i="15"/>
  <c r="B19" i="15"/>
  <c r="C19" i="15"/>
  <c r="D19" i="15"/>
  <c r="B20" i="15"/>
  <c r="C20" i="15"/>
  <c r="D20" i="15"/>
  <c r="B21" i="15"/>
  <c r="C21" i="15"/>
  <c r="D21" i="15"/>
  <c r="B22" i="15"/>
  <c r="C22" i="15"/>
  <c r="D22" i="15"/>
  <c r="B23" i="15"/>
  <c r="C23" i="15"/>
  <c r="D23" i="15"/>
  <c r="B24" i="15"/>
  <c r="C24" i="15"/>
  <c r="D24" i="15"/>
  <c r="B25" i="15"/>
  <c r="C25" i="15"/>
  <c r="D25" i="15"/>
  <c r="B26" i="15"/>
  <c r="C26" i="15"/>
  <c r="D26" i="15"/>
  <c r="B27" i="15"/>
  <c r="C27" i="15"/>
  <c r="D27" i="15"/>
  <c r="B28" i="15"/>
  <c r="C28" i="15"/>
  <c r="D28" i="15"/>
  <c r="B29" i="15"/>
  <c r="C29" i="15"/>
  <c r="D29" i="15"/>
  <c r="B30" i="15"/>
  <c r="C30" i="15"/>
  <c r="D30" i="15"/>
  <c r="B31" i="15"/>
  <c r="C31" i="15"/>
  <c r="D31" i="15"/>
  <c r="B32" i="15"/>
  <c r="C32" i="15"/>
  <c r="D32" i="15"/>
  <c r="B33" i="15"/>
  <c r="C33" i="15"/>
  <c r="D33" i="15"/>
  <c r="B34" i="15"/>
  <c r="C34" i="15"/>
  <c r="D34" i="15"/>
  <c r="B35" i="15"/>
  <c r="C35" i="15"/>
  <c r="D35" i="15"/>
  <c r="B36" i="15"/>
  <c r="C36" i="15"/>
  <c r="D36" i="15"/>
  <c r="B37" i="15"/>
  <c r="C37" i="15"/>
  <c r="D37" i="15"/>
  <c r="B38" i="15"/>
  <c r="C38" i="15"/>
  <c r="D38" i="15"/>
  <c r="B39" i="15"/>
  <c r="C39" i="15"/>
  <c r="D39" i="15"/>
  <c r="D40" i="15"/>
  <c r="C40" i="15"/>
  <c r="C3" i="15"/>
  <c r="C41" i="15" s="1"/>
  <c r="B4" i="15"/>
  <c r="B5" i="15"/>
  <c r="B40" i="15"/>
  <c r="B3" i="15"/>
  <c r="L122" i="15"/>
  <c r="K122" i="15"/>
  <c r="J122" i="15"/>
  <c r="C466" i="1"/>
  <c r="D466" i="1"/>
  <c r="E466" i="1"/>
  <c r="F466" i="1"/>
  <c r="G466" i="1"/>
  <c r="H466" i="1"/>
  <c r="J466" i="1"/>
  <c r="K466" i="1"/>
  <c r="L466" i="1"/>
  <c r="B466" i="1"/>
  <c r="O41" i="15"/>
  <c r="N41" i="15"/>
  <c r="M41" i="15"/>
  <c r="K41" i="15"/>
  <c r="J41" i="15"/>
  <c r="I4" i="13"/>
  <c r="H4" i="13"/>
  <c r="F4" i="13"/>
  <c r="E4" i="13"/>
  <c r="D4" i="13"/>
  <c r="C4" i="13"/>
  <c r="G4" i="13"/>
  <c r="J4" i="13"/>
  <c r="K4" i="13"/>
  <c r="L4" i="13"/>
  <c r="B4" i="13"/>
  <c r="B8" i="12"/>
  <c r="C8" i="12"/>
  <c r="G8" i="12"/>
  <c r="J8" i="12"/>
  <c r="K8" i="12"/>
  <c r="L8" i="12"/>
  <c r="B9" i="12"/>
  <c r="C9" i="12"/>
  <c r="G9" i="12"/>
  <c r="J9" i="12"/>
  <c r="K9" i="12"/>
  <c r="L9" i="12"/>
  <c r="B10" i="12"/>
  <c r="C10" i="12"/>
  <c r="G10" i="12"/>
  <c r="J10" i="12"/>
  <c r="K10" i="12"/>
  <c r="L10" i="12"/>
  <c r="B11" i="12"/>
  <c r="C11" i="12"/>
  <c r="G11" i="12"/>
  <c r="J11" i="12"/>
  <c r="K11" i="12"/>
  <c r="L11" i="12"/>
  <c r="B12" i="12"/>
  <c r="C12" i="12"/>
  <c r="G12" i="12"/>
  <c r="J12" i="12"/>
  <c r="K12" i="12"/>
  <c r="L12" i="12"/>
  <c r="B13" i="12"/>
  <c r="C13" i="12"/>
  <c r="G13" i="12"/>
  <c r="J13" i="12"/>
  <c r="K13" i="12"/>
  <c r="L13" i="12"/>
  <c r="B14" i="12"/>
  <c r="C14" i="12"/>
  <c r="G14" i="12"/>
  <c r="J14" i="12"/>
  <c r="K14" i="12"/>
  <c r="L14" i="12"/>
  <c r="B15" i="12"/>
  <c r="C15" i="12"/>
  <c r="G15" i="12"/>
  <c r="J15" i="12"/>
  <c r="K15" i="12"/>
  <c r="L15" i="12"/>
  <c r="B16" i="12"/>
  <c r="C16" i="12"/>
  <c r="G16" i="12"/>
  <c r="J16" i="12"/>
  <c r="K16" i="12"/>
  <c r="L16" i="12"/>
  <c r="B17" i="12"/>
  <c r="C17" i="12"/>
  <c r="G17" i="12"/>
  <c r="J17" i="12"/>
  <c r="K17" i="12"/>
  <c r="L17" i="12"/>
  <c r="B18" i="12"/>
  <c r="C18" i="12"/>
  <c r="G18" i="12"/>
  <c r="J18" i="12"/>
  <c r="K18" i="12"/>
  <c r="L18" i="12"/>
  <c r="B19" i="12"/>
  <c r="C19" i="12"/>
  <c r="G19" i="12"/>
  <c r="J19" i="12"/>
  <c r="K19" i="12"/>
  <c r="L19" i="12"/>
  <c r="B20" i="12"/>
  <c r="C20" i="12"/>
  <c r="D20" i="12"/>
  <c r="G20" i="12"/>
  <c r="J20" i="12"/>
  <c r="K20" i="12"/>
  <c r="L20" i="12"/>
  <c r="B21" i="12"/>
  <c r="C21" i="12"/>
  <c r="D21" i="12"/>
  <c r="G21" i="12"/>
  <c r="J21" i="12"/>
  <c r="K21" i="12"/>
  <c r="L21" i="12"/>
  <c r="B22" i="12"/>
  <c r="C22" i="12"/>
  <c r="D22" i="12"/>
  <c r="G22" i="12"/>
  <c r="J22" i="12"/>
  <c r="K22" i="12"/>
  <c r="L22" i="12"/>
  <c r="B23" i="12"/>
  <c r="C23" i="12"/>
  <c r="D23" i="12"/>
  <c r="G23" i="12"/>
  <c r="J23" i="12"/>
  <c r="K23" i="12"/>
  <c r="L23" i="12"/>
  <c r="B24" i="12"/>
  <c r="C24" i="12"/>
  <c r="D24" i="12"/>
  <c r="G24" i="12"/>
  <c r="J24" i="12"/>
  <c r="K24" i="12"/>
  <c r="L24" i="12"/>
  <c r="B25" i="12"/>
  <c r="C25" i="12"/>
  <c r="D25" i="12"/>
  <c r="G25" i="12"/>
  <c r="J25" i="12"/>
  <c r="K25" i="12"/>
  <c r="L25" i="12"/>
  <c r="B26" i="12"/>
  <c r="C26" i="12"/>
  <c r="D26" i="12"/>
  <c r="G26" i="12"/>
  <c r="J26" i="12"/>
  <c r="K26" i="12"/>
  <c r="L26" i="12"/>
  <c r="B27" i="12"/>
  <c r="C27" i="12"/>
  <c r="D27" i="12"/>
  <c r="E27" i="12"/>
  <c r="F27" i="12"/>
  <c r="G27" i="12"/>
  <c r="J27" i="12"/>
  <c r="K27" i="12"/>
  <c r="L27" i="12"/>
  <c r="B28" i="12"/>
  <c r="C28" i="12"/>
  <c r="D28" i="12"/>
  <c r="E28" i="12"/>
  <c r="F28" i="12"/>
  <c r="G28" i="12"/>
  <c r="J28" i="12"/>
  <c r="K28" i="12"/>
  <c r="L28" i="12"/>
  <c r="B29" i="12"/>
  <c r="C29" i="12"/>
  <c r="D29" i="12"/>
  <c r="E29" i="12"/>
  <c r="F29" i="12"/>
  <c r="G29" i="12"/>
  <c r="J29" i="12"/>
  <c r="K29" i="12"/>
  <c r="L29" i="12"/>
  <c r="B30" i="12"/>
  <c r="C30" i="12"/>
  <c r="D30" i="12"/>
  <c r="E30" i="12"/>
  <c r="F30" i="12"/>
  <c r="G30" i="12"/>
  <c r="J30" i="12"/>
  <c r="K30" i="12"/>
  <c r="L30" i="12"/>
  <c r="B31" i="12"/>
  <c r="C31" i="12"/>
  <c r="D31" i="12"/>
  <c r="E31" i="12"/>
  <c r="F31" i="12"/>
  <c r="G31" i="12"/>
  <c r="J31" i="12"/>
  <c r="K31" i="12"/>
  <c r="L31" i="12"/>
  <c r="B32" i="12"/>
  <c r="C32" i="12"/>
  <c r="D32" i="12"/>
  <c r="E32" i="12"/>
  <c r="F32" i="12"/>
  <c r="G32" i="12"/>
  <c r="J32" i="12"/>
  <c r="K32" i="12"/>
  <c r="L32" i="12"/>
  <c r="B33" i="12"/>
  <c r="C33" i="12"/>
  <c r="D33" i="12"/>
  <c r="E33" i="12"/>
  <c r="F33" i="12"/>
  <c r="G33" i="12"/>
  <c r="J33" i="12"/>
  <c r="K33" i="12"/>
  <c r="L33" i="12"/>
  <c r="B34" i="12"/>
  <c r="C34" i="12"/>
  <c r="D34" i="12"/>
  <c r="E34" i="12"/>
  <c r="F34" i="12"/>
  <c r="G34" i="12"/>
  <c r="J34" i="12"/>
  <c r="K34" i="12"/>
  <c r="L34" i="12"/>
  <c r="B35" i="12"/>
  <c r="C35" i="12"/>
  <c r="D35" i="12"/>
  <c r="E35" i="12"/>
  <c r="F35" i="12"/>
  <c r="G35" i="12"/>
  <c r="J35" i="12"/>
  <c r="K35" i="12"/>
  <c r="L35" i="12"/>
  <c r="B36" i="12"/>
  <c r="C36" i="12"/>
  <c r="D36" i="12"/>
  <c r="E36" i="12"/>
  <c r="F36" i="12"/>
  <c r="G36" i="12"/>
  <c r="J36" i="12"/>
  <c r="K36" i="12"/>
  <c r="L36" i="12"/>
  <c r="B37" i="12"/>
  <c r="C37" i="12"/>
  <c r="D37" i="12"/>
  <c r="E37" i="12"/>
  <c r="F37" i="12"/>
  <c r="G37" i="12"/>
  <c r="J37" i="12"/>
  <c r="K37" i="12"/>
  <c r="L37" i="12"/>
  <c r="B38" i="12"/>
  <c r="C38" i="12"/>
  <c r="D38" i="12"/>
  <c r="E38" i="12"/>
  <c r="F38" i="12"/>
  <c r="G38" i="12"/>
  <c r="J38" i="12"/>
  <c r="K38" i="12"/>
  <c r="L38" i="12"/>
  <c r="B39" i="12"/>
  <c r="C39" i="12"/>
  <c r="D39" i="12"/>
  <c r="E39" i="12"/>
  <c r="F39" i="12"/>
  <c r="G39" i="12"/>
  <c r="J39" i="12"/>
  <c r="K39" i="12"/>
  <c r="L39" i="12"/>
  <c r="B40" i="12"/>
  <c r="C40" i="12"/>
  <c r="D40" i="12"/>
  <c r="E40" i="12"/>
  <c r="F40" i="12"/>
  <c r="G40" i="12"/>
  <c r="J40" i="12"/>
  <c r="K40" i="12"/>
  <c r="L40" i="12"/>
  <c r="B41" i="12"/>
  <c r="C41" i="12"/>
  <c r="D41" i="12"/>
  <c r="E41" i="12"/>
  <c r="F41" i="12"/>
  <c r="G41" i="12"/>
  <c r="J41" i="12"/>
  <c r="K41" i="12"/>
  <c r="L41" i="12"/>
  <c r="B42" i="12"/>
  <c r="C42" i="12"/>
  <c r="D42" i="12"/>
  <c r="E42" i="12"/>
  <c r="F42" i="12"/>
  <c r="G42" i="12"/>
  <c r="J42" i="12"/>
  <c r="K42" i="12"/>
  <c r="L42" i="12"/>
  <c r="B43" i="12"/>
  <c r="C43" i="12"/>
  <c r="D43" i="12"/>
  <c r="E43" i="12"/>
  <c r="F43" i="12"/>
  <c r="G43" i="12"/>
  <c r="J43" i="12"/>
  <c r="K43" i="12"/>
  <c r="L43" i="12"/>
  <c r="B44" i="12"/>
  <c r="C44" i="12"/>
  <c r="D44" i="12"/>
  <c r="E44" i="12"/>
  <c r="F44" i="12"/>
  <c r="G44" i="12"/>
  <c r="J44" i="12"/>
  <c r="K44" i="12"/>
  <c r="L44" i="12"/>
  <c r="B45" i="12"/>
  <c r="C45" i="12"/>
  <c r="D45" i="12"/>
  <c r="E45" i="12"/>
  <c r="F45" i="12"/>
  <c r="G45" i="12"/>
  <c r="J45" i="12"/>
  <c r="K45" i="12"/>
  <c r="L45" i="12"/>
  <c r="B46" i="12"/>
  <c r="C46" i="12"/>
  <c r="D46" i="12"/>
  <c r="E46" i="12"/>
  <c r="F46" i="12"/>
  <c r="G46" i="12"/>
  <c r="J46" i="12"/>
  <c r="K46" i="12"/>
  <c r="L46" i="12"/>
  <c r="B47" i="12"/>
  <c r="C47" i="12"/>
  <c r="D47" i="12"/>
  <c r="E47" i="12"/>
  <c r="F47" i="12"/>
  <c r="G47" i="12"/>
  <c r="J47" i="12"/>
  <c r="K47" i="12"/>
  <c r="L47" i="12"/>
  <c r="B48" i="12"/>
  <c r="C48" i="12"/>
  <c r="D48" i="12"/>
  <c r="E48" i="12"/>
  <c r="F48" i="12"/>
  <c r="G48" i="12"/>
  <c r="J48" i="12"/>
  <c r="K48" i="12"/>
  <c r="L48" i="12"/>
  <c r="B49" i="12"/>
  <c r="C49" i="12"/>
  <c r="D49" i="12"/>
  <c r="E49" i="12"/>
  <c r="F49" i="12"/>
  <c r="G49" i="12"/>
  <c r="J49" i="12"/>
  <c r="K49" i="12"/>
  <c r="L49" i="12"/>
  <c r="B50" i="12"/>
  <c r="C50" i="12"/>
  <c r="D50" i="12"/>
  <c r="E50" i="12"/>
  <c r="F50" i="12"/>
  <c r="G50" i="12"/>
  <c r="J50" i="12"/>
  <c r="K50" i="12"/>
  <c r="L50" i="12"/>
  <c r="B51" i="12"/>
  <c r="C51" i="12"/>
  <c r="D51" i="12"/>
  <c r="E51" i="12"/>
  <c r="F51" i="12"/>
  <c r="G51" i="12"/>
  <c r="J51" i="12"/>
  <c r="K51" i="12"/>
  <c r="L51" i="12"/>
  <c r="B52" i="12"/>
  <c r="C52" i="12"/>
  <c r="D52" i="12"/>
  <c r="E52" i="12"/>
  <c r="F52" i="12"/>
  <c r="G52" i="12"/>
  <c r="J52" i="12"/>
  <c r="K52" i="12"/>
  <c r="L52" i="12"/>
  <c r="B53" i="12"/>
  <c r="C53" i="12"/>
  <c r="D53" i="12"/>
  <c r="E53" i="12"/>
  <c r="F53" i="12"/>
  <c r="G53" i="12"/>
  <c r="J53" i="12"/>
  <c r="K53" i="12"/>
  <c r="L53" i="12"/>
  <c r="B54" i="12"/>
  <c r="C54" i="12"/>
  <c r="D54" i="12"/>
  <c r="E54" i="12"/>
  <c r="F54" i="12"/>
  <c r="G54" i="12"/>
  <c r="J54" i="12"/>
  <c r="K54" i="12"/>
  <c r="L54" i="12"/>
  <c r="B55" i="12"/>
  <c r="C55" i="12"/>
  <c r="D55" i="12"/>
  <c r="E55" i="12"/>
  <c r="F55" i="12"/>
  <c r="G55" i="12"/>
  <c r="J55" i="12"/>
  <c r="K55" i="12"/>
  <c r="L55" i="12"/>
  <c r="B56" i="12"/>
  <c r="C56" i="12"/>
  <c r="D56" i="12"/>
  <c r="E56" i="12"/>
  <c r="F56" i="12"/>
  <c r="G56" i="12"/>
  <c r="J56" i="12"/>
  <c r="K56" i="12"/>
  <c r="L56" i="12"/>
  <c r="B57" i="12"/>
  <c r="C57" i="12"/>
  <c r="D57" i="12"/>
  <c r="E57" i="12"/>
  <c r="F57" i="12"/>
  <c r="G57" i="12"/>
  <c r="J57" i="12"/>
  <c r="K57" i="12"/>
  <c r="L57" i="12"/>
  <c r="B58" i="12"/>
  <c r="C58" i="12"/>
  <c r="D58" i="12"/>
  <c r="E58" i="12"/>
  <c r="F58" i="12"/>
  <c r="G58" i="12"/>
  <c r="J58" i="12"/>
  <c r="K58" i="12"/>
  <c r="L58" i="12"/>
  <c r="B59" i="12"/>
  <c r="C59" i="12"/>
  <c r="D59" i="12"/>
  <c r="E59" i="12"/>
  <c r="F59" i="12"/>
  <c r="G59" i="12"/>
  <c r="J59" i="12"/>
  <c r="K59" i="12"/>
  <c r="L59" i="12"/>
  <c r="B60" i="12"/>
  <c r="C60" i="12"/>
  <c r="D60" i="12"/>
  <c r="E60" i="12"/>
  <c r="F60" i="12"/>
  <c r="G60" i="12"/>
  <c r="J60" i="12"/>
  <c r="K60" i="12"/>
  <c r="L60" i="12"/>
  <c r="B61" i="12"/>
  <c r="C61" i="12"/>
  <c r="D61" i="12"/>
  <c r="E61" i="12"/>
  <c r="F61" i="12"/>
  <c r="G61" i="12"/>
  <c r="J61" i="12"/>
  <c r="K61" i="12"/>
  <c r="L61" i="12"/>
  <c r="B62" i="12"/>
  <c r="C62" i="12"/>
  <c r="D62" i="12"/>
  <c r="E62" i="12"/>
  <c r="F62" i="12"/>
  <c r="G62" i="12"/>
  <c r="I62" i="12"/>
  <c r="J62" i="12"/>
  <c r="K62" i="12"/>
  <c r="L62" i="12"/>
  <c r="B63" i="12"/>
  <c r="C63" i="12"/>
  <c r="D63" i="12"/>
  <c r="E63" i="12"/>
  <c r="F63" i="12"/>
  <c r="G63" i="12"/>
  <c r="I63" i="12"/>
  <c r="J63" i="12"/>
  <c r="K63" i="12"/>
  <c r="L63" i="12"/>
  <c r="B64" i="12"/>
  <c r="C64" i="12"/>
  <c r="D64" i="12"/>
  <c r="E64" i="12"/>
  <c r="F64" i="12"/>
  <c r="G64" i="12"/>
  <c r="I64" i="12"/>
  <c r="J64" i="12"/>
  <c r="K64" i="12"/>
  <c r="L64" i="12"/>
  <c r="B65" i="12"/>
  <c r="C65" i="12"/>
  <c r="D65" i="12"/>
  <c r="E65" i="12"/>
  <c r="F65" i="12"/>
  <c r="G65" i="12"/>
  <c r="I65" i="12"/>
  <c r="J65" i="12"/>
  <c r="K65" i="12"/>
  <c r="L65" i="12"/>
  <c r="B66" i="12"/>
  <c r="C66" i="12"/>
  <c r="D66" i="12"/>
  <c r="E66" i="12"/>
  <c r="F66" i="12"/>
  <c r="G66" i="12"/>
  <c r="I66" i="12"/>
  <c r="J66" i="12"/>
  <c r="K66" i="12"/>
  <c r="L66" i="12"/>
  <c r="B67" i="12"/>
  <c r="C67" i="12"/>
  <c r="D67" i="12"/>
  <c r="E67" i="12"/>
  <c r="F67" i="12"/>
  <c r="G67" i="12"/>
  <c r="I67" i="12"/>
  <c r="J67" i="12"/>
  <c r="K67" i="12"/>
  <c r="L67" i="12"/>
  <c r="B68" i="12"/>
  <c r="C68" i="12"/>
  <c r="D68" i="12"/>
  <c r="E68" i="12"/>
  <c r="F68" i="12"/>
  <c r="G68" i="12"/>
  <c r="I68" i="12"/>
  <c r="J68" i="12"/>
  <c r="K68" i="12"/>
  <c r="L68" i="12"/>
  <c r="B69" i="12"/>
  <c r="C69" i="12"/>
  <c r="D69" i="12"/>
  <c r="E69" i="12"/>
  <c r="F69" i="12"/>
  <c r="G69" i="12"/>
  <c r="I69" i="12"/>
  <c r="J69" i="12"/>
  <c r="K69" i="12"/>
  <c r="L69" i="12"/>
  <c r="B70" i="12"/>
  <c r="C70" i="12"/>
  <c r="D70" i="12"/>
  <c r="E70" i="12"/>
  <c r="F70" i="12"/>
  <c r="G70" i="12"/>
  <c r="I70" i="12"/>
  <c r="J70" i="12"/>
  <c r="K70" i="12"/>
  <c r="L70" i="12"/>
  <c r="B71" i="12"/>
  <c r="C71" i="12"/>
  <c r="D71" i="12"/>
  <c r="E71" i="12"/>
  <c r="F71" i="12"/>
  <c r="G71" i="12"/>
  <c r="I71" i="12"/>
  <c r="J71" i="12"/>
  <c r="K71" i="12"/>
  <c r="L71" i="12"/>
  <c r="B72" i="12"/>
  <c r="C72" i="12"/>
  <c r="D72" i="12"/>
  <c r="E72" i="12"/>
  <c r="F72" i="12"/>
  <c r="G72" i="12"/>
  <c r="I72" i="12"/>
  <c r="J72" i="12"/>
  <c r="K72" i="12"/>
  <c r="L72" i="12"/>
  <c r="B73" i="12"/>
  <c r="C73" i="12"/>
  <c r="D73" i="12"/>
  <c r="E73" i="12"/>
  <c r="F73" i="12"/>
  <c r="G73" i="12"/>
  <c r="I73" i="12"/>
  <c r="J73" i="12"/>
  <c r="K73" i="12"/>
  <c r="L73" i="12"/>
  <c r="B74" i="12"/>
  <c r="C74" i="12"/>
  <c r="D74" i="12"/>
  <c r="E74" i="12"/>
  <c r="F74" i="12"/>
  <c r="G74" i="12"/>
  <c r="I74" i="12"/>
  <c r="J74" i="12"/>
  <c r="K74" i="12"/>
  <c r="L74" i="12"/>
  <c r="B75" i="12"/>
  <c r="C75" i="12"/>
  <c r="D75" i="12"/>
  <c r="E75" i="12"/>
  <c r="F75" i="12"/>
  <c r="G75" i="12"/>
  <c r="I75" i="12"/>
  <c r="J75" i="12"/>
  <c r="K75" i="12"/>
  <c r="L75" i="12"/>
  <c r="B76" i="12"/>
  <c r="C76" i="12"/>
  <c r="D76" i="12"/>
  <c r="E76" i="12"/>
  <c r="F76" i="12"/>
  <c r="G76" i="12"/>
  <c r="H76" i="12"/>
  <c r="I76" i="12"/>
  <c r="J76" i="12"/>
  <c r="K76" i="12"/>
  <c r="L76" i="12"/>
  <c r="B77" i="12"/>
  <c r="C77" i="12"/>
  <c r="D77" i="12"/>
  <c r="E77" i="12"/>
  <c r="F77" i="12"/>
  <c r="G77" i="12"/>
  <c r="H77" i="12"/>
  <c r="I77" i="12"/>
  <c r="J77" i="12"/>
  <c r="K77" i="12"/>
  <c r="L77" i="12"/>
  <c r="B78" i="12"/>
  <c r="C78" i="12"/>
  <c r="D78" i="12"/>
  <c r="E78" i="12"/>
  <c r="F78" i="12"/>
  <c r="G78" i="12"/>
  <c r="H78" i="12"/>
  <c r="I78" i="12"/>
  <c r="J78" i="12"/>
  <c r="K78" i="12"/>
  <c r="L78" i="12"/>
  <c r="B79" i="12"/>
  <c r="C79" i="12"/>
  <c r="D79" i="12"/>
  <c r="E79" i="12"/>
  <c r="F79" i="12"/>
  <c r="G79" i="12"/>
  <c r="H79" i="12"/>
  <c r="I79" i="12"/>
  <c r="J79" i="12"/>
  <c r="K79" i="12"/>
  <c r="L79" i="12"/>
  <c r="B80" i="12"/>
  <c r="C80" i="12"/>
  <c r="D80" i="12"/>
  <c r="E80" i="12"/>
  <c r="F80" i="12"/>
  <c r="G80" i="12"/>
  <c r="H80" i="12"/>
  <c r="I80" i="12"/>
  <c r="J80" i="12"/>
  <c r="K80" i="12"/>
  <c r="L80" i="12"/>
  <c r="B81" i="12"/>
  <c r="C81" i="12"/>
  <c r="D81" i="12"/>
  <c r="E81" i="12"/>
  <c r="F81" i="12"/>
  <c r="G81" i="12"/>
  <c r="H81" i="12"/>
  <c r="I81" i="12"/>
  <c r="J81" i="12"/>
  <c r="K81" i="12"/>
  <c r="L81" i="12"/>
  <c r="B82" i="12"/>
  <c r="C82" i="12"/>
  <c r="D82" i="12"/>
  <c r="E82" i="12"/>
  <c r="F82" i="12"/>
  <c r="G82" i="12"/>
  <c r="H82" i="12"/>
  <c r="I82" i="12"/>
  <c r="J82" i="12"/>
  <c r="K82" i="12"/>
  <c r="L82" i="12"/>
  <c r="B83" i="12"/>
  <c r="C83" i="12"/>
  <c r="D83" i="12"/>
  <c r="E83" i="12"/>
  <c r="F83" i="12"/>
  <c r="G83" i="12"/>
  <c r="H83" i="12"/>
  <c r="I83" i="12"/>
  <c r="J83" i="12"/>
  <c r="K83" i="12"/>
  <c r="L83" i="12"/>
  <c r="B84" i="12"/>
  <c r="C84" i="12"/>
  <c r="D84" i="12"/>
  <c r="E84" i="12"/>
  <c r="F84" i="12"/>
  <c r="G84" i="12"/>
  <c r="H84" i="12"/>
  <c r="I84" i="12"/>
  <c r="J84" i="12"/>
  <c r="K84" i="12"/>
  <c r="L84" i="12"/>
  <c r="B85" i="12"/>
  <c r="C85" i="12"/>
  <c r="D85" i="12"/>
  <c r="E85" i="12"/>
  <c r="F85" i="12"/>
  <c r="G85" i="12"/>
  <c r="H85" i="12"/>
  <c r="I85" i="12"/>
  <c r="J85" i="12"/>
  <c r="K85" i="12"/>
  <c r="L85" i="12"/>
  <c r="B86" i="12"/>
  <c r="C86" i="12"/>
  <c r="D86" i="12"/>
  <c r="E86" i="12"/>
  <c r="F86" i="12"/>
  <c r="G86" i="12"/>
  <c r="H86" i="12"/>
  <c r="I86" i="12"/>
  <c r="J86" i="12"/>
  <c r="K86" i="12"/>
  <c r="L86" i="12"/>
  <c r="B87" i="12"/>
  <c r="C87" i="12"/>
  <c r="D87" i="12"/>
  <c r="E87" i="12"/>
  <c r="F87" i="12"/>
  <c r="G87" i="12"/>
  <c r="H87" i="12"/>
  <c r="I87" i="12"/>
  <c r="J87" i="12"/>
  <c r="K87" i="12"/>
  <c r="L87" i="12"/>
  <c r="B88" i="12"/>
  <c r="C88" i="12"/>
  <c r="D88" i="12"/>
  <c r="E88" i="12"/>
  <c r="F88" i="12"/>
  <c r="G88" i="12"/>
  <c r="H88" i="12"/>
  <c r="I88" i="12"/>
  <c r="J88" i="12"/>
  <c r="K88" i="12"/>
  <c r="L88" i="12"/>
  <c r="B89" i="12"/>
  <c r="C89" i="12"/>
  <c r="D89" i="12"/>
  <c r="E89" i="12"/>
  <c r="F89" i="12"/>
  <c r="G89" i="12"/>
  <c r="H89" i="12"/>
  <c r="I89" i="12"/>
  <c r="J89" i="12"/>
  <c r="K89" i="12"/>
  <c r="L89" i="12"/>
  <c r="B90" i="12"/>
  <c r="C90" i="12"/>
  <c r="D90" i="12"/>
  <c r="E90" i="12"/>
  <c r="F90" i="12"/>
  <c r="G90" i="12"/>
  <c r="H90" i="12"/>
  <c r="I90" i="12"/>
  <c r="J90" i="12"/>
  <c r="K90" i="12"/>
  <c r="L90" i="12"/>
  <c r="B91" i="12"/>
  <c r="C91" i="12"/>
  <c r="D91" i="12"/>
  <c r="E91" i="12"/>
  <c r="F91" i="12"/>
  <c r="G91" i="12"/>
  <c r="H91" i="12"/>
  <c r="I91" i="12"/>
  <c r="J91" i="12"/>
  <c r="K91" i="12"/>
  <c r="L91" i="12"/>
  <c r="B92" i="12"/>
  <c r="C92" i="12"/>
  <c r="D92" i="12"/>
  <c r="E92" i="12"/>
  <c r="F92" i="12"/>
  <c r="G92" i="12"/>
  <c r="H92" i="12"/>
  <c r="I92" i="12"/>
  <c r="J92" i="12"/>
  <c r="K92" i="12"/>
  <c r="L92" i="12"/>
  <c r="B93" i="12"/>
  <c r="C93" i="12"/>
  <c r="D93" i="12"/>
  <c r="E93" i="12"/>
  <c r="F93" i="12"/>
  <c r="G93" i="12"/>
  <c r="H93" i="12"/>
  <c r="I93" i="12"/>
  <c r="J93" i="12"/>
  <c r="K93" i="12"/>
  <c r="L93" i="12"/>
  <c r="B94" i="12"/>
  <c r="C94" i="12"/>
  <c r="D94" i="12"/>
  <c r="E94" i="12"/>
  <c r="F94" i="12"/>
  <c r="G94" i="12"/>
  <c r="H94" i="12"/>
  <c r="I94" i="12"/>
  <c r="J94" i="12"/>
  <c r="K94" i="12"/>
  <c r="L94" i="12"/>
  <c r="B95" i="12"/>
  <c r="C95" i="12"/>
  <c r="D95" i="12"/>
  <c r="E95" i="12"/>
  <c r="F95" i="12"/>
  <c r="G95" i="12"/>
  <c r="H95" i="12"/>
  <c r="I95" i="12"/>
  <c r="J95" i="12"/>
  <c r="K95" i="12"/>
  <c r="L95" i="12"/>
  <c r="B96" i="12"/>
  <c r="C96" i="12"/>
  <c r="D96" i="12"/>
  <c r="E96" i="12"/>
  <c r="F96" i="12"/>
  <c r="G96" i="12"/>
  <c r="H96" i="12"/>
  <c r="I96" i="12"/>
  <c r="J96" i="12"/>
  <c r="K96" i="12"/>
  <c r="L96" i="12"/>
  <c r="B97" i="12"/>
  <c r="C97" i="12"/>
  <c r="D97" i="12"/>
  <c r="E97" i="12"/>
  <c r="F97" i="12"/>
  <c r="G97" i="12"/>
  <c r="H97" i="12"/>
  <c r="I97" i="12"/>
  <c r="J97" i="12"/>
  <c r="K97" i="12"/>
  <c r="L97" i="12"/>
  <c r="B98" i="12"/>
  <c r="C98" i="12"/>
  <c r="D98" i="12"/>
  <c r="E98" i="12"/>
  <c r="F98" i="12"/>
  <c r="G98" i="12"/>
  <c r="H98" i="12"/>
  <c r="I98" i="12"/>
  <c r="J98" i="12"/>
  <c r="K98" i="12"/>
  <c r="L98" i="12"/>
  <c r="B99" i="12"/>
  <c r="C99" i="12"/>
  <c r="D99" i="12"/>
  <c r="E99" i="12"/>
  <c r="F99" i="12"/>
  <c r="G99" i="12"/>
  <c r="H99" i="12"/>
  <c r="I99" i="12"/>
  <c r="J99" i="12"/>
  <c r="K99" i="12"/>
  <c r="L99" i="12"/>
  <c r="B100" i="12"/>
  <c r="C100" i="12"/>
  <c r="D100" i="12"/>
  <c r="E100" i="12"/>
  <c r="F100" i="12"/>
  <c r="G100" i="12"/>
  <c r="H100" i="12"/>
  <c r="I100" i="12"/>
  <c r="J100" i="12"/>
  <c r="K100" i="12"/>
  <c r="L100" i="12"/>
  <c r="B101" i="12"/>
  <c r="C101" i="12"/>
  <c r="D101" i="12"/>
  <c r="E101" i="12"/>
  <c r="F101" i="12"/>
  <c r="G101" i="12"/>
  <c r="H101" i="12"/>
  <c r="I101" i="12"/>
  <c r="J101" i="12"/>
  <c r="K101" i="12"/>
  <c r="L101" i="12"/>
  <c r="B102" i="12"/>
  <c r="C102" i="12"/>
  <c r="D102" i="12"/>
  <c r="E102" i="12"/>
  <c r="F102" i="12"/>
  <c r="G102" i="12"/>
  <c r="H102" i="12"/>
  <c r="I102" i="12"/>
  <c r="J102" i="12"/>
  <c r="K102" i="12"/>
  <c r="L102" i="12"/>
  <c r="B103" i="12"/>
  <c r="C103" i="12"/>
  <c r="D103" i="12"/>
  <c r="E103" i="12"/>
  <c r="F103" i="12"/>
  <c r="G103" i="12"/>
  <c r="H103" i="12"/>
  <c r="I103" i="12"/>
  <c r="J103" i="12"/>
  <c r="K103" i="12"/>
  <c r="L103" i="12"/>
  <c r="B104" i="12"/>
  <c r="C104" i="12"/>
  <c r="D104" i="12"/>
  <c r="E104" i="12"/>
  <c r="F104" i="12"/>
  <c r="G104" i="12"/>
  <c r="H104" i="12"/>
  <c r="I104" i="12"/>
  <c r="J104" i="12"/>
  <c r="K104" i="12"/>
  <c r="L104" i="12"/>
  <c r="B105" i="12"/>
  <c r="C105" i="12"/>
  <c r="D105" i="12"/>
  <c r="E105" i="12"/>
  <c r="F105" i="12"/>
  <c r="G105" i="12"/>
  <c r="H105" i="12"/>
  <c r="I105" i="12"/>
  <c r="J105" i="12"/>
  <c r="K105" i="12"/>
  <c r="L105" i="12"/>
  <c r="B106" i="12"/>
  <c r="C106" i="12"/>
  <c r="D106" i="12"/>
  <c r="E106" i="12"/>
  <c r="F106" i="12"/>
  <c r="G106" i="12"/>
  <c r="H106" i="12"/>
  <c r="I106" i="12"/>
  <c r="J106" i="12"/>
  <c r="K106" i="12"/>
  <c r="L106" i="12"/>
  <c r="B107" i="12"/>
  <c r="C107" i="12"/>
  <c r="D107" i="12"/>
  <c r="E107" i="12"/>
  <c r="F107" i="12"/>
  <c r="G107" i="12"/>
  <c r="H107" i="12"/>
  <c r="I107" i="12"/>
  <c r="J107" i="12"/>
  <c r="K107" i="12"/>
  <c r="L107" i="12"/>
  <c r="B108" i="12"/>
  <c r="C108" i="12"/>
  <c r="D108" i="12"/>
  <c r="E108" i="12"/>
  <c r="F108" i="12"/>
  <c r="G108" i="12"/>
  <c r="H108" i="12"/>
  <c r="I108" i="12"/>
  <c r="J108" i="12"/>
  <c r="K108" i="12"/>
  <c r="L108" i="12"/>
  <c r="B109" i="12"/>
  <c r="C109" i="12"/>
  <c r="D109" i="12"/>
  <c r="E109" i="12"/>
  <c r="F109" i="12"/>
  <c r="G109" i="12"/>
  <c r="H109" i="12"/>
  <c r="I109" i="12"/>
  <c r="J109" i="12"/>
  <c r="K109" i="12"/>
  <c r="L109" i="12"/>
  <c r="B110" i="12"/>
  <c r="C110" i="12"/>
  <c r="D110" i="12"/>
  <c r="E110" i="12"/>
  <c r="F110" i="12"/>
  <c r="G110" i="12"/>
  <c r="H110" i="12"/>
  <c r="I110" i="12"/>
  <c r="J110" i="12"/>
  <c r="K110" i="12"/>
  <c r="L110" i="12"/>
  <c r="B111" i="12"/>
  <c r="C111" i="12"/>
  <c r="D111" i="12"/>
  <c r="E111" i="12"/>
  <c r="F111" i="12"/>
  <c r="G111" i="12"/>
  <c r="H111" i="12"/>
  <c r="I111" i="12"/>
  <c r="J111" i="12"/>
  <c r="K111" i="12"/>
  <c r="L111" i="12"/>
  <c r="B112" i="12"/>
  <c r="C112" i="12"/>
  <c r="D112" i="12"/>
  <c r="E112" i="12"/>
  <c r="F112" i="12"/>
  <c r="G112" i="12"/>
  <c r="H112" i="12"/>
  <c r="I112" i="12"/>
  <c r="J112" i="12"/>
  <c r="K112" i="12"/>
  <c r="L112" i="12"/>
  <c r="B113" i="12"/>
  <c r="C113" i="12"/>
  <c r="D113" i="12"/>
  <c r="E113" i="12"/>
  <c r="F113" i="12"/>
  <c r="G113" i="12"/>
  <c r="H113" i="12"/>
  <c r="I113" i="12"/>
  <c r="J113" i="12"/>
  <c r="K113" i="12"/>
  <c r="L113" i="12"/>
  <c r="B114" i="12"/>
  <c r="C114" i="12"/>
  <c r="D114" i="12"/>
  <c r="E114" i="12"/>
  <c r="F114" i="12"/>
  <c r="G114" i="12"/>
  <c r="H114" i="12"/>
  <c r="I114" i="12"/>
  <c r="J114" i="12"/>
  <c r="K114" i="12"/>
  <c r="L114" i="12"/>
  <c r="B115" i="12"/>
  <c r="C115" i="12"/>
  <c r="D115" i="12"/>
  <c r="E115" i="12"/>
  <c r="F115" i="12"/>
  <c r="G115" i="12"/>
  <c r="H115" i="12"/>
  <c r="I115" i="12"/>
  <c r="J115" i="12"/>
  <c r="K115" i="12"/>
  <c r="L115" i="12"/>
  <c r="B116" i="12"/>
  <c r="C116" i="12"/>
  <c r="D116" i="12"/>
  <c r="E116" i="12"/>
  <c r="F116" i="12"/>
  <c r="G116" i="12"/>
  <c r="H116" i="12"/>
  <c r="I116" i="12"/>
  <c r="J116" i="12"/>
  <c r="K116" i="12"/>
  <c r="L116" i="12"/>
  <c r="B117" i="12"/>
  <c r="C117" i="12"/>
  <c r="D117" i="12"/>
  <c r="E117" i="12"/>
  <c r="F117" i="12"/>
  <c r="G117" i="12"/>
  <c r="H117" i="12"/>
  <c r="I117" i="12"/>
  <c r="J117" i="12"/>
  <c r="K117" i="12"/>
  <c r="L117" i="12"/>
  <c r="B118" i="12"/>
  <c r="C118" i="12"/>
  <c r="D118" i="12"/>
  <c r="E118" i="12"/>
  <c r="F118" i="12"/>
  <c r="G118" i="12"/>
  <c r="H118" i="12"/>
  <c r="I118" i="12"/>
  <c r="J118" i="12"/>
  <c r="K118" i="12"/>
  <c r="L118" i="12"/>
  <c r="B119" i="12"/>
  <c r="C119" i="12"/>
  <c r="D119" i="12"/>
  <c r="E119" i="12"/>
  <c r="F119" i="12"/>
  <c r="G119" i="12"/>
  <c r="H119" i="12"/>
  <c r="I119" i="12"/>
  <c r="J119" i="12"/>
  <c r="K119" i="12"/>
  <c r="L119" i="12"/>
  <c r="B120" i="12"/>
  <c r="C120" i="12"/>
  <c r="D120" i="12"/>
  <c r="E120" i="12"/>
  <c r="F120" i="12"/>
  <c r="G120" i="12"/>
  <c r="H120" i="12"/>
  <c r="I120" i="12"/>
  <c r="J120" i="12"/>
  <c r="K120" i="12"/>
  <c r="L120" i="12"/>
  <c r="B121" i="12"/>
  <c r="C121" i="12"/>
  <c r="D121" i="12"/>
  <c r="E121" i="12"/>
  <c r="F121" i="12"/>
  <c r="G121" i="12"/>
  <c r="H121" i="12"/>
  <c r="I121" i="12"/>
  <c r="J121" i="12"/>
  <c r="K121" i="12"/>
  <c r="L121" i="12"/>
  <c r="B122" i="12"/>
  <c r="C122" i="12"/>
  <c r="D122" i="12"/>
  <c r="E122" i="12"/>
  <c r="F122" i="12"/>
  <c r="G122" i="12"/>
  <c r="H122" i="12"/>
  <c r="I122" i="12"/>
  <c r="J122" i="12"/>
  <c r="K122" i="12"/>
  <c r="L122" i="12"/>
  <c r="B123" i="12"/>
  <c r="C123" i="12"/>
  <c r="D123" i="12"/>
  <c r="E123" i="12"/>
  <c r="F123" i="12"/>
  <c r="G123" i="12"/>
  <c r="H123" i="12"/>
  <c r="I123" i="12"/>
  <c r="J123" i="12"/>
  <c r="K123" i="12"/>
  <c r="L123" i="12"/>
  <c r="B124" i="12"/>
  <c r="C124" i="12"/>
  <c r="D124" i="12"/>
  <c r="E124" i="12"/>
  <c r="F124" i="12"/>
  <c r="G124" i="12"/>
  <c r="H124" i="12"/>
  <c r="I124" i="12"/>
  <c r="J124" i="12"/>
  <c r="K124" i="12"/>
  <c r="L124" i="12"/>
  <c r="B125" i="12"/>
  <c r="C125" i="12"/>
  <c r="D125" i="12"/>
  <c r="E125" i="12"/>
  <c r="F125" i="12"/>
  <c r="G125" i="12"/>
  <c r="H125" i="12"/>
  <c r="I125" i="12"/>
  <c r="J125" i="12"/>
  <c r="K125" i="12"/>
  <c r="L125" i="12"/>
  <c r="B126" i="12"/>
  <c r="C126" i="12"/>
  <c r="D126" i="12"/>
  <c r="E126" i="12"/>
  <c r="F126" i="12"/>
  <c r="G126" i="12"/>
  <c r="H126" i="12"/>
  <c r="I126" i="12"/>
  <c r="J126" i="12"/>
  <c r="K126" i="12"/>
  <c r="L126" i="12"/>
  <c r="B127" i="12"/>
  <c r="C127" i="12"/>
  <c r="D127" i="12"/>
  <c r="E127" i="12"/>
  <c r="F127" i="12"/>
  <c r="G127" i="12"/>
  <c r="H127" i="12"/>
  <c r="I127" i="12"/>
  <c r="J127" i="12"/>
  <c r="K127" i="12"/>
  <c r="L127" i="12"/>
  <c r="B128" i="12"/>
  <c r="C128" i="12"/>
  <c r="D128" i="12"/>
  <c r="E128" i="12"/>
  <c r="F128" i="12"/>
  <c r="G128" i="12"/>
  <c r="H128" i="12"/>
  <c r="I128" i="12"/>
  <c r="J128" i="12"/>
  <c r="K128" i="12"/>
  <c r="L128" i="12"/>
  <c r="B129" i="12"/>
  <c r="C129" i="12"/>
  <c r="D129" i="12"/>
  <c r="E129" i="12"/>
  <c r="F129" i="12"/>
  <c r="G129" i="12"/>
  <c r="H129" i="12"/>
  <c r="I129" i="12"/>
  <c r="J129" i="12"/>
  <c r="K129" i="12"/>
  <c r="L129" i="12"/>
  <c r="B130" i="12"/>
  <c r="C130" i="12"/>
  <c r="D130" i="12"/>
  <c r="E130" i="12"/>
  <c r="F130" i="12"/>
  <c r="G130" i="12"/>
  <c r="H130" i="12"/>
  <c r="I130" i="12"/>
  <c r="J130" i="12"/>
  <c r="K130" i="12"/>
  <c r="L130" i="12"/>
  <c r="B131" i="12"/>
  <c r="C131" i="12"/>
  <c r="D131" i="12"/>
  <c r="E131" i="12"/>
  <c r="F131" i="12"/>
  <c r="G131" i="12"/>
  <c r="H131" i="12"/>
  <c r="I131" i="12"/>
  <c r="J131" i="12"/>
  <c r="K131" i="12"/>
  <c r="L131" i="12"/>
  <c r="B132" i="12"/>
  <c r="C132" i="12"/>
  <c r="D132" i="12"/>
  <c r="E132" i="12"/>
  <c r="F132" i="12"/>
  <c r="G132" i="12"/>
  <c r="H132" i="12"/>
  <c r="I132" i="12"/>
  <c r="J132" i="12"/>
  <c r="K132" i="12"/>
  <c r="L132" i="12"/>
  <c r="B133" i="12"/>
  <c r="C133" i="12"/>
  <c r="D133" i="12"/>
  <c r="E133" i="12"/>
  <c r="F133" i="12"/>
  <c r="G133" i="12"/>
  <c r="H133" i="12"/>
  <c r="I133" i="12"/>
  <c r="J133" i="12"/>
  <c r="K133" i="12"/>
  <c r="L133" i="12"/>
  <c r="B134" i="12"/>
  <c r="C134" i="12"/>
  <c r="D134" i="12"/>
  <c r="E134" i="12"/>
  <c r="F134" i="12"/>
  <c r="G134" i="12"/>
  <c r="H134" i="12"/>
  <c r="I134" i="12"/>
  <c r="J134" i="12"/>
  <c r="K134" i="12"/>
  <c r="L134" i="12"/>
  <c r="B135" i="12"/>
  <c r="C135" i="12"/>
  <c r="D135" i="12"/>
  <c r="E135" i="12"/>
  <c r="F135" i="12"/>
  <c r="G135" i="12"/>
  <c r="H135" i="12"/>
  <c r="I135" i="12"/>
  <c r="J135" i="12"/>
  <c r="K135" i="12"/>
  <c r="L135" i="12"/>
  <c r="B136" i="12"/>
  <c r="C136" i="12"/>
  <c r="D136" i="12"/>
  <c r="E136" i="12"/>
  <c r="F136" i="12"/>
  <c r="G136" i="12"/>
  <c r="H136" i="12"/>
  <c r="I136" i="12"/>
  <c r="J136" i="12"/>
  <c r="K136" i="12"/>
  <c r="L136" i="12"/>
  <c r="B137" i="12"/>
  <c r="C137" i="12"/>
  <c r="D137" i="12"/>
  <c r="E137" i="12"/>
  <c r="F137" i="12"/>
  <c r="G137" i="12"/>
  <c r="H137" i="12"/>
  <c r="I137" i="12"/>
  <c r="J137" i="12"/>
  <c r="K137" i="12"/>
  <c r="L137" i="12"/>
  <c r="B138" i="12"/>
  <c r="C138" i="12"/>
  <c r="D138" i="12"/>
  <c r="E138" i="12"/>
  <c r="F138" i="12"/>
  <c r="G138" i="12"/>
  <c r="H138" i="12"/>
  <c r="I138" i="12"/>
  <c r="J138" i="12"/>
  <c r="K138" i="12"/>
  <c r="L138" i="12"/>
  <c r="B139" i="12"/>
  <c r="C139" i="12"/>
  <c r="D139" i="12"/>
  <c r="E139" i="12"/>
  <c r="F139" i="12"/>
  <c r="G139" i="12"/>
  <c r="H139" i="12"/>
  <c r="I139" i="12"/>
  <c r="J139" i="12"/>
  <c r="K139" i="12"/>
  <c r="L139" i="12"/>
  <c r="B140" i="12"/>
  <c r="C140" i="12"/>
  <c r="D140" i="12"/>
  <c r="E140" i="12"/>
  <c r="F140" i="12"/>
  <c r="G140" i="12"/>
  <c r="H140" i="12"/>
  <c r="I140" i="12"/>
  <c r="J140" i="12"/>
  <c r="K140" i="12"/>
  <c r="L140" i="12"/>
  <c r="B141" i="12"/>
  <c r="C141" i="12"/>
  <c r="D141" i="12"/>
  <c r="E141" i="12"/>
  <c r="F141" i="12"/>
  <c r="G141" i="12"/>
  <c r="H141" i="12"/>
  <c r="I141" i="12"/>
  <c r="J141" i="12"/>
  <c r="K141" i="12"/>
  <c r="L141" i="12"/>
  <c r="B142" i="12"/>
  <c r="C142" i="12"/>
  <c r="D142" i="12"/>
  <c r="E142" i="12"/>
  <c r="F142" i="12"/>
  <c r="G142" i="12"/>
  <c r="H142" i="12"/>
  <c r="I142" i="12"/>
  <c r="J142" i="12"/>
  <c r="K142" i="12"/>
  <c r="L142" i="12"/>
  <c r="B143" i="12"/>
  <c r="C143" i="12"/>
  <c r="D143" i="12"/>
  <c r="E143" i="12"/>
  <c r="F143" i="12"/>
  <c r="G143" i="12"/>
  <c r="H143" i="12"/>
  <c r="I143" i="12"/>
  <c r="J143" i="12"/>
  <c r="K143" i="12"/>
  <c r="L143" i="12"/>
  <c r="B144" i="12"/>
  <c r="C144" i="12"/>
  <c r="D144" i="12"/>
  <c r="E144" i="12"/>
  <c r="F144" i="12"/>
  <c r="G144" i="12"/>
  <c r="H144" i="12"/>
  <c r="I144" i="12"/>
  <c r="J144" i="12"/>
  <c r="K144" i="12"/>
  <c r="L144" i="12"/>
  <c r="B145" i="12"/>
  <c r="C145" i="12"/>
  <c r="D145" i="12"/>
  <c r="E145" i="12"/>
  <c r="F145" i="12"/>
  <c r="G145" i="12"/>
  <c r="H145" i="12"/>
  <c r="I145" i="12"/>
  <c r="J145" i="12"/>
  <c r="K145" i="12"/>
  <c r="L145" i="12"/>
  <c r="B146" i="12"/>
  <c r="C146" i="12"/>
  <c r="D146" i="12"/>
  <c r="E146" i="12"/>
  <c r="F146" i="12"/>
  <c r="G146" i="12"/>
  <c r="H146" i="12"/>
  <c r="I146" i="12"/>
  <c r="J146" i="12"/>
  <c r="K146" i="12"/>
  <c r="L146" i="12"/>
  <c r="B147" i="12"/>
  <c r="C147" i="12"/>
  <c r="D147" i="12"/>
  <c r="E147" i="12"/>
  <c r="F147" i="12"/>
  <c r="G147" i="12"/>
  <c r="H147" i="12"/>
  <c r="I147" i="12"/>
  <c r="J147" i="12"/>
  <c r="K147" i="12"/>
  <c r="L147" i="12"/>
  <c r="B148" i="12"/>
  <c r="C148" i="12"/>
  <c r="D148" i="12"/>
  <c r="E148" i="12"/>
  <c r="F148" i="12"/>
  <c r="G148" i="12"/>
  <c r="H148" i="12"/>
  <c r="I148" i="12"/>
  <c r="J148" i="12"/>
  <c r="K148" i="12"/>
  <c r="L148" i="12"/>
  <c r="B149" i="12"/>
  <c r="C149" i="12"/>
  <c r="D149" i="12"/>
  <c r="E149" i="12"/>
  <c r="F149" i="12"/>
  <c r="G149" i="12"/>
  <c r="H149" i="12"/>
  <c r="I149" i="12"/>
  <c r="J149" i="12"/>
  <c r="K149" i="12"/>
  <c r="L149" i="12"/>
  <c r="B150" i="12"/>
  <c r="C150" i="12"/>
  <c r="D150" i="12"/>
  <c r="E150" i="12"/>
  <c r="F150" i="12"/>
  <c r="G150" i="12"/>
  <c r="H150" i="12"/>
  <c r="I150" i="12"/>
  <c r="J150" i="12"/>
  <c r="K150" i="12"/>
  <c r="L150" i="12"/>
  <c r="B151" i="12"/>
  <c r="C151" i="12"/>
  <c r="D151" i="12"/>
  <c r="E151" i="12"/>
  <c r="F151" i="12"/>
  <c r="G151" i="12"/>
  <c r="H151" i="12"/>
  <c r="I151" i="12"/>
  <c r="J151" i="12"/>
  <c r="K151" i="12"/>
  <c r="L151" i="12"/>
  <c r="B152" i="12"/>
  <c r="C152" i="12"/>
  <c r="D152" i="12"/>
  <c r="E152" i="12"/>
  <c r="F152" i="12"/>
  <c r="G152" i="12"/>
  <c r="H152" i="12"/>
  <c r="I152" i="12"/>
  <c r="J152" i="12"/>
  <c r="K152" i="12"/>
  <c r="L152" i="12"/>
  <c r="B153" i="12"/>
  <c r="C153" i="12"/>
  <c r="D153" i="12"/>
  <c r="E153" i="12"/>
  <c r="F153" i="12"/>
  <c r="G153" i="12"/>
  <c r="H153" i="12"/>
  <c r="I153" i="12"/>
  <c r="J153" i="12"/>
  <c r="K153" i="12"/>
  <c r="L153" i="12"/>
  <c r="B154" i="12"/>
  <c r="C154" i="12"/>
  <c r="D154" i="12"/>
  <c r="E154" i="12"/>
  <c r="F154" i="12"/>
  <c r="G154" i="12"/>
  <c r="H154" i="12"/>
  <c r="I154" i="12"/>
  <c r="J154" i="12"/>
  <c r="K154" i="12"/>
  <c r="L154" i="12"/>
  <c r="B155" i="12"/>
  <c r="C155" i="12"/>
  <c r="D155" i="12"/>
  <c r="E155" i="12"/>
  <c r="F155" i="12"/>
  <c r="G155" i="12"/>
  <c r="H155" i="12"/>
  <c r="I155" i="12"/>
  <c r="J155" i="12"/>
  <c r="K155" i="12"/>
  <c r="L155" i="12"/>
  <c r="B156" i="12"/>
  <c r="C156" i="12"/>
  <c r="D156" i="12"/>
  <c r="E156" i="12"/>
  <c r="F156" i="12"/>
  <c r="G156" i="12"/>
  <c r="H156" i="12"/>
  <c r="I156" i="12"/>
  <c r="J156" i="12"/>
  <c r="K156" i="12"/>
  <c r="L156" i="12"/>
  <c r="B157" i="12"/>
  <c r="C157" i="12"/>
  <c r="D157" i="12"/>
  <c r="E157" i="12"/>
  <c r="F157" i="12"/>
  <c r="G157" i="12"/>
  <c r="H157" i="12"/>
  <c r="I157" i="12"/>
  <c r="J157" i="12"/>
  <c r="K157" i="12"/>
  <c r="L157" i="12"/>
  <c r="B158" i="12"/>
  <c r="C158" i="12"/>
  <c r="D158" i="12"/>
  <c r="E158" i="12"/>
  <c r="F158" i="12"/>
  <c r="G158" i="12"/>
  <c r="H158" i="12"/>
  <c r="I158" i="12"/>
  <c r="J158" i="12"/>
  <c r="K158" i="12"/>
  <c r="L158" i="12"/>
  <c r="I155" i="8"/>
  <c r="I158" i="8" s="1"/>
  <c r="I154" i="8"/>
  <c r="I157" i="8" s="1"/>
  <c r="I153" i="8"/>
  <c r="I156" i="8" s="1"/>
  <c r="F60" i="8"/>
  <c r="F59" i="8" s="1"/>
  <c r="F58" i="8" s="1"/>
  <c r="F57" i="8" s="1"/>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O2" i="11"/>
  <c r="G170" i="11"/>
  <c r="G169" i="11" s="1"/>
  <c r="G168" i="11" s="1"/>
  <c r="G167" i="11" s="1"/>
  <c r="G166" i="11" s="1"/>
  <c r="G165" i="11" s="1"/>
  <c r="G164" i="11" s="1"/>
  <c r="G163" i="11" s="1"/>
  <c r="G162" i="11" s="1"/>
  <c r="G161" i="11" s="1"/>
  <c r="G160" i="11" s="1"/>
  <c r="J449" i="11"/>
  <c r="J452" i="11" s="1"/>
  <c r="N2" i="1"/>
  <c r="I4" i="7"/>
  <c r="H4" i="7"/>
  <c r="F4" i="7"/>
  <c r="E4" i="7"/>
  <c r="D4" i="7"/>
  <c r="C4" i="7"/>
  <c r="G4" i="7"/>
  <c r="J4" i="7"/>
  <c r="K4" i="7"/>
  <c r="L4" i="7"/>
  <c r="B4" i="7"/>
  <c r="B6" i="6"/>
  <c r="C6" i="6"/>
  <c r="G6" i="6"/>
  <c r="J6" i="6"/>
  <c r="K6" i="6"/>
  <c r="L6" i="6"/>
  <c r="B7" i="6"/>
  <c r="C7" i="6"/>
  <c r="G7" i="6"/>
  <c r="J7" i="6"/>
  <c r="K7" i="6"/>
  <c r="L7" i="6"/>
  <c r="B8" i="6"/>
  <c r="C8" i="6"/>
  <c r="D8" i="6"/>
  <c r="G8" i="6"/>
  <c r="J8" i="6"/>
  <c r="K8" i="6"/>
  <c r="L8" i="6"/>
  <c r="B9" i="6"/>
  <c r="C9" i="6"/>
  <c r="D9" i="6"/>
  <c r="G9" i="6"/>
  <c r="J9" i="6"/>
  <c r="K9" i="6"/>
  <c r="L9" i="6"/>
  <c r="B10" i="6"/>
  <c r="C10" i="6"/>
  <c r="D10" i="6"/>
  <c r="E10" i="6"/>
  <c r="F10" i="6"/>
  <c r="G10" i="6"/>
  <c r="J10" i="6"/>
  <c r="K10" i="6"/>
  <c r="L10" i="6"/>
  <c r="B11" i="6"/>
  <c r="C11" i="6"/>
  <c r="D11" i="6"/>
  <c r="E11" i="6"/>
  <c r="F11" i="6"/>
  <c r="G11" i="6"/>
  <c r="J11" i="6"/>
  <c r="K11" i="6"/>
  <c r="L11" i="6"/>
  <c r="B12" i="6"/>
  <c r="C12" i="6"/>
  <c r="D12" i="6"/>
  <c r="E12" i="6"/>
  <c r="F12" i="6"/>
  <c r="G12" i="6"/>
  <c r="J12" i="6"/>
  <c r="K12" i="6"/>
  <c r="L12" i="6"/>
  <c r="B13" i="6"/>
  <c r="C13" i="6"/>
  <c r="D13" i="6"/>
  <c r="E13" i="6"/>
  <c r="F13" i="6"/>
  <c r="G13" i="6"/>
  <c r="J13" i="6"/>
  <c r="K13" i="6"/>
  <c r="L13" i="6"/>
  <c r="B14" i="6"/>
  <c r="C14" i="6"/>
  <c r="D14" i="6"/>
  <c r="E14" i="6"/>
  <c r="F14" i="6"/>
  <c r="G14" i="6"/>
  <c r="J14" i="6"/>
  <c r="K14" i="6"/>
  <c r="L14" i="6"/>
  <c r="B15" i="6"/>
  <c r="C15" i="6"/>
  <c r="D15" i="6"/>
  <c r="E15" i="6"/>
  <c r="F15" i="6"/>
  <c r="G15" i="6"/>
  <c r="J15" i="6"/>
  <c r="K15" i="6"/>
  <c r="L15" i="6"/>
  <c r="B16" i="6"/>
  <c r="C16" i="6"/>
  <c r="D16" i="6"/>
  <c r="E16" i="6"/>
  <c r="F16" i="6"/>
  <c r="G16" i="6"/>
  <c r="J16" i="6"/>
  <c r="K16" i="6"/>
  <c r="L16" i="6"/>
  <c r="B17" i="6"/>
  <c r="C17" i="6"/>
  <c r="D17" i="6"/>
  <c r="E17" i="6"/>
  <c r="F17" i="6"/>
  <c r="G17" i="6"/>
  <c r="J17" i="6"/>
  <c r="K17" i="6"/>
  <c r="L17" i="6"/>
  <c r="B18" i="6"/>
  <c r="C18" i="6"/>
  <c r="D18" i="6"/>
  <c r="E18" i="6"/>
  <c r="F18" i="6"/>
  <c r="G18" i="6"/>
  <c r="J18" i="6"/>
  <c r="K18" i="6"/>
  <c r="L18" i="6"/>
  <c r="B19" i="6"/>
  <c r="C19" i="6"/>
  <c r="D19" i="6"/>
  <c r="E19" i="6"/>
  <c r="F19" i="6"/>
  <c r="G19" i="6"/>
  <c r="I19" i="6"/>
  <c r="J19" i="6"/>
  <c r="K19" i="6"/>
  <c r="L19" i="6"/>
  <c r="B20" i="6"/>
  <c r="C20" i="6"/>
  <c r="D20" i="6"/>
  <c r="E20" i="6"/>
  <c r="F20" i="6"/>
  <c r="G20" i="6"/>
  <c r="I20" i="6"/>
  <c r="J20" i="6"/>
  <c r="K20" i="6"/>
  <c r="L20" i="6"/>
  <c r="B21" i="6"/>
  <c r="C21" i="6"/>
  <c r="D21" i="6"/>
  <c r="E21" i="6"/>
  <c r="F21" i="6"/>
  <c r="G21" i="6"/>
  <c r="I21" i="6"/>
  <c r="J21" i="6"/>
  <c r="K21" i="6"/>
  <c r="L21" i="6"/>
  <c r="B22" i="6"/>
  <c r="C22" i="6"/>
  <c r="D22" i="6"/>
  <c r="E22" i="6"/>
  <c r="F22" i="6"/>
  <c r="G22" i="6"/>
  <c r="H22" i="6"/>
  <c r="I22" i="6"/>
  <c r="J22" i="6"/>
  <c r="K22" i="6"/>
  <c r="L22" i="6"/>
  <c r="B23" i="6"/>
  <c r="C23" i="6"/>
  <c r="D23" i="6"/>
  <c r="E23" i="6"/>
  <c r="F23" i="6"/>
  <c r="G23" i="6"/>
  <c r="H23" i="6"/>
  <c r="I23" i="6"/>
  <c r="J23" i="6"/>
  <c r="K23" i="6"/>
  <c r="L23" i="6"/>
  <c r="B24" i="6"/>
  <c r="C24" i="6"/>
  <c r="D24" i="6"/>
  <c r="E24" i="6"/>
  <c r="F24" i="6"/>
  <c r="G24" i="6"/>
  <c r="H24" i="6"/>
  <c r="I24" i="6"/>
  <c r="J24" i="6"/>
  <c r="K24" i="6"/>
  <c r="L24" i="6"/>
  <c r="B25" i="6"/>
  <c r="C25" i="6"/>
  <c r="D25" i="6"/>
  <c r="E25" i="6"/>
  <c r="F25" i="6"/>
  <c r="G25" i="6"/>
  <c r="H25" i="6"/>
  <c r="I25" i="6"/>
  <c r="J25" i="6"/>
  <c r="K25" i="6"/>
  <c r="L25" i="6"/>
  <c r="B26" i="6"/>
  <c r="C26" i="6"/>
  <c r="D26" i="6"/>
  <c r="E26" i="6"/>
  <c r="F26" i="6"/>
  <c r="G26" i="6"/>
  <c r="H26" i="6"/>
  <c r="I26" i="6"/>
  <c r="J26" i="6"/>
  <c r="K26" i="6"/>
  <c r="L26" i="6"/>
  <c r="B27" i="6"/>
  <c r="C27" i="6"/>
  <c r="D27" i="6"/>
  <c r="E27" i="6"/>
  <c r="F27" i="6"/>
  <c r="G27" i="6"/>
  <c r="H27" i="6"/>
  <c r="I27" i="6"/>
  <c r="J27" i="6"/>
  <c r="K27" i="6"/>
  <c r="L27" i="6"/>
  <c r="B28" i="6"/>
  <c r="C28" i="6"/>
  <c r="D28" i="6"/>
  <c r="E28" i="6"/>
  <c r="F28" i="6"/>
  <c r="G28" i="6"/>
  <c r="H28" i="6"/>
  <c r="I28" i="6"/>
  <c r="J28" i="6"/>
  <c r="K28" i="6"/>
  <c r="L28" i="6"/>
  <c r="B29" i="6"/>
  <c r="C29" i="6"/>
  <c r="D29" i="6"/>
  <c r="E29" i="6"/>
  <c r="F29" i="6"/>
  <c r="G29" i="6"/>
  <c r="H29" i="6"/>
  <c r="I29" i="6"/>
  <c r="J29" i="6"/>
  <c r="K29" i="6"/>
  <c r="L29" i="6"/>
  <c r="B30" i="6"/>
  <c r="C30" i="6"/>
  <c r="D30" i="6"/>
  <c r="E30" i="6"/>
  <c r="F30" i="6"/>
  <c r="G30" i="6"/>
  <c r="H30" i="6"/>
  <c r="I30" i="6"/>
  <c r="J30" i="6"/>
  <c r="K30" i="6"/>
  <c r="L30" i="6"/>
  <c r="B31" i="6"/>
  <c r="C31" i="6"/>
  <c r="D31" i="6"/>
  <c r="E31" i="6"/>
  <c r="F31" i="6"/>
  <c r="G31" i="6"/>
  <c r="H31" i="6"/>
  <c r="I31" i="6"/>
  <c r="J31" i="6"/>
  <c r="K31" i="6"/>
  <c r="L31" i="6"/>
  <c r="B32" i="6"/>
  <c r="C32" i="6"/>
  <c r="D32" i="6"/>
  <c r="E32" i="6"/>
  <c r="F32" i="6"/>
  <c r="G32" i="6"/>
  <c r="H32" i="6"/>
  <c r="I32" i="6"/>
  <c r="J32" i="6"/>
  <c r="K32" i="6"/>
  <c r="L32" i="6"/>
  <c r="B33" i="6"/>
  <c r="C33" i="6"/>
  <c r="D33" i="6"/>
  <c r="E33" i="6"/>
  <c r="F33" i="6"/>
  <c r="G33" i="6"/>
  <c r="H33" i="6"/>
  <c r="I33" i="6"/>
  <c r="J33" i="6"/>
  <c r="K33" i="6"/>
  <c r="L33" i="6"/>
  <c r="B34" i="6"/>
  <c r="C34" i="6"/>
  <c r="D34" i="6"/>
  <c r="E34" i="6"/>
  <c r="F34" i="6"/>
  <c r="G34" i="6"/>
  <c r="H34" i="6"/>
  <c r="I34" i="6"/>
  <c r="J34" i="6"/>
  <c r="K34" i="6"/>
  <c r="L34" i="6"/>
  <c r="B35" i="6"/>
  <c r="C35" i="6"/>
  <c r="D35" i="6"/>
  <c r="E35" i="6"/>
  <c r="F35" i="6"/>
  <c r="G35" i="6"/>
  <c r="H35" i="6"/>
  <c r="I35" i="6"/>
  <c r="J35" i="6"/>
  <c r="K35" i="6"/>
  <c r="L35" i="6"/>
  <c r="B36" i="6"/>
  <c r="C36" i="6"/>
  <c r="D36" i="6"/>
  <c r="E36" i="6"/>
  <c r="F36" i="6"/>
  <c r="G36" i="6"/>
  <c r="H36" i="6"/>
  <c r="I36" i="6"/>
  <c r="J36" i="6"/>
  <c r="K36" i="6"/>
  <c r="L36" i="6"/>
  <c r="B37" i="6"/>
  <c r="C37" i="6"/>
  <c r="D37" i="6"/>
  <c r="E37" i="6"/>
  <c r="F37" i="6"/>
  <c r="G37" i="6"/>
  <c r="H37" i="6"/>
  <c r="I37" i="6"/>
  <c r="J37" i="6"/>
  <c r="K37" i="6"/>
  <c r="L37" i="6"/>
  <c r="B38" i="6"/>
  <c r="C38" i="6"/>
  <c r="D38" i="6"/>
  <c r="E38" i="6"/>
  <c r="F38" i="6"/>
  <c r="G38" i="6"/>
  <c r="H38" i="6"/>
  <c r="I38" i="6"/>
  <c r="J38" i="6"/>
  <c r="K38" i="6"/>
  <c r="L38" i="6"/>
  <c r="B39" i="6"/>
  <c r="C39" i="6"/>
  <c r="D39" i="6"/>
  <c r="E39" i="6"/>
  <c r="F39" i="6"/>
  <c r="G39" i="6"/>
  <c r="H39" i="6"/>
  <c r="I39" i="6"/>
  <c r="J39" i="6"/>
  <c r="K39" i="6"/>
  <c r="L39" i="6"/>
  <c r="B40" i="6"/>
  <c r="C40" i="6"/>
  <c r="D40" i="6"/>
  <c r="E40" i="6"/>
  <c r="F40" i="6"/>
  <c r="G40" i="6"/>
  <c r="H40" i="6"/>
  <c r="I40" i="6"/>
  <c r="J40" i="6"/>
  <c r="K40" i="6"/>
  <c r="L40" i="6"/>
  <c r="B41" i="6"/>
  <c r="C41" i="6"/>
  <c r="D41" i="6"/>
  <c r="E41" i="6"/>
  <c r="F41" i="6"/>
  <c r="G41" i="6"/>
  <c r="H41" i="6"/>
  <c r="I41" i="6"/>
  <c r="J41" i="6"/>
  <c r="K41" i="6"/>
  <c r="L41" i="6"/>
  <c r="B42" i="6"/>
  <c r="C42" i="6"/>
  <c r="D42" i="6"/>
  <c r="E42" i="6"/>
  <c r="F42" i="6"/>
  <c r="G42" i="6"/>
  <c r="H42" i="6"/>
  <c r="I42" i="6"/>
  <c r="L42" i="6"/>
  <c r="C5" i="6"/>
  <c r="G5" i="6"/>
  <c r="J5" i="6"/>
  <c r="K5" i="6"/>
  <c r="L5" i="6"/>
  <c r="B5" i="6"/>
  <c r="D29" i="24" l="1"/>
  <c r="B29" i="4"/>
  <c r="B30" i="4" s="1"/>
  <c r="M30" i="4" s="1"/>
  <c r="C37" i="4" s="1"/>
  <c r="C38" i="4" s="1"/>
  <c r="G50" i="15"/>
  <c r="G49" i="15"/>
  <c r="G51" i="15"/>
  <c r="B41" i="15"/>
  <c r="F41" i="15"/>
  <c r="D41" i="15"/>
  <c r="G67" i="15"/>
  <c r="G41" i="15"/>
  <c r="H41" i="15"/>
  <c r="G85" i="15"/>
  <c r="I122" i="15" s="1"/>
  <c r="J5" i="13"/>
  <c r="J6" i="13" s="1"/>
  <c r="J7" i="13" s="1"/>
  <c r="J5" i="7"/>
  <c r="J6" i="7" s="1"/>
  <c r="J14" i="7" s="1"/>
  <c r="K5" i="13"/>
  <c r="K6" i="13" s="1"/>
  <c r="K7" i="13" s="1"/>
  <c r="K5" i="7"/>
  <c r="K6" i="7" s="1"/>
  <c r="K20" i="7" s="1"/>
  <c r="L5" i="13"/>
  <c r="L6" i="13" s="1"/>
  <c r="L7" i="13" s="1"/>
  <c r="L5" i="7"/>
  <c r="L6" i="7" s="1"/>
  <c r="L9" i="7" s="1"/>
  <c r="G84" i="15"/>
  <c r="H122" i="15" s="1"/>
  <c r="J453" i="11"/>
  <c r="J454" i="11" s="1"/>
  <c r="J455" i="11"/>
  <c r="J450" i="11"/>
  <c r="J451" i="11" s="1"/>
  <c r="D27" i="2"/>
  <c r="D21" i="2"/>
  <c r="C21" i="2"/>
  <c r="B19" i="2"/>
  <c r="B21" i="2" s="1"/>
  <c r="D16" i="2"/>
  <c r="C16" i="2"/>
  <c r="B15" i="2"/>
  <c r="B14" i="2"/>
  <c r="B13" i="2"/>
  <c r="D10" i="2"/>
  <c r="C10" i="2"/>
  <c r="B7" i="2"/>
  <c r="B10" i="2" s="1"/>
  <c r="I449" i="1"/>
  <c r="I450" i="1" s="1"/>
  <c r="I451" i="1" s="1"/>
  <c r="F170" i="1"/>
  <c r="F169" i="1" s="1"/>
  <c r="F168" i="1" s="1"/>
  <c r="F167" i="1" s="1"/>
  <c r="F166" i="1" s="1"/>
  <c r="F165" i="1" s="1"/>
  <c r="F164" i="1" s="1"/>
  <c r="F163" i="1" s="1"/>
  <c r="F162" i="1" s="1"/>
  <c r="F161" i="1" s="1"/>
  <c r="F160" i="1" s="1"/>
  <c r="L32" i="7" l="1"/>
  <c r="L20" i="7"/>
  <c r="L18" i="7"/>
  <c r="L30" i="7"/>
  <c r="L28" i="7"/>
  <c r="L16" i="7"/>
  <c r="L31" i="7"/>
  <c r="L41" i="7"/>
  <c r="L26" i="7"/>
  <c r="L14" i="7"/>
  <c r="L43" i="7"/>
  <c r="L40" i="7"/>
  <c r="L25" i="7"/>
  <c r="L13" i="7"/>
  <c r="L44" i="7"/>
  <c r="L12" i="7"/>
  <c r="L42" i="7"/>
  <c r="L27" i="7"/>
  <c r="L35" i="7"/>
  <c r="L23" i="7"/>
  <c r="L11" i="7"/>
  <c r="L19" i="7"/>
  <c r="L29" i="7"/>
  <c r="L15" i="7"/>
  <c r="L37" i="7"/>
  <c r="L36" i="7"/>
  <c r="L34" i="7"/>
  <c r="L22" i="7"/>
  <c r="L10" i="7"/>
  <c r="L17" i="7"/>
  <c r="L39" i="7"/>
  <c r="L38" i="7"/>
  <c r="J39" i="7"/>
  <c r="L24" i="7"/>
  <c r="L46" i="7"/>
  <c r="L45" i="7"/>
  <c r="L33" i="7"/>
  <c r="L21" i="7"/>
  <c r="J38" i="7"/>
  <c r="J37" i="7"/>
  <c r="J36" i="7"/>
  <c r="J31" i="7"/>
  <c r="J33" i="7"/>
  <c r="J12" i="7"/>
  <c r="J11" i="7"/>
  <c r="J13" i="7"/>
  <c r="K34" i="7"/>
  <c r="K18" i="7"/>
  <c r="K19" i="7"/>
  <c r="K35" i="7"/>
  <c r="K15" i="7"/>
  <c r="K14" i="7"/>
  <c r="K16" i="7"/>
  <c r="K12" i="7"/>
  <c r="K11" i="7"/>
  <c r="K33" i="7"/>
  <c r="K10" i="7"/>
  <c r="K25" i="7"/>
  <c r="K17" i="7"/>
  <c r="K31" i="7"/>
  <c r="K46" i="7"/>
  <c r="K45" i="7"/>
  <c r="K43" i="7"/>
  <c r="K24" i="7"/>
  <c r="K9" i="7"/>
  <c r="K13" i="7"/>
  <c r="K42" i="7"/>
  <c r="K23" i="7"/>
  <c r="K44" i="7"/>
  <c r="K26" i="7"/>
  <c r="K38" i="7"/>
  <c r="K22" i="7"/>
  <c r="K29" i="7"/>
  <c r="K28" i="7"/>
  <c r="K41" i="7"/>
  <c r="K39" i="7"/>
  <c r="K37" i="7"/>
  <c r="K21" i="7"/>
  <c r="K32" i="7"/>
  <c r="K30" i="7"/>
  <c r="K27" i="7"/>
  <c r="K40" i="7"/>
  <c r="K36" i="7"/>
  <c r="J30" i="7"/>
  <c r="J29" i="7"/>
  <c r="J32" i="7"/>
  <c r="J46" i="7"/>
  <c r="J28" i="7"/>
  <c r="J9" i="7"/>
  <c r="J27" i="7"/>
  <c r="J10" i="7"/>
  <c r="J43" i="7"/>
  <c r="J42" i="7"/>
  <c r="J26" i="7"/>
  <c r="J34" i="7"/>
  <c r="J45" i="7"/>
  <c r="J41" i="7"/>
  <c r="J25" i="7"/>
  <c r="J35" i="7"/>
  <c r="J44" i="7"/>
  <c r="J40" i="7"/>
  <c r="J23" i="7"/>
  <c r="J24" i="7"/>
  <c r="J22" i="7"/>
  <c r="J21" i="7"/>
  <c r="J20" i="7"/>
  <c r="J19" i="7"/>
  <c r="J18" i="7"/>
  <c r="J17" i="7"/>
  <c r="J16" i="7"/>
  <c r="J15" i="7"/>
  <c r="G66" i="15"/>
  <c r="F122" i="15" s="1"/>
  <c r="F5" i="7" s="1"/>
  <c r="F6" i="7" s="1"/>
  <c r="E122" i="15"/>
  <c r="D122" i="15"/>
  <c r="D5" i="13" s="1"/>
  <c r="D6" i="13" s="1"/>
  <c r="D7" i="13" s="1"/>
  <c r="C122" i="15"/>
  <c r="C5" i="13" s="1"/>
  <c r="C6" i="13" s="1"/>
  <c r="C7" i="13" s="1"/>
  <c r="B122" i="15"/>
  <c r="B5" i="13" s="1"/>
  <c r="B6" i="13" s="1"/>
  <c r="B7" i="13" s="1"/>
  <c r="I5" i="13"/>
  <c r="I6" i="13" s="1"/>
  <c r="I7" i="13" s="1"/>
  <c r="I5" i="7"/>
  <c r="I6" i="7" s="1"/>
  <c r="H5" i="13"/>
  <c r="H6" i="13" s="1"/>
  <c r="H7" i="13" s="1"/>
  <c r="H87" i="13" s="1"/>
  <c r="H5" i="7"/>
  <c r="H6" i="7" s="1"/>
  <c r="G122" i="15"/>
  <c r="F5" i="13"/>
  <c r="F6" i="13" s="1"/>
  <c r="F7" i="13" s="1"/>
  <c r="E5" i="13"/>
  <c r="E6" i="13" s="1"/>
  <c r="E7" i="13" s="1"/>
  <c r="E5" i="7"/>
  <c r="E6" i="7" s="1"/>
  <c r="H85" i="13"/>
  <c r="H97" i="13"/>
  <c r="H109" i="13"/>
  <c r="H121" i="13"/>
  <c r="H133" i="13"/>
  <c r="H145" i="13"/>
  <c r="H157" i="13"/>
  <c r="K11" i="13"/>
  <c r="K12" i="13"/>
  <c r="K13" i="13"/>
  <c r="K14" i="13"/>
  <c r="K15" i="13"/>
  <c r="K16" i="13"/>
  <c r="K17" i="13"/>
  <c r="K18" i="13"/>
  <c r="K19" i="13"/>
  <c r="K20" i="13"/>
  <c r="K21" i="13"/>
  <c r="K22" i="13"/>
  <c r="K23" i="13"/>
  <c r="K24" i="13"/>
  <c r="K25" i="13"/>
  <c r="K26" i="13"/>
  <c r="K27" i="13"/>
  <c r="K28" i="13"/>
  <c r="K29" i="13"/>
  <c r="K30" i="13"/>
  <c r="K31" i="13"/>
  <c r="K32" i="13"/>
  <c r="K33" i="13"/>
  <c r="K34" i="13"/>
  <c r="K35" i="13"/>
  <c r="K36" i="13"/>
  <c r="K37" i="13"/>
  <c r="K38" i="13"/>
  <c r="K39" i="13"/>
  <c r="K40" i="13"/>
  <c r="K41" i="13"/>
  <c r="K42" i="13"/>
  <c r="K43" i="13"/>
  <c r="K44" i="13"/>
  <c r="K45" i="13"/>
  <c r="K46" i="13"/>
  <c r="K47" i="13"/>
  <c r="K48" i="13"/>
  <c r="K49" i="13"/>
  <c r="K50" i="13"/>
  <c r="K51" i="13"/>
  <c r="K52" i="13"/>
  <c r="K53" i="13"/>
  <c r="K54" i="13"/>
  <c r="K55" i="13"/>
  <c r="K56" i="13"/>
  <c r="K57" i="13"/>
  <c r="K58" i="13"/>
  <c r="K59" i="13"/>
  <c r="K60" i="13"/>
  <c r="K61" i="13"/>
  <c r="K62" i="13"/>
  <c r="K63" i="13"/>
  <c r="K64" i="13"/>
  <c r="K65" i="13"/>
  <c r="K66" i="13"/>
  <c r="K67" i="13"/>
  <c r="K68" i="13"/>
  <c r="K69" i="13"/>
  <c r="K70" i="13"/>
  <c r="K71" i="13"/>
  <c r="K72" i="13"/>
  <c r="K73" i="13"/>
  <c r="K74" i="13"/>
  <c r="K75" i="13"/>
  <c r="K76" i="13"/>
  <c r="K77" i="13"/>
  <c r="K78" i="13"/>
  <c r="K79" i="13"/>
  <c r="K80" i="13"/>
  <c r="K81" i="13"/>
  <c r="K82" i="13"/>
  <c r="K83" i="13"/>
  <c r="K84" i="13"/>
  <c r="K85" i="13"/>
  <c r="K86" i="13"/>
  <c r="K87" i="13"/>
  <c r="K88" i="13"/>
  <c r="K89" i="13"/>
  <c r="K90" i="13"/>
  <c r="K91" i="13"/>
  <c r="K92" i="13"/>
  <c r="K93" i="13"/>
  <c r="K94" i="13"/>
  <c r="K95" i="13"/>
  <c r="K96" i="13"/>
  <c r="K97" i="13"/>
  <c r="K98" i="13"/>
  <c r="K99" i="13"/>
  <c r="K100" i="13"/>
  <c r="K101" i="13"/>
  <c r="K102" i="13"/>
  <c r="K103" i="13"/>
  <c r="K104" i="13"/>
  <c r="K105" i="13"/>
  <c r="K106" i="13"/>
  <c r="K107" i="13"/>
  <c r="K108" i="13"/>
  <c r="K109" i="13"/>
  <c r="K110" i="13"/>
  <c r="K111" i="13"/>
  <c r="K112" i="13"/>
  <c r="K113" i="13"/>
  <c r="K114" i="13"/>
  <c r="K115" i="13"/>
  <c r="K116" i="13"/>
  <c r="K117" i="13"/>
  <c r="K118" i="13"/>
  <c r="K119" i="13"/>
  <c r="K120" i="13"/>
  <c r="K121" i="13"/>
  <c r="K122" i="13"/>
  <c r="K123" i="13"/>
  <c r="K124" i="13"/>
  <c r="K125" i="13"/>
  <c r="K126" i="13"/>
  <c r="K127" i="13"/>
  <c r="K128" i="13"/>
  <c r="K129" i="13"/>
  <c r="K130" i="13"/>
  <c r="K131" i="13"/>
  <c r="K132" i="13"/>
  <c r="K133" i="13"/>
  <c r="K134" i="13"/>
  <c r="K135" i="13"/>
  <c r="K136" i="13"/>
  <c r="K137" i="13"/>
  <c r="K138" i="13"/>
  <c r="K139" i="13"/>
  <c r="K140" i="13"/>
  <c r="K141" i="13"/>
  <c r="K142" i="13"/>
  <c r="K143" i="13"/>
  <c r="K144" i="13"/>
  <c r="K145" i="13"/>
  <c r="K146" i="13"/>
  <c r="K147" i="13"/>
  <c r="K148" i="13"/>
  <c r="K149" i="13"/>
  <c r="K150" i="13"/>
  <c r="K151" i="13"/>
  <c r="K152" i="13"/>
  <c r="K153" i="13"/>
  <c r="K154" i="13"/>
  <c r="K155" i="13"/>
  <c r="K156" i="13"/>
  <c r="K157" i="13"/>
  <c r="K158" i="13"/>
  <c r="K159" i="13"/>
  <c r="K160" i="13"/>
  <c r="K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63" i="13"/>
  <c r="J64" i="13"/>
  <c r="J65" i="13"/>
  <c r="J66" i="13"/>
  <c r="J67" i="13"/>
  <c r="J68" i="13"/>
  <c r="J69" i="13"/>
  <c r="J70" i="13"/>
  <c r="J71" i="13"/>
  <c r="J72" i="13"/>
  <c r="J73" i="13"/>
  <c r="J74" i="13"/>
  <c r="J75" i="13"/>
  <c r="J76" i="13"/>
  <c r="J77" i="13"/>
  <c r="J78" i="13"/>
  <c r="J79" i="13"/>
  <c r="J80" i="13"/>
  <c r="J81" i="13"/>
  <c r="J82" i="13"/>
  <c r="J83" i="13"/>
  <c r="J84" i="13"/>
  <c r="J85" i="13"/>
  <c r="J86" i="13"/>
  <c r="J87" i="13"/>
  <c r="J88" i="13"/>
  <c r="J89" i="13"/>
  <c r="J90" i="13"/>
  <c r="J91" i="13"/>
  <c r="J92" i="13"/>
  <c r="J93" i="13"/>
  <c r="J94" i="13"/>
  <c r="J95" i="13"/>
  <c r="J96" i="13"/>
  <c r="J97" i="13"/>
  <c r="J98" i="13"/>
  <c r="J99" i="13"/>
  <c r="J100" i="13"/>
  <c r="J101" i="13"/>
  <c r="J102" i="13"/>
  <c r="J103" i="13"/>
  <c r="J104" i="13"/>
  <c r="J105" i="13"/>
  <c r="J106" i="13"/>
  <c r="J107" i="13"/>
  <c r="J108" i="13"/>
  <c r="J109" i="13"/>
  <c r="J110" i="13"/>
  <c r="J111" i="13"/>
  <c r="J112" i="13"/>
  <c r="J113" i="13"/>
  <c r="J114" i="13"/>
  <c r="J115" i="13"/>
  <c r="J116" i="13"/>
  <c r="J117" i="13"/>
  <c r="J118" i="13"/>
  <c r="J119" i="13"/>
  <c r="J120" i="13"/>
  <c r="J121" i="13"/>
  <c r="J122" i="13"/>
  <c r="J123" i="13"/>
  <c r="J124" i="13"/>
  <c r="J125" i="13"/>
  <c r="J126" i="13"/>
  <c r="J127" i="13"/>
  <c r="J128" i="13"/>
  <c r="J129" i="13"/>
  <c r="J130" i="13"/>
  <c r="J131" i="13"/>
  <c r="J132" i="13"/>
  <c r="J133" i="13"/>
  <c r="J134" i="13"/>
  <c r="J135" i="13"/>
  <c r="J136" i="13"/>
  <c r="J137" i="13"/>
  <c r="J138" i="13"/>
  <c r="J139" i="13"/>
  <c r="J140" i="13"/>
  <c r="J141" i="13"/>
  <c r="J142" i="13"/>
  <c r="J143" i="13"/>
  <c r="J144" i="13"/>
  <c r="J145" i="13"/>
  <c r="J146" i="13"/>
  <c r="J147" i="13"/>
  <c r="J148" i="13"/>
  <c r="J149" i="13"/>
  <c r="J150" i="13"/>
  <c r="J151" i="13"/>
  <c r="J152" i="13"/>
  <c r="J153" i="13"/>
  <c r="J154" i="13"/>
  <c r="J155" i="13"/>
  <c r="J156" i="13"/>
  <c r="J157" i="13"/>
  <c r="J158" i="13"/>
  <c r="J159" i="13"/>
  <c r="J160" i="13"/>
  <c r="J10"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64" i="13"/>
  <c r="I8" i="13" s="1"/>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104" i="13"/>
  <c r="L105" i="13"/>
  <c r="L106" i="13"/>
  <c r="L107" i="13"/>
  <c r="L108" i="13"/>
  <c r="L109" i="13"/>
  <c r="L110" i="13"/>
  <c r="L111" i="13"/>
  <c r="L112" i="13"/>
  <c r="L113" i="13"/>
  <c r="L114" i="13"/>
  <c r="L115" i="13"/>
  <c r="L116" i="13"/>
  <c r="L117" i="13"/>
  <c r="L118" i="13"/>
  <c r="L119" i="13"/>
  <c r="L120" i="13"/>
  <c r="L121" i="13"/>
  <c r="L122" i="13"/>
  <c r="L123" i="13"/>
  <c r="L124" i="13"/>
  <c r="L125" i="13"/>
  <c r="L126" i="13"/>
  <c r="L127" i="13"/>
  <c r="L128" i="13"/>
  <c r="L129" i="13"/>
  <c r="L130" i="13"/>
  <c r="L131" i="13"/>
  <c r="L132" i="13"/>
  <c r="L133" i="13"/>
  <c r="L134" i="13"/>
  <c r="L135" i="13"/>
  <c r="L136" i="13"/>
  <c r="L137" i="13"/>
  <c r="L138" i="13"/>
  <c r="L139" i="13"/>
  <c r="L140" i="13"/>
  <c r="L141" i="13"/>
  <c r="L142" i="13"/>
  <c r="L143" i="13"/>
  <c r="L144" i="13"/>
  <c r="L145" i="13"/>
  <c r="L146" i="13"/>
  <c r="L147" i="13"/>
  <c r="L148" i="13"/>
  <c r="L149" i="13"/>
  <c r="L150" i="13"/>
  <c r="L151" i="13"/>
  <c r="L152" i="13"/>
  <c r="L153" i="13"/>
  <c r="L154" i="13"/>
  <c r="L155" i="13"/>
  <c r="L156" i="13"/>
  <c r="L157" i="13"/>
  <c r="L158" i="13"/>
  <c r="L159" i="13"/>
  <c r="L160" i="13"/>
  <c r="L10" i="13"/>
  <c r="J456" i="11"/>
  <c r="J457" i="11" s="1"/>
  <c r="J458" i="11"/>
  <c r="C29" i="2"/>
  <c r="D29" i="2"/>
  <c r="B16" i="2"/>
  <c r="I452" i="1"/>
  <c r="H158" i="13" l="1"/>
  <c r="H146" i="13"/>
  <c r="H134" i="13"/>
  <c r="H122" i="13"/>
  <c r="H110" i="13"/>
  <c r="H98" i="13"/>
  <c r="H86" i="13"/>
  <c r="H156" i="13"/>
  <c r="H144" i="13"/>
  <c r="H132" i="13"/>
  <c r="H120" i="13"/>
  <c r="H108" i="13"/>
  <c r="H96" i="13"/>
  <c r="H84" i="13"/>
  <c r="H155" i="13"/>
  <c r="H143" i="13"/>
  <c r="H131" i="13"/>
  <c r="H119" i="13"/>
  <c r="H107" i="13"/>
  <c r="H95" i="13"/>
  <c r="H83" i="13"/>
  <c r="H154" i="13"/>
  <c r="H142" i="13"/>
  <c r="H130" i="13"/>
  <c r="H118" i="13"/>
  <c r="H106" i="13"/>
  <c r="H94" i="13"/>
  <c r="H82" i="13"/>
  <c r="H153" i="13"/>
  <c r="H141" i="13"/>
  <c r="H129" i="13"/>
  <c r="H117" i="13"/>
  <c r="H105" i="13"/>
  <c r="H93" i="13"/>
  <c r="H81" i="13"/>
  <c r="H152" i="13"/>
  <c r="H140" i="13"/>
  <c r="H128" i="13"/>
  <c r="H116" i="13"/>
  <c r="H104" i="13"/>
  <c r="H92" i="13"/>
  <c r="H80" i="13"/>
  <c r="H151" i="13"/>
  <c r="H139" i="13"/>
  <c r="H127" i="13"/>
  <c r="H115" i="13"/>
  <c r="H103" i="13"/>
  <c r="H91" i="13"/>
  <c r="H79" i="13"/>
  <c r="H150" i="13"/>
  <c r="H138" i="13"/>
  <c r="H126" i="13"/>
  <c r="H114" i="13"/>
  <c r="H102" i="13"/>
  <c r="H90" i="13"/>
  <c r="H78" i="13"/>
  <c r="H149" i="13"/>
  <c r="H137" i="13"/>
  <c r="H125" i="13"/>
  <c r="H113" i="13"/>
  <c r="H101" i="13"/>
  <c r="H89" i="13"/>
  <c r="H160" i="13"/>
  <c r="H148" i="13"/>
  <c r="H136" i="13"/>
  <c r="H124" i="13"/>
  <c r="H112" i="13"/>
  <c r="H100" i="13"/>
  <c r="H88" i="13"/>
  <c r="H159" i="13"/>
  <c r="H147" i="13"/>
  <c r="H135" i="13"/>
  <c r="H123" i="13"/>
  <c r="H111" i="13"/>
  <c r="H99" i="13"/>
  <c r="L7" i="7"/>
  <c r="D26" i="21"/>
  <c r="D42" i="21"/>
  <c r="D58" i="21"/>
  <c r="D74" i="21"/>
  <c r="D90" i="21"/>
  <c r="D106" i="21"/>
  <c r="D122" i="21"/>
  <c r="D138" i="21"/>
  <c r="D154" i="21"/>
  <c r="D126" i="21"/>
  <c r="D80" i="21"/>
  <c r="D96" i="21"/>
  <c r="D120" i="21"/>
  <c r="D68" i="21"/>
  <c r="D33" i="21"/>
  <c r="D49" i="21"/>
  <c r="D83" i="21"/>
  <c r="D99" i="21"/>
  <c r="D115" i="21"/>
  <c r="D131" i="21"/>
  <c r="D147" i="21"/>
  <c r="D142" i="21"/>
  <c r="D144" i="21"/>
  <c r="D111" i="21"/>
  <c r="D20" i="21"/>
  <c r="D70" i="21"/>
  <c r="D24" i="21"/>
  <c r="D40" i="21"/>
  <c r="D56" i="21"/>
  <c r="D76" i="21"/>
  <c r="D92" i="21"/>
  <c r="D108" i="21"/>
  <c r="D124" i="21"/>
  <c r="D140" i="21"/>
  <c r="D112" i="21"/>
  <c r="D114" i="21"/>
  <c r="D62" i="21"/>
  <c r="D81" i="21"/>
  <c r="D21" i="21"/>
  <c r="D31" i="21"/>
  <c r="D47" i="21"/>
  <c r="D85" i="21"/>
  <c r="D101" i="21"/>
  <c r="D117" i="21"/>
  <c r="D133" i="21"/>
  <c r="D149" i="21"/>
  <c r="D52" i="21"/>
  <c r="D128" i="21"/>
  <c r="D146" i="21"/>
  <c r="D127" i="21"/>
  <c r="D88" i="21"/>
  <c r="D64" i="21"/>
  <c r="D113" i="21"/>
  <c r="D18" i="21"/>
  <c r="D38" i="21"/>
  <c r="D54" i="21"/>
  <c r="D78" i="21"/>
  <c r="D94" i="21"/>
  <c r="D110" i="21"/>
  <c r="D104" i="21"/>
  <c r="D97" i="21"/>
  <c r="D29" i="21"/>
  <c r="D45" i="21"/>
  <c r="D87" i="21"/>
  <c r="D103" i="21"/>
  <c r="D119" i="21"/>
  <c r="D135" i="21"/>
  <c r="D151" i="21"/>
  <c r="D36" i="21"/>
  <c r="D130" i="21"/>
  <c r="D23" i="21"/>
  <c r="D44" i="21"/>
  <c r="D136" i="21"/>
  <c r="D35" i="21"/>
  <c r="D145" i="21"/>
  <c r="D27" i="21"/>
  <c r="D43" i="21"/>
  <c r="D59" i="21"/>
  <c r="D61" i="21"/>
  <c r="D63" i="21"/>
  <c r="D65" i="21"/>
  <c r="D67" i="21"/>
  <c r="D69" i="21"/>
  <c r="D71" i="21"/>
  <c r="D73" i="21"/>
  <c r="D89" i="21"/>
  <c r="D105" i="21"/>
  <c r="D121" i="21"/>
  <c r="D137" i="21"/>
  <c r="D153" i="21"/>
  <c r="D22" i="21"/>
  <c r="D34" i="21"/>
  <c r="D50" i="21"/>
  <c r="D82" i="21"/>
  <c r="D98" i="21"/>
  <c r="D95" i="21"/>
  <c r="D66" i="21"/>
  <c r="D129" i="21"/>
  <c r="D19" i="21"/>
  <c r="D25" i="21"/>
  <c r="D41" i="21"/>
  <c r="D57" i="21"/>
  <c r="D75" i="21"/>
  <c r="D91" i="21"/>
  <c r="D107" i="21"/>
  <c r="D123" i="21"/>
  <c r="D139" i="21"/>
  <c r="D155" i="21"/>
  <c r="D102" i="21"/>
  <c r="D134" i="21"/>
  <c r="D37" i="21"/>
  <c r="D79" i="21"/>
  <c r="D51" i="21"/>
  <c r="D32" i="21"/>
  <c r="D48" i="21"/>
  <c r="D84" i="21"/>
  <c r="D100" i="21"/>
  <c r="D116" i="21"/>
  <c r="D132" i="21"/>
  <c r="D148" i="21"/>
  <c r="D46" i="21"/>
  <c r="D118" i="21"/>
  <c r="D150" i="21"/>
  <c r="D143" i="21"/>
  <c r="D28" i="21"/>
  <c r="D72" i="21"/>
  <c r="D39" i="21"/>
  <c r="D55" i="21"/>
  <c r="D77" i="21"/>
  <c r="D93" i="21"/>
  <c r="D109" i="21"/>
  <c r="D125" i="21"/>
  <c r="D141" i="21"/>
  <c r="D30" i="21"/>
  <c r="D86" i="21"/>
  <c r="D53" i="21"/>
  <c r="D152" i="21"/>
  <c r="D60" i="21"/>
  <c r="D17" i="21"/>
  <c r="D37" i="13"/>
  <c r="D53" i="13"/>
  <c r="D69" i="13"/>
  <c r="D85" i="13"/>
  <c r="D101" i="13"/>
  <c r="D117" i="13"/>
  <c r="D133" i="13"/>
  <c r="D149" i="13"/>
  <c r="D134" i="13"/>
  <c r="D115" i="13"/>
  <c r="D38" i="13"/>
  <c r="D54" i="13"/>
  <c r="D70" i="13"/>
  <c r="D86" i="13"/>
  <c r="D102" i="13"/>
  <c r="D118" i="13"/>
  <c r="D150" i="13"/>
  <c r="D49" i="13"/>
  <c r="D23" i="13"/>
  <c r="D39" i="13"/>
  <c r="D55" i="13"/>
  <c r="D71" i="13"/>
  <c r="D87" i="13"/>
  <c r="D103" i="13"/>
  <c r="D119" i="13"/>
  <c r="D135" i="13"/>
  <c r="D151" i="13"/>
  <c r="D152" i="13"/>
  <c r="D155" i="13"/>
  <c r="D35" i="13"/>
  <c r="D100" i="13"/>
  <c r="D24" i="13"/>
  <c r="D40" i="13"/>
  <c r="D56" i="13"/>
  <c r="D72" i="13"/>
  <c r="D88" i="13"/>
  <c r="D104" i="13"/>
  <c r="D120" i="13"/>
  <c r="D136" i="13"/>
  <c r="D147" i="13"/>
  <c r="D52" i="13"/>
  <c r="D25" i="13"/>
  <c r="D41" i="13"/>
  <c r="D57" i="13"/>
  <c r="D73" i="13"/>
  <c r="D89" i="13"/>
  <c r="D105" i="13"/>
  <c r="D121" i="13"/>
  <c r="D137" i="13"/>
  <c r="D153" i="13"/>
  <c r="D123" i="13"/>
  <c r="D67" i="13"/>
  <c r="D26" i="13"/>
  <c r="D42" i="13"/>
  <c r="D58" i="13"/>
  <c r="D74" i="13"/>
  <c r="D90" i="13"/>
  <c r="D106" i="13"/>
  <c r="D122" i="13"/>
  <c r="D138" i="13"/>
  <c r="D154" i="13"/>
  <c r="D107" i="13"/>
  <c r="D81" i="13"/>
  <c r="D132" i="13"/>
  <c r="D27" i="13"/>
  <c r="D43" i="13"/>
  <c r="D59" i="13"/>
  <c r="D75" i="13"/>
  <c r="D91" i="13"/>
  <c r="D139" i="13"/>
  <c r="D22" i="13"/>
  <c r="D36" i="13"/>
  <c r="D28" i="13"/>
  <c r="D44" i="13"/>
  <c r="D60" i="13"/>
  <c r="D76" i="13"/>
  <c r="D92" i="13"/>
  <c r="D108" i="13"/>
  <c r="D124" i="13"/>
  <c r="D140" i="13"/>
  <c r="D156" i="13"/>
  <c r="D46" i="13"/>
  <c r="D94" i="13"/>
  <c r="D158" i="13"/>
  <c r="D144" i="13"/>
  <c r="D65" i="13"/>
  <c r="D131" i="13"/>
  <c r="D29" i="13"/>
  <c r="D45" i="13"/>
  <c r="D61" i="13"/>
  <c r="D77" i="13"/>
  <c r="D93" i="13"/>
  <c r="D109" i="13"/>
  <c r="D125" i="13"/>
  <c r="D141" i="13"/>
  <c r="D157" i="13"/>
  <c r="D78" i="13"/>
  <c r="D110" i="13"/>
  <c r="D142" i="13"/>
  <c r="D128" i="13"/>
  <c r="D145" i="13"/>
  <c r="D30" i="13"/>
  <c r="D62" i="13"/>
  <c r="D126" i="13"/>
  <c r="D33" i="13"/>
  <c r="D129" i="13"/>
  <c r="D68" i="13"/>
  <c r="D31" i="13"/>
  <c r="D47" i="13"/>
  <c r="D63" i="13"/>
  <c r="D79" i="13"/>
  <c r="D95" i="13"/>
  <c r="D111" i="13"/>
  <c r="D127" i="13"/>
  <c r="D143" i="13"/>
  <c r="D159" i="13"/>
  <c r="D48" i="13"/>
  <c r="D80" i="13"/>
  <c r="D112" i="13"/>
  <c r="D97" i="13"/>
  <c r="D51" i="13"/>
  <c r="D84" i="13"/>
  <c r="D32" i="13"/>
  <c r="D64" i="13"/>
  <c r="D96" i="13"/>
  <c r="D160" i="13"/>
  <c r="D113" i="13"/>
  <c r="D99" i="13"/>
  <c r="D148" i="13"/>
  <c r="D34" i="13"/>
  <c r="D50" i="13"/>
  <c r="D66" i="13"/>
  <c r="D82" i="13"/>
  <c r="D98" i="13"/>
  <c r="D114" i="13"/>
  <c r="D130" i="13"/>
  <c r="D146" i="13"/>
  <c r="D83" i="13"/>
  <c r="D116" i="13"/>
  <c r="D5" i="7"/>
  <c r="D6" i="7" s="1"/>
  <c r="D14" i="7" s="1"/>
  <c r="C70" i="21"/>
  <c r="C39" i="21"/>
  <c r="C118" i="21"/>
  <c r="C68" i="21"/>
  <c r="C15" i="21"/>
  <c r="C18" i="21"/>
  <c r="C63" i="21"/>
  <c r="C80" i="21"/>
  <c r="C88" i="21"/>
  <c r="C96" i="21"/>
  <c r="C104" i="21"/>
  <c r="C112" i="21"/>
  <c r="C120" i="21"/>
  <c r="C128" i="21"/>
  <c r="C136" i="21"/>
  <c r="C144" i="21"/>
  <c r="C152" i="21"/>
  <c r="C27" i="21"/>
  <c r="C47" i="21"/>
  <c r="C12" i="21"/>
  <c r="C72" i="21"/>
  <c r="C11" i="21"/>
  <c r="C9" i="21"/>
  <c r="C21" i="21"/>
  <c r="C65" i="21"/>
  <c r="C77" i="21"/>
  <c r="C85" i="21"/>
  <c r="C93" i="21"/>
  <c r="C101" i="21"/>
  <c r="C109" i="21"/>
  <c r="C117" i="21"/>
  <c r="C125" i="21"/>
  <c r="C133" i="21"/>
  <c r="C141" i="21"/>
  <c r="C149" i="21"/>
  <c r="C25" i="21"/>
  <c r="C57" i="21"/>
  <c r="C86" i="21"/>
  <c r="C6" i="21"/>
  <c r="C37" i="21"/>
  <c r="C78" i="21"/>
  <c r="C24" i="21"/>
  <c r="C26" i="21"/>
  <c r="C28" i="21"/>
  <c r="C30" i="21"/>
  <c r="C32" i="21"/>
  <c r="C34" i="21"/>
  <c r="C36" i="21"/>
  <c r="C38" i="21"/>
  <c r="C40" i="21"/>
  <c r="C42" i="21"/>
  <c r="C44" i="21"/>
  <c r="C46" i="21"/>
  <c r="C48" i="21"/>
  <c r="C50" i="21"/>
  <c r="C52" i="21"/>
  <c r="C54" i="21"/>
  <c r="C56" i="21"/>
  <c r="C58" i="21"/>
  <c r="C67" i="21"/>
  <c r="C74" i="21"/>
  <c r="C82" i="21"/>
  <c r="C90" i="21"/>
  <c r="C98" i="21"/>
  <c r="C106" i="21"/>
  <c r="C114" i="21"/>
  <c r="C122" i="21"/>
  <c r="C130" i="21"/>
  <c r="C138" i="21"/>
  <c r="C146" i="21"/>
  <c r="C154" i="21"/>
  <c r="C29" i="21"/>
  <c r="C43" i="21"/>
  <c r="C16" i="21"/>
  <c r="C60" i="21"/>
  <c r="C41" i="21"/>
  <c r="C13" i="21"/>
  <c r="C19" i="21"/>
  <c r="C69" i="21"/>
  <c r="C79" i="21"/>
  <c r="C87" i="21"/>
  <c r="C95" i="21"/>
  <c r="C103" i="21"/>
  <c r="C111" i="21"/>
  <c r="C119" i="21"/>
  <c r="C127" i="21"/>
  <c r="C135" i="21"/>
  <c r="C143" i="21"/>
  <c r="C151" i="21"/>
  <c r="C20" i="21"/>
  <c r="C59" i="21"/>
  <c r="C150" i="21"/>
  <c r="C10" i="21"/>
  <c r="C62" i="21"/>
  <c r="C55" i="21"/>
  <c r="C102" i="21"/>
  <c r="C7" i="21"/>
  <c r="C22" i="21"/>
  <c r="C71" i="21"/>
  <c r="C76" i="21"/>
  <c r="C84" i="21"/>
  <c r="C92" i="21"/>
  <c r="C100" i="21"/>
  <c r="C108" i="21"/>
  <c r="C116" i="21"/>
  <c r="C124" i="21"/>
  <c r="C132" i="21"/>
  <c r="C140" i="21"/>
  <c r="C148" i="21"/>
  <c r="C35" i="21"/>
  <c r="C94" i="21"/>
  <c r="C64" i="21"/>
  <c r="C45" i="21"/>
  <c r="C8" i="21"/>
  <c r="C17" i="21"/>
  <c r="C73" i="21"/>
  <c r="C81" i="21"/>
  <c r="C89" i="21"/>
  <c r="C97" i="21"/>
  <c r="C105" i="21"/>
  <c r="C113" i="21"/>
  <c r="C121" i="21"/>
  <c r="C129" i="21"/>
  <c r="C137" i="21"/>
  <c r="C145" i="21"/>
  <c r="C153" i="21"/>
  <c r="C33" i="21"/>
  <c r="C49" i="21"/>
  <c r="C126" i="21"/>
  <c r="C14" i="21"/>
  <c r="C66" i="21"/>
  <c r="C53" i="21"/>
  <c r="C134" i="21"/>
  <c r="C5" i="21"/>
  <c r="Z5" i="21" s="1"/>
  <c r="O6" i="21" s="1"/>
  <c r="C23" i="21"/>
  <c r="C61" i="21"/>
  <c r="C75" i="21"/>
  <c r="C83" i="21"/>
  <c r="C91" i="21"/>
  <c r="C99" i="21"/>
  <c r="C107" i="21"/>
  <c r="C115" i="21"/>
  <c r="C123" i="21"/>
  <c r="C131" i="21"/>
  <c r="C139" i="21"/>
  <c r="C147" i="21"/>
  <c r="C155" i="21"/>
  <c r="C31" i="21"/>
  <c r="C51" i="21"/>
  <c r="C110" i="21"/>
  <c r="C142" i="21"/>
  <c r="C22" i="13"/>
  <c r="C38" i="13"/>
  <c r="C54" i="13"/>
  <c r="C70" i="13"/>
  <c r="C86" i="13"/>
  <c r="C102" i="13"/>
  <c r="C118" i="13"/>
  <c r="C134" i="13"/>
  <c r="C150" i="13"/>
  <c r="C19" i="13"/>
  <c r="C132" i="13"/>
  <c r="C23" i="13"/>
  <c r="C39" i="13"/>
  <c r="C55" i="13"/>
  <c r="C71" i="13"/>
  <c r="C87" i="13"/>
  <c r="C103" i="13"/>
  <c r="C119" i="13"/>
  <c r="C135" i="13"/>
  <c r="C151" i="13"/>
  <c r="C113" i="13"/>
  <c r="C24" i="13"/>
  <c r="C40" i="13"/>
  <c r="C56" i="13"/>
  <c r="C72" i="13"/>
  <c r="C88" i="13"/>
  <c r="C104" i="13"/>
  <c r="C120" i="13"/>
  <c r="C136" i="13"/>
  <c r="C152" i="13"/>
  <c r="C84" i="13"/>
  <c r="C25" i="13"/>
  <c r="C41" i="13"/>
  <c r="C57" i="13"/>
  <c r="C73" i="13"/>
  <c r="C89" i="13"/>
  <c r="C105" i="13"/>
  <c r="C121" i="13"/>
  <c r="C137" i="13"/>
  <c r="C153" i="13"/>
  <c r="C145" i="13"/>
  <c r="C51" i="13"/>
  <c r="C26" i="13"/>
  <c r="C42" i="13"/>
  <c r="C58" i="13"/>
  <c r="C74" i="13"/>
  <c r="C90" i="13"/>
  <c r="C106" i="13"/>
  <c r="C122" i="13"/>
  <c r="C138" i="13"/>
  <c r="C154" i="13"/>
  <c r="C129" i="13"/>
  <c r="C11" i="13"/>
  <c r="C27" i="13"/>
  <c r="C43" i="13"/>
  <c r="C59" i="13"/>
  <c r="C75" i="13"/>
  <c r="C91" i="13"/>
  <c r="C107" i="13"/>
  <c r="C123" i="13"/>
  <c r="C139" i="13"/>
  <c r="C155" i="13"/>
  <c r="C35" i="13"/>
  <c r="C20" i="13"/>
  <c r="C12" i="13"/>
  <c r="C28" i="13"/>
  <c r="C44" i="13"/>
  <c r="C60" i="13"/>
  <c r="C76" i="13"/>
  <c r="C92" i="13"/>
  <c r="C108" i="13"/>
  <c r="C124" i="13"/>
  <c r="C140" i="13"/>
  <c r="C156" i="13"/>
  <c r="C116" i="13"/>
  <c r="C13" i="13"/>
  <c r="C29" i="13"/>
  <c r="C45" i="13"/>
  <c r="C61" i="13"/>
  <c r="C77" i="13"/>
  <c r="C93" i="13"/>
  <c r="C109" i="13"/>
  <c r="C125" i="13"/>
  <c r="C141" i="13"/>
  <c r="C157" i="13"/>
  <c r="C115" i="13"/>
  <c r="C14" i="13"/>
  <c r="C30" i="13"/>
  <c r="C46" i="13"/>
  <c r="C62" i="13"/>
  <c r="C78" i="13"/>
  <c r="C94" i="13"/>
  <c r="C110" i="13"/>
  <c r="C126" i="13"/>
  <c r="C142" i="13"/>
  <c r="C158" i="13"/>
  <c r="C52" i="13"/>
  <c r="C15" i="13"/>
  <c r="C31" i="13"/>
  <c r="C47" i="13"/>
  <c r="C63" i="13"/>
  <c r="C79" i="13"/>
  <c r="C95" i="13"/>
  <c r="C111" i="13"/>
  <c r="C127" i="13"/>
  <c r="C143" i="13"/>
  <c r="C159" i="13"/>
  <c r="C67" i="13"/>
  <c r="C148" i="13"/>
  <c r="C16" i="13"/>
  <c r="C32" i="13"/>
  <c r="C48" i="13"/>
  <c r="C64" i="13"/>
  <c r="C80" i="13"/>
  <c r="C96" i="13"/>
  <c r="C112" i="13"/>
  <c r="C128" i="13"/>
  <c r="C144" i="13"/>
  <c r="C160" i="13"/>
  <c r="C131" i="13"/>
  <c r="C100" i="13"/>
  <c r="C17" i="13"/>
  <c r="C33" i="13"/>
  <c r="C49" i="13"/>
  <c r="C65" i="13"/>
  <c r="C81" i="13"/>
  <c r="C97" i="13"/>
  <c r="C10" i="13"/>
  <c r="C147" i="13"/>
  <c r="C68" i="13"/>
  <c r="C18" i="13"/>
  <c r="C34" i="13"/>
  <c r="C50" i="13"/>
  <c r="C66" i="13"/>
  <c r="C82" i="13"/>
  <c r="C98" i="13"/>
  <c r="C114" i="13"/>
  <c r="C130" i="13"/>
  <c r="C146" i="13"/>
  <c r="C99" i="13"/>
  <c r="C36" i="13"/>
  <c r="C21" i="13"/>
  <c r="C37" i="13"/>
  <c r="C53" i="13"/>
  <c r="C69" i="13"/>
  <c r="C85" i="13"/>
  <c r="C101" i="13"/>
  <c r="C117" i="13"/>
  <c r="C133" i="13"/>
  <c r="C149" i="13"/>
  <c r="C83" i="13"/>
  <c r="C5" i="7"/>
  <c r="C6" i="7" s="1"/>
  <c r="C22" i="7" s="1"/>
  <c r="B20" i="21"/>
  <c r="B28" i="21"/>
  <c r="B44" i="21"/>
  <c r="B80" i="21"/>
  <c r="B96" i="21"/>
  <c r="B112" i="21"/>
  <c r="B128" i="21"/>
  <c r="B144" i="21"/>
  <c r="B73" i="21"/>
  <c r="B140" i="21"/>
  <c r="B111" i="21"/>
  <c r="B117" i="21"/>
  <c r="B104" i="21"/>
  <c r="B10" i="21"/>
  <c r="B37" i="21"/>
  <c r="B53" i="21"/>
  <c r="B60" i="21"/>
  <c r="B68" i="21"/>
  <c r="B83" i="21"/>
  <c r="B99" i="21"/>
  <c r="B115" i="21"/>
  <c r="B131" i="21"/>
  <c r="B147" i="21"/>
  <c r="B105" i="21"/>
  <c r="B124" i="21"/>
  <c r="B95" i="21"/>
  <c r="B120" i="21"/>
  <c r="B18" i="21"/>
  <c r="B30" i="21"/>
  <c r="B46" i="21"/>
  <c r="B86" i="21"/>
  <c r="B102" i="21"/>
  <c r="B118" i="21"/>
  <c r="B134" i="21"/>
  <c r="B150" i="21"/>
  <c r="B55" i="21"/>
  <c r="B92" i="21"/>
  <c r="B70" i="21"/>
  <c r="B146" i="21"/>
  <c r="B101" i="21"/>
  <c r="B152" i="21"/>
  <c r="B6" i="21"/>
  <c r="B14" i="21"/>
  <c r="B19" i="21"/>
  <c r="B29" i="21"/>
  <c r="B45" i="21"/>
  <c r="B64" i="21"/>
  <c r="B72" i="21"/>
  <c r="B75" i="21"/>
  <c r="B91" i="21"/>
  <c r="B107" i="21"/>
  <c r="B123" i="21"/>
  <c r="B139" i="21"/>
  <c r="B155" i="21"/>
  <c r="B25" i="21"/>
  <c r="B82" i="21"/>
  <c r="B130" i="21"/>
  <c r="B38" i="21"/>
  <c r="B54" i="21"/>
  <c r="B78" i="21"/>
  <c r="B94" i="21"/>
  <c r="B110" i="21"/>
  <c r="B126" i="21"/>
  <c r="B142" i="21"/>
  <c r="B39" i="21"/>
  <c r="B16" i="21"/>
  <c r="B9" i="21"/>
  <c r="B17" i="21"/>
  <c r="B31" i="21"/>
  <c r="B47" i="21"/>
  <c r="B61" i="21"/>
  <c r="B69" i="21"/>
  <c r="B81" i="21"/>
  <c r="B97" i="21"/>
  <c r="B113" i="21"/>
  <c r="B129" i="21"/>
  <c r="B145" i="21"/>
  <c r="B137" i="21"/>
  <c r="B62" i="21"/>
  <c r="B59" i="21"/>
  <c r="B136" i="21"/>
  <c r="B24" i="21"/>
  <c r="B40" i="21"/>
  <c r="B56" i="21"/>
  <c r="B84" i="21"/>
  <c r="B100" i="21"/>
  <c r="B116" i="21"/>
  <c r="B132" i="21"/>
  <c r="B148" i="21"/>
  <c r="B89" i="21"/>
  <c r="B153" i="21"/>
  <c r="B108" i="21"/>
  <c r="B23" i="21"/>
  <c r="B98" i="21"/>
  <c r="B21" i="21"/>
  <c r="B12" i="21"/>
  <c r="B33" i="21"/>
  <c r="B49" i="21"/>
  <c r="B66" i="21"/>
  <c r="B87" i="21"/>
  <c r="B103" i="21"/>
  <c r="B119" i="21"/>
  <c r="B135" i="21"/>
  <c r="B151" i="21"/>
  <c r="B5" i="21"/>
  <c r="Y5" i="21" s="1"/>
  <c r="B32" i="21"/>
  <c r="B48" i="21"/>
  <c r="B76" i="21"/>
  <c r="B41" i="21"/>
  <c r="B57" i="21"/>
  <c r="B79" i="21"/>
  <c r="B143" i="21"/>
  <c r="B34" i="21"/>
  <c r="B114" i="21"/>
  <c r="B27" i="21"/>
  <c r="B43" i="21"/>
  <c r="B67" i="21"/>
  <c r="B133" i="21"/>
  <c r="B149" i="21"/>
  <c r="B36" i="21"/>
  <c r="B88" i="21"/>
  <c r="B22" i="21"/>
  <c r="B26" i="21"/>
  <c r="B42" i="21"/>
  <c r="B58" i="21"/>
  <c r="B74" i="21"/>
  <c r="B90" i="21"/>
  <c r="B106" i="21"/>
  <c r="B122" i="21"/>
  <c r="B138" i="21"/>
  <c r="B154" i="21"/>
  <c r="B13" i="21"/>
  <c r="B121" i="21"/>
  <c r="B8" i="21"/>
  <c r="B50" i="21"/>
  <c r="B85" i="21"/>
  <c r="B52" i="21"/>
  <c r="B7" i="21"/>
  <c r="B15" i="21"/>
  <c r="B35" i="21"/>
  <c r="B51" i="21"/>
  <c r="B63" i="21"/>
  <c r="B71" i="21"/>
  <c r="B77" i="21"/>
  <c r="B93" i="21"/>
  <c r="B109" i="21"/>
  <c r="B125" i="21"/>
  <c r="B141" i="21"/>
  <c r="B65" i="21"/>
  <c r="B127" i="21"/>
  <c r="B11" i="21"/>
  <c r="B5" i="7"/>
  <c r="B6" i="7" s="1"/>
  <c r="B14" i="7" s="1"/>
  <c r="J7" i="7"/>
  <c r="K7" i="7"/>
  <c r="B11" i="7"/>
  <c r="B24" i="7"/>
  <c r="B25" i="7"/>
  <c r="B27" i="7"/>
  <c r="B38" i="7"/>
  <c r="B39" i="7"/>
  <c r="B40" i="7"/>
  <c r="B42" i="7"/>
  <c r="B43" i="7"/>
  <c r="B44" i="7"/>
  <c r="B45" i="7"/>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C20" i="7"/>
  <c r="C21" i="7"/>
  <c r="C37" i="7"/>
  <c r="D12" i="7"/>
  <c r="D13" i="7"/>
  <c r="D16" i="7"/>
  <c r="D18" i="7"/>
  <c r="D19" i="7"/>
  <c r="D20" i="7"/>
  <c r="D22" i="7"/>
  <c r="D23" i="7"/>
  <c r="D24" i="7"/>
  <c r="D25" i="7"/>
  <c r="D26" i="7"/>
  <c r="D27" i="7"/>
  <c r="D28" i="7"/>
  <c r="D29" i="7"/>
  <c r="D30" i="7"/>
  <c r="D31" i="7"/>
  <c r="D32" i="7"/>
  <c r="D33" i="7"/>
  <c r="D34" i="7"/>
  <c r="D35" i="7"/>
  <c r="D36" i="7"/>
  <c r="D37" i="7"/>
  <c r="D38" i="7"/>
  <c r="D39" i="7"/>
  <c r="D40" i="7"/>
  <c r="D41" i="7"/>
  <c r="D42" i="7"/>
  <c r="D43" i="7"/>
  <c r="D44" i="7"/>
  <c r="D45" i="7"/>
  <c r="D46"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29" i="13"/>
  <c r="E8" i="13" s="1"/>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29" i="13"/>
  <c r="F8" i="13" s="1"/>
  <c r="G5" i="13"/>
  <c r="G6" i="13" s="1"/>
  <c r="G7" i="13" s="1"/>
  <c r="G5" i="7"/>
  <c r="G6" i="7" s="1"/>
  <c r="H26" i="7"/>
  <c r="H27" i="7"/>
  <c r="H28" i="7"/>
  <c r="H29" i="7"/>
  <c r="H30" i="7"/>
  <c r="H31" i="7"/>
  <c r="H32" i="7"/>
  <c r="H33" i="7"/>
  <c r="H34" i="7"/>
  <c r="H35" i="7"/>
  <c r="H36" i="7"/>
  <c r="H37" i="7"/>
  <c r="H38" i="7"/>
  <c r="H39" i="7"/>
  <c r="H40" i="7"/>
  <c r="H41" i="7"/>
  <c r="H42" i="7"/>
  <c r="H43" i="7"/>
  <c r="H44" i="7"/>
  <c r="H45" i="7"/>
  <c r="H46" i="7"/>
  <c r="I23" i="7"/>
  <c r="I24" i="7"/>
  <c r="I25" i="7"/>
  <c r="I26" i="7"/>
  <c r="I27" i="7"/>
  <c r="I28" i="7"/>
  <c r="I29" i="7"/>
  <c r="I30" i="7"/>
  <c r="I31" i="7"/>
  <c r="I32" i="7"/>
  <c r="I33" i="7"/>
  <c r="I34" i="7"/>
  <c r="I35" i="7"/>
  <c r="I36" i="7"/>
  <c r="I37" i="7"/>
  <c r="I38" i="7"/>
  <c r="I39" i="7"/>
  <c r="I40" i="7"/>
  <c r="I41" i="7"/>
  <c r="I42" i="7"/>
  <c r="I43" i="7"/>
  <c r="I44" i="7"/>
  <c r="I45" i="7"/>
  <c r="I46" i="7"/>
  <c r="L8" i="13"/>
  <c r="J8" i="13"/>
  <c r="K8" i="13"/>
  <c r="H8" i="13"/>
  <c r="J461" i="11"/>
  <c r="J459" i="11"/>
  <c r="J460" i="11" s="1"/>
  <c r="I455" i="1"/>
  <c r="I453" i="1"/>
  <c r="I454" i="1" s="1"/>
  <c r="Z6" i="21" l="1"/>
  <c r="D8" i="13"/>
  <c r="B23" i="7"/>
  <c r="B12" i="7"/>
  <c r="B10" i="7"/>
  <c r="B29" i="7"/>
  <c r="B28" i="7"/>
  <c r="B22" i="7"/>
  <c r="B41" i="7"/>
  <c r="B13" i="7"/>
  <c r="B26" i="7"/>
  <c r="D53" i="17"/>
  <c r="D8" i="17"/>
  <c r="D17" i="17"/>
  <c r="D30" i="17"/>
  <c r="D27" i="17"/>
  <c r="D54" i="17"/>
  <c r="D14" i="17"/>
  <c r="D11" i="17"/>
  <c r="D63" i="17"/>
  <c r="D20" i="17"/>
  <c r="D49" i="17"/>
  <c r="D25" i="17"/>
  <c r="D21" i="17"/>
  <c r="D66" i="17"/>
  <c r="D58" i="17"/>
  <c r="D47" i="17"/>
  <c r="D44" i="17"/>
  <c r="D37" i="17"/>
  <c r="D39" i="17"/>
  <c r="D5" i="17"/>
  <c r="D67" i="17"/>
  <c r="D50" i="17"/>
  <c r="D7" i="17"/>
  <c r="D31" i="17"/>
  <c r="D26" i="17"/>
  <c r="D28" i="17"/>
  <c r="D51" i="17"/>
  <c r="D34" i="17"/>
  <c r="D33" i="17"/>
  <c r="D15" i="17"/>
  <c r="D12" i="17"/>
  <c r="D21" i="7"/>
  <c r="D22" i="17"/>
  <c r="D35" i="17"/>
  <c r="D18" i="17"/>
  <c r="D19" i="17"/>
  <c r="D64" i="17"/>
  <c r="D42" i="17"/>
  <c r="D48" i="17"/>
  <c r="D9" i="17"/>
  <c r="D10" i="17"/>
  <c r="D55" i="17"/>
  <c r="D32" i="17"/>
  <c r="D61" i="17"/>
  <c r="D41" i="17"/>
  <c r="D36" i="17"/>
  <c r="D17" i="7"/>
  <c r="D16" i="17"/>
  <c r="D45" i="17"/>
  <c r="D60" i="17"/>
  <c r="D4" i="17"/>
  <c r="D56" i="17"/>
  <c r="D23" i="17"/>
  <c r="D52" i="17"/>
  <c r="D29" i="17"/>
  <c r="D15" i="7"/>
  <c r="D40" i="17"/>
  <c r="D38" i="17"/>
  <c r="D57" i="17"/>
  <c r="D62" i="17"/>
  <c r="D13" i="17"/>
  <c r="D59" i="17"/>
  <c r="D24" i="17"/>
  <c r="D6" i="17"/>
  <c r="D65" i="17"/>
  <c r="D46" i="17"/>
  <c r="D43" i="17"/>
  <c r="C36" i="7"/>
  <c r="C35" i="7"/>
  <c r="C19" i="7"/>
  <c r="C9" i="17"/>
  <c r="C8" i="17"/>
  <c r="C21" i="17"/>
  <c r="C34" i="17"/>
  <c r="C63" i="17"/>
  <c r="C44" i="17"/>
  <c r="C50" i="17"/>
  <c r="C18" i="7"/>
  <c r="C5" i="17"/>
  <c r="C41" i="17"/>
  <c r="C18" i="17"/>
  <c r="C47" i="17"/>
  <c r="C28" i="17"/>
  <c r="C24" i="17"/>
  <c r="C57" i="17"/>
  <c r="C37" i="17"/>
  <c r="C33" i="7"/>
  <c r="C17" i="7"/>
  <c r="C59" i="17"/>
  <c r="C54" i="17"/>
  <c r="C31" i="17"/>
  <c r="C39" i="17"/>
  <c r="C12" i="17"/>
  <c r="C34" i="7"/>
  <c r="C32" i="7"/>
  <c r="C16" i="7"/>
  <c r="C43" i="17"/>
  <c r="C38" i="17"/>
  <c r="C67" i="17"/>
  <c r="C55" i="17"/>
  <c r="C15" i="17"/>
  <c r="C40" i="17"/>
  <c r="C9" i="7"/>
  <c r="C31" i="7"/>
  <c r="C15" i="7"/>
  <c r="C27" i="17"/>
  <c r="C22" i="17"/>
  <c r="C51" i="17"/>
  <c r="C61" i="17"/>
  <c r="C66" i="17"/>
  <c r="C14" i="7"/>
  <c r="C11" i="17"/>
  <c r="C6" i="17"/>
  <c r="C35" i="17"/>
  <c r="C64" i="17"/>
  <c r="C45" i="17"/>
  <c r="C30" i="7"/>
  <c r="C45" i="7"/>
  <c r="C29" i="7"/>
  <c r="C13" i="7"/>
  <c r="C19" i="17"/>
  <c r="C48" i="17"/>
  <c r="C29" i="17"/>
  <c r="C26" i="17"/>
  <c r="C44" i="7"/>
  <c r="C28" i="7"/>
  <c r="C12" i="7"/>
  <c r="C8" i="13"/>
  <c r="C32" i="17"/>
  <c r="C13" i="17"/>
  <c r="C60" i="17"/>
  <c r="C43" i="7"/>
  <c r="C27" i="7"/>
  <c r="C11" i="7"/>
  <c r="C23" i="17"/>
  <c r="C16" i="17"/>
  <c r="C10" i="17"/>
  <c r="C42" i="7"/>
  <c r="C26" i="7"/>
  <c r="C10" i="7"/>
  <c r="C7" i="17"/>
  <c r="C52" i="17"/>
  <c r="C25" i="7"/>
  <c r="C36" i="17"/>
  <c r="C65" i="17"/>
  <c r="C62" i="17"/>
  <c r="C40" i="7"/>
  <c r="C24" i="7"/>
  <c r="C25" i="17"/>
  <c r="C20" i="17"/>
  <c r="C49" i="17"/>
  <c r="C46" i="17"/>
  <c r="C53" i="17"/>
  <c r="C46" i="7"/>
  <c r="C41" i="7"/>
  <c r="C39" i="7"/>
  <c r="C23" i="7"/>
  <c r="C4" i="17"/>
  <c r="C42" i="17"/>
  <c r="C33" i="17"/>
  <c r="C30" i="17"/>
  <c r="C58" i="17"/>
  <c r="C38" i="7"/>
  <c r="C56" i="17"/>
  <c r="C17" i="17"/>
  <c r="C14" i="17"/>
  <c r="B60" i="17"/>
  <c r="B26" i="17"/>
  <c r="B61" i="17"/>
  <c r="B45" i="17"/>
  <c r="B29" i="17"/>
  <c r="B13" i="17"/>
  <c r="B59" i="17"/>
  <c r="M59" i="17" s="1"/>
  <c r="O59" i="17" s="1"/>
  <c r="B43" i="17"/>
  <c r="B27" i="17"/>
  <c r="B11" i="17"/>
  <c r="B12" i="17"/>
  <c r="B58" i="17"/>
  <c r="B28" i="17"/>
  <c r="B42" i="17"/>
  <c r="B25" i="17"/>
  <c r="B8" i="17"/>
  <c r="B39" i="17"/>
  <c r="B24" i="17"/>
  <c r="B10" i="17"/>
  <c r="B55" i="17"/>
  <c r="B52" i="17"/>
  <c r="B36" i="17"/>
  <c r="B20" i="17"/>
  <c r="B4" i="17"/>
  <c r="B36" i="7"/>
  <c r="B20" i="7"/>
  <c r="B44" i="17"/>
  <c r="B41" i="17"/>
  <c r="B67" i="17"/>
  <c r="B51" i="17"/>
  <c r="B35" i="17"/>
  <c r="B19" i="17"/>
  <c r="B35" i="7"/>
  <c r="B19" i="7"/>
  <c r="B57" i="17"/>
  <c r="B40" i="17"/>
  <c r="B7" i="17"/>
  <c r="B9" i="17"/>
  <c r="B23" i="17"/>
  <c r="B65" i="17"/>
  <c r="B49" i="17"/>
  <c r="B33" i="17"/>
  <c r="B17" i="17"/>
  <c r="B33" i="7"/>
  <c r="B17" i="7"/>
  <c r="B53" i="17"/>
  <c r="B5" i="17"/>
  <c r="B66" i="17"/>
  <c r="B50" i="17"/>
  <c r="B34" i="17"/>
  <c r="B18" i="17"/>
  <c r="B34" i="7"/>
  <c r="B18" i="7"/>
  <c r="B64" i="17"/>
  <c r="B48" i="17"/>
  <c r="B32" i="17"/>
  <c r="B16" i="17"/>
  <c r="B32" i="7"/>
  <c r="B16" i="7"/>
  <c r="B56" i="17"/>
  <c r="B54" i="17"/>
  <c r="B38" i="17"/>
  <c r="B22" i="17"/>
  <c r="B6" i="17"/>
  <c r="N6" i="21"/>
  <c r="AL5" i="21"/>
  <c r="AM5" i="21" s="1"/>
  <c r="B37" i="17"/>
  <c r="B21" i="17"/>
  <c r="B37" i="7"/>
  <c r="B21" i="7"/>
  <c r="B63" i="17"/>
  <c r="B47" i="17"/>
  <c r="B31" i="17"/>
  <c r="B15" i="17"/>
  <c r="B9" i="7"/>
  <c r="B31" i="7"/>
  <c r="B15" i="7"/>
  <c r="B62" i="17"/>
  <c r="B46" i="17"/>
  <c r="B30" i="17"/>
  <c r="B14" i="17"/>
  <c r="B46" i="7"/>
  <c r="B30" i="7"/>
  <c r="I7" i="7"/>
  <c r="H7"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9" i="7"/>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85" i="13"/>
  <c r="G86" i="13"/>
  <c r="G87" i="13"/>
  <c r="G88" i="13"/>
  <c r="G89" i="13"/>
  <c r="G90" i="13"/>
  <c r="G91" i="13"/>
  <c r="G92" i="13"/>
  <c r="G93" i="13"/>
  <c r="G94" i="13"/>
  <c r="G95" i="13"/>
  <c r="G96" i="13"/>
  <c r="G97" i="13"/>
  <c r="G98" i="13"/>
  <c r="G99" i="13"/>
  <c r="G100" i="13"/>
  <c r="G101" i="13"/>
  <c r="G102" i="13"/>
  <c r="G103" i="13"/>
  <c r="G104" i="13"/>
  <c r="G105" i="13"/>
  <c r="G106" i="13"/>
  <c r="G107" i="13"/>
  <c r="G108" i="13"/>
  <c r="G109" i="13"/>
  <c r="G110" i="13"/>
  <c r="G111" i="13"/>
  <c r="G112" i="13"/>
  <c r="G113" i="13"/>
  <c r="G114" i="13"/>
  <c r="G115" i="13"/>
  <c r="G116" i="13"/>
  <c r="G117" i="13"/>
  <c r="G118" i="13"/>
  <c r="G119" i="13"/>
  <c r="G120" i="13"/>
  <c r="G121" i="13"/>
  <c r="G122" i="13"/>
  <c r="G123" i="13"/>
  <c r="G124" i="13"/>
  <c r="G125" i="13"/>
  <c r="G126" i="13"/>
  <c r="G127" i="13"/>
  <c r="G128" i="13"/>
  <c r="G129" i="13"/>
  <c r="G130" i="13"/>
  <c r="G131" i="13"/>
  <c r="G132" i="13"/>
  <c r="G133" i="13"/>
  <c r="G134" i="13"/>
  <c r="G135" i="13"/>
  <c r="G136" i="13"/>
  <c r="G137" i="13"/>
  <c r="G138" i="13"/>
  <c r="G139" i="13"/>
  <c r="G140" i="13"/>
  <c r="G141" i="13"/>
  <c r="G142" i="13"/>
  <c r="G143" i="13"/>
  <c r="G144" i="13"/>
  <c r="G145" i="13"/>
  <c r="G146" i="13"/>
  <c r="G147" i="13"/>
  <c r="G148" i="13"/>
  <c r="G149" i="13"/>
  <c r="G150" i="13"/>
  <c r="G151" i="13"/>
  <c r="G152" i="13"/>
  <c r="G153" i="13"/>
  <c r="G154" i="13"/>
  <c r="G155" i="13"/>
  <c r="G156" i="13"/>
  <c r="G157" i="13"/>
  <c r="G158" i="13"/>
  <c r="G159" i="13"/>
  <c r="G160" i="13"/>
  <c r="G10" i="13"/>
  <c r="G8" i="13" s="1"/>
  <c r="F7" i="7"/>
  <c r="E7" i="7"/>
  <c r="B8" i="13"/>
  <c r="J462" i="11"/>
  <c r="J463" i="11" s="1"/>
  <c r="J464" i="11"/>
  <c r="I456" i="1"/>
  <c r="I457" i="1" s="1"/>
  <c r="I458" i="1"/>
  <c r="M10" i="17" l="1"/>
  <c r="O10" i="17" s="1"/>
  <c r="D7" i="7"/>
  <c r="G7" i="7"/>
  <c r="C7" i="7"/>
  <c r="N50" i="17"/>
  <c r="P50" i="17" s="1"/>
  <c r="M50" i="17"/>
  <c r="O50" i="17" s="1"/>
  <c r="M9" i="17"/>
  <c r="O9" i="17" s="1"/>
  <c r="N9" i="17"/>
  <c r="P9" i="17" s="1"/>
  <c r="M8" i="17"/>
  <c r="O8" i="17" s="1"/>
  <c r="N8" i="17"/>
  <c r="P8" i="17" s="1"/>
  <c r="N14" i="17"/>
  <c r="P14" i="17" s="1"/>
  <c r="M14" i="17"/>
  <c r="O14" i="17" s="1"/>
  <c r="N47" i="17"/>
  <c r="P47" i="17" s="1"/>
  <c r="M47" i="17"/>
  <c r="O47" i="17" s="1"/>
  <c r="N6" i="17"/>
  <c r="P6" i="17" s="1"/>
  <c r="M6" i="17"/>
  <c r="O6" i="17" s="1"/>
  <c r="M51" i="17"/>
  <c r="O51" i="17" s="1"/>
  <c r="N51" i="17"/>
  <c r="P51" i="17" s="1"/>
  <c r="N10" i="17"/>
  <c r="P10" i="17" s="1"/>
  <c r="M56" i="17"/>
  <c r="O56" i="17" s="1"/>
  <c r="N56" i="17"/>
  <c r="P56" i="17" s="1"/>
  <c r="M25" i="17"/>
  <c r="O25" i="17" s="1"/>
  <c r="N25" i="17"/>
  <c r="P25" i="17" s="1"/>
  <c r="N11" i="17"/>
  <c r="P11" i="17" s="1"/>
  <c r="M11" i="17"/>
  <c r="O11" i="17" s="1"/>
  <c r="N18" i="17"/>
  <c r="P18" i="17" s="1"/>
  <c r="M18" i="17"/>
  <c r="O18" i="17" s="1"/>
  <c r="N30" i="17"/>
  <c r="P30" i="17" s="1"/>
  <c r="M30" i="17"/>
  <c r="O30" i="17" s="1"/>
  <c r="N22" i="17"/>
  <c r="P22" i="17" s="1"/>
  <c r="M22" i="17"/>
  <c r="O22" i="17" s="1"/>
  <c r="Q22" i="17" s="1"/>
  <c r="N5" i="17"/>
  <c r="P5" i="17" s="1"/>
  <c r="M5" i="17"/>
  <c r="O5" i="17" s="1"/>
  <c r="M67" i="17"/>
  <c r="O67" i="17" s="1"/>
  <c r="N67" i="17"/>
  <c r="P67" i="17" s="1"/>
  <c r="Y6" i="21"/>
  <c r="AJ6" i="21"/>
  <c r="AK6" i="21" s="1"/>
  <c r="M40" i="17"/>
  <c r="O40" i="17" s="1"/>
  <c r="N40" i="17"/>
  <c r="P40" i="17" s="1"/>
  <c r="N63" i="17"/>
  <c r="P63" i="17" s="1"/>
  <c r="M63" i="17"/>
  <c r="O63" i="17" s="1"/>
  <c r="Q63" i="17" s="1"/>
  <c r="M16" i="17"/>
  <c r="O16" i="17" s="1"/>
  <c r="N16" i="17"/>
  <c r="P16" i="17" s="1"/>
  <c r="M32" i="17"/>
  <c r="O32" i="17" s="1"/>
  <c r="N32" i="17"/>
  <c r="P32" i="17" s="1"/>
  <c r="N42" i="17"/>
  <c r="P42" i="17" s="1"/>
  <c r="M42" i="17"/>
  <c r="O42" i="17" s="1"/>
  <c r="N27" i="17"/>
  <c r="P27" i="17" s="1"/>
  <c r="M27" i="17"/>
  <c r="O27" i="17" s="1"/>
  <c r="N13" i="17"/>
  <c r="P13" i="17" s="1"/>
  <c r="M13" i="17"/>
  <c r="O13" i="17" s="1"/>
  <c r="N52" i="17"/>
  <c r="P52" i="17" s="1"/>
  <c r="M52" i="17"/>
  <c r="O52" i="17" s="1"/>
  <c r="Q52" i="17" s="1"/>
  <c r="M66" i="17"/>
  <c r="O66" i="17" s="1"/>
  <c r="N66" i="17"/>
  <c r="P66" i="17" s="1"/>
  <c r="N46" i="17"/>
  <c r="P46" i="17" s="1"/>
  <c r="M46" i="17"/>
  <c r="O46" i="17" s="1"/>
  <c r="N38" i="17"/>
  <c r="P38" i="17" s="1"/>
  <c r="M38" i="17"/>
  <c r="O38" i="17" s="1"/>
  <c r="M17" i="17"/>
  <c r="O17" i="17" s="1"/>
  <c r="N17" i="17"/>
  <c r="P17" i="17" s="1"/>
  <c r="N39" i="17"/>
  <c r="P39" i="17" s="1"/>
  <c r="M39" i="17"/>
  <c r="O39" i="17" s="1"/>
  <c r="Q39" i="17" s="1"/>
  <c r="M12" i="17"/>
  <c r="O12" i="17" s="1"/>
  <c r="N12" i="17"/>
  <c r="P12" i="17" s="1"/>
  <c r="M48" i="17"/>
  <c r="O48" i="17" s="1"/>
  <c r="N48" i="17"/>
  <c r="P48" i="17" s="1"/>
  <c r="M53" i="17"/>
  <c r="O53" i="17" s="1"/>
  <c r="N53" i="17"/>
  <c r="P53" i="17" s="1"/>
  <c r="M41" i="17"/>
  <c r="O41" i="17" s="1"/>
  <c r="N41" i="17"/>
  <c r="P41" i="17" s="1"/>
  <c r="N4" i="17"/>
  <c r="M4" i="17"/>
  <c r="O4" i="17" s="1"/>
  <c r="M24" i="17"/>
  <c r="O24" i="17" s="1"/>
  <c r="N24" i="17"/>
  <c r="P24" i="17" s="1"/>
  <c r="N28" i="17"/>
  <c r="P28" i="17" s="1"/>
  <c r="M28" i="17"/>
  <c r="O28" i="17" s="1"/>
  <c r="M43" i="17"/>
  <c r="O43" i="17" s="1"/>
  <c r="N43" i="17"/>
  <c r="P43" i="17" s="1"/>
  <c r="N29" i="17"/>
  <c r="P29" i="17" s="1"/>
  <c r="M29" i="17"/>
  <c r="O29" i="17" s="1"/>
  <c r="N15" i="17"/>
  <c r="P15" i="17" s="1"/>
  <c r="M15" i="17"/>
  <c r="O15" i="17" s="1"/>
  <c r="N62" i="17"/>
  <c r="P62" i="17" s="1"/>
  <c r="M62" i="17"/>
  <c r="O62" i="17" s="1"/>
  <c r="N54" i="17"/>
  <c r="P54" i="17" s="1"/>
  <c r="M54" i="17"/>
  <c r="O54" i="17" s="1"/>
  <c r="M33" i="17"/>
  <c r="O33" i="17" s="1"/>
  <c r="N33" i="17"/>
  <c r="P33" i="17" s="1"/>
  <c r="N23" i="17"/>
  <c r="P23" i="17" s="1"/>
  <c r="M23" i="17"/>
  <c r="O23" i="17" s="1"/>
  <c r="M64" i="17"/>
  <c r="O64" i="17" s="1"/>
  <c r="N64" i="17"/>
  <c r="P64" i="17" s="1"/>
  <c r="N59" i="17"/>
  <c r="P59" i="17" s="1"/>
  <c r="N19" i="17"/>
  <c r="P19" i="17" s="1"/>
  <c r="M19" i="17"/>
  <c r="O19" i="17" s="1"/>
  <c r="N21" i="17"/>
  <c r="P21" i="17" s="1"/>
  <c r="M21" i="17"/>
  <c r="O21" i="17" s="1"/>
  <c r="M37" i="17"/>
  <c r="O37" i="17" s="1"/>
  <c r="N37" i="17"/>
  <c r="P37" i="17" s="1"/>
  <c r="M49" i="17"/>
  <c r="O49" i="17" s="1"/>
  <c r="N49" i="17"/>
  <c r="P49" i="17" s="1"/>
  <c r="M44" i="17"/>
  <c r="O44" i="17" s="1"/>
  <c r="N44" i="17"/>
  <c r="P44" i="17" s="1"/>
  <c r="N20" i="17"/>
  <c r="P20" i="17" s="1"/>
  <c r="M20" i="17"/>
  <c r="O20" i="17" s="1"/>
  <c r="N45" i="17"/>
  <c r="P45" i="17" s="1"/>
  <c r="M45" i="17"/>
  <c r="O45" i="17" s="1"/>
  <c r="Q45" i="17" s="1"/>
  <c r="N58" i="17"/>
  <c r="P58" i="17" s="1"/>
  <c r="M58" i="17"/>
  <c r="O58" i="17" s="1"/>
  <c r="N61" i="17"/>
  <c r="P61" i="17" s="1"/>
  <c r="M61" i="17"/>
  <c r="O61" i="17" s="1"/>
  <c r="M36" i="17"/>
  <c r="O36" i="17" s="1"/>
  <c r="N36" i="17"/>
  <c r="P36" i="17" s="1"/>
  <c r="B7" i="7"/>
  <c r="M65" i="17"/>
  <c r="O65" i="17" s="1"/>
  <c r="N65" i="17"/>
  <c r="P65" i="17" s="1"/>
  <c r="N7" i="17"/>
  <c r="P7" i="17" s="1"/>
  <c r="M7" i="17"/>
  <c r="O7" i="17" s="1"/>
  <c r="N26" i="17"/>
  <c r="P26" i="17" s="1"/>
  <c r="M26" i="17"/>
  <c r="O26" i="17" s="1"/>
  <c r="N60" i="17"/>
  <c r="P60" i="17" s="1"/>
  <c r="M60" i="17"/>
  <c r="O60" i="17" s="1"/>
  <c r="N31" i="17"/>
  <c r="P31" i="17" s="1"/>
  <c r="M31" i="17"/>
  <c r="O31" i="17" s="1"/>
  <c r="N34" i="17"/>
  <c r="P34" i="17" s="1"/>
  <c r="M34" i="17"/>
  <c r="O34" i="17" s="1"/>
  <c r="M57" i="17"/>
  <c r="O57" i="17" s="1"/>
  <c r="N57" i="17"/>
  <c r="P57" i="17" s="1"/>
  <c r="M35" i="17"/>
  <c r="O35" i="17" s="1"/>
  <c r="N35" i="17"/>
  <c r="P35" i="17" s="1"/>
  <c r="N55" i="17"/>
  <c r="P55" i="17" s="1"/>
  <c r="M55" i="17"/>
  <c r="O55" i="17" s="1"/>
  <c r="I461" i="1"/>
  <c r="I459" i="1"/>
  <c r="I460" i="1" s="1"/>
  <c r="Q38" i="17" l="1"/>
  <c r="Q28" i="17"/>
  <c r="Q46" i="17"/>
  <c r="Q42" i="17"/>
  <c r="Q35" i="17"/>
  <c r="Q62" i="17"/>
  <c r="Q43" i="17"/>
  <c r="Q27" i="17"/>
  <c r="U12" i="17"/>
  <c r="U20" i="17" s="1"/>
  <c r="Q57" i="17"/>
  <c r="Q56" i="17"/>
  <c r="Q16" i="17"/>
  <c r="Q67" i="17"/>
  <c r="Q24" i="17"/>
  <c r="Q40" i="17"/>
  <c r="Q60" i="17"/>
  <c r="Q20" i="17"/>
  <c r="Q44" i="17"/>
  <c r="Q29" i="17"/>
  <c r="Q48" i="17"/>
  <c r="Q14" i="17"/>
  <c r="Q21" i="17"/>
  <c r="Q41" i="17"/>
  <c r="Q11" i="17"/>
  <c r="Q36" i="17"/>
  <c r="Q61" i="17"/>
  <c r="Q37" i="17"/>
  <c r="Q10" i="17"/>
  <c r="Q9" i="17"/>
  <c r="Q50" i="17"/>
  <c r="Q55" i="17"/>
  <c r="Q34" i="17"/>
  <c r="Q8" i="17"/>
  <c r="Q59" i="17"/>
  <c r="Q12" i="17"/>
  <c r="Q18" i="17"/>
  <c r="Q26" i="17"/>
  <c r="U9" i="17"/>
  <c r="B14" i="18" s="1"/>
  <c r="U17" i="17"/>
  <c r="Q49" i="17"/>
  <c r="V17" i="17"/>
  <c r="P4" i="17"/>
  <c r="V12" i="17" s="1"/>
  <c r="V9" i="17"/>
  <c r="V10" i="17" s="1"/>
  <c r="Q5" i="17"/>
  <c r="Q64" i="17"/>
  <c r="Q66" i="17"/>
  <c r="Q33" i="17"/>
  <c r="Q25" i="17"/>
  <c r="Q6" i="17"/>
  <c r="Q23" i="17"/>
  <c r="Q15" i="17"/>
  <c r="Q32" i="17"/>
  <c r="Q30" i="17"/>
  <c r="Q53" i="17"/>
  <c r="AL6" i="21"/>
  <c r="AM6" i="21" s="1"/>
  <c r="Q51" i="17"/>
  <c r="Q47" i="17"/>
  <c r="Q31" i="17"/>
  <c r="Q7" i="17"/>
  <c r="Q58" i="17"/>
  <c r="Q13" i="17"/>
  <c r="Q17" i="17"/>
  <c r="Q65" i="17"/>
  <c r="Q19" i="17"/>
  <c r="Q54" i="17"/>
  <c r="I464" i="1"/>
  <c r="I466" i="1" s="1"/>
  <c r="I462" i="1"/>
  <c r="I463" i="1" s="1"/>
  <c r="U7" i="21" l="1"/>
  <c r="AF7" i="21" s="1"/>
  <c r="U10" i="17"/>
  <c r="V11" i="17"/>
  <c r="E14" i="18"/>
  <c r="Q4" i="17"/>
  <c r="U13" i="17" s="1"/>
  <c r="F14" i="18" s="1"/>
  <c r="X7" i="21" l="1"/>
  <c r="AI7" i="21" s="1"/>
  <c r="N7" i="21"/>
  <c r="Y7" i="21" s="1"/>
  <c r="S7" i="21"/>
  <c r="AD7" i="21" s="1"/>
  <c r="T7" i="21"/>
  <c r="AE7" i="21" s="1"/>
  <c r="W7" i="21"/>
  <c r="AH7" i="21" s="1"/>
  <c r="P7" i="21"/>
  <c r="AA7" i="21" s="1"/>
  <c r="V7" i="21"/>
  <c r="AG7" i="21" s="1"/>
  <c r="O7" i="21"/>
  <c r="R7" i="21"/>
  <c r="AC7" i="21" s="1"/>
  <c r="Q7" i="21"/>
  <c r="AB7" i="21" s="1"/>
  <c r="C14" i="18"/>
  <c r="U11" i="17"/>
  <c r="D14" i="18" s="1"/>
  <c r="Z7" i="21" l="1"/>
  <c r="AJ7" i="21"/>
  <c r="AK7" i="21" s="1"/>
  <c r="AL7" i="21" l="1"/>
  <c r="AM7" i="21" l="1"/>
  <c r="U8" i="21" l="1"/>
  <c r="AF8" i="21" s="1"/>
  <c r="T8" i="21"/>
  <c r="AE8" i="21" s="1"/>
  <c r="S8" i="21"/>
  <c r="AD8" i="21" s="1"/>
  <c r="O8" i="21"/>
  <c r="Z8" i="21" s="1"/>
  <c r="X8" i="21"/>
  <c r="AI8" i="21" s="1"/>
  <c r="V8" i="21"/>
  <c r="AG8" i="21" s="1"/>
  <c r="P8" i="21"/>
  <c r="AA8" i="21" s="1"/>
  <c r="W8" i="21"/>
  <c r="AH8" i="21" s="1"/>
  <c r="Q8" i="21"/>
  <c r="AB8" i="21" s="1"/>
  <c r="R8" i="21"/>
  <c r="AC8" i="21" s="1"/>
  <c r="N8" i="21"/>
  <c r="Y8" i="21" l="1"/>
  <c r="AJ8" i="21"/>
  <c r="AK8" i="21" s="1"/>
  <c r="AL8" i="21" l="1"/>
  <c r="AM8" i="21" s="1"/>
  <c r="U9" i="21" l="1"/>
  <c r="AF9" i="21" s="1"/>
  <c r="X9" i="21" l="1"/>
  <c r="AI9" i="21" s="1"/>
  <c r="O9" i="21"/>
  <c r="Z9" i="21" s="1"/>
  <c r="V9" i="21"/>
  <c r="AG9" i="21" s="1"/>
  <c r="Q9" i="21"/>
  <c r="AB9" i="21" s="1"/>
  <c r="R9" i="21"/>
  <c r="AC9" i="21" s="1"/>
  <c r="P9" i="21"/>
  <c r="AA9" i="21" s="1"/>
  <c r="W9" i="21"/>
  <c r="AH9" i="21" s="1"/>
  <c r="T9" i="21"/>
  <c r="AE9" i="21" s="1"/>
  <c r="N9" i="21"/>
  <c r="Y9" i="21" s="1"/>
  <c r="S9" i="21"/>
  <c r="AD9" i="21" s="1"/>
  <c r="AJ9" i="21" l="1"/>
  <c r="AK9" i="21" s="1"/>
  <c r="AL9" i="21" s="1"/>
  <c r="AM9" i="21" s="1"/>
  <c r="Q10" i="21" l="1"/>
  <c r="AB10" i="21" s="1"/>
  <c r="T10" i="21" l="1"/>
  <c r="AE10" i="21" s="1"/>
  <c r="P10" i="21"/>
  <c r="AA10" i="21" s="1"/>
  <c r="R10" i="21"/>
  <c r="AC10" i="21" s="1"/>
  <c r="N10" i="21"/>
  <c r="Y10" i="21" s="1"/>
  <c r="X10" i="21"/>
  <c r="AI10" i="21" s="1"/>
  <c r="V10" i="21"/>
  <c r="AG10" i="21" s="1"/>
  <c r="S10" i="21"/>
  <c r="AD10" i="21" s="1"/>
  <c r="U10" i="21"/>
  <c r="AF10" i="21" s="1"/>
  <c r="W10" i="21"/>
  <c r="AH10" i="21" s="1"/>
  <c r="O10" i="21"/>
  <c r="Z10" i="21" s="1"/>
  <c r="AJ10" i="21" l="1"/>
  <c r="AK10" i="21" s="1"/>
  <c r="AL10" i="21" s="1"/>
  <c r="AM10" i="21" s="1"/>
  <c r="X11" i="21" l="1"/>
  <c r="AI11" i="21" s="1"/>
  <c r="P11" i="21"/>
  <c r="AA11" i="21" s="1"/>
  <c r="S11" i="21"/>
  <c r="AD11" i="21" s="1"/>
  <c r="W11" i="21"/>
  <c r="AH11" i="21" s="1"/>
  <c r="V11" i="21"/>
  <c r="AG11" i="21" s="1"/>
  <c r="T11" i="21"/>
  <c r="AE11" i="21" s="1"/>
  <c r="R11" i="21"/>
  <c r="AC11" i="21" s="1"/>
  <c r="Q11" i="21"/>
  <c r="AB11" i="21" s="1"/>
  <c r="N11" i="21"/>
  <c r="U11" i="21"/>
  <c r="AF11" i="21" s="1"/>
  <c r="O11" i="21"/>
  <c r="Z11" i="21" s="1"/>
  <c r="Y11" i="21" l="1"/>
  <c r="AJ11" i="21"/>
  <c r="AK11" i="21" s="1"/>
  <c r="AL11" i="21" s="1"/>
  <c r="AM11" i="21" s="1"/>
  <c r="R12" i="21" l="1"/>
  <c r="AC12" i="21" s="1"/>
  <c r="V12" i="21"/>
  <c r="AG12" i="21" s="1"/>
  <c r="S12" i="21"/>
  <c r="AD12" i="21" s="1"/>
  <c r="O12" i="21"/>
  <c r="Z12" i="21" s="1"/>
  <c r="P12" i="21"/>
  <c r="AA12" i="21" s="1"/>
  <c r="W12" i="21"/>
  <c r="AH12" i="21" s="1"/>
  <c r="T12" i="21"/>
  <c r="AE12" i="21" s="1"/>
  <c r="X12" i="21"/>
  <c r="AI12" i="21" s="1"/>
  <c r="N12" i="21"/>
  <c r="U12" i="21"/>
  <c r="AF12" i="21" s="1"/>
  <c r="Q12" i="21"/>
  <c r="AB12" i="21" s="1"/>
  <c r="Y12" i="21" l="1"/>
  <c r="AJ12" i="21"/>
  <c r="AK12" i="21" s="1"/>
  <c r="AL12" i="21" l="1"/>
  <c r="AM12" i="21" s="1"/>
  <c r="V13" i="21" l="1"/>
  <c r="AG13" i="21" s="1"/>
  <c r="S13" i="21" l="1"/>
  <c r="AD13" i="21" s="1"/>
  <c r="X13" i="21"/>
  <c r="AI13" i="21" s="1"/>
  <c r="P13" i="21"/>
  <c r="AA13" i="21" s="1"/>
  <c r="N13" i="21"/>
  <c r="Y13" i="21" s="1"/>
  <c r="W13" i="21"/>
  <c r="AH13" i="21" s="1"/>
  <c r="U13" i="21"/>
  <c r="AF13" i="21" s="1"/>
  <c r="Q13" i="21"/>
  <c r="AB13" i="21" s="1"/>
  <c r="R13" i="21"/>
  <c r="AC13" i="21" s="1"/>
  <c r="O13" i="21"/>
  <c r="Z13" i="21" s="1"/>
  <c r="T13" i="21"/>
  <c r="AE13" i="21" s="1"/>
  <c r="AJ13" i="21" l="1"/>
  <c r="AK13" i="21" s="1"/>
  <c r="AL13" i="21" s="1"/>
  <c r="AM13" i="21" s="1"/>
  <c r="T14" i="21" l="1"/>
  <c r="AE14" i="21" s="1"/>
  <c r="U14" i="21"/>
  <c r="AF14" i="21" s="1"/>
  <c r="S14" i="21"/>
  <c r="AD14" i="21" s="1"/>
  <c r="Q14" i="21"/>
  <c r="AB14" i="21" s="1"/>
  <c r="R14" i="21"/>
  <c r="AC14" i="21" s="1"/>
  <c r="O14" i="21"/>
  <c r="Z14" i="21" s="1"/>
  <c r="V14" i="21"/>
  <c r="AG14" i="21" s="1"/>
  <c r="X14" i="21"/>
  <c r="AI14" i="21" s="1"/>
  <c r="W14" i="21"/>
  <c r="AH14" i="21" s="1"/>
  <c r="N14" i="21"/>
  <c r="P14" i="21"/>
  <c r="AA14" i="21" s="1"/>
  <c r="AJ14" i="21" l="1"/>
  <c r="AK14" i="21" s="1"/>
  <c r="Y14" i="21"/>
  <c r="AL14" i="21" l="1"/>
  <c r="AM14" i="21" s="1"/>
  <c r="N15" i="21" l="1"/>
  <c r="V15" i="21"/>
  <c r="AG15" i="21" s="1"/>
  <c r="U15" i="21"/>
  <c r="AF15" i="21" s="1"/>
  <c r="S15" i="21"/>
  <c r="AD15" i="21" s="1"/>
  <c r="X15" i="21"/>
  <c r="AI15" i="21" s="1"/>
  <c r="O15" i="21"/>
  <c r="Z15" i="21" s="1"/>
  <c r="T15" i="21"/>
  <c r="AE15" i="21" s="1"/>
  <c r="Q15" i="21"/>
  <c r="AB15" i="21" s="1"/>
  <c r="P15" i="21"/>
  <c r="AA15" i="21" s="1"/>
  <c r="W15" i="21" l="1"/>
  <c r="AH15" i="21" s="1"/>
  <c r="R15" i="21"/>
  <c r="AC15" i="21" s="1"/>
  <c r="Y15" i="21"/>
  <c r="AJ15" i="21" l="1"/>
  <c r="AK15" i="21" s="1"/>
  <c r="AL15" i="21" s="1"/>
  <c r="AM15" i="21" s="1"/>
  <c r="R16" i="21" l="1"/>
  <c r="AC16" i="21" s="1"/>
  <c r="P16" i="21"/>
  <c r="AA16" i="21" s="1"/>
  <c r="U16" i="21"/>
  <c r="AF16" i="21" s="1"/>
  <c r="O16" i="21"/>
  <c r="Z16" i="21" s="1"/>
  <c r="W16" i="21"/>
  <c r="AH16" i="21" s="1"/>
  <c r="T16" i="21"/>
  <c r="AE16" i="21" s="1"/>
  <c r="N16" i="21"/>
  <c r="X16" i="21"/>
  <c r="AI16" i="21" s="1"/>
  <c r="V16" i="21"/>
  <c r="AG16" i="21" s="1"/>
  <c r="S16" i="21"/>
  <c r="AD16" i="21" s="1"/>
  <c r="Q16" i="21"/>
  <c r="AB16" i="21" s="1"/>
  <c r="Y16" i="21" l="1"/>
  <c r="AJ16" i="21"/>
  <c r="AK16" i="21" s="1"/>
  <c r="AL16" i="21" s="1"/>
  <c r="AM16" i="21" s="1"/>
  <c r="T17" i="21" l="1"/>
  <c r="AE17" i="21" s="1"/>
  <c r="P17" i="21"/>
  <c r="AA17" i="21" s="1"/>
  <c r="R17" i="21"/>
  <c r="AC17" i="21" s="1"/>
  <c r="X17" i="21"/>
  <c r="AI17" i="21" s="1"/>
  <c r="U17" i="21"/>
  <c r="AF17" i="21" s="1"/>
  <c r="N17" i="21"/>
  <c r="W17" i="21" l="1"/>
  <c r="AH17" i="21" s="1"/>
  <c r="V17" i="21"/>
  <c r="AG17" i="21" s="1"/>
  <c r="O17" i="21"/>
  <c r="Z17" i="21" s="1"/>
  <c r="S17" i="21"/>
  <c r="AD17" i="21" s="1"/>
  <c r="Q17" i="21"/>
  <c r="AB17" i="21" s="1"/>
  <c r="Y17" i="21"/>
  <c r="AJ17" i="21" l="1"/>
  <c r="AK17" i="21" s="1"/>
  <c r="AL17" i="21" s="1"/>
  <c r="AM17" i="21" s="1"/>
  <c r="U18" i="21" l="1"/>
  <c r="AF18" i="21" s="1"/>
  <c r="X18" i="21"/>
  <c r="AI18" i="21" s="1"/>
  <c r="Q18" i="21" l="1"/>
  <c r="AB18" i="21" s="1"/>
  <c r="R18" i="21"/>
  <c r="AC18" i="21" s="1"/>
  <c r="N18" i="21"/>
  <c r="S18" i="21"/>
  <c r="AD18" i="21" s="1"/>
  <c r="T18" i="21"/>
  <c r="AE18" i="21" s="1"/>
  <c r="V18" i="21"/>
  <c r="AG18" i="21" s="1"/>
  <c r="O18" i="21"/>
  <c r="Z18" i="21" s="1"/>
  <c r="W18" i="21"/>
  <c r="AH18" i="21" s="1"/>
  <c r="P18" i="21"/>
  <c r="AA18" i="21" s="1"/>
  <c r="AJ18" i="21" l="1"/>
  <c r="AK18" i="21" s="1"/>
  <c r="Y18" i="21"/>
  <c r="AL18" i="21" l="1"/>
  <c r="AM18" i="21" s="1"/>
  <c r="N19" i="21"/>
  <c r="U19" i="21"/>
  <c r="AF19" i="21" s="1"/>
  <c r="V19" i="21"/>
  <c r="AG19" i="21" s="1"/>
  <c r="O19" i="21"/>
  <c r="Z19" i="21" s="1"/>
  <c r="X19" i="21"/>
  <c r="AI19" i="21" s="1"/>
  <c r="T19" i="21"/>
  <c r="AE19" i="21" s="1"/>
  <c r="R19" i="21"/>
  <c r="AC19" i="21" s="1"/>
  <c r="P19" i="21"/>
  <c r="AA19" i="21" s="1"/>
  <c r="W19" i="21"/>
  <c r="AH19" i="21" s="1"/>
  <c r="S19" i="21"/>
  <c r="AD19" i="21" s="1"/>
  <c r="Q19" i="21"/>
  <c r="AB19" i="21" s="1"/>
  <c r="Y19" i="21"/>
  <c r="AJ19" i="21" l="1"/>
  <c r="AK19" i="21" s="1"/>
  <c r="AL19" i="21" s="1"/>
  <c r="AM19" i="21" l="1"/>
  <c r="R20" i="21"/>
  <c r="AC20" i="21" s="1"/>
  <c r="Q20" i="21" l="1"/>
  <c r="AB20" i="21" s="1"/>
  <c r="N20" i="21"/>
  <c r="X20" i="21"/>
  <c r="AI20" i="21" s="1"/>
  <c r="T20" i="21"/>
  <c r="AE20" i="21" s="1"/>
  <c r="S20" i="21"/>
  <c r="AD20" i="21" s="1"/>
  <c r="U20" i="21"/>
  <c r="AF20" i="21" s="1"/>
  <c r="V20" i="21"/>
  <c r="AG20" i="21" s="1"/>
  <c r="O20" i="21"/>
  <c r="Z20" i="21" s="1"/>
  <c r="P20" i="21"/>
  <c r="AA20" i="21" s="1"/>
  <c r="W20" i="21"/>
  <c r="AH20" i="21" s="1"/>
  <c r="AJ20" i="21" l="1"/>
  <c r="AK20" i="21" s="1"/>
  <c r="Y20" i="21"/>
  <c r="AL20" i="21" l="1"/>
  <c r="AM20" i="21" s="1"/>
  <c r="N21" i="21" l="1"/>
  <c r="Q21" i="21"/>
  <c r="AB21" i="21" s="1"/>
  <c r="P21" i="21"/>
  <c r="AA21" i="21" s="1"/>
  <c r="R21" i="21"/>
  <c r="AC21" i="21" s="1"/>
  <c r="S21" i="21"/>
  <c r="AD21" i="21" s="1"/>
  <c r="T21" i="21"/>
  <c r="AE21" i="21" s="1"/>
  <c r="W21" i="21"/>
  <c r="AH21" i="21" s="1"/>
  <c r="V21" i="21"/>
  <c r="AG21" i="21" s="1"/>
  <c r="O21" i="21"/>
  <c r="Z21" i="21" s="1"/>
  <c r="U21" i="21"/>
  <c r="AF21" i="21" s="1"/>
  <c r="X21" i="21"/>
  <c r="AI21" i="21" s="1"/>
  <c r="Y21" i="21"/>
  <c r="AJ21" i="21" l="1"/>
  <c r="AK21" i="21" s="1"/>
  <c r="AL21" i="21" s="1"/>
  <c r="AM21" i="21" l="1"/>
  <c r="U22" i="21" l="1"/>
  <c r="AF22" i="21" s="1"/>
  <c r="V22" i="21"/>
  <c r="AG22" i="21" s="1"/>
  <c r="Q22" i="21"/>
  <c r="AB22" i="21" s="1"/>
  <c r="R22" i="21"/>
  <c r="AC22" i="21" s="1"/>
  <c r="T22" i="21"/>
  <c r="AE22" i="21" s="1"/>
  <c r="N22" i="21"/>
  <c r="P22" i="21"/>
  <c r="AA22" i="21" s="1"/>
  <c r="W22" i="21"/>
  <c r="AH22" i="21" s="1"/>
  <c r="S22" i="21"/>
  <c r="AD22" i="21" s="1"/>
  <c r="X22" i="21"/>
  <c r="AI22" i="21" s="1"/>
  <c r="O22" i="21"/>
  <c r="Z22" i="21" s="1"/>
  <c r="Y22" i="21" l="1"/>
  <c r="AJ22" i="21"/>
  <c r="AK22" i="21" s="1"/>
  <c r="AL22" i="21" s="1"/>
  <c r="AM22" i="21" s="1"/>
  <c r="Q23" i="21" l="1"/>
  <c r="AB23" i="21" s="1"/>
  <c r="N23" i="21"/>
  <c r="S23" i="21"/>
  <c r="AD23" i="21" s="1"/>
  <c r="P23" i="21"/>
  <c r="AA23" i="21" s="1"/>
  <c r="R23" i="21"/>
  <c r="AC23" i="21" s="1"/>
  <c r="T23" i="21"/>
  <c r="AE23" i="21" s="1"/>
  <c r="U23" i="21"/>
  <c r="AF23" i="21" s="1"/>
  <c r="O23" i="21"/>
  <c r="Z23" i="21" s="1"/>
  <c r="X23" i="21"/>
  <c r="AI23" i="21" s="1"/>
  <c r="W23" i="21"/>
  <c r="AH23" i="21" s="1"/>
  <c r="V23" i="21"/>
  <c r="AG23" i="21" s="1"/>
  <c r="AJ23" i="21" l="1"/>
  <c r="AK23" i="21" s="1"/>
  <c r="Y23" i="21"/>
  <c r="AL23" i="21" l="1"/>
  <c r="AM23" i="21" s="1"/>
  <c r="X24" i="21" l="1"/>
  <c r="AI24" i="21" s="1"/>
  <c r="T24" i="21"/>
  <c r="AE24" i="21" s="1"/>
  <c r="Q24" i="21"/>
  <c r="AB24" i="21" s="1"/>
  <c r="O24" i="21"/>
  <c r="Z24" i="21" s="1"/>
  <c r="S24" i="21" l="1"/>
  <c r="AD24" i="21" s="1"/>
  <c r="N24" i="21"/>
  <c r="Y24" i="21" s="1"/>
  <c r="W24" i="21"/>
  <c r="AH24" i="21" s="1"/>
  <c r="V24" i="21"/>
  <c r="AG24" i="21" s="1"/>
  <c r="R24" i="21"/>
  <c r="AC24" i="21" s="1"/>
  <c r="U24" i="21"/>
  <c r="AF24" i="21" s="1"/>
  <c r="P24" i="21"/>
  <c r="AA24" i="21" s="1"/>
  <c r="AJ24" i="21" l="1"/>
  <c r="AK24" i="21" s="1"/>
  <c r="AL24" i="21" s="1"/>
  <c r="AM24" i="21" s="1"/>
  <c r="R25" i="21" l="1"/>
  <c r="AC25" i="21" s="1"/>
  <c r="Q25" i="21"/>
  <c r="AB25" i="21" s="1"/>
  <c r="W25" i="21"/>
  <c r="AH25" i="21" s="1"/>
  <c r="X25" i="21"/>
  <c r="AI25" i="21" s="1"/>
  <c r="S25" i="21"/>
  <c r="AD25" i="21" s="1"/>
  <c r="U25" i="21"/>
  <c r="AF25" i="21" s="1"/>
  <c r="V25" i="21"/>
  <c r="AG25" i="21" s="1"/>
  <c r="T25" i="21"/>
  <c r="AE25" i="21" s="1"/>
  <c r="N25" i="21" l="1"/>
  <c r="O25" i="21"/>
  <c r="Z25" i="21" s="1"/>
  <c r="P25" i="21"/>
  <c r="AA25" i="21" s="1"/>
  <c r="Y25" i="21"/>
  <c r="AJ25" i="21" l="1"/>
  <c r="AK25" i="21" s="1"/>
  <c r="AL25" i="21" s="1"/>
  <c r="AM25" i="21" s="1"/>
  <c r="S26" i="21" l="1"/>
  <c r="AD26" i="21" s="1"/>
  <c r="P26" i="21"/>
  <c r="AA26" i="21" s="1"/>
  <c r="O26" i="21"/>
  <c r="Z26" i="21" s="1"/>
  <c r="T26" i="21"/>
  <c r="AE26" i="21" s="1"/>
  <c r="X26" i="21"/>
  <c r="AI26" i="21" s="1"/>
  <c r="V26" i="21"/>
  <c r="AG26" i="21" s="1"/>
  <c r="U26" i="21"/>
  <c r="AF26" i="21" s="1"/>
  <c r="N26" i="21"/>
  <c r="Q26" i="21"/>
  <c r="AB26" i="21" s="1"/>
  <c r="W26" i="21"/>
  <c r="AH26" i="21" s="1"/>
  <c r="R26" i="21" l="1"/>
  <c r="AC26" i="21" s="1"/>
  <c r="Y26" i="21"/>
  <c r="AJ26" i="21" l="1"/>
  <c r="AK26" i="21" s="1"/>
  <c r="AL26" i="21" s="1"/>
  <c r="AM26" i="21" s="1"/>
  <c r="Q27" i="21" l="1"/>
  <c r="AB27" i="21" s="1"/>
  <c r="T27" i="21"/>
  <c r="AE27" i="21" s="1"/>
  <c r="N27" i="21"/>
  <c r="S27" i="21"/>
  <c r="AD27" i="21" s="1"/>
  <c r="U27" i="21"/>
  <c r="AF27" i="21" s="1"/>
  <c r="W27" i="21"/>
  <c r="AH27" i="21" s="1"/>
  <c r="O27" i="21"/>
  <c r="Z27" i="21" s="1"/>
  <c r="P27" i="21"/>
  <c r="AA27" i="21" s="1"/>
  <c r="R27" i="21"/>
  <c r="AC27" i="21" s="1"/>
  <c r="X27" i="21"/>
  <c r="AI27" i="21" s="1"/>
  <c r="V27" i="21" l="1"/>
  <c r="AG27" i="21" s="1"/>
  <c r="Y27" i="21"/>
  <c r="AJ27" i="21" l="1"/>
  <c r="AK27" i="21" s="1"/>
  <c r="AL27" i="21" s="1"/>
  <c r="AM27" i="21" s="1"/>
  <c r="V28" i="21" l="1"/>
  <c r="AG28" i="21" s="1"/>
  <c r="Q28" i="21"/>
  <c r="AB28" i="21" s="1"/>
  <c r="N28" i="21"/>
  <c r="W28" i="21"/>
  <c r="AH28" i="21" s="1"/>
  <c r="R28" i="21"/>
  <c r="AC28" i="21" s="1"/>
  <c r="X28" i="21"/>
  <c r="AI28" i="21" s="1"/>
  <c r="S28" i="21"/>
  <c r="AD28" i="21" s="1"/>
  <c r="U28" i="21"/>
  <c r="AF28" i="21" s="1"/>
  <c r="O28" i="21"/>
  <c r="Z28" i="21" s="1"/>
  <c r="P28" i="21"/>
  <c r="AA28" i="21" s="1"/>
  <c r="T28" i="21"/>
  <c r="AE28" i="21" s="1"/>
  <c r="AJ28" i="21" l="1"/>
  <c r="AK28" i="21" s="1"/>
  <c r="Y28" i="21"/>
  <c r="AL28" i="21" l="1"/>
  <c r="AM28" i="21" s="1"/>
  <c r="W29" i="21" l="1"/>
  <c r="AH29" i="21" s="1"/>
  <c r="V29" i="21"/>
  <c r="AG29" i="21" s="1"/>
  <c r="N29" i="21"/>
  <c r="S29" i="21"/>
  <c r="AD29" i="21" s="1"/>
  <c r="Q29" i="21"/>
  <c r="AB29" i="21" s="1"/>
  <c r="T29" i="21"/>
  <c r="AE29" i="21" s="1"/>
  <c r="O29" i="21"/>
  <c r="Z29" i="21" s="1"/>
  <c r="U29" i="21"/>
  <c r="AF29" i="21" s="1"/>
  <c r="R29" i="21"/>
  <c r="AC29" i="21" s="1"/>
  <c r="P29" i="21"/>
  <c r="AA29" i="21" s="1"/>
  <c r="X29" i="21"/>
  <c r="AI29" i="21" s="1"/>
  <c r="Y29" i="21" l="1"/>
  <c r="AJ29" i="21"/>
  <c r="AK29" i="21" s="1"/>
  <c r="AL29" i="21" s="1"/>
  <c r="AM29" i="21" s="1"/>
  <c r="W30" i="21" l="1"/>
  <c r="AH30" i="21" s="1"/>
  <c r="N30" i="21"/>
  <c r="X30" i="21"/>
  <c r="AI30" i="21" s="1"/>
  <c r="Q30" i="21"/>
  <c r="AB30" i="21" s="1"/>
  <c r="V30" i="21"/>
  <c r="AG30" i="21" s="1"/>
  <c r="P30" i="21"/>
  <c r="AA30" i="21" s="1"/>
  <c r="T30" i="21"/>
  <c r="AE30" i="21" s="1"/>
  <c r="O30" i="21"/>
  <c r="Z30" i="21" s="1"/>
  <c r="S30" i="21"/>
  <c r="AD30" i="21" s="1"/>
  <c r="U30" i="21"/>
  <c r="AF30" i="21" s="1"/>
  <c r="R30" i="21"/>
  <c r="AC30" i="21" s="1"/>
  <c r="AJ30" i="21" l="1"/>
  <c r="AK30" i="21" s="1"/>
  <c r="Y30" i="21"/>
  <c r="AL30" i="21" l="1"/>
  <c r="AM30" i="21" s="1"/>
  <c r="V31" i="21" l="1"/>
  <c r="AG31" i="21" s="1"/>
  <c r="U31" i="21"/>
  <c r="AF31" i="21" s="1"/>
  <c r="W31" i="21"/>
  <c r="AH31" i="21" s="1"/>
  <c r="N31" i="21"/>
  <c r="T31" i="21"/>
  <c r="AE31" i="21" s="1"/>
  <c r="Q31" i="21"/>
  <c r="AB31" i="21" s="1"/>
  <c r="X31" i="21"/>
  <c r="AI31" i="21" s="1"/>
  <c r="P31" i="21"/>
  <c r="AA31" i="21" s="1"/>
  <c r="S31" i="21"/>
  <c r="AD31" i="21" s="1"/>
  <c r="R31" i="21"/>
  <c r="AC31" i="21" s="1"/>
  <c r="O31" i="21"/>
  <c r="Z31" i="21" s="1"/>
  <c r="AJ31" i="21" l="1"/>
  <c r="AK31" i="21" s="1"/>
  <c r="Y31" i="21"/>
  <c r="AL31" i="21" l="1"/>
  <c r="AM31" i="21" s="1"/>
  <c r="X32" i="21" l="1"/>
  <c r="AI32" i="21" s="1"/>
  <c r="N32" i="21"/>
  <c r="S32" i="21"/>
  <c r="AD32" i="21" s="1"/>
  <c r="V32" i="21"/>
  <c r="AG32" i="21" s="1"/>
  <c r="O32" i="21"/>
  <c r="Z32" i="21" s="1"/>
  <c r="Q32" i="21"/>
  <c r="AB32" i="21" s="1"/>
  <c r="W32" i="21"/>
  <c r="AH32" i="21" s="1"/>
  <c r="R32" i="21"/>
  <c r="AC32" i="21" s="1"/>
  <c r="U32" i="21"/>
  <c r="AF32" i="21" s="1"/>
  <c r="T32" i="21"/>
  <c r="AE32" i="21" s="1"/>
  <c r="P32" i="21"/>
  <c r="AA32" i="21" s="1"/>
  <c r="AJ32" i="21" l="1"/>
  <c r="AK32" i="21" s="1"/>
  <c r="Y32" i="21"/>
  <c r="AL32" i="21" l="1"/>
  <c r="AM32" i="21" s="1"/>
  <c r="Q33" i="21" l="1"/>
  <c r="AB33" i="21" s="1"/>
  <c r="T33" i="21"/>
  <c r="AE33" i="21" s="1"/>
  <c r="P33" i="21"/>
  <c r="AA33" i="21" s="1"/>
  <c r="X33" i="21"/>
  <c r="AI33" i="21" s="1"/>
  <c r="N33" i="21"/>
  <c r="S33" i="21"/>
  <c r="AD33" i="21" s="1"/>
  <c r="V33" i="21"/>
  <c r="AG33" i="21" s="1"/>
  <c r="O33" i="21"/>
  <c r="Z33" i="21" s="1"/>
  <c r="W33" i="21"/>
  <c r="AH33" i="21" s="1"/>
  <c r="R33" i="21"/>
  <c r="AC33" i="21" s="1"/>
  <c r="U33" i="21"/>
  <c r="AF33" i="21" s="1"/>
  <c r="Y33" i="21" l="1"/>
  <c r="AJ33" i="21"/>
  <c r="AK33" i="21" s="1"/>
  <c r="AL33" i="21" l="1"/>
  <c r="AM33" i="21" s="1"/>
  <c r="W34" i="21" l="1"/>
  <c r="AH34" i="21" s="1"/>
  <c r="S34" i="21"/>
  <c r="AD34" i="21" s="1"/>
  <c r="V34" i="21"/>
  <c r="AG34" i="21" s="1"/>
  <c r="O34" i="21"/>
  <c r="Z34" i="21" s="1"/>
  <c r="N34" i="21"/>
  <c r="P34" i="21"/>
  <c r="AA34" i="21" s="1"/>
  <c r="R34" i="21"/>
  <c r="AC34" i="21" s="1"/>
  <c r="Q34" i="21"/>
  <c r="AB34" i="21" s="1"/>
  <c r="U34" i="21"/>
  <c r="AF34" i="21" s="1"/>
  <c r="X34" i="21"/>
  <c r="AI34" i="21" s="1"/>
  <c r="T34" i="21"/>
  <c r="AE34" i="21" s="1"/>
  <c r="AJ34" i="21" l="1"/>
  <c r="AK34" i="21" s="1"/>
  <c r="Y34" i="21"/>
  <c r="AL34" i="21" l="1"/>
  <c r="AM34" i="21" s="1"/>
  <c r="R35" i="21" l="1"/>
  <c r="AC35" i="21" s="1"/>
  <c r="T35" i="21"/>
  <c r="AE35" i="21" s="1"/>
  <c r="O35" i="21"/>
  <c r="Z35" i="21" s="1"/>
  <c r="U35" i="21"/>
  <c r="AF35" i="21" s="1"/>
  <c r="X35" i="21"/>
  <c r="AI35" i="21" s="1"/>
  <c r="N35" i="21"/>
  <c r="W35" i="21"/>
  <c r="AH35" i="21" s="1"/>
  <c r="Q35" i="21"/>
  <c r="AB35" i="21" s="1"/>
  <c r="P35" i="21"/>
  <c r="AA35" i="21" s="1"/>
  <c r="S35" i="21"/>
  <c r="AD35" i="21" s="1"/>
  <c r="V35" i="21"/>
  <c r="AG35" i="21" s="1"/>
  <c r="Y35" i="21" l="1"/>
  <c r="AJ35" i="21"/>
  <c r="AK35" i="21" s="1"/>
  <c r="AL35" i="21" l="1"/>
  <c r="AM35" i="21" s="1"/>
  <c r="S36" i="21" l="1"/>
  <c r="AD36" i="21" s="1"/>
  <c r="R36" i="21"/>
  <c r="AC36" i="21" s="1"/>
  <c r="N36" i="21"/>
  <c r="P36" i="21"/>
  <c r="AA36" i="21" s="1"/>
  <c r="U36" i="21"/>
  <c r="AF36" i="21" s="1"/>
  <c r="W36" i="21"/>
  <c r="AH36" i="21" s="1"/>
  <c r="Q36" i="21"/>
  <c r="AB36" i="21" s="1"/>
  <c r="X36" i="21"/>
  <c r="AI36" i="21" s="1"/>
  <c r="T36" i="21"/>
  <c r="AE36" i="21" s="1"/>
  <c r="O36" i="21"/>
  <c r="Z36" i="21" s="1"/>
  <c r="V36" i="21"/>
  <c r="AG36" i="21" s="1"/>
  <c r="Y36" i="21" l="1"/>
  <c r="AJ36" i="21"/>
  <c r="AK36" i="21" s="1"/>
  <c r="AL36" i="21" l="1"/>
  <c r="AM36" i="21" s="1"/>
  <c r="T37" i="21" l="1"/>
  <c r="AE37" i="21" s="1"/>
  <c r="N37" i="21"/>
  <c r="Q37" i="21"/>
  <c r="AB37" i="21" s="1"/>
  <c r="U37" i="21"/>
  <c r="AF37" i="21" s="1"/>
  <c r="O37" i="21"/>
  <c r="Z37" i="21" s="1"/>
  <c r="X37" i="21"/>
  <c r="AI37" i="21" s="1"/>
  <c r="P37" i="21"/>
  <c r="AA37" i="21" s="1"/>
  <c r="R37" i="21"/>
  <c r="AC37" i="21" s="1"/>
  <c r="V37" i="21"/>
  <c r="AG37" i="21" s="1"/>
  <c r="S37" i="21"/>
  <c r="AD37" i="21" s="1"/>
  <c r="W37" i="21"/>
  <c r="AH37" i="21" s="1"/>
  <c r="AJ37" i="21" l="1"/>
  <c r="AK37" i="21" s="1"/>
  <c r="Y37" i="21"/>
  <c r="AL37" i="21" l="1"/>
  <c r="AM37" i="21" s="1"/>
  <c r="S38" i="21"/>
  <c r="AD38" i="21" s="1"/>
  <c r="X38" i="21"/>
  <c r="AI38" i="21" s="1"/>
  <c r="T38" i="21"/>
  <c r="AE38" i="21" s="1"/>
  <c r="W38" i="21"/>
  <c r="AH38" i="21" s="1"/>
  <c r="U38" i="21"/>
  <c r="AF38" i="21" s="1"/>
  <c r="N38" i="21"/>
  <c r="V38" i="21"/>
  <c r="AG38" i="21" s="1"/>
  <c r="P38" i="21"/>
  <c r="AA38" i="21" s="1"/>
  <c r="R38" i="21"/>
  <c r="AC38" i="21" s="1"/>
  <c r="O38" i="21"/>
  <c r="Z38" i="21" s="1"/>
  <c r="Q38" i="21"/>
  <c r="AB38" i="21" s="1"/>
  <c r="Y38" i="21" l="1"/>
  <c r="AJ38" i="21"/>
  <c r="AK38" i="21" s="1"/>
  <c r="AL38" i="21" l="1"/>
  <c r="AM38" i="21" s="1"/>
  <c r="X39" i="21" l="1"/>
  <c r="AI39" i="21" s="1"/>
  <c r="O39" i="21"/>
  <c r="Z39" i="21" s="1"/>
  <c r="V39" i="21"/>
  <c r="AG39" i="21" s="1"/>
  <c r="W39" i="21"/>
  <c r="AH39" i="21" s="1"/>
  <c r="Q39" i="21"/>
  <c r="AB39" i="21" s="1"/>
  <c r="P39" i="21"/>
  <c r="AA39" i="21" s="1"/>
  <c r="T39" i="21"/>
  <c r="AE39" i="21" s="1"/>
  <c r="N39" i="21"/>
  <c r="U39" i="21"/>
  <c r="AF39" i="21" s="1"/>
  <c r="S39" i="21"/>
  <c r="AD39" i="21" s="1"/>
  <c r="R39" i="21"/>
  <c r="AC39" i="21" s="1"/>
  <c r="AJ39" i="21" l="1"/>
  <c r="AK39" i="21" s="1"/>
  <c r="Y39" i="21"/>
  <c r="AL39" i="21" l="1"/>
  <c r="AM39" i="21" s="1"/>
  <c r="O40" i="21"/>
  <c r="Z40" i="21" s="1"/>
  <c r="W40" i="21"/>
  <c r="AH40" i="21" s="1"/>
  <c r="X40" i="21"/>
  <c r="AI40" i="21" s="1"/>
  <c r="R40" i="21"/>
  <c r="AC40" i="21" s="1"/>
  <c r="N40" i="21"/>
  <c r="T40" i="21"/>
  <c r="AE40" i="21" s="1"/>
  <c r="P40" i="21"/>
  <c r="AA40" i="21" s="1"/>
  <c r="U40" i="21"/>
  <c r="AF40" i="21" s="1"/>
  <c r="S40" i="21"/>
  <c r="AD40" i="21" s="1"/>
  <c r="V40" i="21"/>
  <c r="AG40" i="21" s="1"/>
  <c r="Q40" i="21"/>
  <c r="AB40" i="21" s="1"/>
  <c r="Y40" i="21" l="1"/>
  <c r="AJ40" i="21"/>
  <c r="AK40" i="21" s="1"/>
  <c r="AL40" i="21" s="1"/>
  <c r="AM40" i="21" s="1"/>
  <c r="W41" i="21" l="1"/>
  <c r="AH41" i="21" s="1"/>
  <c r="T41" i="21"/>
  <c r="AE41" i="21" s="1"/>
  <c r="U41" i="21"/>
  <c r="AF41" i="21" s="1"/>
  <c r="V41" i="21"/>
  <c r="AG41" i="21" s="1"/>
  <c r="S41" i="21"/>
  <c r="AD41" i="21" s="1"/>
  <c r="O41" i="21"/>
  <c r="Z41" i="21" s="1"/>
  <c r="X41" i="21"/>
  <c r="AI41" i="21" s="1"/>
  <c r="Q41" i="21"/>
  <c r="AB41" i="21" s="1"/>
  <c r="P41" i="21"/>
  <c r="AA41" i="21" s="1"/>
  <c r="N41" i="21"/>
  <c r="R41" i="21"/>
  <c r="AC41" i="21" s="1"/>
  <c r="Y41" i="21" l="1"/>
  <c r="AJ41" i="21"/>
  <c r="AK41" i="21" s="1"/>
  <c r="AL41" i="21" l="1"/>
  <c r="AM41" i="21" s="1"/>
  <c r="X42" i="21" l="1"/>
  <c r="AI42" i="21" s="1"/>
  <c r="T42" i="21"/>
  <c r="AE42" i="21" s="1"/>
  <c r="Q42" i="21"/>
  <c r="AB42" i="21" s="1"/>
  <c r="S42" i="21"/>
  <c r="AD42" i="21" s="1"/>
  <c r="W42" i="21"/>
  <c r="AH42" i="21" s="1"/>
  <c r="O42" i="21"/>
  <c r="Z42" i="21" s="1"/>
  <c r="U42" i="21"/>
  <c r="AF42" i="21" s="1"/>
  <c r="R42" i="21"/>
  <c r="AC42" i="21" s="1"/>
  <c r="N42" i="21"/>
  <c r="V42" i="21"/>
  <c r="AG42" i="21" s="1"/>
  <c r="P42" i="21"/>
  <c r="AA42" i="21" s="1"/>
  <c r="Y42" i="21" l="1"/>
  <c r="AJ42" i="21"/>
  <c r="AK42" i="21" s="1"/>
  <c r="AL42" i="21" l="1"/>
  <c r="AM42" i="21" s="1"/>
  <c r="X43" i="21" l="1"/>
  <c r="AI43" i="21" s="1"/>
  <c r="N43" i="21"/>
  <c r="P43" i="21"/>
  <c r="AA43" i="21" s="1"/>
  <c r="S43" i="21"/>
  <c r="AD43" i="21" s="1"/>
  <c r="Q43" i="21"/>
  <c r="AB43" i="21" s="1"/>
  <c r="U43" i="21"/>
  <c r="AF43" i="21" s="1"/>
  <c r="R43" i="21"/>
  <c r="AC43" i="21" s="1"/>
  <c r="T43" i="21"/>
  <c r="AE43" i="21" s="1"/>
  <c r="V43" i="21"/>
  <c r="AG43" i="21" s="1"/>
  <c r="W43" i="21"/>
  <c r="AH43" i="21" s="1"/>
  <c r="O43" i="21"/>
  <c r="Z43" i="21" s="1"/>
  <c r="Y43" i="21" l="1"/>
  <c r="AJ43" i="21"/>
  <c r="AK43" i="21" s="1"/>
  <c r="AL43" i="21" s="1"/>
  <c r="AM43" i="21" s="1"/>
  <c r="R44" i="21" l="1"/>
  <c r="AC44" i="21" s="1"/>
  <c r="N44" i="21"/>
  <c r="P44" i="21"/>
  <c r="AA44" i="21" s="1"/>
  <c r="W44" i="21"/>
  <c r="AH44" i="21" s="1"/>
  <c r="Q44" i="21"/>
  <c r="AB44" i="21" s="1"/>
  <c r="U44" i="21"/>
  <c r="AF44" i="21" s="1"/>
  <c r="X44" i="21"/>
  <c r="AI44" i="21" s="1"/>
  <c r="O44" i="21"/>
  <c r="Z44" i="21" s="1"/>
  <c r="T44" i="21"/>
  <c r="AE44" i="21" s="1"/>
  <c r="V44" i="21"/>
  <c r="AG44" i="21" s="1"/>
  <c r="S44" i="21"/>
  <c r="AD44" i="21" s="1"/>
  <c r="Y44" i="21" l="1"/>
  <c r="AJ44" i="21"/>
  <c r="AK44" i="21" s="1"/>
  <c r="AL44" i="21" s="1"/>
  <c r="AM44" i="21" s="1"/>
  <c r="W45" i="21" l="1"/>
  <c r="AH45" i="21" s="1"/>
  <c r="O45" i="21"/>
  <c r="Z45" i="21" s="1"/>
  <c r="R45" i="21"/>
  <c r="AC45" i="21" s="1"/>
  <c r="U45" i="21"/>
  <c r="AF45" i="21" s="1"/>
  <c r="Q45" i="21"/>
  <c r="AB45" i="21" s="1"/>
  <c r="S45" i="21"/>
  <c r="AD45" i="21" s="1"/>
  <c r="N45" i="21"/>
  <c r="P45" i="21"/>
  <c r="AA45" i="21" s="1"/>
  <c r="T45" i="21"/>
  <c r="AE45" i="21" s="1"/>
  <c r="X45" i="21"/>
  <c r="AI45" i="21" s="1"/>
  <c r="V45" i="21"/>
  <c r="AG45" i="21" s="1"/>
  <c r="AJ45" i="21" l="1"/>
  <c r="AK45" i="21" s="1"/>
  <c r="Y45" i="21"/>
  <c r="AL45" i="21" l="1"/>
  <c r="AM45" i="21" s="1"/>
  <c r="P46" i="21" l="1"/>
  <c r="AA46" i="21" s="1"/>
  <c r="R46" i="21"/>
  <c r="AC46" i="21" s="1"/>
  <c r="T46" i="21"/>
  <c r="AE46" i="21" s="1"/>
  <c r="Q46" i="21"/>
  <c r="AB46" i="21" s="1"/>
  <c r="N46" i="21"/>
  <c r="W46" i="21"/>
  <c r="AH46" i="21" s="1"/>
  <c r="V46" i="21"/>
  <c r="AG46" i="21" s="1"/>
  <c r="X46" i="21"/>
  <c r="AI46" i="21" s="1"/>
  <c r="O46" i="21"/>
  <c r="Z46" i="21" s="1"/>
  <c r="S46" i="21"/>
  <c r="AD46" i="21" s="1"/>
  <c r="U46" i="21"/>
  <c r="AF46" i="21" s="1"/>
  <c r="Y46" i="21" l="1"/>
  <c r="AJ46" i="21"/>
  <c r="AK46" i="21" s="1"/>
  <c r="AL46" i="21" l="1"/>
  <c r="AM46" i="21" s="1"/>
  <c r="V47" i="21" l="1"/>
  <c r="AG47" i="21" s="1"/>
  <c r="O47" i="21"/>
  <c r="Z47" i="21" s="1"/>
  <c r="R47" i="21"/>
  <c r="AC47" i="21" s="1"/>
  <c r="T47" i="21"/>
  <c r="AE47" i="21" s="1"/>
  <c r="X47" i="21"/>
  <c r="AI47" i="21" s="1"/>
  <c r="N47" i="21"/>
  <c r="U47" i="21"/>
  <c r="AF47" i="21" s="1"/>
  <c r="S47" i="21"/>
  <c r="AD47" i="21" s="1"/>
  <c r="P47" i="21"/>
  <c r="AA47" i="21" s="1"/>
  <c r="Q47" i="21"/>
  <c r="AB47" i="21" s="1"/>
  <c r="W47" i="21"/>
  <c r="AH47" i="21" s="1"/>
  <c r="AJ47" i="21" l="1"/>
  <c r="AK47" i="21" s="1"/>
  <c r="Y47" i="21"/>
  <c r="AL47" i="21" l="1"/>
  <c r="AM47" i="21" s="1"/>
  <c r="S48" i="21" l="1"/>
  <c r="AD48" i="21" s="1"/>
  <c r="X48" i="21"/>
  <c r="AI48" i="21" s="1"/>
  <c r="R48" i="21"/>
  <c r="AC48" i="21" s="1"/>
  <c r="V48" i="21"/>
  <c r="AG48" i="21" s="1"/>
  <c r="W48" i="21"/>
  <c r="AH48" i="21" s="1"/>
  <c r="N48" i="21"/>
  <c r="O48" i="21"/>
  <c r="Z48" i="21" s="1"/>
  <c r="U48" i="21"/>
  <c r="AF48" i="21" s="1"/>
  <c r="Q48" i="21"/>
  <c r="AB48" i="21" s="1"/>
  <c r="P48" i="21"/>
  <c r="AA48" i="21" s="1"/>
  <c r="T48" i="21"/>
  <c r="AE48" i="21" s="1"/>
  <c r="AJ48" i="21" l="1"/>
  <c r="AK48" i="21" s="1"/>
  <c r="Y48" i="21"/>
  <c r="AL48" i="21" l="1"/>
  <c r="AM48" i="21" s="1"/>
  <c r="X49" i="21" l="1"/>
  <c r="AI49" i="21" s="1"/>
  <c r="O49" i="21"/>
  <c r="Z49" i="21" s="1"/>
  <c r="T49" i="21"/>
  <c r="AE49" i="21" s="1"/>
  <c r="R49" i="21"/>
  <c r="AC49" i="21" s="1"/>
  <c r="P49" i="21"/>
  <c r="AA49" i="21" s="1"/>
  <c r="V49" i="21"/>
  <c r="AG49" i="21" s="1"/>
  <c r="W49" i="21"/>
  <c r="AH49" i="21" s="1"/>
  <c r="N49" i="21"/>
  <c r="U49" i="21"/>
  <c r="AF49" i="21" s="1"/>
  <c r="S49" i="21"/>
  <c r="AD49" i="21" s="1"/>
  <c r="Q49" i="21"/>
  <c r="AB49" i="21" s="1"/>
  <c r="Y49" i="21" l="1"/>
  <c r="AJ49" i="21"/>
  <c r="AK49" i="21" s="1"/>
  <c r="AL49" i="21" s="1"/>
  <c r="AM49" i="21" s="1"/>
  <c r="P50" i="21" l="1"/>
  <c r="AA50" i="21" s="1"/>
  <c r="R50" i="21"/>
  <c r="AC50" i="21" s="1"/>
  <c r="Q50" i="21"/>
  <c r="AB50" i="21" s="1"/>
  <c r="N50" i="21"/>
  <c r="V50" i="21"/>
  <c r="AG50" i="21" s="1"/>
  <c r="U50" i="21"/>
  <c r="AF50" i="21" s="1"/>
  <c r="S50" i="21"/>
  <c r="AD50" i="21" s="1"/>
  <c r="W50" i="21"/>
  <c r="AH50" i="21" s="1"/>
  <c r="T50" i="21"/>
  <c r="AE50" i="21" s="1"/>
  <c r="X50" i="21"/>
  <c r="AI50" i="21" s="1"/>
  <c r="O50" i="21"/>
  <c r="Z50" i="21" s="1"/>
  <c r="AJ50" i="21" l="1"/>
  <c r="AK50" i="21" s="1"/>
  <c r="Y50" i="21"/>
  <c r="AL50" i="21" l="1"/>
  <c r="AM50" i="21" s="1"/>
  <c r="T51" i="21"/>
  <c r="AE51" i="21" s="1"/>
  <c r="Q51" i="21"/>
  <c r="AB51" i="21" s="1"/>
  <c r="U51" i="21"/>
  <c r="AF51" i="21" s="1"/>
  <c r="N51" i="21"/>
  <c r="S51" i="21"/>
  <c r="AD51" i="21" s="1"/>
  <c r="O51" i="21"/>
  <c r="Z51" i="21" s="1"/>
  <c r="X51" i="21"/>
  <c r="AI51" i="21" s="1"/>
  <c r="W51" i="21"/>
  <c r="AH51" i="21" s="1"/>
  <c r="R51" i="21"/>
  <c r="AC51" i="21" s="1"/>
  <c r="V51" i="21"/>
  <c r="AG51" i="21" s="1"/>
  <c r="P51" i="21" l="1"/>
  <c r="AA51" i="21" s="1"/>
  <c r="Y51" i="21"/>
  <c r="AJ51" i="21"/>
  <c r="AK51" i="21" s="1"/>
  <c r="AL51" i="21" l="1"/>
  <c r="AM51" i="21" s="1"/>
  <c r="T52" i="21" l="1"/>
  <c r="AE52" i="21" s="1"/>
  <c r="O52" i="21"/>
  <c r="Z52" i="21" s="1"/>
  <c r="R52" i="21"/>
  <c r="AC52" i="21" s="1"/>
  <c r="X52" i="21"/>
  <c r="AI52" i="21" s="1"/>
  <c r="U52" i="21"/>
  <c r="AF52" i="21" s="1"/>
  <c r="S52" i="21"/>
  <c r="AD52" i="21" s="1"/>
  <c r="W52" i="21"/>
  <c r="AH52" i="21" s="1"/>
  <c r="V52" i="21"/>
  <c r="AG52" i="21" s="1"/>
  <c r="P52" i="21"/>
  <c r="AA52" i="21" s="1"/>
  <c r="Q52" i="21"/>
  <c r="AB52" i="21" s="1"/>
  <c r="N52" i="21"/>
  <c r="AJ52" i="21" l="1"/>
  <c r="AK52" i="21" s="1"/>
  <c r="Y52" i="21"/>
  <c r="AL52" i="21" l="1"/>
  <c r="AM52" i="21" s="1"/>
  <c r="P53" i="21" l="1"/>
  <c r="AA53" i="21" s="1"/>
  <c r="T53" i="21"/>
  <c r="AE53" i="21" s="1"/>
  <c r="S53" i="21"/>
  <c r="AD53" i="21" s="1"/>
  <c r="V53" i="21"/>
  <c r="AG53" i="21" s="1"/>
  <c r="R53" i="21"/>
  <c r="AC53" i="21" s="1"/>
  <c r="N53" i="21"/>
  <c r="W53" i="21"/>
  <c r="AH53" i="21" s="1"/>
  <c r="O53" i="21"/>
  <c r="Z53" i="21" s="1"/>
  <c r="Q53" i="21"/>
  <c r="AB53" i="21" s="1"/>
  <c r="X53" i="21"/>
  <c r="AI53" i="21" s="1"/>
  <c r="U53" i="21"/>
  <c r="AF53" i="21" s="1"/>
  <c r="Y53" i="21" l="1"/>
  <c r="AJ53" i="21"/>
  <c r="AK53" i="21" s="1"/>
  <c r="AL53" i="21" l="1"/>
  <c r="AM53" i="21" s="1"/>
  <c r="T54" i="21" l="1"/>
  <c r="AE54" i="21" s="1"/>
  <c r="W54" i="21"/>
  <c r="AH54" i="21" s="1"/>
  <c r="U54" i="21"/>
  <c r="AF54" i="21" s="1"/>
  <c r="S54" i="21"/>
  <c r="AD54" i="21" s="1"/>
  <c r="V54" i="21"/>
  <c r="AG54" i="21" s="1"/>
  <c r="N54" i="21"/>
  <c r="R54" i="21"/>
  <c r="AC54" i="21" s="1"/>
  <c r="Q54" i="21"/>
  <c r="AB54" i="21" s="1"/>
  <c r="X54" i="21"/>
  <c r="AI54" i="21" s="1"/>
  <c r="O54" i="21"/>
  <c r="Z54" i="21" s="1"/>
  <c r="P54" i="21"/>
  <c r="AA54" i="21" s="1"/>
  <c r="AJ54" i="21" l="1"/>
  <c r="AK54" i="21" s="1"/>
  <c r="Y54" i="21"/>
  <c r="AL54" i="21" l="1"/>
  <c r="AM54" i="21" s="1"/>
  <c r="X55" i="21" l="1"/>
  <c r="AI55" i="21" s="1"/>
  <c r="R55" i="21"/>
  <c r="AC55" i="21" s="1"/>
  <c r="P55" i="21"/>
  <c r="AA55" i="21" s="1"/>
  <c r="S55" i="21"/>
  <c r="AD55" i="21" s="1"/>
  <c r="N55" i="21"/>
  <c r="W55" i="21"/>
  <c r="AH55" i="21" s="1"/>
  <c r="U55" i="21"/>
  <c r="AF55" i="21" s="1"/>
  <c r="V55" i="21"/>
  <c r="AG55" i="21" s="1"/>
  <c r="T55" i="21"/>
  <c r="AE55" i="21" s="1"/>
  <c r="Q55" i="21"/>
  <c r="AB55" i="21" s="1"/>
  <c r="O55" i="21"/>
  <c r="Z55" i="21" s="1"/>
  <c r="Y55" i="21" l="1"/>
  <c r="AJ55" i="21"/>
  <c r="AK55" i="21" s="1"/>
  <c r="AL55" i="21" l="1"/>
  <c r="AM55" i="21" s="1"/>
  <c r="U56" i="21" l="1"/>
  <c r="AF56" i="21" s="1"/>
  <c r="V56" i="21"/>
  <c r="AG56" i="21" s="1"/>
  <c r="T56" i="21"/>
  <c r="AE56" i="21" s="1"/>
  <c r="N56" i="21"/>
  <c r="R56" i="21"/>
  <c r="AC56" i="21" s="1"/>
  <c r="O56" i="21"/>
  <c r="Z56" i="21" s="1"/>
  <c r="P56" i="21"/>
  <c r="AA56" i="21" s="1"/>
  <c r="X56" i="21"/>
  <c r="AI56" i="21" s="1"/>
  <c r="Q56" i="21"/>
  <c r="AB56" i="21" s="1"/>
  <c r="S56" i="21"/>
  <c r="AD56" i="21" s="1"/>
  <c r="W56" i="21"/>
  <c r="AH56" i="21" s="1"/>
  <c r="AJ56" i="21" l="1"/>
  <c r="AK56" i="21" s="1"/>
  <c r="Y56" i="21"/>
  <c r="AL56" i="21" l="1"/>
  <c r="AM56" i="21" s="1"/>
  <c r="X57" i="21" l="1"/>
  <c r="AI57" i="21" s="1"/>
  <c r="W57" i="21"/>
  <c r="AH57" i="21" s="1"/>
  <c r="S57" i="21"/>
  <c r="AD57" i="21" s="1"/>
  <c r="P57" i="21"/>
  <c r="AA57" i="21" s="1"/>
  <c r="R57" i="21"/>
  <c r="AC57" i="21" s="1"/>
  <c r="U57" i="21"/>
  <c r="AF57" i="21" s="1"/>
  <c r="Q57" i="21"/>
  <c r="AB57" i="21" s="1"/>
  <c r="N57" i="21"/>
  <c r="T57" i="21"/>
  <c r="AE57" i="21" s="1"/>
  <c r="O57" i="21"/>
  <c r="Z57" i="21" s="1"/>
  <c r="V57" i="21"/>
  <c r="AG57" i="21" s="1"/>
  <c r="Y57" i="21" l="1"/>
  <c r="AJ57" i="21"/>
  <c r="AK57" i="21" s="1"/>
  <c r="AL57" i="21" l="1"/>
  <c r="AM57" i="21" s="1"/>
  <c r="R58" i="21" l="1"/>
  <c r="AC58" i="21" s="1"/>
  <c r="S58" i="21"/>
  <c r="AD58" i="21" s="1"/>
  <c r="P58" i="21"/>
  <c r="AA58" i="21" s="1"/>
  <c r="U58" i="21"/>
  <c r="AF58" i="21" s="1"/>
  <c r="W58" i="21"/>
  <c r="AH58" i="21" s="1"/>
  <c r="Q58" i="21"/>
  <c r="AB58" i="21" s="1"/>
  <c r="V58" i="21"/>
  <c r="AG58" i="21" s="1"/>
  <c r="N58" i="21"/>
  <c r="X58" i="21"/>
  <c r="AI58" i="21" s="1"/>
  <c r="O58" i="21"/>
  <c r="Z58" i="21" s="1"/>
  <c r="T58" i="21"/>
  <c r="AE58" i="21" s="1"/>
  <c r="AJ58" i="21" l="1"/>
  <c r="AK58" i="21" s="1"/>
  <c r="Y58" i="21"/>
  <c r="AL58" i="21" l="1"/>
  <c r="AM58" i="21" s="1"/>
  <c r="W59" i="21" l="1"/>
  <c r="AH59" i="21" s="1"/>
  <c r="Q59" i="21"/>
  <c r="AB59" i="21" s="1"/>
  <c r="R59" i="21"/>
  <c r="AC59" i="21" s="1"/>
  <c r="T59" i="21"/>
  <c r="AE59" i="21" s="1"/>
  <c r="U59" i="21"/>
  <c r="AF59" i="21" s="1"/>
  <c r="O59" i="21"/>
  <c r="Z59" i="21" s="1"/>
  <c r="V59" i="21"/>
  <c r="AG59" i="21" s="1"/>
  <c r="P59" i="21"/>
  <c r="AA59" i="21" s="1"/>
  <c r="X59" i="21"/>
  <c r="AI59" i="21" s="1"/>
  <c r="N59" i="21"/>
  <c r="S59" i="21"/>
  <c r="AD59" i="21" s="1"/>
  <c r="Y59" i="21" l="1"/>
  <c r="AJ59" i="21"/>
  <c r="AK59" i="21" s="1"/>
  <c r="AL59" i="21" l="1"/>
  <c r="AM59" i="21" s="1"/>
  <c r="U60" i="21" l="1"/>
  <c r="AF60" i="21" s="1"/>
  <c r="X60" i="21"/>
  <c r="AI60" i="21" s="1"/>
  <c r="R60" i="21"/>
  <c r="AC60" i="21" s="1"/>
  <c r="V60" i="21"/>
  <c r="AG60" i="21" s="1"/>
  <c r="W60" i="21"/>
  <c r="AH60" i="21" s="1"/>
  <c r="P60" i="21"/>
  <c r="AA60" i="21" s="1"/>
  <c r="O60" i="21"/>
  <c r="Z60" i="21" s="1"/>
  <c r="Q60" i="21"/>
  <c r="AB60" i="21" s="1"/>
  <c r="T60" i="21"/>
  <c r="AE60" i="21" s="1"/>
  <c r="N60" i="21"/>
  <c r="S60" i="21"/>
  <c r="AD60" i="21" s="1"/>
  <c r="AJ60" i="21" l="1"/>
  <c r="AK60" i="21" s="1"/>
  <c r="Y60" i="21"/>
  <c r="AL60" i="21" l="1"/>
  <c r="AM60" i="21" s="1"/>
  <c r="P61" i="21" l="1"/>
  <c r="AA61" i="21" s="1"/>
  <c r="S61" i="21"/>
  <c r="AD61" i="21" s="1"/>
  <c r="U61" i="21"/>
  <c r="AF61" i="21" s="1"/>
  <c r="O61" i="21"/>
  <c r="Z61" i="21" s="1"/>
  <c r="X61" i="21"/>
  <c r="AI61" i="21" s="1"/>
  <c r="R61" i="21"/>
  <c r="AC61" i="21" s="1"/>
  <c r="T61" i="21"/>
  <c r="AE61" i="21" s="1"/>
  <c r="W61" i="21"/>
  <c r="AH61" i="21" s="1"/>
  <c r="V61" i="21"/>
  <c r="AG61" i="21" s="1"/>
  <c r="Q61" i="21"/>
  <c r="AB61" i="21" s="1"/>
  <c r="N61" i="21"/>
  <c r="Y61" i="21" l="1"/>
  <c r="AJ61" i="21"/>
  <c r="AK61" i="21" s="1"/>
  <c r="AL61" i="21" l="1"/>
  <c r="AM61" i="21" s="1"/>
  <c r="V62" i="21" l="1"/>
  <c r="AG62" i="21" s="1"/>
  <c r="Q62" i="21"/>
  <c r="AB62" i="21" s="1"/>
  <c r="S62" i="21"/>
  <c r="AD62" i="21" s="1"/>
  <c r="O62" i="21"/>
  <c r="Z62" i="21" s="1"/>
  <c r="N62" i="21"/>
  <c r="P62" i="21"/>
  <c r="AA62" i="21" s="1"/>
  <c r="X62" i="21"/>
  <c r="AI62" i="21" s="1"/>
  <c r="R62" i="21"/>
  <c r="AC62" i="21" s="1"/>
  <c r="T62" i="21"/>
  <c r="AE62" i="21" s="1"/>
  <c r="W62" i="21"/>
  <c r="AH62" i="21" s="1"/>
  <c r="U62" i="21"/>
  <c r="AF62" i="21" s="1"/>
  <c r="AJ62" i="21" l="1"/>
  <c r="AK62" i="21" s="1"/>
  <c r="Y62" i="21"/>
  <c r="AL62" i="21" l="1"/>
  <c r="AM62" i="21" s="1"/>
  <c r="Q63" i="21" l="1"/>
  <c r="AB63" i="21" s="1"/>
  <c r="N63" i="21"/>
  <c r="R63" i="21"/>
  <c r="AC63" i="21" s="1"/>
  <c r="O63" i="21"/>
  <c r="Z63" i="21" s="1"/>
  <c r="T63" i="21"/>
  <c r="AE63" i="21" s="1"/>
  <c r="U63" i="21"/>
  <c r="AF63" i="21" s="1"/>
  <c r="P63" i="21"/>
  <c r="AA63" i="21" s="1"/>
  <c r="W63" i="21"/>
  <c r="AH63" i="21" s="1"/>
  <c r="X63" i="21"/>
  <c r="AI63" i="21" s="1"/>
  <c r="V63" i="21"/>
  <c r="AG63" i="21" s="1"/>
  <c r="S63" i="21"/>
  <c r="AD63" i="21" s="1"/>
  <c r="Y63" i="21" l="1"/>
  <c r="AJ63" i="21"/>
  <c r="AK63" i="21" s="1"/>
  <c r="AL63" i="21" l="1"/>
  <c r="AM63" i="21" s="1"/>
  <c r="P64" i="21" l="1"/>
  <c r="AA64" i="21" s="1"/>
  <c r="W64" i="21"/>
  <c r="AH64" i="21" s="1"/>
  <c r="T64" i="21"/>
  <c r="AE64" i="21" s="1"/>
  <c r="V64" i="21"/>
  <c r="AG64" i="21" s="1"/>
  <c r="S64" i="21"/>
  <c r="AD64" i="21" s="1"/>
  <c r="U64" i="21"/>
  <c r="AF64" i="21" s="1"/>
  <c r="Q64" i="21"/>
  <c r="AB64" i="21" s="1"/>
  <c r="O64" i="21"/>
  <c r="Z64" i="21" s="1"/>
  <c r="N64" i="21"/>
  <c r="R64" i="21"/>
  <c r="AC64" i="21" s="1"/>
  <c r="X64" i="21"/>
  <c r="AI64" i="21" s="1"/>
  <c r="Y64" i="21" l="1"/>
  <c r="AJ64" i="21"/>
  <c r="AK64" i="21" s="1"/>
  <c r="AL64" i="21" l="1"/>
  <c r="AM64" i="21" s="1"/>
  <c r="W65" i="21" l="1"/>
  <c r="AH65" i="21" s="1"/>
  <c r="X65" i="21"/>
  <c r="AI65" i="21" s="1"/>
  <c r="T65" i="21"/>
  <c r="AE65" i="21" s="1"/>
  <c r="V65" i="21"/>
  <c r="AG65" i="21" s="1"/>
  <c r="S65" i="21"/>
  <c r="AD65" i="21" s="1"/>
  <c r="R65" i="21"/>
  <c r="AC65" i="21" s="1"/>
  <c r="Q65" i="21"/>
  <c r="AB65" i="21" s="1"/>
  <c r="P65" i="21"/>
  <c r="AA65" i="21" s="1"/>
  <c r="N65" i="21"/>
  <c r="U65" i="21"/>
  <c r="AF65" i="21" s="1"/>
  <c r="O65" i="21"/>
  <c r="Z65" i="21" s="1"/>
  <c r="Y65" i="21" l="1"/>
  <c r="AJ65" i="21"/>
  <c r="AK65" i="21" s="1"/>
  <c r="AL65" i="21" l="1"/>
  <c r="AM65" i="21" s="1"/>
  <c r="R66" i="21" l="1"/>
  <c r="AC66" i="21" s="1"/>
  <c r="U66" i="21"/>
  <c r="AF66" i="21" s="1"/>
  <c r="Q66" i="21"/>
  <c r="AB66" i="21" s="1"/>
  <c r="X66" i="21"/>
  <c r="AI66" i="21" s="1"/>
  <c r="O66" i="21"/>
  <c r="Z66" i="21" s="1"/>
  <c r="W66" i="21"/>
  <c r="AH66" i="21" s="1"/>
  <c r="N66" i="21"/>
  <c r="P66" i="21"/>
  <c r="AA66" i="21" s="1"/>
  <c r="S66" i="21"/>
  <c r="AD66" i="21" s="1"/>
  <c r="T66" i="21"/>
  <c r="AE66" i="21" s="1"/>
  <c r="V66" i="21"/>
  <c r="AG66" i="21" s="1"/>
  <c r="Y66" i="21" l="1"/>
  <c r="AJ66" i="21"/>
  <c r="AK66" i="21" s="1"/>
  <c r="AL66" i="21" s="1"/>
  <c r="AM66" i="21" s="1"/>
  <c r="S67" i="21" l="1"/>
  <c r="AD67" i="21" s="1"/>
  <c r="X67" i="21"/>
  <c r="AI67" i="21" s="1"/>
  <c r="V67" i="21"/>
  <c r="AG67" i="21" s="1"/>
  <c r="N67" i="21"/>
  <c r="P67" i="21"/>
  <c r="AA67" i="21" s="1"/>
  <c r="T67" i="21"/>
  <c r="AE67" i="21" s="1"/>
  <c r="O67" i="21"/>
  <c r="Z67" i="21" s="1"/>
  <c r="U67" i="21"/>
  <c r="AF67" i="21" s="1"/>
  <c r="W67" i="21"/>
  <c r="AH67" i="21" s="1"/>
  <c r="Q67" i="21"/>
  <c r="AB67" i="21" s="1"/>
  <c r="R67" i="21"/>
  <c r="AC67" i="21" s="1"/>
  <c r="Y67" i="21" l="1"/>
  <c r="AJ67" i="21"/>
  <c r="AK67" i="21" s="1"/>
  <c r="AL67" i="21" l="1"/>
  <c r="AM67" i="21" s="1"/>
  <c r="N68" i="21" l="1"/>
  <c r="T68" i="21"/>
  <c r="AE68" i="21" s="1"/>
  <c r="R68" i="21"/>
  <c r="AC68" i="21" s="1"/>
  <c r="W68" i="21"/>
  <c r="AH68" i="21" s="1"/>
  <c r="V68" i="21"/>
  <c r="AG68" i="21" s="1"/>
  <c r="O68" i="21"/>
  <c r="Z68" i="21" s="1"/>
  <c r="P68" i="21"/>
  <c r="AA68" i="21" s="1"/>
  <c r="S68" i="21"/>
  <c r="AD68" i="21" s="1"/>
  <c r="X68" i="21"/>
  <c r="AI68" i="21" s="1"/>
  <c r="U68" i="21"/>
  <c r="AF68" i="21" s="1"/>
  <c r="Q68" i="21"/>
  <c r="AB68" i="21" s="1"/>
  <c r="Y68" i="21" l="1"/>
  <c r="AJ68" i="21"/>
  <c r="AK68" i="21" s="1"/>
  <c r="AL68" i="21" l="1"/>
  <c r="AM68" i="21" s="1"/>
  <c r="R69" i="21" l="1"/>
  <c r="AC69" i="21" s="1"/>
  <c r="T69" i="21"/>
  <c r="AE69" i="21" s="1"/>
  <c r="S69" i="21"/>
  <c r="AD69" i="21" s="1"/>
  <c r="V69" i="21"/>
  <c r="AG69" i="21" s="1"/>
  <c r="O69" i="21"/>
  <c r="Z69" i="21" s="1"/>
  <c r="X69" i="21"/>
  <c r="AI69" i="21" s="1"/>
  <c r="Q69" i="21"/>
  <c r="AB69" i="21" s="1"/>
  <c r="N69" i="21"/>
  <c r="W69" i="21"/>
  <c r="AH69" i="21" s="1"/>
  <c r="U69" i="21"/>
  <c r="AF69" i="21" s="1"/>
  <c r="P69" i="21"/>
  <c r="AA69" i="21" s="1"/>
  <c r="Y69" i="21" l="1"/>
  <c r="AJ69" i="21"/>
  <c r="AK69" i="21" s="1"/>
  <c r="AL69" i="21" s="1"/>
  <c r="AM69" i="21" s="1"/>
  <c r="Q70" i="21" l="1"/>
  <c r="AB70" i="21" s="1"/>
  <c r="T70" i="21"/>
  <c r="AE70" i="21" s="1"/>
  <c r="R70" i="21"/>
  <c r="AC70" i="21" s="1"/>
  <c r="S70" i="21"/>
  <c r="AD70" i="21" s="1"/>
  <c r="P70" i="21"/>
  <c r="AA70" i="21" s="1"/>
  <c r="O70" i="21"/>
  <c r="Z70" i="21" s="1"/>
  <c r="W70" i="21"/>
  <c r="AH70" i="21" s="1"/>
  <c r="U70" i="21"/>
  <c r="AF70" i="21" s="1"/>
  <c r="N70" i="21"/>
  <c r="V70" i="21"/>
  <c r="AG70" i="21" s="1"/>
  <c r="X70" i="21"/>
  <c r="AI70" i="21" s="1"/>
  <c r="AJ70" i="21" l="1"/>
  <c r="AK70" i="21" s="1"/>
  <c r="Y70" i="21"/>
  <c r="AL70" i="21" l="1"/>
  <c r="AM70" i="21" s="1"/>
  <c r="P71" i="21"/>
  <c r="AA71" i="21" s="1"/>
  <c r="S71" i="21"/>
  <c r="AD71" i="21" s="1"/>
  <c r="X71" i="21"/>
  <c r="AI71" i="21" s="1"/>
  <c r="T71" i="21"/>
  <c r="AE71" i="21" s="1"/>
  <c r="U71" i="21"/>
  <c r="AF71" i="21" s="1"/>
  <c r="V71" i="21"/>
  <c r="AG71" i="21" s="1"/>
  <c r="O71" i="21"/>
  <c r="Z71" i="21" s="1"/>
  <c r="Q71" i="21"/>
  <c r="AB71" i="21" s="1"/>
  <c r="W71" i="21"/>
  <c r="AH71" i="21" s="1"/>
  <c r="N71" i="21"/>
  <c r="R71" i="21"/>
  <c r="AC71" i="21" s="1"/>
  <c r="AJ71" i="21" l="1"/>
  <c r="AK71" i="21" s="1"/>
  <c r="Y71" i="21"/>
  <c r="AL71" i="21" l="1"/>
  <c r="AM71" i="21" s="1"/>
  <c r="V72" i="21"/>
  <c r="AG72" i="21" s="1"/>
  <c r="R72" i="21"/>
  <c r="AC72" i="21" s="1"/>
  <c r="S72" i="21"/>
  <c r="AD72" i="21" s="1"/>
  <c r="T72" i="21"/>
  <c r="AE72" i="21" s="1"/>
  <c r="W72" i="21"/>
  <c r="AH72" i="21" s="1"/>
  <c r="X72" i="21"/>
  <c r="AI72" i="21" s="1"/>
  <c r="Q72" i="21"/>
  <c r="AB72" i="21" s="1"/>
  <c r="N72" i="21"/>
  <c r="O72" i="21"/>
  <c r="Z72" i="21" s="1"/>
  <c r="U72" i="21"/>
  <c r="AF72" i="21" s="1"/>
  <c r="P72" i="21"/>
  <c r="AA72" i="21" s="1"/>
  <c r="Y72" i="21" l="1"/>
  <c r="AJ72" i="21"/>
  <c r="AK72" i="21" s="1"/>
  <c r="AL72" i="21" l="1"/>
  <c r="AM72" i="21" s="1"/>
  <c r="S73" i="21" l="1"/>
  <c r="AD73" i="21" s="1"/>
  <c r="P73" i="21"/>
  <c r="AA73" i="21" s="1"/>
  <c r="N73" i="21"/>
  <c r="O73" i="21"/>
  <c r="Z73" i="21" s="1"/>
  <c r="Q73" i="21"/>
  <c r="AB73" i="21" s="1"/>
  <c r="V73" i="21"/>
  <c r="AG73" i="21" s="1"/>
  <c r="T73" i="21"/>
  <c r="AE73" i="21" s="1"/>
  <c r="W73" i="21"/>
  <c r="AH73" i="21" s="1"/>
  <c r="U73" i="21"/>
  <c r="AF73" i="21" s="1"/>
  <c r="R73" i="21"/>
  <c r="AC73" i="21" s="1"/>
  <c r="X73" i="21"/>
  <c r="AI73" i="21" s="1"/>
  <c r="Y73" i="21" l="1"/>
  <c r="AJ73" i="21"/>
  <c r="AK73" i="21" s="1"/>
  <c r="AL73" i="21" s="1"/>
  <c r="AM73" i="21" s="1"/>
  <c r="Q74" i="21" l="1"/>
  <c r="AB74" i="21" s="1"/>
  <c r="N74" i="21"/>
  <c r="S74" i="21"/>
  <c r="AD74" i="21" s="1"/>
  <c r="X74" i="21"/>
  <c r="AI74" i="21" s="1"/>
  <c r="W74" i="21"/>
  <c r="AH74" i="21" s="1"/>
  <c r="T74" i="21"/>
  <c r="AE74" i="21" s="1"/>
  <c r="U74" i="21"/>
  <c r="AF74" i="21" s="1"/>
  <c r="O74" i="21"/>
  <c r="Z74" i="21" s="1"/>
  <c r="R74" i="21"/>
  <c r="AC74" i="21" s="1"/>
  <c r="P74" i="21"/>
  <c r="AA74" i="21" s="1"/>
  <c r="V74" i="21"/>
  <c r="AG74" i="21" s="1"/>
  <c r="AJ74" i="21" l="1"/>
  <c r="AK74" i="21" s="1"/>
  <c r="Y74" i="21"/>
  <c r="AL74" i="21" l="1"/>
  <c r="AM74" i="21" s="1"/>
  <c r="P75" i="21" l="1"/>
  <c r="AA75" i="21" s="1"/>
  <c r="T75" i="21"/>
  <c r="AE75" i="21" s="1"/>
  <c r="W75" i="21"/>
  <c r="AH75" i="21" s="1"/>
  <c r="N75" i="21"/>
  <c r="X75" i="21"/>
  <c r="AI75" i="21" s="1"/>
  <c r="U75" i="21"/>
  <c r="AF75" i="21" s="1"/>
  <c r="V75" i="21"/>
  <c r="AG75" i="21" s="1"/>
  <c r="S75" i="21"/>
  <c r="AD75" i="21" s="1"/>
  <c r="O75" i="21"/>
  <c r="Z75" i="21" s="1"/>
  <c r="R75" i="21"/>
  <c r="AC75" i="21" s="1"/>
  <c r="Q75" i="21"/>
  <c r="AB75" i="21" s="1"/>
  <c r="Y75" i="21" l="1"/>
  <c r="AJ75" i="21"/>
  <c r="AK75" i="21" s="1"/>
  <c r="AL75" i="21" l="1"/>
  <c r="AM75" i="21" s="1"/>
  <c r="N76" i="21" l="1"/>
  <c r="O76" i="21"/>
  <c r="Z76" i="21" s="1"/>
  <c r="Q76" i="21"/>
  <c r="AB76" i="21" s="1"/>
  <c r="V76" i="21"/>
  <c r="AG76" i="21" s="1"/>
  <c r="S76" i="21"/>
  <c r="AD76" i="21" s="1"/>
  <c r="W76" i="21"/>
  <c r="AH76" i="21" s="1"/>
  <c r="T76" i="21"/>
  <c r="AE76" i="21" s="1"/>
  <c r="R76" i="21"/>
  <c r="AC76" i="21" s="1"/>
  <c r="U76" i="21"/>
  <c r="AF76" i="21" s="1"/>
  <c r="P76" i="21"/>
  <c r="AA76" i="21" s="1"/>
  <c r="X76" i="21"/>
  <c r="AI76" i="21" s="1"/>
  <c r="Y76" i="21" l="1"/>
  <c r="AJ76" i="21"/>
  <c r="AK76" i="21" s="1"/>
  <c r="AL76" i="21" l="1"/>
  <c r="AM76" i="21" s="1"/>
  <c r="P77" i="21" l="1"/>
  <c r="AA77" i="21" s="1"/>
  <c r="R77" i="21"/>
  <c r="AC77" i="21" s="1"/>
  <c r="S77" i="21"/>
  <c r="AD77" i="21" s="1"/>
  <c r="V77" i="21"/>
  <c r="AG77" i="21" s="1"/>
  <c r="O77" i="21"/>
  <c r="Z77" i="21" s="1"/>
  <c r="T77" i="21"/>
  <c r="AE77" i="21" s="1"/>
  <c r="Q77" i="21"/>
  <c r="AB77" i="21" s="1"/>
  <c r="W77" i="21"/>
  <c r="AH77" i="21" s="1"/>
  <c r="X77" i="21"/>
  <c r="AI77" i="21" s="1"/>
  <c r="N77" i="21"/>
  <c r="U77" i="21"/>
  <c r="AF77" i="21" s="1"/>
  <c r="Y77" i="21" l="1"/>
  <c r="AJ77" i="21"/>
  <c r="AK77" i="21" s="1"/>
  <c r="AL77" i="21" l="1"/>
  <c r="AM77" i="21" s="1"/>
  <c r="N78" i="21" l="1"/>
  <c r="Q78" i="21"/>
  <c r="AB78" i="21" s="1"/>
  <c r="T78" i="21"/>
  <c r="AE78" i="21" s="1"/>
  <c r="S78" i="21"/>
  <c r="AD78" i="21" s="1"/>
  <c r="U78" i="21"/>
  <c r="AF78" i="21" s="1"/>
  <c r="R78" i="21"/>
  <c r="AC78" i="21" s="1"/>
  <c r="O78" i="21"/>
  <c r="Z78" i="21" s="1"/>
  <c r="V78" i="21"/>
  <c r="AG78" i="21" s="1"/>
  <c r="X78" i="21"/>
  <c r="AI78" i="21" s="1"/>
  <c r="P78" i="21"/>
  <c r="AA78" i="21" s="1"/>
  <c r="W78" i="21"/>
  <c r="AH78" i="21" s="1"/>
  <c r="Y78" i="21" l="1"/>
  <c r="AJ78" i="21"/>
  <c r="AK78" i="21" s="1"/>
  <c r="AL78" i="21" s="1"/>
  <c r="AM78" i="21" s="1"/>
  <c r="U79" i="21" l="1"/>
  <c r="AF79" i="21" s="1"/>
  <c r="V79" i="21"/>
  <c r="AG79" i="21" s="1"/>
  <c r="W79" i="21"/>
  <c r="AH79" i="21" s="1"/>
  <c r="N79" i="21"/>
  <c r="O79" i="21"/>
  <c r="Z79" i="21" s="1"/>
  <c r="X79" i="21"/>
  <c r="AI79" i="21" s="1"/>
  <c r="P79" i="21"/>
  <c r="AA79" i="21" s="1"/>
  <c r="T79" i="21"/>
  <c r="AE79" i="21" s="1"/>
  <c r="Q79" i="21"/>
  <c r="AB79" i="21" s="1"/>
  <c r="R79" i="21"/>
  <c r="AC79" i="21" s="1"/>
  <c r="S79" i="21"/>
  <c r="AD79" i="21" s="1"/>
  <c r="Y79" i="21" l="1"/>
  <c r="AJ79" i="21"/>
  <c r="AK79" i="21" s="1"/>
  <c r="AL79" i="21" l="1"/>
  <c r="AM79" i="21" s="1"/>
  <c r="T80" i="21" l="1"/>
  <c r="AE80" i="21" s="1"/>
  <c r="N80" i="21"/>
  <c r="X80" i="21"/>
  <c r="AI80" i="21" s="1"/>
  <c r="O80" i="21"/>
  <c r="Z80" i="21" s="1"/>
  <c r="U80" i="21"/>
  <c r="AF80" i="21" s="1"/>
  <c r="W80" i="21"/>
  <c r="AH80" i="21" s="1"/>
  <c r="Q80" i="21"/>
  <c r="AB80" i="21" s="1"/>
  <c r="P80" i="21"/>
  <c r="AA80" i="21" s="1"/>
  <c r="S80" i="21"/>
  <c r="AD80" i="21" s="1"/>
  <c r="V80" i="21"/>
  <c r="AG80" i="21" s="1"/>
  <c r="R80" i="21"/>
  <c r="AC80" i="21" s="1"/>
  <c r="Y80" i="21" l="1"/>
  <c r="AJ80" i="21"/>
  <c r="AK80" i="21" s="1"/>
  <c r="AL80" i="21" l="1"/>
  <c r="AM80" i="21" s="1"/>
  <c r="T81" i="21" l="1"/>
  <c r="AE81" i="21" s="1"/>
  <c r="N81" i="21"/>
  <c r="W81" i="21"/>
  <c r="AH81" i="21" s="1"/>
  <c r="R81" i="21"/>
  <c r="AC81" i="21" s="1"/>
  <c r="S81" i="21"/>
  <c r="AD81" i="21" s="1"/>
  <c r="V81" i="21"/>
  <c r="AG81" i="21" s="1"/>
  <c r="X81" i="21"/>
  <c r="AI81" i="21" s="1"/>
  <c r="O81" i="21"/>
  <c r="Z81" i="21" s="1"/>
  <c r="U81" i="21"/>
  <c r="AF81" i="21" s="1"/>
  <c r="Q81" i="21"/>
  <c r="AB81" i="21" s="1"/>
  <c r="P81" i="21"/>
  <c r="AA81" i="21" s="1"/>
  <c r="Y81" i="21" l="1"/>
  <c r="AJ81" i="21"/>
  <c r="AK81" i="21" s="1"/>
  <c r="AL81" i="21" l="1"/>
  <c r="AM81" i="21" s="1"/>
  <c r="V82" i="21" l="1"/>
  <c r="AG82" i="21" s="1"/>
  <c r="X82" i="21"/>
  <c r="AI82" i="21" s="1"/>
  <c r="R82" i="21"/>
  <c r="AC82" i="21" s="1"/>
  <c r="P82" i="21"/>
  <c r="AA82" i="21" s="1"/>
  <c r="W82" i="21"/>
  <c r="AH82" i="21" s="1"/>
  <c r="N82" i="21"/>
  <c r="Q82" i="21"/>
  <c r="AB82" i="21" s="1"/>
  <c r="O82" i="21"/>
  <c r="Z82" i="21" s="1"/>
  <c r="S82" i="21"/>
  <c r="AD82" i="21" s="1"/>
  <c r="U82" i="21"/>
  <c r="AF82" i="21" s="1"/>
  <c r="T82" i="21"/>
  <c r="AE82" i="21" s="1"/>
  <c r="Y82" i="21" l="1"/>
  <c r="AJ82" i="21"/>
  <c r="AK82" i="21" s="1"/>
  <c r="AL82" i="21" l="1"/>
  <c r="AM82" i="21" s="1"/>
  <c r="X83" i="21" l="1"/>
  <c r="AI83" i="21" s="1"/>
  <c r="W83" i="21"/>
  <c r="AH83" i="21" s="1"/>
  <c r="Q83" i="21"/>
  <c r="AB83" i="21" s="1"/>
  <c r="U83" i="21"/>
  <c r="AF83" i="21" s="1"/>
  <c r="T83" i="21"/>
  <c r="AE83" i="21" s="1"/>
  <c r="O83" i="21"/>
  <c r="Z83" i="21" s="1"/>
  <c r="R83" i="21"/>
  <c r="AC83" i="21" s="1"/>
  <c r="S83" i="21"/>
  <c r="AD83" i="21" s="1"/>
  <c r="V83" i="21"/>
  <c r="AG83" i="21" s="1"/>
  <c r="N83" i="21"/>
  <c r="P83" i="21"/>
  <c r="AA83" i="21" s="1"/>
  <c r="AJ83" i="21" l="1"/>
  <c r="AK83" i="21" s="1"/>
  <c r="Y83" i="21"/>
  <c r="AL83" i="21" l="1"/>
  <c r="AM83" i="21" s="1"/>
  <c r="R84" i="21"/>
  <c r="AC84" i="21" s="1"/>
  <c r="S84" i="21"/>
  <c r="AD84" i="21" s="1"/>
  <c r="T84" i="21"/>
  <c r="AE84" i="21" s="1"/>
  <c r="Q84" i="21"/>
  <c r="AB84" i="21" s="1"/>
  <c r="P84" i="21"/>
  <c r="AA84" i="21" s="1"/>
  <c r="N84" i="21"/>
  <c r="O84" i="21"/>
  <c r="Z84" i="21" s="1"/>
  <c r="V84" i="21"/>
  <c r="AG84" i="21" s="1"/>
  <c r="W84" i="21"/>
  <c r="AH84" i="21" s="1"/>
  <c r="U84" i="21"/>
  <c r="AF84" i="21" s="1"/>
  <c r="X84" i="21"/>
  <c r="AI84" i="21" s="1"/>
  <c r="AJ84" i="21" l="1"/>
  <c r="AK84" i="21" s="1"/>
  <c r="Y84" i="21"/>
  <c r="AL84" i="21" l="1"/>
  <c r="AM84" i="21" s="1"/>
  <c r="R85" i="21" l="1"/>
  <c r="AC85" i="21" s="1"/>
  <c r="X85" i="21"/>
  <c r="AI85" i="21" s="1"/>
  <c r="Q85" i="21"/>
  <c r="AB85" i="21" s="1"/>
  <c r="O85" i="21"/>
  <c r="Z85" i="21" s="1"/>
  <c r="P85" i="21"/>
  <c r="AA85" i="21" s="1"/>
  <c r="U85" i="21"/>
  <c r="AF85" i="21" s="1"/>
  <c r="V85" i="21"/>
  <c r="AG85" i="21" s="1"/>
  <c r="S85" i="21"/>
  <c r="AD85" i="21" s="1"/>
  <c r="W85" i="21"/>
  <c r="AH85" i="21" s="1"/>
  <c r="T85" i="21"/>
  <c r="AE85" i="21" s="1"/>
  <c r="N85" i="21"/>
  <c r="Y85" i="21" l="1"/>
  <c r="AJ85" i="21"/>
  <c r="AK85" i="21" s="1"/>
  <c r="AL85" i="21" s="1"/>
  <c r="AM85" i="21" s="1"/>
  <c r="W86" i="21" l="1"/>
  <c r="AH86" i="21" s="1"/>
  <c r="N86" i="21"/>
  <c r="R86" i="21"/>
  <c r="AC86" i="21" s="1"/>
  <c r="P86" i="21"/>
  <c r="AA86" i="21" s="1"/>
  <c r="O86" i="21"/>
  <c r="Z86" i="21" s="1"/>
  <c r="V86" i="21"/>
  <c r="AG86" i="21" s="1"/>
  <c r="U86" i="21"/>
  <c r="AF86" i="21" s="1"/>
  <c r="S86" i="21"/>
  <c r="AD86" i="21" s="1"/>
  <c r="X86" i="21"/>
  <c r="AI86" i="21" s="1"/>
  <c r="T86" i="21"/>
  <c r="AE86" i="21" s="1"/>
  <c r="Q86" i="21"/>
  <c r="AB86" i="21" s="1"/>
  <c r="AJ86" i="21" l="1"/>
  <c r="AK86" i="21" s="1"/>
  <c r="Y86" i="21"/>
  <c r="AL86" i="21" l="1"/>
  <c r="AM86" i="21" s="1"/>
  <c r="X87" i="21" l="1"/>
  <c r="AI87" i="21" s="1"/>
  <c r="S87" i="21"/>
  <c r="AD87" i="21" s="1"/>
  <c r="V87" i="21"/>
  <c r="AG87" i="21" s="1"/>
  <c r="U87" i="21"/>
  <c r="AF87" i="21" s="1"/>
  <c r="R87" i="21"/>
  <c r="AC87" i="21" s="1"/>
  <c r="Q87" i="21"/>
  <c r="AB87" i="21" s="1"/>
  <c r="N87" i="21"/>
  <c r="T87" i="21"/>
  <c r="AE87" i="21" s="1"/>
  <c r="O87" i="21"/>
  <c r="Z87" i="21" s="1"/>
  <c r="P87" i="21"/>
  <c r="AA87" i="21" s="1"/>
  <c r="W87" i="21"/>
  <c r="AH87" i="21" s="1"/>
  <c r="AJ87" i="21" l="1"/>
  <c r="AK87" i="21" s="1"/>
  <c r="Y87" i="21"/>
  <c r="AL87" i="21" l="1"/>
  <c r="AM87" i="21" s="1"/>
  <c r="O88" i="21" l="1"/>
  <c r="Z88" i="21" s="1"/>
  <c r="R88" i="21"/>
  <c r="AC88" i="21" s="1"/>
  <c r="W88" i="21"/>
  <c r="AH88" i="21" s="1"/>
  <c r="U88" i="21"/>
  <c r="AF88" i="21" s="1"/>
  <c r="T88" i="21"/>
  <c r="AE88" i="21" s="1"/>
  <c r="Q88" i="21"/>
  <c r="AB88" i="21" s="1"/>
  <c r="S88" i="21"/>
  <c r="AD88" i="21" s="1"/>
  <c r="V88" i="21"/>
  <c r="AG88" i="21" s="1"/>
  <c r="P88" i="21"/>
  <c r="AA88" i="21" s="1"/>
  <c r="N88" i="21"/>
  <c r="X88" i="21"/>
  <c r="AI88" i="21" s="1"/>
  <c r="AJ88" i="21" l="1"/>
  <c r="AK88" i="21" s="1"/>
  <c r="Y88" i="21"/>
  <c r="AL88" i="21" l="1"/>
  <c r="AM88" i="21" s="1"/>
  <c r="U89" i="21" l="1"/>
  <c r="AF89" i="21" s="1"/>
  <c r="N89" i="21"/>
  <c r="O89" i="21"/>
  <c r="Z89" i="21" s="1"/>
  <c r="X89" i="21"/>
  <c r="AI89" i="21" s="1"/>
  <c r="S89" i="21"/>
  <c r="AD89" i="21" s="1"/>
  <c r="V89" i="21"/>
  <c r="AG89" i="21" s="1"/>
  <c r="T89" i="21"/>
  <c r="AE89" i="21" s="1"/>
  <c r="P89" i="21"/>
  <c r="AA89" i="21" s="1"/>
  <c r="W89" i="21"/>
  <c r="AH89" i="21" s="1"/>
  <c r="R89" i="21"/>
  <c r="AC89" i="21" s="1"/>
  <c r="Q89" i="21"/>
  <c r="AB89" i="21" s="1"/>
  <c r="Y89" i="21" l="1"/>
  <c r="AJ89" i="21"/>
  <c r="AK89" i="21" s="1"/>
  <c r="AL89" i="21" l="1"/>
  <c r="AM89" i="21" s="1"/>
  <c r="S90" i="21" l="1"/>
  <c r="AD90" i="21" s="1"/>
  <c r="X90" i="21"/>
  <c r="AI90" i="21" s="1"/>
  <c r="R90" i="21"/>
  <c r="AC90" i="21" s="1"/>
  <c r="Q90" i="21"/>
  <c r="AB90" i="21" s="1"/>
  <c r="N90" i="21"/>
  <c r="T90" i="21"/>
  <c r="AE90" i="21" s="1"/>
  <c r="O90" i="21"/>
  <c r="Z90" i="21" s="1"/>
  <c r="V90" i="21"/>
  <c r="AG90" i="21" s="1"/>
  <c r="U90" i="21"/>
  <c r="AF90" i="21" s="1"/>
  <c r="P90" i="21"/>
  <c r="AA90" i="21" s="1"/>
  <c r="W90" i="21"/>
  <c r="AH90" i="21" s="1"/>
  <c r="AJ90" i="21" l="1"/>
  <c r="AK90" i="21" s="1"/>
  <c r="Y90" i="21"/>
  <c r="AL90" i="21" l="1"/>
  <c r="AM90" i="21" s="1"/>
  <c r="W91" i="21" l="1"/>
  <c r="AH91" i="21" s="1"/>
  <c r="X91" i="21"/>
  <c r="AI91" i="21" s="1"/>
  <c r="Q91" i="21"/>
  <c r="AB91" i="21" s="1"/>
  <c r="P91" i="21"/>
  <c r="AA91" i="21" s="1"/>
  <c r="V91" i="21"/>
  <c r="AG91" i="21" s="1"/>
  <c r="T91" i="21"/>
  <c r="AE91" i="21" s="1"/>
  <c r="O91" i="21"/>
  <c r="Z91" i="21" s="1"/>
  <c r="S91" i="21"/>
  <c r="AD91" i="21" s="1"/>
  <c r="R91" i="21"/>
  <c r="AC91" i="21" s="1"/>
  <c r="N91" i="21"/>
  <c r="U91" i="21"/>
  <c r="AF91" i="21" s="1"/>
  <c r="Y91" i="21" l="1"/>
  <c r="AJ91" i="21"/>
  <c r="AK91" i="21" s="1"/>
  <c r="AL91" i="21" s="1"/>
  <c r="AM91" i="21" s="1"/>
  <c r="T92" i="21" l="1"/>
  <c r="AE92" i="21" s="1"/>
  <c r="N92" i="21"/>
  <c r="R92" i="21"/>
  <c r="AC92" i="21" s="1"/>
  <c r="P92" i="21"/>
  <c r="AA92" i="21" s="1"/>
  <c r="W92" i="21"/>
  <c r="AH92" i="21" s="1"/>
  <c r="X92" i="21"/>
  <c r="AI92" i="21" s="1"/>
  <c r="S92" i="21"/>
  <c r="AD92" i="21" s="1"/>
  <c r="V92" i="21"/>
  <c r="AG92" i="21" s="1"/>
  <c r="O92" i="21"/>
  <c r="Z92" i="21" s="1"/>
  <c r="U92" i="21"/>
  <c r="AF92" i="21" s="1"/>
  <c r="Q92" i="21"/>
  <c r="AB92" i="21" s="1"/>
  <c r="AJ92" i="21" l="1"/>
  <c r="AK92" i="21" s="1"/>
  <c r="Y92" i="21"/>
  <c r="AL92" i="21" l="1"/>
  <c r="AM92" i="21" s="1"/>
  <c r="S93" i="21" l="1"/>
  <c r="AD93" i="21" s="1"/>
  <c r="O93" i="21"/>
  <c r="Z93" i="21" s="1"/>
  <c r="P93" i="21"/>
  <c r="AA93" i="21" s="1"/>
  <c r="X93" i="21"/>
  <c r="AI93" i="21" s="1"/>
  <c r="U93" i="21"/>
  <c r="AF93" i="21" s="1"/>
  <c r="V93" i="21"/>
  <c r="AG93" i="21" s="1"/>
  <c r="N93" i="21"/>
  <c r="Q93" i="21"/>
  <c r="AB93" i="21" s="1"/>
  <c r="W93" i="21"/>
  <c r="AH93" i="21" s="1"/>
  <c r="R93" i="21"/>
  <c r="AC93" i="21" s="1"/>
  <c r="T93" i="21"/>
  <c r="AE93" i="21" s="1"/>
  <c r="Y93" i="21" l="1"/>
  <c r="AJ93" i="21"/>
  <c r="AK93" i="21" s="1"/>
  <c r="AL93" i="21" l="1"/>
  <c r="AM93" i="21" s="1"/>
  <c r="W94" i="21" l="1"/>
  <c r="AH94" i="21" s="1"/>
  <c r="P94" i="21"/>
  <c r="AA94" i="21" s="1"/>
  <c r="U94" i="21"/>
  <c r="AF94" i="21" s="1"/>
  <c r="X94" i="21"/>
  <c r="AI94" i="21" s="1"/>
  <c r="R94" i="21"/>
  <c r="AC94" i="21" s="1"/>
  <c r="V94" i="21"/>
  <c r="AG94" i="21" s="1"/>
  <c r="T94" i="21"/>
  <c r="AE94" i="21" s="1"/>
  <c r="S94" i="21"/>
  <c r="AD94" i="21" s="1"/>
  <c r="N94" i="21"/>
  <c r="O94" i="21"/>
  <c r="Z94" i="21" s="1"/>
  <c r="Q94" i="21"/>
  <c r="AB94" i="21" s="1"/>
  <c r="AJ94" i="21" l="1"/>
  <c r="AK94" i="21" s="1"/>
  <c r="Y94" i="21"/>
  <c r="AL94" i="21" l="1"/>
  <c r="AM94" i="21" s="1"/>
  <c r="T95" i="21" l="1"/>
  <c r="AE95" i="21" s="1"/>
  <c r="Q95" i="21"/>
  <c r="AB95" i="21" s="1"/>
  <c r="S95" i="21"/>
  <c r="AD95" i="21" s="1"/>
  <c r="W95" i="21"/>
  <c r="AH95" i="21" s="1"/>
  <c r="R95" i="21"/>
  <c r="AC95" i="21" s="1"/>
  <c r="V95" i="21"/>
  <c r="AG95" i="21" s="1"/>
  <c r="U95" i="21"/>
  <c r="AF95" i="21" s="1"/>
  <c r="O95" i="21"/>
  <c r="Z95" i="21" s="1"/>
  <c r="P95" i="21"/>
  <c r="AA95" i="21" s="1"/>
  <c r="N95" i="21"/>
  <c r="X95" i="21"/>
  <c r="AI95" i="21" s="1"/>
  <c r="AJ95" i="21" l="1"/>
  <c r="AK95" i="21" s="1"/>
  <c r="Y95" i="21"/>
  <c r="AL95" i="21" l="1"/>
  <c r="AM95" i="21" s="1"/>
  <c r="Q96" i="21" l="1"/>
  <c r="AB96" i="21" s="1"/>
  <c r="U96" i="21"/>
  <c r="AF96" i="21" s="1"/>
  <c r="N96" i="21"/>
  <c r="O96" i="21"/>
  <c r="Z96" i="21" s="1"/>
  <c r="X96" i="21"/>
  <c r="AI96" i="21" s="1"/>
  <c r="V96" i="21"/>
  <c r="AG96" i="21" s="1"/>
  <c r="T96" i="21"/>
  <c r="AE96" i="21" s="1"/>
  <c r="S96" i="21"/>
  <c r="AD96" i="21" s="1"/>
  <c r="R96" i="21"/>
  <c r="AC96" i="21" s="1"/>
  <c r="W96" i="21"/>
  <c r="AH96" i="21" s="1"/>
  <c r="P96" i="21"/>
  <c r="AA96" i="21" s="1"/>
  <c r="AJ96" i="21" l="1"/>
  <c r="AK96" i="21" s="1"/>
  <c r="Y96" i="21"/>
  <c r="AL96" i="21" l="1"/>
  <c r="AM96" i="21" s="1"/>
  <c r="S97" i="21" l="1"/>
  <c r="AD97" i="21" s="1"/>
  <c r="V97" i="21"/>
  <c r="AG97" i="21" s="1"/>
  <c r="X97" i="21"/>
  <c r="AI97" i="21" s="1"/>
  <c r="T97" i="21"/>
  <c r="AE97" i="21" s="1"/>
  <c r="U97" i="21"/>
  <c r="AF97" i="21" s="1"/>
  <c r="R97" i="21"/>
  <c r="AC97" i="21" s="1"/>
  <c r="N97" i="21"/>
  <c r="P97" i="21"/>
  <c r="AA97" i="21" s="1"/>
  <c r="Q97" i="21"/>
  <c r="AB97" i="21" s="1"/>
  <c r="O97" i="21"/>
  <c r="Z97" i="21" s="1"/>
  <c r="W97" i="21"/>
  <c r="AH97" i="21" s="1"/>
  <c r="AJ97" i="21" l="1"/>
  <c r="AK97" i="21" s="1"/>
  <c r="Y97" i="21"/>
  <c r="AL97" i="21" l="1"/>
  <c r="AM97" i="21" s="1"/>
  <c r="U98" i="21" l="1"/>
  <c r="AF98" i="21" s="1"/>
  <c r="V98" i="21"/>
  <c r="AG98" i="21" s="1"/>
  <c r="S98" i="21"/>
  <c r="AD98" i="21" s="1"/>
  <c r="N98" i="21"/>
  <c r="X98" i="21"/>
  <c r="AI98" i="21" s="1"/>
  <c r="Q98" i="21"/>
  <c r="AB98" i="21" s="1"/>
  <c r="T98" i="21"/>
  <c r="AE98" i="21" s="1"/>
  <c r="R98" i="21"/>
  <c r="AC98" i="21" s="1"/>
  <c r="W98" i="21"/>
  <c r="AH98" i="21" s="1"/>
  <c r="O98" i="21"/>
  <c r="Z98" i="21" s="1"/>
  <c r="P98" i="21"/>
  <c r="AA98" i="21" s="1"/>
  <c r="Y98" i="21" l="1"/>
  <c r="AJ98" i="21"/>
  <c r="AK98" i="21" s="1"/>
  <c r="AL98" i="21" l="1"/>
  <c r="AM98" i="21" s="1"/>
  <c r="S99" i="21" l="1"/>
  <c r="AD99" i="21" s="1"/>
  <c r="N99" i="21"/>
  <c r="O99" i="21"/>
  <c r="Z99" i="21" s="1"/>
  <c r="Q99" i="21"/>
  <c r="AB99" i="21" s="1"/>
  <c r="R99" i="21"/>
  <c r="AC99" i="21" s="1"/>
  <c r="W99" i="21"/>
  <c r="AH99" i="21" s="1"/>
  <c r="T99" i="21"/>
  <c r="AE99" i="21" s="1"/>
  <c r="X99" i="21"/>
  <c r="AI99" i="21" s="1"/>
  <c r="U99" i="21"/>
  <c r="AF99" i="21" s="1"/>
  <c r="V99" i="21"/>
  <c r="AG99" i="21" s="1"/>
  <c r="P99" i="21"/>
  <c r="AA99" i="21" s="1"/>
  <c r="Y99" i="21" l="1"/>
  <c r="AJ99" i="21"/>
  <c r="AK99" i="21" s="1"/>
  <c r="AL99" i="21" l="1"/>
  <c r="AM99" i="21" s="1"/>
  <c r="S100" i="21" l="1"/>
  <c r="AD100" i="21" s="1"/>
  <c r="Q100" i="21"/>
  <c r="AB100" i="21" s="1"/>
  <c r="W100" i="21"/>
  <c r="AH100" i="21" s="1"/>
  <c r="R100" i="21"/>
  <c r="AC100" i="21" s="1"/>
  <c r="P100" i="21"/>
  <c r="AA100" i="21" s="1"/>
  <c r="T100" i="21"/>
  <c r="AE100" i="21" s="1"/>
  <c r="O100" i="21"/>
  <c r="Z100" i="21" s="1"/>
  <c r="N100" i="21"/>
  <c r="U100" i="21"/>
  <c r="AF100" i="21" s="1"/>
  <c r="V100" i="21"/>
  <c r="AG100" i="21" s="1"/>
  <c r="X100" i="21"/>
  <c r="AI100" i="21" s="1"/>
  <c r="AJ100" i="21" l="1"/>
  <c r="AK100" i="21" s="1"/>
  <c r="Y100" i="21"/>
  <c r="AL100" i="21" l="1"/>
  <c r="AM100" i="21" s="1"/>
  <c r="R101" i="21" l="1"/>
  <c r="AC101" i="21" s="1"/>
  <c r="V101" i="21"/>
  <c r="AG101" i="21" s="1"/>
  <c r="W101" i="21"/>
  <c r="AH101" i="21" s="1"/>
  <c r="Q101" i="21"/>
  <c r="AB101" i="21" s="1"/>
  <c r="U101" i="21"/>
  <c r="AF101" i="21" s="1"/>
  <c r="N101" i="21"/>
  <c r="T101" i="21"/>
  <c r="AE101" i="21" s="1"/>
  <c r="O101" i="21"/>
  <c r="Z101" i="21" s="1"/>
  <c r="S101" i="21"/>
  <c r="AD101" i="21" s="1"/>
  <c r="P101" i="21"/>
  <c r="AA101" i="21" s="1"/>
  <c r="X101" i="21"/>
  <c r="AI101" i="21" s="1"/>
  <c r="Y101" i="21" l="1"/>
  <c r="AJ101" i="21"/>
  <c r="AK101" i="21" s="1"/>
  <c r="AL101" i="21" s="1"/>
  <c r="AM101" i="21" s="1"/>
  <c r="R102" i="21" l="1"/>
  <c r="AC102" i="21" s="1"/>
  <c r="O102" i="21"/>
  <c r="Z102" i="21" s="1"/>
  <c r="W102" i="21"/>
  <c r="AH102" i="21" s="1"/>
  <c r="S102" i="21"/>
  <c r="AD102" i="21" s="1"/>
  <c r="X102" i="21"/>
  <c r="AI102" i="21" s="1"/>
  <c r="N102" i="21"/>
  <c r="U102" i="21"/>
  <c r="AF102" i="21" s="1"/>
  <c r="T102" i="21"/>
  <c r="AE102" i="21" s="1"/>
  <c r="Q102" i="21"/>
  <c r="AB102" i="21" s="1"/>
  <c r="P102" i="21"/>
  <c r="AA102" i="21" s="1"/>
  <c r="V102" i="21"/>
  <c r="AG102" i="21" s="1"/>
  <c r="Y102" i="21" l="1"/>
  <c r="AJ102" i="21"/>
  <c r="AK102" i="21" s="1"/>
  <c r="AL102" i="21" l="1"/>
  <c r="AM102" i="21" s="1"/>
  <c r="W103" i="21" l="1"/>
  <c r="AH103" i="21" s="1"/>
  <c r="S103" i="21"/>
  <c r="AD103" i="21" s="1"/>
  <c r="V103" i="21"/>
  <c r="AG103" i="21" s="1"/>
  <c r="N103" i="21"/>
  <c r="T103" i="21"/>
  <c r="AE103" i="21" s="1"/>
  <c r="R103" i="21"/>
  <c r="AC103" i="21" s="1"/>
  <c r="Q103" i="21"/>
  <c r="AB103" i="21" s="1"/>
  <c r="O103" i="21"/>
  <c r="Z103" i="21" s="1"/>
  <c r="U103" i="21"/>
  <c r="AF103" i="21" s="1"/>
  <c r="X103" i="21"/>
  <c r="AI103" i="21" s="1"/>
  <c r="P103" i="21"/>
  <c r="AA103" i="21" s="1"/>
  <c r="Y103" i="21" l="1"/>
  <c r="AJ103" i="21"/>
  <c r="AK103" i="21" s="1"/>
  <c r="AL103" i="21" l="1"/>
  <c r="AM103" i="21" s="1"/>
  <c r="Q104" i="21" l="1"/>
  <c r="AB104" i="21" s="1"/>
  <c r="X104" i="21"/>
  <c r="AI104" i="21" s="1"/>
  <c r="U104" i="21"/>
  <c r="AF104" i="21" s="1"/>
  <c r="O104" i="21"/>
  <c r="Z104" i="21" s="1"/>
  <c r="T104" i="21"/>
  <c r="AE104" i="21" s="1"/>
  <c r="R104" i="21"/>
  <c r="AC104" i="21" s="1"/>
  <c r="V104" i="21"/>
  <c r="AG104" i="21" s="1"/>
  <c r="P104" i="21"/>
  <c r="AA104" i="21" s="1"/>
  <c r="N104" i="21"/>
  <c r="S104" i="21"/>
  <c r="AD104" i="21" s="1"/>
  <c r="W104" i="21"/>
  <c r="AH104" i="21" s="1"/>
  <c r="AJ104" i="21" l="1"/>
  <c r="AK104" i="21" s="1"/>
  <c r="Y104" i="21"/>
  <c r="AL104" i="21" l="1"/>
  <c r="AM104" i="21" s="1"/>
  <c r="S105" i="21" l="1"/>
  <c r="AD105" i="21" s="1"/>
  <c r="Q105" i="21"/>
  <c r="AB105" i="21" s="1"/>
  <c r="T105" i="21"/>
  <c r="AE105" i="21" s="1"/>
  <c r="U105" i="21"/>
  <c r="AF105" i="21" s="1"/>
  <c r="X105" i="21"/>
  <c r="AI105" i="21" s="1"/>
  <c r="P105" i="21"/>
  <c r="AA105" i="21" s="1"/>
  <c r="O105" i="21"/>
  <c r="Z105" i="21" s="1"/>
  <c r="N105" i="21"/>
  <c r="W105" i="21"/>
  <c r="AH105" i="21" s="1"/>
  <c r="V105" i="21"/>
  <c r="AG105" i="21" s="1"/>
  <c r="R105" i="21"/>
  <c r="AC105" i="21" s="1"/>
  <c r="AJ105" i="21" l="1"/>
  <c r="AK105" i="21" s="1"/>
  <c r="Y105" i="21"/>
  <c r="AL105" i="21" l="1"/>
  <c r="AM105" i="21" s="1"/>
  <c r="R106" i="21" l="1"/>
  <c r="AC106" i="21" s="1"/>
  <c r="N106" i="21"/>
  <c r="P106" i="21"/>
  <c r="AA106" i="21" s="1"/>
  <c r="W106" i="21"/>
  <c r="AH106" i="21" s="1"/>
  <c r="O106" i="21"/>
  <c r="Z106" i="21" s="1"/>
  <c r="T106" i="21"/>
  <c r="AE106" i="21" s="1"/>
  <c r="S106" i="21"/>
  <c r="AD106" i="21" s="1"/>
  <c r="Q106" i="21"/>
  <c r="AB106" i="21" s="1"/>
  <c r="U106" i="21"/>
  <c r="AF106" i="21" s="1"/>
  <c r="V106" i="21"/>
  <c r="AG106" i="21" s="1"/>
  <c r="X106" i="21"/>
  <c r="AI106" i="21" s="1"/>
  <c r="AJ106" i="21" l="1"/>
  <c r="AK106" i="21" s="1"/>
  <c r="Y106" i="21"/>
  <c r="AL106" i="21" l="1"/>
  <c r="AM106" i="21" s="1"/>
  <c r="O107" i="21" l="1"/>
  <c r="Z107" i="21" s="1"/>
  <c r="T107" i="21"/>
  <c r="AE107" i="21" s="1"/>
  <c r="X107" i="21"/>
  <c r="AI107" i="21" s="1"/>
  <c r="S107" i="21"/>
  <c r="AD107" i="21" s="1"/>
  <c r="R107" i="21"/>
  <c r="AC107" i="21" s="1"/>
  <c r="U107" i="21"/>
  <c r="AF107" i="21" s="1"/>
  <c r="N107" i="21"/>
  <c r="W107" i="21"/>
  <c r="AH107" i="21" s="1"/>
  <c r="Q107" i="21"/>
  <c r="AB107" i="21" s="1"/>
  <c r="P107" i="21"/>
  <c r="AA107" i="21" s="1"/>
  <c r="V107" i="21"/>
  <c r="AG107" i="21" s="1"/>
  <c r="AJ107" i="21" l="1"/>
  <c r="AK107" i="21" s="1"/>
  <c r="Y107" i="21"/>
  <c r="AL107" i="21" l="1"/>
  <c r="AM107" i="21" s="1"/>
  <c r="X108" i="21" l="1"/>
  <c r="AI108" i="21" s="1"/>
  <c r="O108" i="21"/>
  <c r="Z108" i="21" s="1"/>
  <c r="T108" i="21"/>
  <c r="AE108" i="21" s="1"/>
  <c r="R108" i="21"/>
  <c r="AC108" i="21" s="1"/>
  <c r="N108" i="21"/>
  <c r="S108" i="21"/>
  <c r="AD108" i="21" s="1"/>
  <c r="W108" i="21"/>
  <c r="AH108" i="21" s="1"/>
  <c r="Q108" i="21"/>
  <c r="AB108" i="21" s="1"/>
  <c r="U108" i="21"/>
  <c r="AF108" i="21" s="1"/>
  <c r="V108" i="21"/>
  <c r="AG108" i="21" s="1"/>
  <c r="P108" i="21"/>
  <c r="AA108" i="21" s="1"/>
  <c r="Y108" i="21" l="1"/>
  <c r="AJ108" i="21"/>
  <c r="AK108" i="21" s="1"/>
  <c r="AL108" i="21" l="1"/>
  <c r="AM108" i="21" s="1"/>
  <c r="X109" i="21" l="1"/>
  <c r="AI109" i="21" s="1"/>
  <c r="V109" i="21"/>
  <c r="AG109" i="21" s="1"/>
  <c r="Q109" i="21"/>
  <c r="AB109" i="21" s="1"/>
  <c r="S109" i="21"/>
  <c r="AD109" i="21" s="1"/>
  <c r="O109" i="21"/>
  <c r="Z109" i="21" s="1"/>
  <c r="R109" i="21"/>
  <c r="AC109" i="21" s="1"/>
  <c r="T109" i="21"/>
  <c r="AE109" i="21" s="1"/>
  <c r="N109" i="21"/>
  <c r="U109" i="21"/>
  <c r="AF109" i="21" s="1"/>
  <c r="W109" i="21"/>
  <c r="AH109" i="21" s="1"/>
  <c r="P109" i="21"/>
  <c r="AA109" i="21" s="1"/>
  <c r="Y109" i="21" l="1"/>
  <c r="AJ109" i="21"/>
  <c r="AK109" i="21" s="1"/>
  <c r="AL109" i="21" l="1"/>
  <c r="AM109" i="21" s="1"/>
  <c r="T110" i="21" l="1"/>
  <c r="AE110" i="21" s="1"/>
  <c r="V110" i="21"/>
  <c r="AG110" i="21" s="1"/>
  <c r="R110" i="21"/>
  <c r="AC110" i="21" s="1"/>
  <c r="W110" i="21"/>
  <c r="AH110" i="21" s="1"/>
  <c r="N110" i="21"/>
  <c r="P110" i="21"/>
  <c r="AA110" i="21" s="1"/>
  <c r="Q110" i="21"/>
  <c r="AB110" i="21" s="1"/>
  <c r="O110" i="21"/>
  <c r="Z110" i="21" s="1"/>
  <c r="X110" i="21"/>
  <c r="AI110" i="21" s="1"/>
  <c r="S110" i="21"/>
  <c r="AD110" i="21" s="1"/>
  <c r="U110" i="21"/>
  <c r="AF110" i="21" s="1"/>
  <c r="AJ110" i="21" l="1"/>
  <c r="AK110" i="21" s="1"/>
  <c r="Y110" i="21"/>
  <c r="AL110" i="21" l="1"/>
  <c r="AM110" i="21" s="1"/>
  <c r="U111" i="21" l="1"/>
  <c r="AF111" i="21" s="1"/>
  <c r="W111" i="21"/>
  <c r="AH111" i="21" s="1"/>
  <c r="S111" i="21"/>
  <c r="AD111" i="21" s="1"/>
  <c r="V111" i="21"/>
  <c r="AG111" i="21" s="1"/>
  <c r="X111" i="21"/>
  <c r="AI111" i="21" s="1"/>
  <c r="T111" i="21"/>
  <c r="AE111" i="21" s="1"/>
  <c r="N111" i="21"/>
  <c r="R111" i="21"/>
  <c r="AC111" i="21" s="1"/>
  <c r="O111" i="21"/>
  <c r="Z111" i="21" s="1"/>
  <c r="P111" i="21"/>
  <c r="AA111" i="21" s="1"/>
  <c r="Q111" i="21"/>
  <c r="AB111" i="21" s="1"/>
  <c r="AJ111" i="21" l="1"/>
  <c r="AK111" i="21" s="1"/>
  <c r="Y111" i="21"/>
  <c r="AL111" i="21" l="1"/>
  <c r="AM111" i="21" s="1"/>
  <c r="S112" i="21" l="1"/>
  <c r="AD112" i="21" s="1"/>
  <c r="V112" i="21"/>
  <c r="AG112" i="21" s="1"/>
  <c r="N112" i="21"/>
  <c r="U112" i="21"/>
  <c r="AF112" i="21" s="1"/>
  <c r="W112" i="21"/>
  <c r="AH112" i="21" s="1"/>
  <c r="O112" i="21"/>
  <c r="Z112" i="21" s="1"/>
  <c r="X112" i="21"/>
  <c r="AI112" i="21" s="1"/>
  <c r="Q112" i="21"/>
  <c r="AB112" i="21" s="1"/>
  <c r="R112" i="21"/>
  <c r="AC112" i="21" s="1"/>
  <c r="T112" i="21"/>
  <c r="AE112" i="21" s="1"/>
  <c r="P112" i="21"/>
  <c r="AA112" i="21" s="1"/>
  <c r="AJ112" i="21" l="1"/>
  <c r="AK112" i="21" s="1"/>
  <c r="Y112" i="21"/>
  <c r="AL112" i="21" l="1"/>
  <c r="AM112" i="21" s="1"/>
  <c r="W113" i="21" l="1"/>
  <c r="AH113" i="21" s="1"/>
  <c r="Q113" i="21"/>
  <c r="AB113" i="21" s="1"/>
  <c r="T113" i="21"/>
  <c r="AE113" i="21" s="1"/>
  <c r="V113" i="21"/>
  <c r="AG113" i="21" s="1"/>
  <c r="N113" i="21"/>
  <c r="X113" i="21"/>
  <c r="AI113" i="21" s="1"/>
  <c r="S113" i="21"/>
  <c r="AD113" i="21" s="1"/>
  <c r="P113" i="21"/>
  <c r="AA113" i="21" s="1"/>
  <c r="R113" i="21"/>
  <c r="AC113" i="21" s="1"/>
  <c r="O113" i="21"/>
  <c r="Z113" i="21" s="1"/>
  <c r="U113" i="21"/>
  <c r="AF113" i="21" s="1"/>
  <c r="AJ113" i="21" l="1"/>
  <c r="AK113" i="21" s="1"/>
  <c r="Y113" i="21"/>
  <c r="AL113" i="21" l="1"/>
  <c r="AM113" i="21" s="1"/>
  <c r="P114" i="21" l="1"/>
  <c r="AA114" i="21" s="1"/>
  <c r="Q114" i="21"/>
  <c r="AB114" i="21" s="1"/>
  <c r="N114" i="21"/>
  <c r="X114" i="21"/>
  <c r="AI114" i="21" s="1"/>
  <c r="U114" i="21"/>
  <c r="AF114" i="21" s="1"/>
  <c r="O114" i="21"/>
  <c r="Z114" i="21" s="1"/>
  <c r="V114" i="21"/>
  <c r="AG114" i="21" s="1"/>
  <c r="R114" i="21"/>
  <c r="AC114" i="21" s="1"/>
  <c r="W114" i="21"/>
  <c r="AH114" i="21" s="1"/>
  <c r="T114" i="21"/>
  <c r="AE114" i="21" s="1"/>
  <c r="S114" i="21"/>
  <c r="AD114" i="21" s="1"/>
  <c r="Y114" i="21" l="1"/>
  <c r="AJ114" i="21"/>
  <c r="AK114" i="21" s="1"/>
  <c r="AL114" i="21" l="1"/>
  <c r="AM114" i="21" s="1"/>
  <c r="V115" i="21" l="1"/>
  <c r="AG115" i="21" s="1"/>
  <c r="W115" i="21"/>
  <c r="AH115" i="21" s="1"/>
  <c r="S115" i="21"/>
  <c r="AD115" i="21" s="1"/>
  <c r="O115" i="21"/>
  <c r="Z115" i="21" s="1"/>
  <c r="R115" i="21"/>
  <c r="AC115" i="21" s="1"/>
  <c r="X115" i="21"/>
  <c r="AI115" i="21" s="1"/>
  <c r="P115" i="21"/>
  <c r="AA115" i="21" s="1"/>
  <c r="T115" i="21"/>
  <c r="AE115" i="21" s="1"/>
  <c r="N115" i="21"/>
  <c r="U115" i="21"/>
  <c r="AF115" i="21" s="1"/>
  <c r="Q115" i="21"/>
  <c r="AB115" i="21" s="1"/>
  <c r="AJ115" i="21" l="1"/>
  <c r="AK115" i="21" s="1"/>
  <c r="Y115" i="21"/>
  <c r="AL115" i="21" l="1"/>
  <c r="AM115" i="21" s="1"/>
  <c r="X116" i="21" l="1"/>
  <c r="AI116" i="21" s="1"/>
  <c r="T116" i="21"/>
  <c r="AE116" i="21" s="1"/>
  <c r="S116" i="21"/>
  <c r="AD116" i="21" s="1"/>
  <c r="V116" i="21"/>
  <c r="AG116" i="21" s="1"/>
  <c r="O116" i="21"/>
  <c r="Z116" i="21" s="1"/>
  <c r="W116" i="21"/>
  <c r="AH116" i="21" s="1"/>
  <c r="Q116" i="21"/>
  <c r="AB116" i="21" s="1"/>
  <c r="U116" i="21"/>
  <c r="AF116" i="21" s="1"/>
  <c r="N116" i="21"/>
  <c r="R116" i="21"/>
  <c r="AC116" i="21" s="1"/>
  <c r="P116" i="21"/>
  <c r="AA116" i="21" s="1"/>
  <c r="Y116" i="21" l="1"/>
  <c r="AJ116" i="21"/>
  <c r="AK116" i="21" s="1"/>
  <c r="AL116" i="21" l="1"/>
  <c r="AM116" i="21" s="1"/>
  <c r="X117" i="21" l="1"/>
  <c r="AI117" i="21" s="1"/>
  <c r="T117" i="21"/>
  <c r="AE117" i="21" s="1"/>
  <c r="P117" i="21"/>
  <c r="AA117" i="21" s="1"/>
  <c r="O117" i="21"/>
  <c r="Z117" i="21" s="1"/>
  <c r="Q117" i="21"/>
  <c r="AB117" i="21" s="1"/>
  <c r="R117" i="21"/>
  <c r="AC117" i="21" s="1"/>
  <c r="U117" i="21"/>
  <c r="AF117" i="21" s="1"/>
  <c r="W117" i="21"/>
  <c r="AH117" i="21" s="1"/>
  <c r="N117" i="21"/>
  <c r="S117" i="21"/>
  <c r="AD117" i="21" s="1"/>
  <c r="V117" i="21"/>
  <c r="AG117" i="21" s="1"/>
  <c r="Y117" i="21" l="1"/>
  <c r="AJ117" i="21"/>
  <c r="AK117" i="21" s="1"/>
  <c r="AL117" i="21" s="1"/>
  <c r="AM117" i="21" s="1"/>
  <c r="Q118" i="21" l="1"/>
  <c r="AB118" i="21" s="1"/>
  <c r="P118" i="21"/>
  <c r="AA118" i="21" s="1"/>
  <c r="N118" i="21"/>
  <c r="T118" i="21"/>
  <c r="AE118" i="21" s="1"/>
  <c r="V118" i="21"/>
  <c r="AG118" i="21" s="1"/>
  <c r="R118" i="21"/>
  <c r="AC118" i="21" s="1"/>
  <c r="O118" i="21"/>
  <c r="Z118" i="21" s="1"/>
  <c r="X118" i="21"/>
  <c r="AI118" i="21" s="1"/>
  <c r="W118" i="21"/>
  <c r="AH118" i="21" s="1"/>
  <c r="U118" i="21"/>
  <c r="AF118" i="21" s="1"/>
  <c r="S118" i="21"/>
  <c r="AD118" i="21" s="1"/>
  <c r="Y118" i="21" l="1"/>
  <c r="AJ118" i="21"/>
  <c r="AK118" i="21" s="1"/>
  <c r="AL118" i="21" l="1"/>
  <c r="AM118" i="21" s="1"/>
  <c r="T119" i="21" l="1"/>
  <c r="AE119" i="21" s="1"/>
  <c r="Q119" i="21"/>
  <c r="AB119" i="21" s="1"/>
  <c r="N119" i="21"/>
  <c r="W119" i="21"/>
  <c r="AH119" i="21" s="1"/>
  <c r="S119" i="21"/>
  <c r="AD119" i="21" s="1"/>
  <c r="P119" i="21"/>
  <c r="AA119" i="21" s="1"/>
  <c r="R119" i="21"/>
  <c r="AC119" i="21" s="1"/>
  <c r="X119" i="21"/>
  <c r="AI119" i="21" s="1"/>
  <c r="V119" i="21"/>
  <c r="AG119" i="21" s="1"/>
  <c r="O119" i="21"/>
  <c r="Z119" i="21" s="1"/>
  <c r="U119" i="21"/>
  <c r="AF119" i="21" s="1"/>
  <c r="Y119" i="21" l="1"/>
  <c r="AJ119" i="21"/>
  <c r="AK119" i="21" s="1"/>
  <c r="AL119" i="21" l="1"/>
  <c r="AM119" i="21" s="1"/>
  <c r="X120" i="21" l="1"/>
  <c r="AI120" i="21" s="1"/>
  <c r="Q120" i="21"/>
  <c r="AB120" i="21" s="1"/>
  <c r="V120" i="21"/>
  <c r="AG120" i="21" s="1"/>
  <c r="W120" i="21"/>
  <c r="AH120" i="21" s="1"/>
  <c r="O120" i="21"/>
  <c r="Z120" i="21" s="1"/>
  <c r="P120" i="21"/>
  <c r="AA120" i="21" s="1"/>
  <c r="R120" i="21"/>
  <c r="AC120" i="21" s="1"/>
  <c r="S120" i="21"/>
  <c r="AD120" i="21" s="1"/>
  <c r="N120" i="21"/>
  <c r="T120" i="21"/>
  <c r="AE120" i="21" s="1"/>
  <c r="U120" i="21"/>
  <c r="AF120" i="21" s="1"/>
  <c r="AJ120" i="21" l="1"/>
  <c r="AK120" i="21" s="1"/>
  <c r="Y120" i="21"/>
  <c r="AL120" i="21" l="1"/>
  <c r="AM120" i="21" s="1"/>
  <c r="P121" i="21" l="1"/>
  <c r="AA121" i="21" s="1"/>
  <c r="W121" i="21"/>
  <c r="AH121" i="21" s="1"/>
  <c r="N121" i="21"/>
  <c r="R121" i="21"/>
  <c r="AC121" i="21" s="1"/>
  <c r="X121" i="21"/>
  <c r="AI121" i="21" s="1"/>
  <c r="O121" i="21"/>
  <c r="Z121" i="21" s="1"/>
  <c r="S121" i="21"/>
  <c r="AD121" i="21" s="1"/>
  <c r="U121" i="21"/>
  <c r="AF121" i="21" s="1"/>
  <c r="T121" i="21"/>
  <c r="AE121" i="21" s="1"/>
  <c r="V121" i="21"/>
  <c r="AG121" i="21" s="1"/>
  <c r="Q121" i="21"/>
  <c r="AB121" i="21" s="1"/>
  <c r="Y121" i="21" l="1"/>
  <c r="AJ121" i="21"/>
  <c r="AK121" i="21" s="1"/>
  <c r="AL121" i="21" l="1"/>
  <c r="AM121" i="21" s="1"/>
  <c r="T122" i="21" l="1"/>
  <c r="AE122" i="21" s="1"/>
  <c r="X122" i="21"/>
  <c r="AI122" i="21" s="1"/>
  <c r="P122" i="21"/>
  <c r="AA122" i="21" s="1"/>
  <c r="U122" i="21"/>
  <c r="AF122" i="21" s="1"/>
  <c r="R122" i="21"/>
  <c r="AC122" i="21" s="1"/>
  <c r="V122" i="21"/>
  <c r="AG122" i="21" s="1"/>
  <c r="O122" i="21"/>
  <c r="Z122" i="21" s="1"/>
  <c r="N122" i="21"/>
  <c r="Q122" i="21"/>
  <c r="AB122" i="21" s="1"/>
  <c r="W122" i="21"/>
  <c r="AH122" i="21" s="1"/>
  <c r="S122" i="21"/>
  <c r="AD122" i="21" s="1"/>
  <c r="AJ122" i="21" l="1"/>
  <c r="AK122" i="21" s="1"/>
  <c r="Y122" i="21"/>
  <c r="AL122" i="21" l="1"/>
  <c r="AM122" i="21" s="1"/>
  <c r="V123" i="21" l="1"/>
  <c r="AG123" i="21" s="1"/>
  <c r="N123" i="21"/>
  <c r="W123" i="21"/>
  <c r="AH123" i="21" s="1"/>
  <c r="T123" i="21"/>
  <c r="AE123" i="21" s="1"/>
  <c r="O123" i="21"/>
  <c r="Z123" i="21" s="1"/>
  <c r="Q123" i="21"/>
  <c r="AB123" i="21" s="1"/>
  <c r="S123" i="21"/>
  <c r="AD123" i="21" s="1"/>
  <c r="R123" i="21"/>
  <c r="AC123" i="21" s="1"/>
  <c r="U123" i="21"/>
  <c r="AF123" i="21" s="1"/>
  <c r="X123" i="21"/>
  <c r="AI123" i="21" s="1"/>
  <c r="P123" i="21"/>
  <c r="AA123" i="21" s="1"/>
  <c r="Y123" i="21" l="1"/>
  <c r="AJ123" i="21"/>
  <c r="AK123" i="21" s="1"/>
  <c r="AL123" i="21" l="1"/>
  <c r="AM123" i="21" s="1"/>
  <c r="T124" i="21" l="1"/>
  <c r="AE124" i="21" s="1"/>
  <c r="Q124" i="21"/>
  <c r="AB124" i="21" s="1"/>
  <c r="R124" i="21"/>
  <c r="AC124" i="21" s="1"/>
  <c r="W124" i="21"/>
  <c r="AH124" i="21" s="1"/>
  <c r="N124" i="21"/>
  <c r="P124" i="21"/>
  <c r="AA124" i="21" s="1"/>
  <c r="V124" i="21"/>
  <c r="AG124" i="21" s="1"/>
  <c r="X124" i="21"/>
  <c r="AI124" i="21" s="1"/>
  <c r="S124" i="21"/>
  <c r="AD124" i="21" s="1"/>
  <c r="O124" i="21"/>
  <c r="Z124" i="21" s="1"/>
  <c r="U124" i="21"/>
  <c r="AF124" i="21" s="1"/>
  <c r="Y124" i="21" l="1"/>
  <c r="AJ124" i="21"/>
  <c r="AK124" i="21" s="1"/>
  <c r="AL124" i="21" l="1"/>
  <c r="AM124" i="21" s="1"/>
  <c r="V125" i="21" l="1"/>
  <c r="AG125" i="21" s="1"/>
  <c r="X125" i="21"/>
  <c r="AI125" i="21" s="1"/>
  <c r="T125" i="21"/>
  <c r="AE125" i="21" s="1"/>
  <c r="U125" i="21"/>
  <c r="AF125" i="21" s="1"/>
  <c r="R125" i="21"/>
  <c r="AC125" i="21" s="1"/>
  <c r="S125" i="21"/>
  <c r="AD125" i="21" s="1"/>
  <c r="Q125" i="21"/>
  <c r="AB125" i="21" s="1"/>
  <c r="P125" i="21"/>
  <c r="AA125" i="21" s="1"/>
  <c r="N125" i="21"/>
  <c r="W125" i="21"/>
  <c r="AH125" i="21" s="1"/>
  <c r="O125" i="21"/>
  <c r="Z125" i="21" s="1"/>
  <c r="Y125" i="21" l="1"/>
  <c r="AJ125" i="21"/>
  <c r="AK125" i="21" s="1"/>
  <c r="AL125" i="21" l="1"/>
  <c r="AM125" i="21" s="1"/>
  <c r="Q126" i="21" l="1"/>
  <c r="AB126" i="21" s="1"/>
  <c r="W126" i="21"/>
  <c r="AH126" i="21" s="1"/>
  <c r="O126" i="21"/>
  <c r="Z126" i="21" s="1"/>
  <c r="P126" i="21"/>
  <c r="AA126" i="21" s="1"/>
  <c r="X126" i="21"/>
  <c r="AI126" i="21" s="1"/>
  <c r="S126" i="21"/>
  <c r="AD126" i="21" s="1"/>
  <c r="V126" i="21"/>
  <c r="AG126" i="21" s="1"/>
  <c r="T126" i="21"/>
  <c r="AE126" i="21" s="1"/>
  <c r="R126" i="21"/>
  <c r="AC126" i="21" s="1"/>
  <c r="U126" i="21"/>
  <c r="AF126" i="21" s="1"/>
  <c r="N126" i="21"/>
  <c r="AJ126" i="21" l="1"/>
  <c r="AK126" i="21" s="1"/>
  <c r="Y126" i="21"/>
  <c r="AL126" i="21" l="1"/>
  <c r="AM126" i="21" s="1"/>
  <c r="R127" i="21" l="1"/>
  <c r="AC127" i="21" s="1"/>
  <c r="T127" i="21"/>
  <c r="AE127" i="21" s="1"/>
  <c r="W127" i="21"/>
  <c r="AH127" i="21" s="1"/>
  <c r="N127" i="21"/>
  <c r="S127" i="21"/>
  <c r="AD127" i="21" s="1"/>
  <c r="V127" i="21"/>
  <c r="AG127" i="21" s="1"/>
  <c r="P127" i="21"/>
  <c r="AA127" i="21" s="1"/>
  <c r="Q127" i="21"/>
  <c r="AB127" i="21" s="1"/>
  <c r="O127" i="21"/>
  <c r="Z127" i="21" s="1"/>
  <c r="X127" i="21"/>
  <c r="AI127" i="21" s="1"/>
  <c r="U127" i="21"/>
  <c r="AF127" i="21" s="1"/>
  <c r="Y127" i="21" l="1"/>
  <c r="AJ127" i="21"/>
  <c r="AK127" i="21" s="1"/>
  <c r="AL127" i="21" l="1"/>
  <c r="AM127" i="21" s="1"/>
  <c r="V128" i="21" l="1"/>
  <c r="AG128" i="21" s="1"/>
  <c r="W128" i="21"/>
  <c r="AH128" i="21" s="1"/>
  <c r="X128" i="21"/>
  <c r="AI128" i="21" s="1"/>
  <c r="S128" i="21"/>
  <c r="AD128" i="21" s="1"/>
  <c r="Q128" i="21"/>
  <c r="AB128" i="21" s="1"/>
  <c r="N128" i="21"/>
  <c r="P128" i="21"/>
  <c r="AA128" i="21" s="1"/>
  <c r="R128" i="21"/>
  <c r="AC128" i="21" s="1"/>
  <c r="U128" i="21"/>
  <c r="AF128" i="21" s="1"/>
  <c r="O128" i="21"/>
  <c r="Z128" i="21" s="1"/>
  <c r="T128" i="21"/>
  <c r="AE128" i="21" s="1"/>
  <c r="Y128" i="21" l="1"/>
  <c r="AJ128" i="21"/>
  <c r="AK128" i="21" s="1"/>
  <c r="AL128" i="21" l="1"/>
  <c r="AM128" i="21" s="1"/>
  <c r="V129" i="21" l="1"/>
  <c r="AG129" i="21" s="1"/>
  <c r="N129" i="21"/>
  <c r="U129" i="21"/>
  <c r="AF129" i="21" s="1"/>
  <c r="R129" i="21"/>
  <c r="AC129" i="21" s="1"/>
  <c r="Q129" i="21"/>
  <c r="AB129" i="21" s="1"/>
  <c r="W129" i="21"/>
  <c r="AH129" i="21" s="1"/>
  <c r="O129" i="21"/>
  <c r="Z129" i="21" s="1"/>
  <c r="S129" i="21"/>
  <c r="AD129" i="21" s="1"/>
  <c r="P129" i="21"/>
  <c r="AA129" i="21" s="1"/>
  <c r="X129" i="21"/>
  <c r="AI129" i="21" s="1"/>
  <c r="T129" i="21"/>
  <c r="AE129" i="21" s="1"/>
  <c r="Y129" i="21" l="1"/>
  <c r="AJ129" i="21"/>
  <c r="AK129" i="21" s="1"/>
  <c r="AL129" i="21" l="1"/>
  <c r="AM129" i="21" s="1"/>
  <c r="Q130" i="21" l="1"/>
  <c r="AB130" i="21" s="1"/>
  <c r="P130" i="21"/>
  <c r="AA130" i="21" s="1"/>
  <c r="R130" i="21"/>
  <c r="AC130" i="21" s="1"/>
  <c r="T130" i="21"/>
  <c r="AE130" i="21" s="1"/>
  <c r="S130" i="21"/>
  <c r="AD130" i="21" s="1"/>
  <c r="V130" i="21"/>
  <c r="AG130" i="21" s="1"/>
  <c r="U130" i="21"/>
  <c r="AF130" i="21" s="1"/>
  <c r="O130" i="21"/>
  <c r="Z130" i="21" s="1"/>
  <c r="X130" i="21"/>
  <c r="AI130" i="21" s="1"/>
  <c r="W130" i="21"/>
  <c r="AH130" i="21" s="1"/>
  <c r="N130" i="21"/>
  <c r="AJ130" i="21" l="1"/>
  <c r="AK130" i="21" s="1"/>
  <c r="Y130" i="21"/>
  <c r="AL130" i="21" l="1"/>
  <c r="AM130" i="21" s="1"/>
  <c r="N131" i="21" l="1"/>
  <c r="S131" i="21"/>
  <c r="AD131" i="21" s="1"/>
  <c r="U131" i="21"/>
  <c r="AF131" i="21" s="1"/>
  <c r="T131" i="21"/>
  <c r="AE131" i="21" s="1"/>
  <c r="Q131" i="21"/>
  <c r="AB131" i="21" s="1"/>
  <c r="V131" i="21"/>
  <c r="AG131" i="21" s="1"/>
  <c r="P131" i="21"/>
  <c r="AA131" i="21" s="1"/>
  <c r="R131" i="21"/>
  <c r="AC131" i="21" s="1"/>
  <c r="O131" i="21"/>
  <c r="Z131" i="21" s="1"/>
  <c r="W131" i="21"/>
  <c r="AH131" i="21" s="1"/>
  <c r="X131" i="21"/>
  <c r="AI131" i="21" s="1"/>
  <c r="Y131" i="21" l="1"/>
  <c r="AJ131" i="21"/>
  <c r="AK131" i="21" s="1"/>
  <c r="AL131" i="21" l="1"/>
  <c r="AM131" i="21" s="1"/>
  <c r="W132" i="21" l="1"/>
  <c r="AH132" i="21" s="1"/>
  <c r="T132" i="21"/>
  <c r="AE132" i="21" s="1"/>
  <c r="V132" i="21"/>
  <c r="AG132" i="21" s="1"/>
  <c r="N132" i="21"/>
  <c r="S132" i="21"/>
  <c r="AD132" i="21" s="1"/>
  <c r="P132" i="21"/>
  <c r="AA132" i="21" s="1"/>
  <c r="X132" i="21"/>
  <c r="AI132" i="21" s="1"/>
  <c r="Q132" i="21"/>
  <c r="AB132" i="21" s="1"/>
  <c r="R132" i="21"/>
  <c r="AC132" i="21" s="1"/>
  <c r="U132" i="21"/>
  <c r="AF132" i="21" s="1"/>
  <c r="O132" i="21"/>
  <c r="Z132" i="21" s="1"/>
  <c r="Y132" i="21" l="1"/>
  <c r="AJ132" i="21"/>
  <c r="AK132" i="21" s="1"/>
  <c r="AL132" i="21" l="1"/>
  <c r="AM132" i="21" s="1"/>
  <c r="O133" i="21" l="1"/>
  <c r="Z133" i="21" s="1"/>
  <c r="N133" i="21"/>
  <c r="Q133" i="21"/>
  <c r="AB133" i="21" s="1"/>
  <c r="T133" i="21"/>
  <c r="AE133" i="21" s="1"/>
  <c r="P133" i="21"/>
  <c r="AA133" i="21" s="1"/>
  <c r="U133" i="21"/>
  <c r="AF133" i="21" s="1"/>
  <c r="W133" i="21"/>
  <c r="AH133" i="21" s="1"/>
  <c r="X133" i="21"/>
  <c r="AI133" i="21" s="1"/>
  <c r="S133" i="21"/>
  <c r="AD133" i="21" s="1"/>
  <c r="R133" i="21"/>
  <c r="AC133" i="21" s="1"/>
  <c r="V133" i="21"/>
  <c r="AG133" i="21" s="1"/>
  <c r="AJ133" i="21" l="1"/>
  <c r="AK133" i="21" s="1"/>
  <c r="Y133" i="21"/>
  <c r="AL133" i="21" l="1"/>
  <c r="AM133" i="21" s="1"/>
  <c r="N134" i="21" l="1"/>
  <c r="S134" i="21"/>
  <c r="AD134" i="21" s="1"/>
  <c r="V134" i="21"/>
  <c r="AG134" i="21" s="1"/>
  <c r="T134" i="21"/>
  <c r="AE134" i="21" s="1"/>
  <c r="Q134" i="21"/>
  <c r="AB134" i="21" s="1"/>
  <c r="P134" i="21"/>
  <c r="AA134" i="21" s="1"/>
  <c r="R134" i="21"/>
  <c r="AC134" i="21" s="1"/>
  <c r="U134" i="21"/>
  <c r="AF134" i="21" s="1"/>
  <c r="X134" i="21"/>
  <c r="AI134" i="21" s="1"/>
  <c r="O134" i="21"/>
  <c r="Z134" i="21" s="1"/>
  <c r="W134" i="21"/>
  <c r="AH134" i="21" s="1"/>
  <c r="AJ134" i="21" l="1"/>
  <c r="AK134" i="21" s="1"/>
  <c r="Y134" i="21"/>
  <c r="AL134" i="21" l="1"/>
  <c r="AM134" i="21" s="1"/>
  <c r="R135" i="21" l="1"/>
  <c r="AC135" i="21" s="1"/>
  <c r="Q135" i="21"/>
  <c r="AB135" i="21" s="1"/>
  <c r="X135" i="21"/>
  <c r="AI135" i="21" s="1"/>
  <c r="S135" i="21"/>
  <c r="AD135" i="21" s="1"/>
  <c r="P135" i="21"/>
  <c r="AA135" i="21" s="1"/>
  <c r="T135" i="21"/>
  <c r="AE135" i="21" s="1"/>
  <c r="U135" i="21"/>
  <c r="AF135" i="21" s="1"/>
  <c r="W135" i="21"/>
  <c r="AH135" i="21" s="1"/>
  <c r="V135" i="21"/>
  <c r="AG135" i="21" s="1"/>
  <c r="N135" i="21"/>
  <c r="O135" i="21"/>
  <c r="Z135" i="21" s="1"/>
  <c r="AJ135" i="21" l="1"/>
  <c r="AK135" i="21" s="1"/>
  <c r="Y135" i="21"/>
  <c r="AL135" i="21" l="1"/>
  <c r="AM135" i="21" s="1"/>
  <c r="Q136" i="21" l="1"/>
  <c r="AB136" i="21" s="1"/>
  <c r="W136" i="21"/>
  <c r="AH136" i="21" s="1"/>
  <c r="O136" i="21"/>
  <c r="Z136" i="21" s="1"/>
  <c r="S136" i="21"/>
  <c r="AD136" i="21" s="1"/>
  <c r="N136" i="21"/>
  <c r="X136" i="21"/>
  <c r="AI136" i="21" s="1"/>
  <c r="T136" i="21"/>
  <c r="AE136" i="21" s="1"/>
  <c r="V136" i="21"/>
  <c r="AG136" i="21" s="1"/>
  <c r="R136" i="21"/>
  <c r="AC136" i="21" s="1"/>
  <c r="U136" i="21"/>
  <c r="AF136" i="21" s="1"/>
  <c r="P136" i="21"/>
  <c r="AA136" i="21" s="1"/>
  <c r="Y136" i="21" l="1"/>
  <c r="AJ136" i="21"/>
  <c r="AK136" i="21" s="1"/>
  <c r="AL136" i="21" l="1"/>
  <c r="AM136" i="21" s="1"/>
  <c r="U137" i="21" l="1"/>
  <c r="AF137" i="21" s="1"/>
  <c r="X137" i="21"/>
  <c r="AI137" i="21" s="1"/>
  <c r="V137" i="21"/>
  <c r="AG137" i="21" s="1"/>
  <c r="T137" i="21"/>
  <c r="AE137" i="21" s="1"/>
  <c r="W137" i="21"/>
  <c r="AH137" i="21" s="1"/>
  <c r="S137" i="21"/>
  <c r="AD137" i="21" s="1"/>
  <c r="N137" i="21"/>
  <c r="Q137" i="21"/>
  <c r="AB137" i="21" s="1"/>
  <c r="P137" i="21"/>
  <c r="AA137" i="21" s="1"/>
  <c r="R137" i="21"/>
  <c r="AC137" i="21" s="1"/>
  <c r="O137" i="21"/>
  <c r="Z137" i="21" s="1"/>
  <c r="AJ137" i="21" l="1"/>
  <c r="AK137" i="21" s="1"/>
  <c r="Y137" i="21"/>
  <c r="AL137" i="21" l="1"/>
  <c r="AM137" i="21" s="1"/>
  <c r="W138" i="21" l="1"/>
  <c r="AH138" i="21" s="1"/>
  <c r="Q138" i="21"/>
  <c r="AB138" i="21" s="1"/>
  <c r="P138" i="21"/>
  <c r="AA138" i="21" s="1"/>
  <c r="S138" i="21"/>
  <c r="AD138" i="21" s="1"/>
  <c r="R138" i="21"/>
  <c r="AC138" i="21" s="1"/>
  <c r="N138" i="21"/>
  <c r="U138" i="21"/>
  <c r="AF138" i="21" s="1"/>
  <c r="X138" i="21"/>
  <c r="AI138" i="21" s="1"/>
  <c r="O138" i="21"/>
  <c r="Z138" i="21" s="1"/>
  <c r="T138" i="21"/>
  <c r="AE138" i="21" s="1"/>
  <c r="V138" i="21"/>
  <c r="AG138" i="21" s="1"/>
  <c r="AJ138" i="21" l="1"/>
  <c r="AK138" i="21" s="1"/>
  <c r="Y138" i="21"/>
  <c r="AL138" i="21" l="1"/>
  <c r="AM138" i="21" s="1"/>
  <c r="Q139" i="21" l="1"/>
  <c r="AB139" i="21" s="1"/>
  <c r="U139" i="21"/>
  <c r="AF139" i="21" s="1"/>
  <c r="S139" i="21"/>
  <c r="AD139" i="21" s="1"/>
  <c r="R139" i="21"/>
  <c r="AC139" i="21" s="1"/>
  <c r="V139" i="21"/>
  <c r="AG139" i="21" s="1"/>
  <c r="T139" i="21"/>
  <c r="AE139" i="21" s="1"/>
  <c r="O139" i="21"/>
  <c r="Z139" i="21" s="1"/>
  <c r="X139" i="21"/>
  <c r="AI139" i="21" s="1"/>
  <c r="N139" i="21"/>
  <c r="P139" i="21"/>
  <c r="AA139" i="21" s="1"/>
  <c r="W139" i="21"/>
  <c r="AH139" i="21" s="1"/>
  <c r="Y139" i="21" l="1"/>
  <c r="AJ139" i="21"/>
  <c r="AK139" i="21" s="1"/>
  <c r="AL139" i="21" l="1"/>
  <c r="AM139" i="21" s="1"/>
  <c r="T140" i="21" l="1"/>
  <c r="AE140" i="21" s="1"/>
  <c r="R140" i="21"/>
  <c r="AC140" i="21" s="1"/>
  <c r="U140" i="21"/>
  <c r="AF140" i="21" s="1"/>
  <c r="N140" i="21"/>
  <c r="V140" i="21"/>
  <c r="AG140" i="21" s="1"/>
  <c r="S140" i="21"/>
  <c r="AD140" i="21" s="1"/>
  <c r="W140" i="21"/>
  <c r="AH140" i="21" s="1"/>
  <c r="O140" i="21"/>
  <c r="Z140" i="21" s="1"/>
  <c r="X140" i="21"/>
  <c r="AI140" i="21" s="1"/>
  <c r="P140" i="21"/>
  <c r="AA140" i="21" s="1"/>
  <c r="Q140" i="21"/>
  <c r="AB140" i="21" s="1"/>
  <c r="Y140" i="21" l="1"/>
  <c r="AJ140" i="21"/>
  <c r="AK140" i="21" s="1"/>
  <c r="AL140" i="21" l="1"/>
  <c r="AM140" i="21" s="1"/>
  <c r="R141" i="21" l="1"/>
  <c r="AC141" i="21" s="1"/>
  <c r="T141" i="21"/>
  <c r="AE141" i="21" s="1"/>
  <c r="P141" i="21"/>
  <c r="AA141" i="21" s="1"/>
  <c r="W141" i="21"/>
  <c r="AH141" i="21" s="1"/>
  <c r="Q141" i="21"/>
  <c r="AB141" i="21" s="1"/>
  <c r="N141" i="21"/>
  <c r="S141" i="21"/>
  <c r="AD141" i="21" s="1"/>
  <c r="O141" i="21"/>
  <c r="Z141" i="21" s="1"/>
  <c r="U141" i="21"/>
  <c r="AF141" i="21" s="1"/>
  <c r="X141" i="21"/>
  <c r="AI141" i="21" s="1"/>
  <c r="V141" i="21"/>
  <c r="AG141" i="21" s="1"/>
  <c r="AJ141" i="21" l="1"/>
  <c r="AK141" i="21" s="1"/>
  <c r="Y141" i="21"/>
  <c r="AL141" i="21" l="1"/>
  <c r="AM141" i="21" s="1"/>
  <c r="U142" i="21" l="1"/>
  <c r="AF142" i="21" s="1"/>
  <c r="X142" i="21"/>
  <c r="AI142" i="21" s="1"/>
  <c r="R142" i="21"/>
  <c r="AC142" i="21" s="1"/>
  <c r="V142" i="21"/>
  <c r="AG142" i="21" s="1"/>
  <c r="W142" i="21"/>
  <c r="AH142" i="21" s="1"/>
  <c r="T142" i="21"/>
  <c r="AE142" i="21" s="1"/>
  <c r="Q142" i="21"/>
  <c r="AB142" i="21" s="1"/>
  <c r="N142" i="21"/>
  <c r="S142" i="21"/>
  <c r="AD142" i="21" s="1"/>
  <c r="O142" i="21"/>
  <c r="Z142" i="21" s="1"/>
  <c r="P142" i="21"/>
  <c r="AA142" i="21" s="1"/>
  <c r="AJ142" i="21" l="1"/>
  <c r="AK142" i="21" s="1"/>
  <c r="Y142" i="21"/>
  <c r="AL142" i="21" l="1"/>
  <c r="AM142" i="21" s="1"/>
  <c r="P143" i="21" l="1"/>
  <c r="AA143" i="21" s="1"/>
  <c r="O143" i="21"/>
  <c r="Z143" i="21" s="1"/>
  <c r="U143" i="21"/>
  <c r="AF143" i="21" s="1"/>
  <c r="T143" i="21"/>
  <c r="AE143" i="21" s="1"/>
  <c r="S143" i="21"/>
  <c r="AD143" i="21" s="1"/>
  <c r="W143" i="21"/>
  <c r="AH143" i="21" s="1"/>
  <c r="N143" i="21"/>
  <c r="X143" i="21"/>
  <c r="AI143" i="21" s="1"/>
  <c r="Q143" i="21"/>
  <c r="AB143" i="21" s="1"/>
  <c r="R143" i="21"/>
  <c r="AC143" i="21" s="1"/>
  <c r="V143" i="21"/>
  <c r="AG143" i="21" s="1"/>
  <c r="Y143" i="21" l="1"/>
  <c r="AJ143" i="21"/>
  <c r="AK143" i="21" s="1"/>
  <c r="AL143" i="21" l="1"/>
  <c r="AM143" i="21" s="1"/>
  <c r="T144" i="21" l="1"/>
  <c r="AE144" i="21" s="1"/>
  <c r="X144" i="21"/>
  <c r="AI144" i="21" s="1"/>
  <c r="Q144" i="21"/>
  <c r="AB144" i="21" s="1"/>
  <c r="P144" i="21"/>
  <c r="AA144" i="21" s="1"/>
  <c r="W144" i="21"/>
  <c r="AH144" i="21" s="1"/>
  <c r="N144" i="21"/>
  <c r="S144" i="21"/>
  <c r="AD144" i="21" s="1"/>
  <c r="V144" i="21"/>
  <c r="AG144" i="21" s="1"/>
  <c r="R144" i="21"/>
  <c r="AC144" i="21" s="1"/>
  <c r="U144" i="21"/>
  <c r="AF144" i="21" s="1"/>
  <c r="O144" i="21"/>
  <c r="Z144" i="21" s="1"/>
  <c r="AJ144" i="21" l="1"/>
  <c r="AK144" i="21" s="1"/>
  <c r="Y144" i="21"/>
  <c r="AL144" i="21" l="1"/>
  <c r="AM144" i="21" s="1"/>
  <c r="T145" i="21" l="1"/>
  <c r="AE145" i="21" s="1"/>
  <c r="X145" i="21"/>
  <c r="AI145" i="21" s="1"/>
  <c r="P145" i="21"/>
  <c r="AA145" i="21" s="1"/>
  <c r="S145" i="21"/>
  <c r="AD145" i="21" s="1"/>
  <c r="Q145" i="21"/>
  <c r="AB145" i="21" s="1"/>
  <c r="N145" i="21"/>
  <c r="U145" i="21"/>
  <c r="AF145" i="21" s="1"/>
  <c r="O145" i="21"/>
  <c r="Z145" i="21" s="1"/>
  <c r="R145" i="21"/>
  <c r="AC145" i="21" s="1"/>
  <c r="V145" i="21"/>
  <c r="AG145" i="21" s="1"/>
  <c r="W145" i="21"/>
  <c r="AH145" i="21" s="1"/>
  <c r="AJ145" i="21" l="1"/>
  <c r="AK145" i="21" s="1"/>
  <c r="Y145" i="21"/>
  <c r="AL145" i="21" l="1"/>
  <c r="AM145" i="21" s="1"/>
  <c r="Q146" i="21" l="1"/>
  <c r="AB146" i="21" s="1"/>
  <c r="S146" i="21"/>
  <c r="AD146" i="21" s="1"/>
  <c r="O146" i="21"/>
  <c r="Z146" i="21" s="1"/>
  <c r="T146" i="21"/>
  <c r="AE146" i="21" s="1"/>
  <c r="U146" i="21"/>
  <c r="AF146" i="21" s="1"/>
  <c r="X146" i="21"/>
  <c r="AI146" i="21" s="1"/>
  <c r="N146" i="21"/>
  <c r="P146" i="21"/>
  <c r="AA146" i="21" s="1"/>
  <c r="V146" i="21"/>
  <c r="AG146" i="21" s="1"/>
  <c r="W146" i="21"/>
  <c r="AH146" i="21" s="1"/>
  <c r="R146" i="21"/>
  <c r="AC146" i="21" s="1"/>
  <c r="Y146" i="21" l="1"/>
  <c r="AJ146" i="21"/>
  <c r="AK146" i="21" s="1"/>
  <c r="AL146" i="21" l="1"/>
  <c r="AM146" i="21" s="1"/>
  <c r="P147" i="21" l="1"/>
  <c r="AA147" i="21" s="1"/>
  <c r="V147" i="21"/>
  <c r="AG147" i="21" s="1"/>
  <c r="W147" i="21"/>
  <c r="AH147" i="21" s="1"/>
  <c r="R147" i="21"/>
  <c r="AC147" i="21" s="1"/>
  <c r="N147" i="21"/>
  <c r="U147" i="21"/>
  <c r="AF147" i="21" s="1"/>
  <c r="S147" i="21"/>
  <c r="AD147" i="21" s="1"/>
  <c r="X147" i="21"/>
  <c r="AI147" i="21" s="1"/>
  <c r="O147" i="21"/>
  <c r="Z147" i="21" s="1"/>
  <c r="Q147" i="21"/>
  <c r="AB147" i="21" s="1"/>
  <c r="T147" i="21"/>
  <c r="AE147" i="21" s="1"/>
  <c r="Y147" i="21" l="1"/>
  <c r="AJ147" i="21"/>
  <c r="AK147" i="21" s="1"/>
  <c r="AL147" i="21" l="1"/>
  <c r="AM147" i="21" s="1"/>
  <c r="R148" i="21" l="1"/>
  <c r="AC148" i="21" s="1"/>
  <c r="O148" i="21"/>
  <c r="Z148" i="21" s="1"/>
  <c r="N148" i="21"/>
  <c r="U148" i="21"/>
  <c r="AF148" i="21" s="1"/>
  <c r="P148" i="21"/>
  <c r="AA148" i="21" s="1"/>
  <c r="S148" i="21"/>
  <c r="AD148" i="21" s="1"/>
  <c r="V148" i="21"/>
  <c r="AG148" i="21" s="1"/>
  <c r="Q148" i="21"/>
  <c r="AB148" i="21" s="1"/>
  <c r="W148" i="21"/>
  <c r="AH148" i="21" s="1"/>
  <c r="X148" i="21"/>
  <c r="AI148" i="21" s="1"/>
  <c r="T148" i="21"/>
  <c r="AE148" i="21" s="1"/>
  <c r="Y148" i="21" l="1"/>
  <c r="AJ148" i="21"/>
  <c r="AK148" i="21" s="1"/>
  <c r="AL148" i="21" l="1"/>
  <c r="AM148" i="21" s="1"/>
  <c r="O149" i="21" l="1"/>
  <c r="Z149" i="21" s="1"/>
  <c r="Q149" i="21"/>
  <c r="AB149" i="21" s="1"/>
  <c r="N149" i="21"/>
  <c r="U149" i="21"/>
  <c r="AF149" i="21" s="1"/>
  <c r="R149" i="21"/>
  <c r="AC149" i="21" s="1"/>
  <c r="X149" i="21"/>
  <c r="AI149" i="21" s="1"/>
  <c r="T149" i="21"/>
  <c r="AE149" i="21" s="1"/>
  <c r="S149" i="21"/>
  <c r="AD149" i="21" s="1"/>
  <c r="V149" i="21"/>
  <c r="AG149" i="21" s="1"/>
  <c r="W149" i="21"/>
  <c r="AH149" i="21" s="1"/>
  <c r="P149" i="21"/>
  <c r="AA149" i="21" s="1"/>
  <c r="AJ149" i="21" l="1"/>
  <c r="AK149" i="21" s="1"/>
  <c r="Y149" i="21"/>
  <c r="AL149" i="21" l="1"/>
  <c r="AM149" i="21" s="1"/>
  <c r="O150" i="21" l="1"/>
  <c r="Z150" i="21" s="1"/>
  <c r="S150" i="21"/>
  <c r="AD150" i="21" s="1"/>
  <c r="P150" i="21"/>
  <c r="AA150" i="21" s="1"/>
  <c r="U150" i="21"/>
  <c r="AF150" i="21" s="1"/>
  <c r="X150" i="21"/>
  <c r="AI150" i="21" s="1"/>
  <c r="W150" i="21"/>
  <c r="AH150" i="21" s="1"/>
  <c r="Q150" i="21"/>
  <c r="AB150" i="21" s="1"/>
  <c r="V150" i="21"/>
  <c r="AG150" i="21" s="1"/>
  <c r="N150" i="21"/>
  <c r="T150" i="21"/>
  <c r="AE150" i="21" s="1"/>
  <c r="R150" i="21"/>
  <c r="AC150" i="21" s="1"/>
  <c r="Y150" i="21" l="1"/>
  <c r="AJ150" i="21"/>
  <c r="AK150" i="21" s="1"/>
  <c r="AL150" i="21" l="1"/>
  <c r="AM150" i="21" s="1"/>
  <c r="N151" i="21" l="1"/>
  <c r="P151" i="21"/>
  <c r="AA151" i="21" s="1"/>
  <c r="O151" i="21"/>
  <c r="Z151" i="21" s="1"/>
  <c r="R151" i="21"/>
  <c r="AC151" i="21" s="1"/>
  <c r="V151" i="21"/>
  <c r="AG151" i="21" s="1"/>
  <c r="U151" i="21"/>
  <c r="AF151" i="21" s="1"/>
  <c r="W151" i="21"/>
  <c r="AH151" i="21" s="1"/>
  <c r="T151" i="21"/>
  <c r="AE151" i="21" s="1"/>
  <c r="S151" i="21"/>
  <c r="AD151" i="21" s="1"/>
  <c r="Q151" i="21"/>
  <c r="AB151" i="21" s="1"/>
  <c r="X151" i="21"/>
  <c r="AI151" i="21" s="1"/>
  <c r="AJ151" i="21" l="1"/>
  <c r="AK151" i="21" s="1"/>
  <c r="Y151" i="21"/>
  <c r="AL151" i="21" l="1"/>
  <c r="AM151" i="21" s="1"/>
  <c r="W152" i="21" l="1"/>
  <c r="AH152" i="21" s="1"/>
  <c r="P152" i="21"/>
  <c r="AA152" i="21" s="1"/>
  <c r="S152" i="21"/>
  <c r="AD152" i="21" s="1"/>
  <c r="O152" i="21"/>
  <c r="Z152" i="21" s="1"/>
  <c r="Q152" i="21"/>
  <c r="AB152" i="21" s="1"/>
  <c r="T152" i="21"/>
  <c r="AE152" i="21" s="1"/>
  <c r="N152" i="21"/>
  <c r="U152" i="21"/>
  <c r="AF152" i="21" s="1"/>
  <c r="V152" i="21"/>
  <c r="AG152" i="21" s="1"/>
  <c r="X152" i="21"/>
  <c r="AI152" i="21" s="1"/>
  <c r="R152" i="21"/>
  <c r="AC152" i="21" s="1"/>
  <c r="AJ152" i="21" l="1"/>
  <c r="AK152" i="21" s="1"/>
  <c r="Y152" i="21"/>
  <c r="AL152" i="21" l="1"/>
  <c r="AM152" i="21" s="1"/>
  <c r="P153" i="21"/>
  <c r="AA153" i="21" s="1"/>
  <c r="W153" i="21"/>
  <c r="AH153" i="21" s="1"/>
  <c r="V153" i="21"/>
  <c r="AG153" i="21" s="1"/>
  <c r="O153" i="21"/>
  <c r="Z153" i="21" s="1"/>
  <c r="S153" i="21"/>
  <c r="AD153" i="21" s="1"/>
  <c r="Q153" i="21"/>
  <c r="AB153" i="21" s="1"/>
  <c r="U153" i="21"/>
  <c r="AF153" i="21" s="1"/>
  <c r="X153" i="21"/>
  <c r="AI153" i="21" s="1"/>
  <c r="T153" i="21"/>
  <c r="AE153" i="21" s="1"/>
  <c r="N153" i="21"/>
  <c r="R153" i="21" l="1"/>
  <c r="AC153" i="21" s="1"/>
  <c r="Y153" i="21"/>
  <c r="AJ153" i="21"/>
  <c r="AK153" i="21" s="1"/>
  <c r="AL153" i="21" l="1"/>
  <c r="AM153" i="21" s="1"/>
  <c r="W154" i="21" l="1"/>
  <c r="AH154" i="21" s="1"/>
  <c r="N154" i="21"/>
  <c r="U154" i="21"/>
  <c r="AF154" i="21" s="1"/>
  <c r="X154" i="21"/>
  <c r="AI154" i="21" s="1"/>
  <c r="Q154" i="21"/>
  <c r="AB154" i="21" s="1"/>
  <c r="P154" i="21"/>
  <c r="AA154" i="21" s="1"/>
  <c r="R154" i="21"/>
  <c r="AC154" i="21" s="1"/>
  <c r="S154" i="21"/>
  <c r="AD154" i="21" s="1"/>
  <c r="T154" i="21"/>
  <c r="AE154" i="21" s="1"/>
  <c r="O154" i="21"/>
  <c r="Z154" i="21" s="1"/>
  <c r="V154" i="21"/>
  <c r="AG154" i="21" s="1"/>
  <c r="AJ154" i="21" l="1"/>
  <c r="AK154" i="21" s="1"/>
  <c r="Y154" i="21"/>
  <c r="AL154" i="21" l="1"/>
  <c r="AM154" i="21" s="1"/>
  <c r="S155" i="21" l="1"/>
  <c r="AD155" i="21" s="1"/>
  <c r="Q155" i="21"/>
  <c r="AB155" i="21" s="1"/>
  <c r="W155" i="21"/>
  <c r="AH155" i="21" s="1"/>
  <c r="X155" i="21"/>
  <c r="AI155" i="21" s="1"/>
  <c r="T155" i="21"/>
  <c r="AE155" i="21" s="1"/>
  <c r="V155" i="21"/>
  <c r="AG155" i="21" s="1"/>
  <c r="R155" i="21"/>
  <c r="AC155" i="21" s="1"/>
  <c r="P155" i="21"/>
  <c r="AA155" i="21" s="1"/>
  <c r="U155" i="21"/>
  <c r="AF155" i="21" s="1"/>
  <c r="N155" i="21"/>
  <c r="O155" i="21"/>
  <c r="Z155" i="21" s="1"/>
  <c r="AJ155" i="21" l="1"/>
  <c r="AK155" i="21" s="1"/>
  <c r="Y155" i="21"/>
  <c r="AL155" i="21" l="1"/>
  <c r="AM155" i="21" s="1"/>
  <c r="Q156" i="21" l="1"/>
  <c r="AB156" i="21" s="1"/>
  <c r="V156" i="21"/>
  <c r="AG156" i="21" s="1"/>
  <c r="W156" i="21"/>
  <c r="AH156" i="21" s="1"/>
  <c r="S156" i="21"/>
  <c r="AD156" i="21" s="1"/>
  <c r="N156" i="21"/>
  <c r="U156" i="21"/>
  <c r="AF156" i="21" s="1"/>
  <c r="X156" i="21"/>
  <c r="AI156" i="21" s="1"/>
  <c r="O156" i="21"/>
  <c r="Z156" i="21" s="1"/>
  <c r="R156" i="21"/>
  <c r="AC156" i="21" s="1"/>
  <c r="P156" i="21"/>
  <c r="AA156" i="21" s="1"/>
  <c r="T156" i="21"/>
  <c r="AE156" i="21" s="1"/>
  <c r="AJ156" i="21" l="1"/>
  <c r="AK156" i="21" s="1"/>
  <c r="Y156" i="21"/>
  <c r="AL156" i="21" l="1"/>
  <c r="AM156" i="2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B2" authorId="0" shapeId="0" xr:uid="{8A601839-D204-44AB-A61F-74E5150E5E93}">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根据原始数据做年度，季度和月度的</t>
        </r>
        <r>
          <rPr>
            <sz val="10"/>
            <color rgb="FF000000"/>
            <rFont val="Microsoft YaHei UI"/>
            <family val="2"/>
            <charset val="134"/>
          </rPr>
          <t>return</t>
        </r>
        <r>
          <rPr>
            <sz val="10"/>
            <color rgb="FF000000"/>
            <rFont val="Microsoft YaHei UI"/>
            <family val="2"/>
            <charset val="134"/>
          </rPr>
          <t>计算</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2" authorId="0" shapeId="0" xr:uid="{8F94640A-ED9A-B64F-B759-A673751281E3}">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Annual, quarterly and monthly return calculations based on raw data.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4" authorId="0" shapeId="0" xr:uid="{80952FFF-296E-B74A-97E8-038D7C1E2CEC}">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Annual, quarterly and monthly return calculations based on raw data.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8" authorId="0" shapeId="0" xr:uid="{25159381-65BA-4A46-9EA6-C24F22EB3437}">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Annual, quarterly and monthly return calculations based on raw data.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Yuxuan Wu</author>
  </authors>
  <commentList>
    <comment ref="A16" authorId="0" shapeId="0" xr:uid="{E2D3C09D-9190-458D-BED9-D25E4555D98E}">
      <text>
        <r>
          <rPr>
            <sz val="11"/>
            <color theme="1"/>
            <rFont val="等线"/>
            <family val="2"/>
            <scheme val="minor"/>
          </rPr>
          <t xml:space="preserve">Yuxuan Wu:
financial crisis
</t>
        </r>
      </text>
    </comment>
    <comment ref="AB16" authorId="0" shapeId="0" xr:uid="{8FC75BE0-115A-4403-A23A-0E5B57F40C3B}">
      <text>
        <r>
          <rPr>
            <sz val="11"/>
            <color theme="1"/>
            <rFont val="等线"/>
            <family val="2"/>
            <scheme val="minor"/>
          </rPr>
          <t xml:space="preserve">Yuxuan Wu:
financial crisis
</t>
        </r>
      </text>
    </comment>
    <comment ref="B42" authorId="0" shapeId="0" xr:uid="{44F49E2E-EC8E-4C82-AAAF-3E91C0F8C3BA}">
      <text>
        <r>
          <rPr>
            <sz val="11"/>
            <color rgb="FF000000"/>
            <rFont val="等线"/>
            <family val="4"/>
            <charset val="134"/>
          </rPr>
          <t xml:space="preserve">Yuxuan Wu:
</t>
        </r>
        <r>
          <rPr>
            <sz val="11"/>
            <color rgb="FF000000"/>
            <rFont val="等线"/>
            <family val="4"/>
            <charset val="134"/>
          </rPr>
          <t xml:space="preserve">we use commonwealth gov 10year- indexbond as inflation rate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4" authorId="0" shapeId="0" xr:uid="{F4110F24-007E-4BA0-BC60-900ED4ED56C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根据原始数据做年度，季度和月度的</t>
        </r>
        <r>
          <rPr>
            <sz val="10"/>
            <color rgb="FF000000"/>
            <rFont val="Microsoft YaHei UI"/>
            <family val="2"/>
            <charset val="134"/>
          </rPr>
          <t>return</t>
        </r>
        <r>
          <rPr>
            <sz val="10"/>
            <color rgb="FF000000"/>
            <rFont val="Microsoft YaHei UI"/>
            <family val="2"/>
            <charset val="134"/>
          </rPr>
          <t>计算</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4" authorId="0" shapeId="0" xr:uid="{62B57267-66E4-4D80-A96E-A909F29AA524}">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根据原始数据做年度，季度和月度的</t>
        </r>
        <r>
          <rPr>
            <sz val="10"/>
            <color rgb="FF000000"/>
            <rFont val="Microsoft YaHei UI"/>
            <family val="2"/>
            <charset val="134"/>
          </rPr>
          <t>return</t>
        </r>
        <r>
          <rPr>
            <sz val="10"/>
            <color rgb="FF000000"/>
            <rFont val="Microsoft YaHei UI"/>
            <family val="2"/>
            <charset val="134"/>
          </rPr>
          <t>计算</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Yuxuan Wu</author>
  </authors>
  <commentList>
    <comment ref="T10" authorId="0" shapeId="0" xr:uid="{B1063633-8101-BD4A-AD21-DC157FCD6DBD}">
      <text>
        <r>
          <rPr>
            <sz val="11"/>
            <color rgb="FF000000"/>
            <rFont val="等线"/>
            <family val="4"/>
            <charset val="134"/>
          </rPr>
          <t xml:space="preserve">Yuxuan Wu:
</t>
        </r>
        <r>
          <rPr>
            <sz val="11"/>
            <color rgb="FF000000"/>
            <rFont val="等线"/>
            <family val="4"/>
            <charset val="134"/>
          </rPr>
          <t xml:space="preserve">we use commonwealth gov 10year- indexbond as inflation rate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YuLin Shen</author>
  </authors>
  <commentList>
    <comment ref="F25" authorId="0" shapeId="0" xr:uid="{A03FB164-0813-4421-A08B-FED233804E9E}">
      <text>
        <r>
          <rPr>
            <b/>
            <sz val="9"/>
            <color indexed="81"/>
            <rFont val="宋体"/>
            <family val="3"/>
            <charset val="134"/>
          </rPr>
          <t>YuLin Shen:</t>
        </r>
        <r>
          <rPr>
            <sz val="9"/>
            <color indexed="81"/>
            <rFont val="宋体"/>
            <family val="3"/>
            <charset val="134"/>
          </rPr>
          <t xml:space="preserve">
Considering illiquidity</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YuLin Shen</author>
  </authors>
  <commentList>
    <comment ref="F8" authorId="0" shapeId="0" xr:uid="{E53E267F-4AC1-49E9-B57D-43EB7AD1FEEF}">
      <text>
        <r>
          <rPr>
            <b/>
            <sz val="9"/>
            <color indexed="81"/>
            <rFont val="宋体"/>
            <family val="3"/>
            <charset val="134"/>
          </rPr>
          <t>YuLin Shen:</t>
        </r>
        <r>
          <rPr>
            <sz val="9"/>
            <color indexed="81"/>
            <rFont val="宋体"/>
            <family val="3"/>
            <charset val="134"/>
          </rPr>
          <t xml:space="preserve">
Considering illiquidity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tc={80D47E41-A092-E242-A630-F34FB69AB2AD}</author>
    <author>tc={1375A549-D064-C743-BB9B-E1BB5ABB4E34}</author>
  </authors>
  <commentList>
    <comment ref="BG1" authorId="0" shapeId="0" xr:uid="{80D47E41-A092-E242-A630-F34FB69AB2AD}">
      <text>
        <t xml:space="preserve">[线程批注]
你的Excel版本可读取此线程批注; 但如果在更新版本的Excel中打开文件，则对批注所作的任何改动都将被删除。了解详细信息: https://go.microsoft.com/fwlink/?linkid=870924
注释:
    When we set it to be&gt; 40%, there will be no rebalance happen
</t>
      </text>
    </comment>
    <comment ref="CS15" authorId="1" shapeId="0" xr:uid="{1375A549-D064-C743-BB9B-E1BB5ABB4E34}">
      <text>
        <t>[线程批注]
你的Excel版本可读取此线程批注; 但如果在更新版本的Excel中打开文件，则对批注所作的任何改动都将被删除。了解详细信息: https://go.microsoft.com/fwlink/?linkid=870924
注释:
    Well Return 1 refers to the return that about rebalancing when the growth rate of AE goes up beyond x, x is the threshold.
Return 2 is about y percentage that the return in past three years for AE grew. Y is the thresholds</t>
      </text>
    </comment>
  </commentList>
</comments>
</file>

<file path=xl/sharedStrings.xml><?xml version="1.0" encoding="utf-8"?>
<sst xmlns="http://schemas.openxmlformats.org/spreadsheetml/2006/main" count="2214" uniqueCount="767">
  <si>
    <t>About this data:</t>
  </si>
  <si>
    <t xml:space="preserve">This data is provided for educational purposes only, and should not be used for commercial means. The data series themselves are indicative only. They are constructed from total return indices arising from a range of sources. Some series comprise the splicing of indices, or incorporate calculated proxies, where a full data history was not available. The series provide only a broad representation of the historical returns that Australian investors may have received from various asset classes. </t>
  </si>
  <si>
    <t>Date</t>
  </si>
  <si>
    <t>Australian equity</t>
  </si>
  <si>
    <t>World equity</t>
  </si>
  <si>
    <t>Emerging market</t>
  </si>
  <si>
    <t>Listed properties</t>
  </si>
  <si>
    <t>Direct properties</t>
  </si>
  <si>
    <t>Commodities</t>
  </si>
  <si>
    <t>Hedge funds</t>
  </si>
  <si>
    <t>Private equity</t>
  </si>
  <si>
    <t>Australian fixed income</t>
  </si>
  <si>
    <t>World fixed income</t>
  </si>
  <si>
    <t>Australian cash</t>
  </si>
  <si>
    <t>2023 H1</t>
  </si>
  <si>
    <t>Annally Value</t>
    <phoneticPr fontId="20" type="noConversion"/>
  </si>
  <si>
    <t>A$ returns</t>
    <phoneticPr fontId="20" type="noConversion"/>
  </si>
  <si>
    <t>Identifier</t>
  </si>
  <si>
    <t>AE</t>
  </si>
  <si>
    <t>WE</t>
    <phoneticPr fontId="20" type="noConversion"/>
  </si>
  <si>
    <t>EM</t>
    <phoneticPr fontId="20" type="noConversion"/>
  </si>
  <si>
    <t>LP</t>
    <phoneticPr fontId="20" type="noConversion"/>
  </si>
  <si>
    <t>DP</t>
    <phoneticPr fontId="20" type="noConversion"/>
  </si>
  <si>
    <t>COM</t>
    <phoneticPr fontId="20" type="noConversion"/>
  </si>
  <si>
    <t>HF</t>
    <phoneticPr fontId="20" type="noConversion"/>
  </si>
  <si>
    <t>PE</t>
    <phoneticPr fontId="20" type="noConversion"/>
  </si>
  <si>
    <t>AFI</t>
    <phoneticPr fontId="20" type="noConversion"/>
  </si>
  <si>
    <t>WFI</t>
    <phoneticPr fontId="20" type="noConversion"/>
  </si>
  <si>
    <t>AC</t>
    <phoneticPr fontId="20" type="noConversion"/>
  </si>
  <si>
    <t>Annally Value</t>
  </si>
  <si>
    <t>A$ returns</t>
  </si>
  <si>
    <t>WE</t>
  </si>
  <si>
    <t>EM</t>
  </si>
  <si>
    <t>LP</t>
  </si>
  <si>
    <t>DP</t>
  </si>
  <si>
    <t>COM</t>
  </si>
  <si>
    <t>HF</t>
  </si>
  <si>
    <t>PE</t>
  </si>
  <si>
    <t>AFI</t>
  </si>
  <si>
    <t>WFI</t>
  </si>
  <si>
    <t>AC</t>
  </si>
  <si>
    <t>　</t>
  </si>
  <si>
    <t>Fund</t>
  </si>
  <si>
    <t>Benchmark</t>
  </si>
  <si>
    <t>E[R]</t>
  </si>
  <si>
    <t>management fee</t>
  </si>
  <si>
    <t>E[R-rf]</t>
  </si>
  <si>
    <t>E[R-rf]-managemet fee ratio</t>
  </si>
  <si>
    <t>Stdev[R-rf]</t>
  </si>
  <si>
    <t>Sharpe ratio</t>
  </si>
  <si>
    <t>Beta</t>
  </si>
  <si>
    <t>Alpha</t>
  </si>
  <si>
    <t>Loss probability</t>
  </si>
  <si>
    <t> Total Portfolio Weightings</t>
  </si>
  <si>
    <t>HPPIB: Existing Assets</t>
  </si>
  <si>
    <t>Indicative Investment Management Fees</t>
  </si>
  <si>
    <t>Asset</t>
  </si>
  <si>
    <t>Active</t>
  </si>
  <si>
    <t>Passive</t>
  </si>
  <si>
    <t>Australian Equities</t>
  </si>
  <si>
    <t>World Equities</t>
  </si>
  <si>
    <t>Emerging Markets</t>
  </si>
  <si>
    <t>Listed Property</t>
  </si>
  <si>
    <t>Australian Fixed Income (inc. ILBs)</t>
  </si>
  <si>
    <t>World Fixed Income</t>
  </si>
  <si>
    <t>Alternatives</t>
  </si>
  <si>
    <t>Direct Property, Infrastructure</t>
  </si>
  <si>
    <t>Hedge Funds, Private Equity</t>
  </si>
  <si>
    <t>Commodity Futures Fund</t>
  </si>
  <si>
    <t>Average Return</t>
  </si>
  <si>
    <t>Expected Return</t>
  </si>
  <si>
    <t>Adjustment</t>
  </si>
  <si>
    <t>Average Check</t>
  </si>
  <si>
    <t>variance</t>
  </si>
  <si>
    <t>Actual Average</t>
  </si>
  <si>
    <t xml:space="preserve">Return for AE, WE and EM has a high fluctuation and there is no obvious trend in recent 20years. </t>
  </si>
  <si>
    <t>Therefore, we attempted to historical method to calculate expeted return. Considering there is some extremely high return before 2000(especially for EM), and financial crisis in 2008, we only used the data for recent 10years.</t>
  </si>
  <si>
    <t>As economic recovery around the world after COVID-19 is lower than expected, we remained the return in 2020 and 2021 to show its long term negative effect.</t>
  </si>
  <si>
    <t>Expected return</t>
  </si>
  <si>
    <t>There is also no obvious trend  for these three asset, so we still use historical method for each asset.</t>
  </si>
  <si>
    <t>Because of the high inflation, RBA may remain a relative high interest rate, and this will cause a negative effect on property market. Therefore, we also made adjustments on historical averages.</t>
  </si>
  <si>
    <t>Hedge fund has a relatively low fluctuation and with the poor economy performance around the world these years, it shows a slightly decline. So we assume it will remain the same level as past five years, consider it has already in a low level because of COVID-19.</t>
  </si>
  <si>
    <t>PE has extremely high fluctuation. There are also extreme observations in 2004 and 2008. To minimise the effect from these two observation, we use data for the recent 10 years.</t>
  </si>
  <si>
    <t xml:space="preserve">PE </t>
  </si>
  <si>
    <t xml:space="preserve">we can see that the yield of fixed income and cash both show a clear downward trend during such a long period, although events like financial crisis and COVID-19 happened. </t>
  </si>
  <si>
    <t>Therefore, we assume that this declining trend will continue for the next five years and keep the same speed.</t>
  </si>
  <si>
    <t>Summary</t>
  </si>
  <si>
    <t>expected return</t>
  </si>
  <si>
    <t>Bootstrap Analysis</t>
  </si>
  <si>
    <t>total</t>
  </si>
  <si>
    <t>equity</t>
  </si>
  <si>
    <t>Current Weight</t>
  </si>
  <si>
    <t>New Weight</t>
  </si>
  <si>
    <t>Input Data</t>
  </si>
  <si>
    <t>1000 draws</t>
  </si>
  <si>
    <t>Portfolio Return - ln(1+r)</t>
  </si>
  <si>
    <t>Benchmark Return - ln(1+r)</t>
  </si>
  <si>
    <t>P-B</t>
  </si>
  <si>
    <t>Years</t>
  </si>
  <si>
    <t>Probability</t>
  </si>
  <si>
    <t xml:space="preserve">Portfolio </t>
  </si>
  <si>
    <t>Year 1</t>
  </si>
  <si>
    <t>Year 2</t>
  </si>
  <si>
    <t>Year 3</t>
  </si>
  <si>
    <t>Year 4</t>
  </si>
  <si>
    <t>Year 5</t>
  </si>
  <si>
    <t>Terminal Value</t>
  </si>
  <si>
    <t>Annual Return</t>
  </si>
  <si>
    <t>Return</t>
  </si>
  <si>
    <t>Value</t>
  </si>
  <si>
    <t>E(R)</t>
  </si>
  <si>
    <t>E(R-rf)</t>
  </si>
  <si>
    <t>STDEV(R)</t>
  </si>
  <si>
    <t>Constraint</t>
  </si>
  <si>
    <t>Terminal value</t>
  </si>
  <si>
    <t>maximum</t>
  </si>
  <si>
    <t>Absolute target</t>
  </si>
  <si>
    <t>&gt;=2.41%+3%</t>
  </si>
  <si>
    <t>Prob(loss in 5 year)</t>
  </si>
  <si>
    <t>&lt;=20%</t>
  </si>
  <si>
    <t>Tracking error</t>
  </si>
  <si>
    <t>&lt;=2%</t>
  </si>
  <si>
    <t>Illiquid asset</t>
  </si>
  <si>
    <t>Cash</t>
  </si>
  <si>
    <t>&gt;=2%</t>
  </si>
  <si>
    <t>Equity</t>
  </si>
  <si>
    <t>&lt;74%</t>
  </si>
  <si>
    <t>Sum of Weight</t>
  </si>
  <si>
    <t>Quarterly Value</t>
    <phoneticPr fontId="20" type="noConversion"/>
  </si>
  <si>
    <t>-</t>
  </si>
  <si>
    <t>Adjusted Quarterly Return</t>
    <phoneticPr fontId="35" type="noConversion"/>
  </si>
  <si>
    <t>Actual Average</t>
    <phoneticPr fontId="35" type="noConversion"/>
  </si>
  <si>
    <t>Expected Return (Yearly)</t>
    <phoneticPr fontId="35" type="noConversion"/>
  </si>
  <si>
    <t>Expected Return (Quarterly)</t>
    <phoneticPr fontId="35" type="noConversion"/>
  </si>
  <si>
    <t>Adjustment</t>
    <phoneticPr fontId="35" type="noConversion"/>
  </si>
  <si>
    <t>Average Check</t>
    <phoneticPr fontId="35" type="noConversion"/>
  </si>
  <si>
    <t>Historical Rolling</t>
    <phoneticPr fontId="20" type="noConversion"/>
  </si>
  <si>
    <t>Portfolio</t>
  </si>
  <si>
    <t>Current Weight</t>
    <phoneticPr fontId="35" type="noConversion"/>
  </si>
  <si>
    <t>Peer Group</t>
    <phoneticPr fontId="35" type="noConversion"/>
  </si>
  <si>
    <t>New Weight</t>
    <phoneticPr fontId="35" type="noConversion"/>
  </si>
  <si>
    <t>Standard Deviation</t>
    <phoneticPr fontId="35" type="noConversion"/>
  </si>
  <si>
    <t>Weight Comparison</t>
  </si>
  <si>
    <t>Bootstrap Weight</t>
  </si>
  <si>
    <t>History Rolling Weight</t>
  </si>
  <si>
    <t>Average Weight</t>
  </si>
  <si>
    <t>Current Portfolio Weight</t>
  </si>
  <si>
    <t>Weight Fitted Comparison</t>
  </si>
  <si>
    <t>Current Weight with Bootstrap</t>
  </si>
  <si>
    <t>Current Weight with History Rolling</t>
  </si>
  <si>
    <t>Bootstrap Method</t>
  </si>
  <si>
    <t>History Rolling Method</t>
  </si>
  <si>
    <t>Average Weight with Bootstrap</t>
  </si>
  <si>
    <t>Average Weight with History Rolling</t>
  </si>
  <si>
    <t>Adjusted Weight with Bootstrap</t>
  </si>
  <si>
    <t>Adjusted Weight with History Rolling</t>
  </si>
  <si>
    <t>Weight Adjustment</t>
  </si>
  <si>
    <t>Selected Weight</t>
  </si>
  <si>
    <t>Change(%)</t>
  </si>
  <si>
    <t>+7.87%</t>
  </si>
  <si>
    <t>Adjusted weight</t>
  </si>
  <si>
    <t>Final Portfolio</t>
  </si>
  <si>
    <t>Checking</t>
  </si>
  <si>
    <t>√</t>
  </si>
  <si>
    <t>&gt;=2.41% (inflation) +3%</t>
  </si>
  <si>
    <t>&lt;74% (within 15% range of the benchmark allocation)</t>
  </si>
  <si>
    <t>Clients' Constraint</t>
  </si>
  <si>
    <t>Inflation</t>
  </si>
  <si>
    <t>A</t>
  </si>
  <si>
    <t>E</t>
  </si>
  <si>
    <t>FY14</t>
  </si>
  <si>
    <t>FY15</t>
  </si>
  <si>
    <t>FY16</t>
  </si>
  <si>
    <t>FY17</t>
  </si>
  <si>
    <t>FY18</t>
  </si>
  <si>
    <t>FY19</t>
  </si>
  <si>
    <t>FY20</t>
  </si>
  <si>
    <t>FY21</t>
  </si>
  <si>
    <t>FY22</t>
  </si>
  <si>
    <t>FY23</t>
  </si>
  <si>
    <t>FY24</t>
  </si>
  <si>
    <t>FY25</t>
  </si>
  <si>
    <t>FY26</t>
  </si>
  <si>
    <t>FY27</t>
  </si>
  <si>
    <t>FY28</t>
  </si>
  <si>
    <t>Commonwealth Government 10 year bond (RBA 21-23)</t>
  </si>
  <si>
    <t>Commonwealth Government Indexed Bond (RBA 21-23)</t>
  </si>
  <si>
    <t>Note:  2014-20 data could not be found from the RBA and were therefore substituted from the IMF.  
           2021-23 inflation are the difference between 10-year bond and indexed bond. 
           Forecast numbers are based on the average of the previous three years.</t>
  </si>
  <si>
    <t>Fundmental Risk Analysis</t>
  </si>
  <si>
    <t>Types</t>
  </si>
  <si>
    <t>Selected weight</t>
  </si>
  <si>
    <t>Economic Risks</t>
  </si>
  <si>
    <t>Commodity</t>
  </si>
  <si>
    <t>Final Weight</t>
  </si>
  <si>
    <t>Inflation Risks</t>
  </si>
  <si>
    <t>Listed Properties</t>
  </si>
  <si>
    <t>Illiquidity</t>
  </si>
  <si>
    <t>Direct Properties</t>
  </si>
  <si>
    <t>Home Bias</t>
  </si>
  <si>
    <t>Australia Equity</t>
  </si>
  <si>
    <t>World Equity</t>
  </si>
  <si>
    <t>Emerging Market</t>
  </si>
  <si>
    <t>HPPIB - Total Portfolio Weightings and Measures</t>
  </si>
  <si>
    <r>
      <rPr>
        <b/>
        <u/>
        <sz val="10.5"/>
        <color theme="1"/>
        <rFont val="Arial"/>
        <family val="2"/>
      </rPr>
      <t>Benchmark</t>
    </r>
    <r>
      <rPr>
        <b/>
        <sz val="10.5"/>
        <color theme="1"/>
        <rFont val="Arial"/>
        <family val="2"/>
      </rPr>
      <t xml:space="preserve"> (Average Weights)</t>
    </r>
  </si>
  <si>
    <t>Liquid Asset?</t>
  </si>
  <si>
    <t>Assets (A$m)</t>
  </si>
  <si>
    <t>% Weight</t>
  </si>
  <si>
    <t>Asset Classes</t>
  </si>
  <si>
    <t>Equities</t>
  </si>
  <si>
    <t xml:space="preserve">  - Australia</t>
  </si>
  <si>
    <t>Yes</t>
  </si>
  <si>
    <t xml:space="preserve">  - World</t>
  </si>
  <si>
    <t xml:space="preserve">  - Emerging Markets</t>
  </si>
  <si>
    <t>Total Equities</t>
  </si>
  <si>
    <t>Fixed Income</t>
  </si>
  <si>
    <t xml:space="preserve">  - Australian Cash</t>
  </si>
  <si>
    <t>Total Fixed Income</t>
  </si>
  <si>
    <t>Property &amp; Infrastructure</t>
  </si>
  <si>
    <t xml:space="preserve">  - Listed</t>
  </si>
  <si>
    <t xml:space="preserve">  - Direct</t>
  </si>
  <si>
    <t>No</t>
  </si>
  <si>
    <t>Total Property &amp; Infrastructure</t>
  </si>
  <si>
    <t>Other Alternatives</t>
  </si>
  <si>
    <t xml:space="preserve">  - Hedge Funds</t>
  </si>
  <si>
    <t xml:space="preserve">  - Private Equity</t>
  </si>
  <si>
    <t xml:space="preserve">  - Commodities</t>
  </si>
  <si>
    <t>Total Other Alternatives</t>
  </si>
  <si>
    <t>TOTAL</t>
  </si>
  <si>
    <t>&lt; Assumption based on australian super</t>
  </si>
  <si>
    <t>https://www.australiansuper.com/compare-us/fees-and-costs</t>
  </si>
  <si>
    <t>&lt; Includes incentive fees</t>
  </si>
  <si>
    <t>Note: The data provided in the assignment are gross-of-fees. To compute investor specific return, relevant fees need to be subtracted.</t>
  </si>
  <si>
    <t>Fees Adjustment</t>
  </si>
  <si>
    <t>Total Fees</t>
  </si>
  <si>
    <t>Management Fees (%)</t>
  </si>
  <si>
    <t>Fees</t>
  </si>
  <si>
    <t xml:space="preserve">Return </t>
  </si>
  <si>
    <t>Adjusted Real Return</t>
  </si>
  <si>
    <t>Abusolute Target</t>
  </si>
  <si>
    <t>5.61% &gt; 5.41%</t>
  </si>
  <si>
    <t>Average</t>
  </si>
  <si>
    <t>Beginning of each period</t>
  </si>
  <si>
    <t>End of each period</t>
  </si>
  <si>
    <t>Quartely</t>
  </si>
  <si>
    <t>Annually</t>
  </si>
  <si>
    <t>July</t>
  </si>
  <si>
    <t>Rebalance?</t>
  </si>
  <si>
    <t>Trading</t>
  </si>
  <si>
    <t>Transaction cost</t>
  </si>
  <si>
    <t>Fund size</t>
  </si>
  <si>
    <t>Return&gt;0.3</t>
  </si>
  <si>
    <t>Return&gt;0.5</t>
  </si>
  <si>
    <t>Return&gt;0.6</t>
  </si>
  <si>
    <t>Return&gt;0.2</t>
  </si>
  <si>
    <t>Return&gt;0.25</t>
  </si>
  <si>
    <t>Return&gt;0.15</t>
  </si>
  <si>
    <t>Return&gt;0.05</t>
  </si>
  <si>
    <t>Return&gt;0.1</t>
  </si>
  <si>
    <t>Return&gt;0.35</t>
  </si>
  <si>
    <t>Return&gt;0.4</t>
  </si>
  <si>
    <t>Return&gt;0.45</t>
  </si>
  <si>
    <t>Investor</t>
  </si>
  <si>
    <t>Cost</t>
  </si>
  <si>
    <t>Fixed cost</t>
  </si>
  <si>
    <t>Variable cost</t>
  </si>
  <si>
    <t>From the point of weight AE</t>
  </si>
  <si>
    <t>Ways</t>
  </si>
  <si>
    <t>Return1</t>
  </si>
  <si>
    <t>Return2</t>
  </si>
  <si>
    <t>&gt;5%</t>
  </si>
  <si>
    <t>&gt;10%</t>
  </si>
  <si>
    <t>&gt;15%</t>
  </si>
  <si>
    <t>&gt;20%</t>
  </si>
  <si>
    <t>&gt;25%</t>
  </si>
  <si>
    <t>&gt;30%</t>
  </si>
  <si>
    <t>&gt;35%</t>
  </si>
  <si>
    <t>&gt;40%</t>
  </si>
  <si>
    <t>&gt;45%</t>
  </si>
  <si>
    <t>&gt;50%</t>
  </si>
  <si>
    <t>From the point of Momantum</t>
  </si>
  <si>
    <t>&gt;55%</t>
  </si>
  <si>
    <t>return</t>
  </si>
  <si>
    <t>01/31/85</t>
  </si>
  <si>
    <t>02/28/85</t>
  </si>
  <si>
    <t>03/29/85</t>
  </si>
  <si>
    <t>04/30/85</t>
  </si>
  <si>
    <t>05/31/85</t>
  </si>
  <si>
    <t>06/28/85</t>
  </si>
  <si>
    <t>07/31/85</t>
  </si>
  <si>
    <t>08/30/85</t>
  </si>
  <si>
    <t>09/30/85</t>
  </si>
  <si>
    <t>10/31/85</t>
  </si>
  <si>
    <t>11/29/85</t>
  </si>
  <si>
    <t>12/31/85</t>
  </si>
  <si>
    <t>01/31/86</t>
  </si>
  <si>
    <t>02/28/86</t>
  </si>
  <si>
    <t>03/31/86</t>
  </si>
  <si>
    <t>04/30/86</t>
  </si>
  <si>
    <t>05/30/86</t>
  </si>
  <si>
    <t>06/30/86</t>
  </si>
  <si>
    <t>07/31/86</t>
  </si>
  <si>
    <t>08/29/86</t>
  </si>
  <si>
    <t>09/30/86</t>
  </si>
  <si>
    <t>10/31/86</t>
  </si>
  <si>
    <t>11/28/86</t>
  </si>
  <si>
    <t>12/31/86</t>
  </si>
  <si>
    <t>01/30/87</t>
  </si>
  <si>
    <t>02/27/87</t>
  </si>
  <si>
    <t>03/31/87</t>
  </si>
  <si>
    <t>04/30/87</t>
  </si>
  <si>
    <t>05/29/87</t>
  </si>
  <si>
    <t>06/30/87</t>
  </si>
  <si>
    <t>07/31/87</t>
  </si>
  <si>
    <t>08/31/87</t>
  </si>
  <si>
    <t>09/30/87</t>
  </si>
  <si>
    <t>10/30/87</t>
  </si>
  <si>
    <t>11/30/87</t>
  </si>
  <si>
    <t>12/31/87</t>
  </si>
  <si>
    <t>01/29/88</t>
  </si>
  <si>
    <t>02/29/88</t>
  </si>
  <si>
    <t>03/31/88</t>
  </si>
  <si>
    <t>04/29/88</t>
  </si>
  <si>
    <t>05/31/88</t>
  </si>
  <si>
    <t>06/30/88</t>
  </si>
  <si>
    <t>07/29/88</t>
  </si>
  <si>
    <t>08/31/88</t>
  </si>
  <si>
    <t>09/30/88</t>
  </si>
  <si>
    <t>10/31/88</t>
  </si>
  <si>
    <t>11/30/88</t>
  </si>
  <si>
    <t>12/30/88</t>
  </si>
  <si>
    <t>01/31/89</t>
  </si>
  <si>
    <t>02/28/89</t>
  </si>
  <si>
    <t>03/31/89</t>
  </si>
  <si>
    <t>04/28/89</t>
  </si>
  <si>
    <t>05/31/89</t>
  </si>
  <si>
    <t>06/30/89</t>
  </si>
  <si>
    <t>07/31/89</t>
  </si>
  <si>
    <t>08/31/89</t>
  </si>
  <si>
    <t>09/29/89</t>
  </si>
  <si>
    <t>10/31/89</t>
  </si>
  <si>
    <t>11/30/89</t>
  </si>
  <si>
    <t>12/29/89</t>
  </si>
  <si>
    <t>01/31/90</t>
  </si>
  <si>
    <t>02/28/90</t>
  </si>
  <si>
    <t>03/30/90</t>
  </si>
  <si>
    <t>04/30/90</t>
  </si>
  <si>
    <t>05/31/90</t>
  </si>
  <si>
    <t>06/29/90</t>
  </si>
  <si>
    <t>07/31/90</t>
  </si>
  <si>
    <t>08/31/90</t>
  </si>
  <si>
    <t>09/28/90</t>
  </si>
  <si>
    <t>10/31/90</t>
  </si>
  <si>
    <t>11/30/90</t>
  </si>
  <si>
    <t>12/31/90</t>
  </si>
  <si>
    <t>01/31/91</t>
  </si>
  <si>
    <t>02/28/91</t>
  </si>
  <si>
    <t>03/29/91</t>
  </si>
  <si>
    <t>04/30/91</t>
  </si>
  <si>
    <t>05/31/91</t>
  </si>
  <si>
    <t>06/28/91</t>
  </si>
  <si>
    <t>07/31/91</t>
  </si>
  <si>
    <t>08/30/91</t>
  </si>
  <si>
    <t>09/30/91</t>
  </si>
  <si>
    <t>10/31/91</t>
  </si>
  <si>
    <t>11/29/91</t>
  </si>
  <si>
    <t>12/31/91</t>
  </si>
  <si>
    <t>01/31/92</t>
  </si>
  <si>
    <t>02/28/92</t>
  </si>
  <si>
    <t>03/31/92</t>
  </si>
  <si>
    <t>04/30/92</t>
  </si>
  <si>
    <t>05/29/92</t>
  </si>
  <si>
    <t>06/30/92</t>
  </si>
  <si>
    <t>07/31/92</t>
  </si>
  <si>
    <t>08/31/92</t>
  </si>
  <si>
    <t>09/30/92</t>
  </si>
  <si>
    <t>10/30/92</t>
  </si>
  <si>
    <t>11/30/92</t>
  </si>
  <si>
    <t>12/31/92</t>
  </si>
  <si>
    <t>01/29/93</t>
  </si>
  <si>
    <t>02/26/93</t>
  </si>
  <si>
    <t>03/31/93</t>
  </si>
  <si>
    <t>04/30/93</t>
  </si>
  <si>
    <t>05/31/93</t>
  </si>
  <si>
    <t>06/30/93</t>
  </si>
  <si>
    <t>07/30/93</t>
  </si>
  <si>
    <t>08/31/93</t>
  </si>
  <si>
    <t>09/30/93</t>
  </si>
  <si>
    <t>10/29/93</t>
  </si>
  <si>
    <t>11/30/93</t>
  </si>
  <si>
    <t>12/31/93</t>
  </si>
  <si>
    <t>01/31/94</t>
  </si>
  <si>
    <t>02/28/94</t>
  </si>
  <si>
    <t>03/31/94</t>
  </si>
  <si>
    <t>04/29/94</t>
  </si>
  <si>
    <t>05/31/94</t>
  </si>
  <si>
    <t>06/30/94</t>
  </si>
  <si>
    <t>07/29/94</t>
  </si>
  <si>
    <t>08/31/94</t>
  </si>
  <si>
    <t>09/30/94</t>
  </si>
  <si>
    <t>10/31/94</t>
  </si>
  <si>
    <t>11/30/94</t>
  </si>
  <si>
    <t>12/30/94</t>
  </si>
  <si>
    <t>01/31/95</t>
  </si>
  <si>
    <t>02/28/95</t>
  </si>
  <si>
    <t>03/31/95</t>
  </si>
  <si>
    <t>04/28/95</t>
  </si>
  <si>
    <t>05/31/95</t>
  </si>
  <si>
    <t>06/30/95</t>
  </si>
  <si>
    <t>07/31/95</t>
  </si>
  <si>
    <t>08/31/95</t>
  </si>
  <si>
    <t>09/29/95</t>
  </si>
  <si>
    <t>10/31/95</t>
  </si>
  <si>
    <t>11/30/95</t>
  </si>
  <si>
    <t>12/29/95</t>
  </si>
  <si>
    <t>01/31/96</t>
  </si>
  <si>
    <t>02/29/96</t>
  </si>
  <si>
    <t>03/29/96</t>
  </si>
  <si>
    <t>04/30/96</t>
  </si>
  <si>
    <t>05/31/96</t>
  </si>
  <si>
    <t>06/28/96</t>
  </si>
  <si>
    <t>07/31/96</t>
  </si>
  <si>
    <t>08/30/96</t>
  </si>
  <si>
    <t>09/30/96</t>
  </si>
  <si>
    <t>10/31/96</t>
  </si>
  <si>
    <t>11/29/96</t>
  </si>
  <si>
    <t>12/31/96</t>
  </si>
  <si>
    <t>01/31/97</t>
  </si>
  <si>
    <t>02/28/97</t>
  </si>
  <si>
    <t>03/31/97</t>
  </si>
  <si>
    <t>04/30/97</t>
  </si>
  <si>
    <t>05/30/97</t>
  </si>
  <si>
    <t>06/30/97</t>
  </si>
  <si>
    <t>07/31/97</t>
  </si>
  <si>
    <t>08/29/97</t>
  </si>
  <si>
    <t>09/30/97</t>
  </si>
  <si>
    <t>10/31/97</t>
  </si>
  <si>
    <t>11/28/97</t>
  </si>
  <si>
    <t>12/31/97</t>
  </si>
  <si>
    <t>01/30/98</t>
  </si>
  <si>
    <t>02/27/98</t>
  </si>
  <si>
    <t>03/31/98</t>
  </si>
  <si>
    <t>04/30/98</t>
  </si>
  <si>
    <t>05/29/98</t>
  </si>
  <si>
    <t>06/30/98</t>
  </si>
  <si>
    <t>07/31/98</t>
  </si>
  <si>
    <t>08/31/98</t>
  </si>
  <si>
    <t>09/30/98</t>
  </si>
  <si>
    <t>10/30/98</t>
  </si>
  <si>
    <t>11/30/98</t>
  </si>
  <si>
    <t>12/31/98</t>
  </si>
  <si>
    <t>01/29/99</t>
  </si>
  <si>
    <t>02/26/99</t>
  </si>
  <si>
    <t>03/31/99</t>
  </si>
  <si>
    <t>04/30/99</t>
  </si>
  <si>
    <t>05/31/99</t>
  </si>
  <si>
    <t>06/30/99</t>
  </si>
  <si>
    <t>07/30/99</t>
  </si>
  <si>
    <t>08/31/99</t>
  </si>
  <si>
    <t>09/30/99</t>
  </si>
  <si>
    <t>10/29/99</t>
  </si>
  <si>
    <t>11/30/99</t>
  </si>
  <si>
    <t>12/31/99</t>
  </si>
  <si>
    <t>01/31/00</t>
  </si>
  <si>
    <t>02/29/00</t>
  </si>
  <si>
    <t>03/31/00</t>
  </si>
  <si>
    <t>04/28/00</t>
  </si>
  <si>
    <t>05/31/00</t>
  </si>
  <si>
    <t>06/30/00</t>
  </si>
  <si>
    <t>07/31/00</t>
  </si>
  <si>
    <t>08/31/00</t>
  </si>
  <si>
    <t>09/29/00</t>
  </si>
  <si>
    <t>10/31/00</t>
  </si>
  <si>
    <t>11/30/00</t>
  </si>
  <si>
    <t>12/29/00</t>
  </si>
  <si>
    <t>01/31/01</t>
  </si>
  <si>
    <t>02/28/01</t>
  </si>
  <si>
    <t>03/30/01</t>
  </si>
  <si>
    <t>04/30/01</t>
  </si>
  <si>
    <t>05/31/01</t>
  </si>
  <si>
    <t>06/29/01</t>
  </si>
  <si>
    <t>07/31/01</t>
  </si>
  <si>
    <t>08/31/01</t>
  </si>
  <si>
    <t>09/28/01</t>
  </si>
  <si>
    <t>10/31/01</t>
  </si>
  <si>
    <t>11/30/01</t>
  </si>
  <si>
    <t>12/31/01</t>
  </si>
  <si>
    <t>01/31/02</t>
  </si>
  <si>
    <t>02/28/02</t>
  </si>
  <si>
    <t>03/29/02</t>
  </si>
  <si>
    <t>04/30/02</t>
  </si>
  <si>
    <t>05/31/02</t>
  </si>
  <si>
    <t>06/28/02</t>
  </si>
  <si>
    <t>07/31/02</t>
  </si>
  <si>
    <t>08/30/02</t>
  </si>
  <si>
    <t>09/30/02</t>
  </si>
  <si>
    <t>10/31/02</t>
  </si>
  <si>
    <t>11/29/02</t>
  </si>
  <si>
    <t>12/31/02</t>
  </si>
  <si>
    <t>01/31/03</t>
  </si>
  <si>
    <t>02/28/03</t>
  </si>
  <si>
    <t>03/31/03</t>
  </si>
  <si>
    <t>04/30/03</t>
  </si>
  <si>
    <t>05/30/03</t>
  </si>
  <si>
    <t>06/30/03</t>
  </si>
  <si>
    <t>07/31/03</t>
  </si>
  <si>
    <t>08/29/03</t>
  </si>
  <si>
    <t>09/30/03</t>
  </si>
  <si>
    <t>10/31/03</t>
  </si>
  <si>
    <t>11/28/03</t>
  </si>
  <si>
    <t>12/31/03</t>
  </si>
  <si>
    <t>01/30/04</t>
  </si>
  <si>
    <t>02/27/04</t>
  </si>
  <si>
    <t>03/31/04</t>
  </si>
  <si>
    <t>04/30/04</t>
  </si>
  <si>
    <t>05/31/04</t>
  </si>
  <si>
    <t>06/30/04</t>
  </si>
  <si>
    <t>07/30/04</t>
  </si>
  <si>
    <t>08/31/04</t>
  </si>
  <si>
    <t>09/30/04</t>
  </si>
  <si>
    <t>10/29/04</t>
  </si>
  <si>
    <t>11/30/04</t>
  </si>
  <si>
    <t>12/31/04</t>
  </si>
  <si>
    <t>01/31/05</t>
  </si>
  <si>
    <t>02/28/05</t>
  </si>
  <si>
    <t>03/31/05</t>
  </si>
  <si>
    <t>04/29/05</t>
  </si>
  <si>
    <t>05/31/05</t>
  </si>
  <si>
    <t>06/30/05</t>
  </si>
  <si>
    <t>07/29/05</t>
  </si>
  <si>
    <t>08/31/05</t>
  </si>
  <si>
    <t>09/30/05</t>
  </si>
  <si>
    <t>10/31/05</t>
  </si>
  <si>
    <t>11/30/05</t>
  </si>
  <si>
    <t>12/30/05</t>
  </si>
  <si>
    <t>01/31/06</t>
  </si>
  <si>
    <t>02/28/06</t>
  </si>
  <si>
    <t>03/31/06</t>
  </si>
  <si>
    <t>04/28/06</t>
  </si>
  <si>
    <t>05/31/06</t>
  </si>
  <si>
    <t>06/30/06</t>
  </si>
  <si>
    <t>07/31/06</t>
  </si>
  <si>
    <t>08/31/06</t>
  </si>
  <si>
    <t>09/29/06</t>
  </si>
  <si>
    <t>10/31/06</t>
  </si>
  <si>
    <t>11/30/06</t>
  </si>
  <si>
    <t>12/29/06</t>
  </si>
  <si>
    <t>01/31/07</t>
  </si>
  <si>
    <t>02/28/07</t>
  </si>
  <si>
    <t>03/30/07</t>
  </si>
  <si>
    <t>04/30/07</t>
  </si>
  <si>
    <t>05/31/07</t>
  </si>
  <si>
    <t>06/29/07</t>
  </si>
  <si>
    <t>07/31/07</t>
  </si>
  <si>
    <t>08/31/07</t>
  </si>
  <si>
    <t>09/28/07</t>
  </si>
  <si>
    <t>10/31/07</t>
  </si>
  <si>
    <t>11/30/07</t>
  </si>
  <si>
    <t>12/31/07</t>
  </si>
  <si>
    <t>01/31/08</t>
  </si>
  <si>
    <t>02/29/08</t>
  </si>
  <si>
    <t>03/31/08</t>
  </si>
  <si>
    <t>04/30/08</t>
  </si>
  <si>
    <t>05/30/08</t>
  </si>
  <si>
    <t>06/30/08</t>
  </si>
  <si>
    <t>07/31/08</t>
  </si>
  <si>
    <t>08/29/08</t>
  </si>
  <si>
    <t>09/30/08</t>
  </si>
  <si>
    <t>10/31/08</t>
  </si>
  <si>
    <t>11/28/08</t>
  </si>
  <si>
    <t>12/31/08</t>
  </si>
  <si>
    <t>01/30/09</t>
  </si>
  <si>
    <t>02/27/09</t>
  </si>
  <si>
    <t>03/31/09</t>
  </si>
  <si>
    <t>04/30/09</t>
  </si>
  <si>
    <t>05/29/09</t>
  </si>
  <si>
    <t>06/30/09</t>
  </si>
  <si>
    <t>07/31/09</t>
  </si>
  <si>
    <t>08/31/09</t>
  </si>
  <si>
    <t>09/30/09</t>
  </si>
  <si>
    <t>10/30/09</t>
  </si>
  <si>
    <t>11/30/09</t>
  </si>
  <si>
    <t>12/31/09</t>
  </si>
  <si>
    <t>01/29/10</t>
  </si>
  <si>
    <t>02/26/10</t>
  </si>
  <si>
    <t>03/31/10</t>
  </si>
  <si>
    <t>04/30/10</t>
  </si>
  <si>
    <t>05/31/10</t>
  </si>
  <si>
    <t>06/30/10</t>
  </si>
  <si>
    <t>07/30/10</t>
  </si>
  <si>
    <t>08/31/10</t>
  </si>
  <si>
    <t>09/30/10</t>
  </si>
  <si>
    <t>10/29/10</t>
  </si>
  <si>
    <t>11/30/10</t>
  </si>
  <si>
    <t>12/31/10</t>
  </si>
  <si>
    <t>01/31/11</t>
  </si>
  <si>
    <t>02/28/11</t>
  </si>
  <si>
    <t>03/31/11</t>
  </si>
  <si>
    <t>04/29/11</t>
  </si>
  <si>
    <t>05/31/11</t>
  </si>
  <si>
    <t>06/30/11</t>
  </si>
  <si>
    <t>07/29/11</t>
  </si>
  <si>
    <t>08/31/11</t>
  </si>
  <si>
    <t>09/30/11</t>
  </si>
  <si>
    <t>10/31/11</t>
  </si>
  <si>
    <t>11/30/11</t>
  </si>
  <si>
    <t>12/30/11</t>
  </si>
  <si>
    <t>01/31/12</t>
  </si>
  <si>
    <t>02/29/12</t>
  </si>
  <si>
    <t>03/30/12</t>
  </si>
  <si>
    <t>04/30/12</t>
  </si>
  <si>
    <t>05/31/12</t>
  </si>
  <si>
    <t>06/29/12</t>
  </si>
  <si>
    <t>07/31/12</t>
  </si>
  <si>
    <t>08/31/12</t>
  </si>
  <si>
    <t>09/28/12</t>
  </si>
  <si>
    <t>10/31/12</t>
  </si>
  <si>
    <t>11/30/12</t>
  </si>
  <si>
    <t>12/31/12</t>
  </si>
  <si>
    <t>01/31/13</t>
  </si>
  <si>
    <t>02/28/13</t>
  </si>
  <si>
    <t>03/29/13</t>
  </si>
  <si>
    <t>04/30/13</t>
  </si>
  <si>
    <t>05/31/13</t>
  </si>
  <si>
    <t>06/28/13</t>
  </si>
  <si>
    <t>07/31/13</t>
  </si>
  <si>
    <t>08/30/13</t>
  </si>
  <si>
    <t>09/30/13</t>
  </si>
  <si>
    <t>10/31/13</t>
  </si>
  <si>
    <t>11/29/13</t>
  </si>
  <si>
    <t>12/31/13</t>
  </si>
  <si>
    <t>01/31/14</t>
  </si>
  <si>
    <t>02/28/14</t>
  </si>
  <si>
    <t>03/31/14</t>
  </si>
  <si>
    <t>04/30/14</t>
  </si>
  <si>
    <t>05/30/14</t>
  </si>
  <si>
    <t>06/30/14</t>
  </si>
  <si>
    <t>07/31/14</t>
  </si>
  <si>
    <t>08/29/14</t>
  </si>
  <si>
    <t>09/30/14</t>
  </si>
  <si>
    <t>10/31/14</t>
  </si>
  <si>
    <t>11/28/14</t>
  </si>
  <si>
    <t>12/31/14</t>
  </si>
  <si>
    <t>01/30/15</t>
  </si>
  <si>
    <t>02/27/15</t>
  </si>
  <si>
    <t>03/31/15</t>
  </si>
  <si>
    <t>04/30/15</t>
  </si>
  <si>
    <t>05/29/15</t>
  </si>
  <si>
    <t>06/30/15</t>
  </si>
  <si>
    <t>07/31/15</t>
  </si>
  <si>
    <t>08/31/15</t>
  </si>
  <si>
    <t>09/30/15</t>
  </si>
  <si>
    <t>10/30/15</t>
  </si>
  <si>
    <t>11/30/15</t>
  </si>
  <si>
    <t>12/31/15</t>
  </si>
  <si>
    <t>01/29/16</t>
  </si>
  <si>
    <t>02/29/16</t>
  </si>
  <si>
    <t>03/31/16</t>
  </si>
  <si>
    <t>04/29/16</t>
  </si>
  <si>
    <t>05/31/16</t>
  </si>
  <si>
    <t>06/30/16</t>
  </si>
  <si>
    <t>07/29/16</t>
  </si>
  <si>
    <t>08/31/16</t>
  </si>
  <si>
    <t>09/30/16</t>
  </si>
  <si>
    <t>10/31/16</t>
  </si>
  <si>
    <t>11/30/16</t>
  </si>
  <si>
    <t>12/30/16</t>
  </si>
  <si>
    <t>01/31/17</t>
  </si>
  <si>
    <t>02/28/17</t>
  </si>
  <si>
    <t>03/31/17</t>
  </si>
  <si>
    <t>04/28/17</t>
  </si>
  <si>
    <t>05/31/17</t>
  </si>
  <si>
    <t>06/30/17</t>
  </si>
  <si>
    <t>07/31/17</t>
  </si>
  <si>
    <t>08/31/17</t>
  </si>
  <si>
    <t>09/29/17</t>
  </si>
  <si>
    <t>10/31/17</t>
  </si>
  <si>
    <t>11/30/17</t>
  </si>
  <si>
    <t>12/29/17</t>
  </si>
  <si>
    <t>01/31/18</t>
  </si>
  <si>
    <t>02/28/18</t>
  </si>
  <si>
    <t>03/30/18</t>
  </si>
  <si>
    <t>04/30/18</t>
  </si>
  <si>
    <t>05/31/18</t>
  </si>
  <si>
    <t>06/29/18</t>
  </si>
  <si>
    <t>07/31/18</t>
  </si>
  <si>
    <t>08/31/18</t>
  </si>
  <si>
    <t>09/28/18</t>
  </si>
  <si>
    <t>10/31/18</t>
  </si>
  <si>
    <t>11/30/18</t>
  </si>
  <si>
    <t>12/31/18</t>
  </si>
  <si>
    <t>01/31/19</t>
  </si>
  <si>
    <t>02/28/19</t>
  </si>
  <si>
    <t>03/29/19</t>
  </si>
  <si>
    <t>04/30/19</t>
  </si>
  <si>
    <t>05/31/19</t>
  </si>
  <si>
    <t>06/28/19</t>
  </si>
  <si>
    <t>07/31/19</t>
  </si>
  <si>
    <t>08/30/19</t>
  </si>
  <si>
    <t>09/30/19</t>
  </si>
  <si>
    <t>10/31/19</t>
  </si>
  <si>
    <t>11/29/19</t>
  </si>
  <si>
    <t>12/31/19</t>
  </si>
  <si>
    <t>01/31/20</t>
  </si>
  <si>
    <t>02/28/20</t>
  </si>
  <si>
    <t>03/31/20</t>
  </si>
  <si>
    <t>04/30/20</t>
  </si>
  <si>
    <t>05/29/20</t>
  </si>
  <si>
    <t>06/30/20</t>
  </si>
  <si>
    <t>07/31/20</t>
  </si>
  <si>
    <t>08/31/20</t>
  </si>
  <si>
    <t>09/30/20</t>
  </si>
  <si>
    <t>10/30/20</t>
  </si>
  <si>
    <t>11/30/20</t>
  </si>
  <si>
    <t>12/31/20</t>
  </si>
  <si>
    <t>01/29/21</t>
  </si>
  <si>
    <t>02/26/21</t>
  </si>
  <si>
    <t>03/31/21</t>
  </si>
  <si>
    <t>04/30/21</t>
  </si>
  <si>
    <t>05/31/21</t>
  </si>
  <si>
    <t>06/30/21</t>
  </si>
  <si>
    <t>07/30/21</t>
  </si>
  <si>
    <t>08/31/21</t>
  </si>
  <si>
    <t>09/30/21</t>
  </si>
  <si>
    <t>10/29/21</t>
  </si>
  <si>
    <t>11/30/21</t>
  </si>
  <si>
    <t>12/31/21</t>
  </si>
  <si>
    <t>01/31/22</t>
  </si>
  <si>
    <t>02/28/22</t>
  </si>
  <si>
    <t>03/31/22</t>
  </si>
  <si>
    <t>04/29/22</t>
  </si>
  <si>
    <t>05/31/22</t>
  </si>
  <si>
    <t>06/30/22</t>
  </si>
  <si>
    <t>07/29/22</t>
  </si>
  <si>
    <t>08/31/22</t>
  </si>
  <si>
    <t>09/30/22</t>
  </si>
  <si>
    <t>10/31/22</t>
  </si>
  <si>
    <t>11/30/22</t>
  </si>
  <si>
    <t>12/30/22</t>
  </si>
  <si>
    <t>01/31/23</t>
  </si>
  <si>
    <t>02/28/23</t>
  </si>
  <si>
    <t>03/31/23</t>
  </si>
  <si>
    <t>04/28/23</t>
  </si>
  <si>
    <t>05/31/23</t>
  </si>
  <si>
    <t>06/30/23</t>
  </si>
  <si>
    <t>Fund</t>
    <phoneticPr fontId="20" type="noConversion"/>
  </si>
  <si>
    <t>E[R]-managemet fee</t>
  </si>
  <si>
    <t>Key metrics</t>
    <phoneticPr fontId="20" type="noConversion"/>
  </si>
  <si>
    <t>Performance from 2003-2022 (last twenty years)</t>
    <phoneticPr fontId="20" type="noConversion"/>
  </si>
  <si>
    <t>Performance  from2008-2022 (last fifteen years)</t>
    <phoneticPr fontId="20" type="noConversion"/>
  </si>
  <si>
    <t>Loss probability</t>
    <phoneticPr fontId="20" type="noConversion"/>
  </si>
  <si>
    <t>Alpha</t>
    <phoneticPr fontId="20" type="noConversion"/>
  </si>
  <si>
    <t>benchmark</t>
  </si>
  <si>
    <t>Benchmark</t>
    <phoneticPr fontId="20" type="noConversion"/>
  </si>
  <si>
    <t xml:space="preserve"> 2003-2022 (last twenty years)</t>
    <phoneticPr fontId="20" type="noConversion"/>
  </si>
  <si>
    <t>2008-2022 (last fifteen years)</t>
    <phoneticPr fontId="20" type="noConversion"/>
  </si>
  <si>
    <t xml:space="preserve"> 2013-2022 (last ten years)</t>
    <phoneticPr fontId="20" type="noConversion"/>
  </si>
  <si>
    <t xml:space="preserve"> 2018-2022 (last five years)</t>
    <phoneticPr fontId="20" type="noConversion"/>
  </si>
  <si>
    <t>Performance  from 2013-2022 (last ten years)</t>
    <phoneticPr fontId="20" type="noConversion"/>
  </si>
  <si>
    <t>Performance from 2018-2022 (last five years)</t>
    <phoneticPr fontId="20" type="noConversion"/>
  </si>
  <si>
    <t>Benchmark's excess return</t>
    <phoneticPr fontId="20" type="noConversion"/>
  </si>
  <si>
    <t>Fund's excess return</t>
    <phoneticPr fontId="20" type="noConversion"/>
  </si>
  <si>
    <t>Benchmark's return</t>
    <phoneticPr fontId="20" type="noConversion"/>
  </si>
  <si>
    <t>Fund‘s return</t>
    <phoneticPr fontId="20" type="noConversion"/>
  </si>
  <si>
    <t>Australian cash</t>
    <phoneticPr fontId="20" type="noConversion"/>
  </si>
  <si>
    <t>Listed properties</t>
    <phoneticPr fontId="20" type="noConversion"/>
  </si>
  <si>
    <t>World equity</t>
    <phoneticPr fontId="20" type="noConversion"/>
  </si>
  <si>
    <t>Australian equity</t>
    <phoneticPr fontId="2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</si>
</sst>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quot;¥&quot;* #,##0.00_);_(&quot;¥&quot;* \(#,##0.00\);_(&quot;¥&quot;* &quot;-&quot;??_);_(@_)"/>
    <numFmt numFmtId="43" formatCode="_(* #,##0.00_);_(* \(#,##0.00\);_(* &quot;-&quot;??_);_(@_)"/>
    <numFmt numFmtId="176" formatCode="mm/dd/yy"/>
    <numFmt numFmtId="177" formatCode="0.0%"/>
    <numFmt numFmtId="178" formatCode="0.0"/>
    <numFmt numFmtId="179" formatCode="0.0000000"/>
    <numFmt numFmtId="180" formatCode="0.0000_ "/>
    <numFmt numFmtId="181" formatCode="0.000000"/>
    <numFmt numFmtId="182" formatCode="0.0000"/>
    <numFmt numFmtId="183" formatCode="0.0000%"/>
    <numFmt numFmtId="184" formatCode="0.000%"/>
    <numFmt numFmtId="185" formatCode="0.00000000%"/>
    <numFmt numFmtId="186" formatCode="[$-F400]h:mm:ss\ AM/PM"/>
  </numFmts>
  <fonts count="81">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0"/>
      <name val="Arial"/>
      <family val="2"/>
    </font>
    <font>
      <sz val="10"/>
      <color theme="1"/>
      <name val="Arial"/>
      <family val="2"/>
    </font>
    <font>
      <b/>
      <sz val="12"/>
      <name val="Arial"/>
      <family val="2"/>
    </font>
    <font>
      <sz val="12"/>
      <name val="Arial"/>
      <family val="2"/>
    </font>
    <font>
      <b/>
      <sz val="13"/>
      <color theme="1"/>
      <name val="Arial"/>
      <family val="2"/>
    </font>
    <font>
      <sz val="11"/>
      <color theme="1"/>
      <name val="Arial"/>
      <family val="2"/>
    </font>
    <font>
      <b/>
      <u/>
      <sz val="11"/>
      <color theme="1"/>
      <name val="Arial"/>
      <family val="2"/>
    </font>
    <font>
      <b/>
      <u/>
      <sz val="10.5"/>
      <color theme="1"/>
      <name val="Arial"/>
      <family val="2"/>
    </font>
    <font>
      <b/>
      <sz val="10.5"/>
      <color theme="1"/>
      <name val="Arial"/>
      <family val="2"/>
    </font>
    <font>
      <sz val="10.5"/>
      <color theme="1"/>
      <name val="Arial"/>
      <family val="2"/>
    </font>
    <font>
      <i/>
      <sz val="10.5"/>
      <color theme="1"/>
      <name val="Arial"/>
      <family val="2"/>
    </font>
    <font>
      <sz val="10.5"/>
      <name val="Arial"/>
      <family val="2"/>
    </font>
    <font>
      <b/>
      <sz val="11"/>
      <color theme="1"/>
      <name val="Arial"/>
      <family val="2"/>
    </font>
    <font>
      <b/>
      <i/>
      <sz val="11"/>
      <color theme="1"/>
      <name val="Arial"/>
      <family val="2"/>
    </font>
    <font>
      <i/>
      <sz val="11"/>
      <color theme="1"/>
      <name val="Arial"/>
      <family val="2"/>
    </font>
    <font>
      <sz val="9"/>
      <name val="等线"/>
      <family val="3"/>
      <charset val="134"/>
      <scheme val="minor"/>
    </font>
    <font>
      <sz val="10"/>
      <color rgb="FF000000"/>
      <name val="Microsoft YaHei UI"/>
      <family val="2"/>
      <charset val="134"/>
    </font>
    <font>
      <b/>
      <sz val="10"/>
      <color rgb="FF000000"/>
      <name val="Microsoft YaHei UI"/>
      <family val="2"/>
      <charset val="134"/>
    </font>
    <font>
      <sz val="11"/>
      <color theme="1"/>
      <name val="Calibri"/>
      <family val="2"/>
    </font>
    <font>
      <sz val="10"/>
      <color theme="1"/>
      <name val="Calibri"/>
      <family val="2"/>
    </font>
    <font>
      <sz val="10"/>
      <name val="Calibri"/>
      <family val="2"/>
    </font>
    <font>
      <sz val="11"/>
      <color rgb="FF000000"/>
      <name val="Calibri"/>
      <family val="2"/>
    </font>
    <font>
      <sz val="10"/>
      <color rgb="FF000000"/>
      <name val="Calibri"/>
      <family val="2"/>
    </font>
    <font>
      <sz val="14"/>
      <color theme="1"/>
      <name val="Calibri"/>
      <family val="2"/>
    </font>
    <font>
      <sz val="14"/>
      <name val="Calibri"/>
      <family val="2"/>
    </font>
    <font>
      <sz val="18"/>
      <color rgb="FFFF0000"/>
      <name val="Calibri"/>
      <family val="2"/>
    </font>
    <font>
      <sz val="14"/>
      <color rgb="FF000000"/>
      <name val="Calibri"/>
      <family val="2"/>
    </font>
    <font>
      <sz val="20"/>
      <color theme="1"/>
      <name val="Calibri"/>
      <family val="2"/>
    </font>
    <font>
      <sz val="20"/>
      <color rgb="FF000000"/>
      <name val="Calibri"/>
      <family val="2"/>
    </font>
    <font>
      <sz val="20"/>
      <color theme="1"/>
      <name val="等线"/>
      <family val="2"/>
      <scheme val="minor"/>
    </font>
    <font>
      <sz val="9"/>
      <name val="宋体"/>
      <family val="3"/>
      <charset val="134"/>
    </font>
    <font>
      <sz val="11"/>
      <color rgb="FFFF0000"/>
      <name val="等线"/>
      <family val="2"/>
      <scheme val="minor"/>
    </font>
    <font>
      <sz val="11"/>
      <color rgb="FF000000"/>
      <name val="等线"/>
      <family val="2"/>
      <scheme val="minor"/>
    </font>
    <font>
      <sz val="10"/>
      <name val="等线"/>
      <family val="2"/>
      <scheme val="minor"/>
    </font>
    <font>
      <sz val="11"/>
      <name val="等线"/>
      <family val="2"/>
      <scheme val="minor"/>
    </font>
    <font>
      <sz val="10"/>
      <color theme="1"/>
      <name val="等线"/>
      <family val="2"/>
      <scheme val="minor"/>
    </font>
    <font>
      <b/>
      <sz val="14"/>
      <name val="Arial"/>
      <family val="2"/>
    </font>
    <font>
      <b/>
      <sz val="10"/>
      <color rgb="FF000000"/>
      <name val="Arial"/>
      <family val="2"/>
    </font>
    <font>
      <sz val="11"/>
      <color rgb="FF000000"/>
      <name val="等线"/>
      <family val="4"/>
      <charset val="134"/>
    </font>
    <font>
      <b/>
      <sz val="14"/>
      <color rgb="FF000000"/>
      <name val="等线"/>
      <family val="4"/>
      <charset val="134"/>
    </font>
    <font>
      <b/>
      <sz val="11"/>
      <color rgb="FF000000"/>
      <name val="等线"/>
      <family val="4"/>
      <charset val="134"/>
    </font>
    <font>
      <sz val="10"/>
      <color rgb="FF000000"/>
      <name val="等线"/>
      <family val="4"/>
      <charset val="134"/>
    </font>
    <font>
      <b/>
      <sz val="10"/>
      <name val="Arial"/>
      <family val="2"/>
    </font>
    <font>
      <sz val="10.5"/>
      <color rgb="FFFF0000"/>
      <name val="Arial"/>
      <family val="2"/>
    </font>
    <font>
      <b/>
      <sz val="12"/>
      <color rgb="FF000000"/>
      <name val="等线"/>
      <family val="4"/>
      <charset val="134"/>
      <scheme val="minor"/>
    </font>
    <font>
      <b/>
      <sz val="11"/>
      <color rgb="FF000000"/>
      <name val="等线"/>
      <family val="4"/>
      <charset val="134"/>
      <scheme val="minor"/>
    </font>
    <font>
      <b/>
      <sz val="11"/>
      <color theme="1"/>
      <name val="等线"/>
      <family val="4"/>
      <charset val="134"/>
      <scheme val="minor"/>
    </font>
    <font>
      <sz val="9"/>
      <color indexed="81"/>
      <name val="宋体"/>
      <family val="3"/>
      <charset val="134"/>
    </font>
    <font>
      <sz val="10"/>
      <color rgb="FF000000"/>
      <name val="Arial"/>
      <family val="2"/>
    </font>
    <font>
      <b/>
      <sz val="11"/>
      <color rgb="FF000000"/>
      <name val="Arial"/>
      <family val="2"/>
    </font>
    <font>
      <sz val="11"/>
      <color rgb="FF000000"/>
      <name val="Arial"/>
      <family val="2"/>
    </font>
    <font>
      <sz val="11"/>
      <color rgb="FFFF0000"/>
      <name val="Arial"/>
      <family val="2"/>
    </font>
    <font>
      <sz val="11"/>
      <name val="Arial"/>
      <family val="2"/>
    </font>
    <font>
      <b/>
      <sz val="9"/>
      <color indexed="81"/>
      <name val="宋体"/>
      <family val="3"/>
      <charset val="134"/>
    </font>
    <font>
      <b/>
      <sz val="11"/>
      <color rgb="FFFF0000"/>
      <name val="Arial"/>
      <family val="2"/>
    </font>
    <font>
      <b/>
      <sz val="10"/>
      <color rgb="FF000000"/>
      <name val="等线"/>
      <family val="4"/>
      <charset val="134"/>
    </font>
    <font>
      <u/>
      <sz val="11"/>
      <color theme="10"/>
      <name val="等线"/>
      <family val="2"/>
      <scheme val="minor"/>
    </font>
    <font>
      <b/>
      <sz val="11"/>
      <name val="Arial"/>
      <family val="2"/>
    </font>
    <font>
      <b/>
      <sz val="11"/>
      <color rgb="FFFF0000"/>
      <name val="等线"/>
      <family val="4"/>
      <charset val="134"/>
      <scheme val="minor"/>
    </font>
    <font>
      <b/>
      <sz val="12"/>
      <color rgb="FF000000"/>
      <name val="Arial"/>
      <family val="2"/>
    </font>
    <font>
      <i/>
      <sz val="11"/>
      <color rgb="FF000000"/>
      <name val="Arial"/>
      <family val="2"/>
    </font>
    <font>
      <sz val="12"/>
      <name val="Times New Roman"/>
      <family val="1"/>
    </font>
    <font>
      <b/>
      <u/>
      <sz val="14"/>
      <color theme="3" tint="0.39997558519241921"/>
      <name val="Arial"/>
      <family val="2"/>
    </font>
    <font>
      <sz val="11"/>
      <color rgb="FF000000"/>
      <name val="宋体"/>
      <family val="3"/>
      <charset val="134"/>
    </font>
    <font>
      <b/>
      <sz val="11"/>
      <color rgb="FF000000"/>
      <name val="宋体"/>
      <family val="3"/>
      <charset val="134"/>
    </font>
    <font>
      <sz val="10"/>
      <color rgb="FF000000"/>
      <name val="宋体"/>
      <family val="3"/>
      <charset val="134"/>
    </font>
    <font>
      <b/>
      <sz val="11"/>
      <color rgb="FF000000"/>
      <name val="等线"/>
      <family val="2"/>
      <scheme val="minor"/>
    </font>
    <font>
      <sz val="12"/>
      <color theme="1"/>
      <name val="Calibri"/>
      <family val="2"/>
    </font>
    <font>
      <sz val="12"/>
      <color rgb="FF000000"/>
      <name val="Calibri"/>
      <family val="2"/>
    </font>
    <font>
      <b/>
      <sz val="12"/>
      <color rgb="FFFF0000"/>
      <name val="Calibri"/>
      <family val="2"/>
    </font>
    <font>
      <sz val="11"/>
      <color theme="8" tint="-0.249977111117893"/>
      <name val="Calibri"/>
      <family val="2"/>
    </font>
    <font>
      <sz val="11"/>
      <name val="Calibri"/>
      <family val="2"/>
    </font>
    <font>
      <sz val="11"/>
      <color theme="1"/>
      <name val="SimSun"/>
      <family val="3"/>
      <charset val="134"/>
    </font>
    <font>
      <sz val="12"/>
      <color theme="8" tint="-0.249977111117893"/>
      <name val="Calibri"/>
      <family val="2"/>
    </font>
    <font>
      <sz val="12"/>
      <color rgb="FF000000"/>
      <name val="Calibri"/>
      <family val="3"/>
    </font>
    <font>
      <sz val="12"/>
      <name val="Calibri"/>
      <family val="2"/>
    </font>
  </fonts>
  <fills count="41">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79998168889431442"/>
        <bgColor indexed="64"/>
      </patternFill>
    </fill>
    <fill>
      <patternFill patternType="solid">
        <fgColor rgb="FF00B0F0"/>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bgColor indexed="64"/>
      </patternFill>
    </fill>
    <fill>
      <patternFill patternType="solid">
        <fgColor theme="4"/>
        <bgColor indexed="64"/>
      </patternFill>
    </fill>
    <fill>
      <patternFill patternType="solid">
        <fgColor rgb="FFFFFFFF"/>
        <bgColor rgb="FF000000"/>
      </patternFill>
    </fill>
    <fill>
      <patternFill patternType="solid">
        <fgColor rgb="FFFFD966"/>
        <bgColor rgb="FF000000"/>
      </patternFill>
    </fill>
    <fill>
      <patternFill patternType="solid">
        <fgColor rgb="FFFFF2CC"/>
        <bgColor rgb="FF000000"/>
      </patternFill>
    </fill>
    <fill>
      <patternFill patternType="solid">
        <fgColor rgb="FF9BC2E6"/>
        <bgColor rgb="FF000000"/>
      </patternFill>
    </fill>
    <fill>
      <patternFill patternType="solid">
        <fgColor rgb="FFDDEBF7"/>
        <bgColor rgb="FF000000"/>
      </patternFill>
    </fill>
    <fill>
      <patternFill patternType="solid">
        <fgColor rgb="FFA9D08E"/>
        <bgColor rgb="FF000000"/>
      </patternFill>
    </fill>
    <fill>
      <patternFill patternType="solid">
        <fgColor theme="0" tint="-0.14999847407452621"/>
        <bgColor indexed="64"/>
      </patternFill>
    </fill>
    <fill>
      <patternFill patternType="solid">
        <fgColor rgb="FFC6E0B4"/>
        <bgColor rgb="FF000000"/>
      </patternFill>
    </fill>
    <fill>
      <patternFill patternType="solid">
        <fgColor rgb="FFFFC000"/>
        <bgColor rgb="FF000000"/>
      </patternFill>
    </fill>
    <fill>
      <patternFill patternType="solid">
        <fgColor theme="2"/>
        <bgColor rgb="FF000000"/>
      </patternFill>
    </fill>
    <fill>
      <patternFill patternType="solid">
        <fgColor theme="6" tint="0.79998168889431442"/>
        <bgColor rgb="FF000000"/>
      </patternFill>
    </fill>
    <fill>
      <patternFill patternType="solid">
        <fgColor rgb="FFFF0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8" tint="0.59999389629810485"/>
        <bgColor rgb="FF000000"/>
      </patternFill>
    </fill>
    <fill>
      <patternFill patternType="solid">
        <fgColor theme="7"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9" tint="0.79998168889431442"/>
        <bgColor rgb="FF000000"/>
      </patternFill>
    </fill>
    <fill>
      <patternFill patternType="solid">
        <fgColor rgb="FFFFFF00"/>
        <bgColor rgb="FF000000"/>
      </patternFill>
    </fill>
    <fill>
      <patternFill patternType="solid">
        <fgColor rgb="FFFF0000"/>
        <bgColor rgb="FF000000"/>
      </patternFill>
    </fill>
    <fill>
      <patternFill patternType="solid">
        <fgColor rgb="FF70AD47"/>
        <bgColor rgb="FF000000"/>
      </patternFill>
    </fill>
    <fill>
      <patternFill patternType="solid">
        <fgColor theme="9" tint="0.39997558519241921"/>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0">
    <xf numFmtId="0" fontId="0" fillId="0" borderId="0"/>
    <xf numFmtId="43" fontId="4" fillId="0" borderId="0" applyFont="0" applyFill="0" applyBorder="0" applyAlignment="0" applyProtection="0"/>
    <xf numFmtId="0" fontId="6" fillId="0" borderId="0"/>
    <xf numFmtId="9" fontId="4" fillId="0" borderId="0" applyFont="0" applyFill="0" applyBorder="0" applyAlignment="0" applyProtection="0"/>
    <xf numFmtId="9" fontId="4" fillId="0" borderId="0" applyFont="0" applyFill="0" applyBorder="0" applyAlignment="0" applyProtection="0">
      <alignment vertical="center"/>
    </xf>
    <xf numFmtId="0" fontId="61" fillId="0" borderId="0" applyNumberFormat="0" applyFill="0" applyBorder="0" applyAlignment="0" applyProtection="0"/>
    <xf numFmtId="0" fontId="66" fillId="0" borderId="0"/>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cellStyleXfs>
  <cellXfs count="387">
    <xf numFmtId="0" fontId="0" fillId="0" borderId="0" xfId="0"/>
    <xf numFmtId="0" fontId="5" fillId="0" borderId="0" xfId="0" applyFont="1" applyAlignment="1">
      <alignment horizontal="center" vertical="center"/>
    </xf>
    <xf numFmtId="176" fontId="0" fillId="0" borderId="0" xfId="0" applyNumberFormat="1"/>
    <xf numFmtId="4" fontId="0" fillId="0" borderId="0" xfId="0" applyNumberFormat="1" applyAlignment="1">
      <alignment horizontal="right"/>
    </xf>
    <xf numFmtId="4" fontId="6" fillId="0" borderId="0" xfId="2" applyNumberFormat="1" applyAlignment="1">
      <alignment horizontal="right"/>
    </xf>
    <xf numFmtId="2" fontId="0" fillId="0" borderId="0" xfId="0" applyNumberFormat="1" applyAlignment="1">
      <alignment horizontal="right"/>
    </xf>
    <xf numFmtId="0" fontId="0" fillId="0" borderId="0" xfId="0" applyAlignment="1">
      <alignment horizontal="right"/>
    </xf>
    <xf numFmtId="2" fontId="0" fillId="0" borderId="0" xfId="0" applyNumberFormat="1" applyAlignment="1">
      <alignment horizontal="right" vertical="center"/>
    </xf>
    <xf numFmtId="14" fontId="0" fillId="0" borderId="0" xfId="0" applyNumberFormat="1" applyAlignment="1">
      <alignment horizontal="center" vertical="center"/>
    </xf>
    <xf numFmtId="2" fontId="0" fillId="0" borderId="0" xfId="0" applyNumberFormat="1"/>
    <xf numFmtId="43" fontId="0" fillId="0" borderId="0" xfId="1" applyFont="1" applyFill="1" applyAlignment="1">
      <alignment horizontal="right"/>
    </xf>
    <xf numFmtId="0" fontId="6" fillId="0" borderId="0" xfId="0" applyFont="1" applyAlignment="1">
      <alignment horizontal="left"/>
    </xf>
    <xf numFmtId="0" fontId="7" fillId="0" borderId="0" xfId="0" applyFont="1" applyAlignment="1">
      <alignment vertical="center" wrapText="1"/>
    </xf>
    <xf numFmtId="0" fontId="8" fillId="0" borderId="0" xfId="0" applyFont="1"/>
    <xf numFmtId="0" fontId="8" fillId="0" borderId="0" xfId="0" applyFont="1" applyAlignment="1">
      <alignment vertical="center" wrapText="1"/>
    </xf>
    <xf numFmtId="0" fontId="9" fillId="2" borderId="0" xfId="0" applyFont="1" applyFill="1" applyAlignment="1">
      <alignment vertical="center"/>
    </xf>
    <xf numFmtId="0" fontId="10" fillId="2" borderId="0" xfId="0" applyFont="1" applyFill="1" applyAlignment="1">
      <alignment vertical="center"/>
    </xf>
    <xf numFmtId="0" fontId="10" fillId="2" borderId="0" xfId="0" applyFont="1" applyFill="1" applyAlignment="1">
      <alignment horizontal="center" vertical="center"/>
    </xf>
    <xf numFmtId="0" fontId="10" fillId="0" borderId="0" xfId="0" applyFont="1" applyAlignment="1">
      <alignment vertical="center"/>
    </xf>
    <xf numFmtId="0" fontId="10" fillId="2" borderId="0" xfId="0" applyFont="1" applyFill="1" applyAlignment="1">
      <alignment horizontal="center" vertical="center" wrapText="1"/>
    </xf>
    <xf numFmtId="0" fontId="11" fillId="2" borderId="1" xfId="0" applyFont="1" applyFill="1" applyBorder="1" applyAlignment="1">
      <alignment vertical="center"/>
    </xf>
    <xf numFmtId="0" fontId="11" fillId="2" borderId="0" xfId="0" applyFont="1" applyFill="1" applyAlignment="1">
      <alignment vertical="center"/>
    </xf>
    <xf numFmtId="0" fontId="13" fillId="2" borderId="0" xfId="0" applyFont="1" applyFill="1" applyAlignment="1">
      <alignment horizontal="center" vertical="center" wrapText="1"/>
    </xf>
    <xf numFmtId="0" fontId="13" fillId="2" borderId="0" xfId="0" applyFont="1" applyFill="1" applyAlignment="1">
      <alignment vertical="center"/>
    </xf>
    <xf numFmtId="0" fontId="14" fillId="2" borderId="0" xfId="0" applyFont="1" applyFill="1" applyAlignment="1">
      <alignment vertical="center"/>
    </xf>
    <xf numFmtId="177" fontId="14" fillId="2" borderId="0" xfId="0" applyNumberFormat="1" applyFont="1" applyFill="1" applyAlignment="1">
      <alignment horizontal="center" vertical="center"/>
    </xf>
    <xf numFmtId="3" fontId="14" fillId="2" borderId="0" xfId="0" applyNumberFormat="1" applyFont="1" applyFill="1" applyAlignment="1">
      <alignment horizontal="center" vertical="center"/>
    </xf>
    <xf numFmtId="9" fontId="14" fillId="2" borderId="0" xfId="0" applyNumberFormat="1" applyFont="1" applyFill="1" applyAlignment="1">
      <alignment horizontal="center" vertical="center"/>
    </xf>
    <xf numFmtId="9" fontId="14" fillId="2" borderId="0" xfId="3" applyFont="1" applyFill="1" applyAlignment="1">
      <alignment horizontal="center" vertical="center"/>
    </xf>
    <xf numFmtId="3" fontId="14" fillId="2" borderId="2" xfId="0" applyNumberFormat="1" applyFont="1" applyFill="1" applyBorder="1" applyAlignment="1">
      <alignment horizontal="center" vertical="center"/>
    </xf>
    <xf numFmtId="0" fontId="15" fillId="2" borderId="0" xfId="0" applyFont="1" applyFill="1" applyAlignment="1">
      <alignment vertical="center"/>
    </xf>
    <xf numFmtId="3" fontId="15" fillId="2" borderId="0" xfId="0" applyNumberFormat="1" applyFont="1" applyFill="1" applyAlignment="1">
      <alignment horizontal="center" vertical="center"/>
    </xf>
    <xf numFmtId="9" fontId="15" fillId="2" borderId="0" xfId="3" applyFont="1" applyFill="1" applyAlignment="1">
      <alignment horizontal="center" vertical="center"/>
    </xf>
    <xf numFmtId="9" fontId="14" fillId="2" borderId="2" xfId="0" applyNumberFormat="1" applyFont="1" applyFill="1" applyBorder="1" applyAlignment="1">
      <alignment horizontal="center" vertical="center"/>
    </xf>
    <xf numFmtId="0" fontId="14" fillId="2" borderId="0" xfId="0" applyFont="1" applyFill="1" applyAlignment="1">
      <alignment horizontal="center" vertical="center"/>
    </xf>
    <xf numFmtId="178" fontId="14" fillId="2" borderId="0" xfId="0" applyNumberFormat="1" applyFont="1" applyFill="1" applyAlignment="1">
      <alignment horizontal="center" vertical="center"/>
    </xf>
    <xf numFmtId="178" fontId="14" fillId="2" borderId="2" xfId="0" applyNumberFormat="1" applyFont="1" applyFill="1" applyBorder="1" applyAlignment="1">
      <alignment horizontal="center" vertical="center"/>
    </xf>
    <xf numFmtId="178" fontId="15" fillId="2" borderId="0" xfId="3" applyNumberFormat="1" applyFont="1" applyFill="1" applyAlignment="1">
      <alignment vertical="center"/>
    </xf>
    <xf numFmtId="178" fontId="14" fillId="2" borderId="0" xfId="3" applyNumberFormat="1" applyFont="1" applyFill="1" applyAlignment="1">
      <alignment vertical="center"/>
    </xf>
    <xf numFmtId="0" fontId="14" fillId="2" borderId="3" xfId="0" applyFont="1" applyFill="1" applyBorder="1" applyAlignment="1">
      <alignment vertical="center"/>
    </xf>
    <xf numFmtId="3" fontId="14" fillId="2" borderId="3" xfId="3" applyNumberFormat="1" applyFont="1" applyFill="1" applyBorder="1" applyAlignment="1">
      <alignment horizontal="center" vertical="center"/>
    </xf>
    <xf numFmtId="9" fontId="14" fillId="2" borderId="3" xfId="3" applyFont="1" applyFill="1" applyBorder="1" applyAlignment="1">
      <alignment horizontal="center" vertical="center"/>
    </xf>
    <xf numFmtId="0" fontId="14" fillId="0" borderId="0" xfId="0" applyFont="1" applyAlignment="1">
      <alignment vertical="center"/>
    </xf>
    <xf numFmtId="0" fontId="14" fillId="0" borderId="0" xfId="0" applyFont="1" applyAlignment="1">
      <alignment horizontal="center" vertical="center"/>
    </xf>
    <xf numFmtId="0" fontId="10" fillId="0" borderId="0" xfId="0" applyFont="1" applyAlignment="1">
      <alignment horizontal="center" vertical="center"/>
    </xf>
    <xf numFmtId="9" fontId="14" fillId="2" borderId="2" xfId="3" applyFont="1" applyFill="1" applyBorder="1" applyAlignment="1">
      <alignment horizontal="center" vertical="center"/>
    </xf>
    <xf numFmtId="9" fontId="16" fillId="2" borderId="0" xfId="0" applyNumberFormat="1" applyFont="1" applyFill="1" applyAlignment="1">
      <alignment vertical="center"/>
    </xf>
    <xf numFmtId="9" fontId="14" fillId="2" borderId="0" xfId="0" applyNumberFormat="1" applyFont="1" applyFill="1" applyAlignment="1">
      <alignment vertical="center"/>
    </xf>
    <xf numFmtId="9" fontId="15" fillId="2" borderId="0" xfId="3" applyFont="1" applyFill="1" applyBorder="1" applyAlignment="1">
      <alignment horizontal="center" vertical="center"/>
    </xf>
    <xf numFmtId="9" fontId="14" fillId="2" borderId="2" xfId="0" applyNumberFormat="1" applyFont="1" applyFill="1" applyBorder="1" applyAlignment="1">
      <alignment vertical="center"/>
    </xf>
    <xf numFmtId="0" fontId="17" fillId="0" borderId="0" xfId="0" applyFont="1" applyAlignment="1">
      <alignment vertical="center"/>
    </xf>
    <xf numFmtId="0" fontId="0" fillId="0" borderId="0" xfId="0" applyAlignment="1">
      <alignment vertical="center"/>
    </xf>
    <xf numFmtId="0" fontId="17" fillId="0" borderId="1" xfId="0" applyFont="1" applyBorder="1" applyAlignment="1">
      <alignment vertical="center"/>
    </xf>
    <xf numFmtId="0" fontId="18" fillId="0" borderId="0" xfId="0" applyFont="1" applyAlignment="1">
      <alignment horizontal="left" vertical="center"/>
    </xf>
    <xf numFmtId="0" fontId="18" fillId="0" borderId="0" xfId="0" applyFont="1" applyAlignment="1">
      <alignment horizontal="center" vertical="center"/>
    </xf>
    <xf numFmtId="0" fontId="10" fillId="0" borderId="0" xfId="0" applyFont="1" applyAlignment="1">
      <alignment horizontal="left" vertical="center"/>
    </xf>
    <xf numFmtId="10" fontId="10" fillId="0" borderId="0" xfId="3" applyNumberFormat="1" applyFont="1" applyAlignment="1">
      <alignment horizontal="center" vertical="center"/>
    </xf>
    <xf numFmtId="10" fontId="10" fillId="0" borderId="0" xfId="0" applyNumberFormat="1" applyFont="1" applyAlignment="1">
      <alignment horizontal="center" vertical="center"/>
    </xf>
    <xf numFmtId="0" fontId="19" fillId="0" borderId="0" xfId="0" applyFont="1" applyAlignment="1">
      <alignment horizontal="left" vertical="center"/>
    </xf>
    <xf numFmtId="0" fontId="15" fillId="0" borderId="0" xfId="0" applyFont="1" applyAlignment="1">
      <alignment vertical="center"/>
    </xf>
    <xf numFmtId="0" fontId="0" fillId="0" borderId="2" xfId="0" applyBorder="1" applyAlignment="1">
      <alignment vertical="center"/>
    </xf>
    <xf numFmtId="176" fontId="0" fillId="3" borderId="0" xfId="0" applyNumberFormat="1" applyFill="1"/>
    <xf numFmtId="176" fontId="0" fillId="4" borderId="0" xfId="0" applyNumberFormat="1" applyFill="1"/>
    <xf numFmtId="0" fontId="23" fillId="0" borderId="0" xfId="0" applyFont="1"/>
    <xf numFmtId="176" fontId="23" fillId="0" borderId="0" xfId="0" applyNumberFormat="1" applyFont="1"/>
    <xf numFmtId="4" fontId="23" fillId="0" borderId="0" xfId="0" applyNumberFormat="1" applyFont="1" applyAlignment="1">
      <alignment horizontal="right"/>
    </xf>
    <xf numFmtId="4" fontId="24" fillId="0" borderId="0" xfId="2" applyNumberFormat="1" applyFont="1" applyAlignment="1">
      <alignment horizontal="right"/>
    </xf>
    <xf numFmtId="2" fontId="23" fillId="0" borderId="0" xfId="0" applyNumberFormat="1" applyFont="1" applyAlignment="1">
      <alignment horizontal="right"/>
    </xf>
    <xf numFmtId="14" fontId="23" fillId="0" borderId="0" xfId="0" applyNumberFormat="1" applyFont="1" applyAlignment="1">
      <alignment horizontal="center" vertical="center"/>
    </xf>
    <xf numFmtId="2" fontId="23" fillId="0" borderId="0" xfId="0" applyNumberFormat="1" applyFont="1"/>
    <xf numFmtId="2" fontId="23" fillId="0" borderId="0" xfId="0" applyNumberFormat="1" applyFont="1" applyAlignment="1">
      <alignment horizontal="right" vertical="center"/>
    </xf>
    <xf numFmtId="43" fontId="23" fillId="0" borderId="0" xfId="1" applyFont="1" applyFill="1" applyAlignment="1">
      <alignment horizontal="right"/>
    </xf>
    <xf numFmtId="0" fontId="27" fillId="7" borderId="2" xfId="0" applyFont="1" applyFill="1" applyBorder="1" applyAlignment="1">
      <alignment horizontal="left"/>
    </xf>
    <xf numFmtId="0" fontId="26" fillId="7" borderId="2" xfId="0" applyFont="1" applyFill="1" applyBorder="1"/>
    <xf numFmtId="0" fontId="25" fillId="7" borderId="2" xfId="0" applyFont="1" applyFill="1" applyBorder="1" applyAlignment="1">
      <alignment horizontal="center" vertical="center"/>
    </xf>
    <xf numFmtId="0" fontId="24" fillId="7" borderId="2" xfId="0" applyFont="1" applyFill="1" applyBorder="1" applyAlignment="1">
      <alignment horizontal="left"/>
    </xf>
    <xf numFmtId="0" fontId="23" fillId="7" borderId="2" xfId="0" applyFont="1" applyFill="1" applyBorder="1"/>
    <xf numFmtId="0" fontId="28" fillId="6" borderId="0" xfId="0" applyFont="1" applyFill="1"/>
    <xf numFmtId="0" fontId="28" fillId="0" borderId="0" xfId="0" applyFont="1"/>
    <xf numFmtId="0" fontId="28" fillId="5" borderId="0" xfId="0" applyFont="1" applyFill="1"/>
    <xf numFmtId="0" fontId="29" fillId="5" borderId="0" xfId="0" applyFont="1" applyFill="1" applyAlignment="1">
      <alignment horizontal="center" vertical="center"/>
    </xf>
    <xf numFmtId="0" fontId="30" fillId="5" borderId="0" xfId="0" applyFont="1" applyFill="1" applyAlignment="1">
      <alignment horizontal="left"/>
    </xf>
    <xf numFmtId="0" fontId="31" fillId="5" borderId="0" xfId="0" applyFont="1" applyFill="1"/>
    <xf numFmtId="10" fontId="23" fillId="0" borderId="0" xfId="4" applyNumberFormat="1" applyFont="1" applyAlignment="1"/>
    <xf numFmtId="0" fontId="30" fillId="9" borderId="0" xfId="0" applyFont="1" applyFill="1" applyAlignment="1">
      <alignment horizontal="left"/>
    </xf>
    <xf numFmtId="0" fontId="31" fillId="9" borderId="0" xfId="0" applyFont="1" applyFill="1"/>
    <xf numFmtId="0" fontId="29" fillId="9" borderId="0" xfId="0" applyFont="1" applyFill="1" applyAlignment="1">
      <alignment horizontal="center" vertical="center"/>
    </xf>
    <xf numFmtId="10" fontId="0" fillId="0" borderId="0" xfId="0" applyNumberFormat="1"/>
    <xf numFmtId="0" fontId="0" fillId="10" borderId="0" xfId="0" applyFill="1"/>
    <xf numFmtId="10" fontId="0" fillId="10" borderId="0" xfId="0" applyNumberFormat="1" applyFill="1"/>
    <xf numFmtId="176" fontId="23" fillId="0" borderId="1" xfId="0" applyNumberFormat="1" applyFont="1" applyBorder="1"/>
    <xf numFmtId="10" fontId="0" fillId="0" borderId="1" xfId="0" applyNumberFormat="1" applyBorder="1"/>
    <xf numFmtId="43" fontId="0" fillId="0" borderId="0" xfId="1" applyFont="1" applyAlignment="1">
      <alignment horizontal="right"/>
    </xf>
    <xf numFmtId="0" fontId="28" fillId="11" borderId="0" xfId="0" applyFont="1" applyFill="1"/>
    <xf numFmtId="0" fontId="30" fillId="12" borderId="0" xfId="0" applyFont="1" applyFill="1" applyAlignment="1">
      <alignment horizontal="left"/>
    </xf>
    <xf numFmtId="0" fontId="28" fillId="12" borderId="0" xfId="0" applyFont="1" applyFill="1"/>
    <xf numFmtId="0" fontId="29" fillId="12" borderId="0" xfId="0" applyFont="1" applyFill="1" applyAlignment="1">
      <alignment horizontal="center" vertical="center"/>
    </xf>
    <xf numFmtId="0" fontId="32" fillId="11" borderId="0" xfId="0" applyFont="1" applyFill="1"/>
    <xf numFmtId="0" fontId="32" fillId="6" borderId="0" xfId="0" applyFont="1" applyFill="1"/>
    <xf numFmtId="0" fontId="33" fillId="6" borderId="0" xfId="0" applyFont="1" applyFill="1"/>
    <xf numFmtId="0" fontId="32" fillId="0" borderId="0" xfId="0" applyFont="1"/>
    <xf numFmtId="0" fontId="33" fillId="8" borderId="0" xfId="0" applyFont="1" applyFill="1"/>
    <xf numFmtId="0" fontId="34" fillId="0" borderId="0" xfId="0" applyFont="1"/>
    <xf numFmtId="10" fontId="0" fillId="0" borderId="0" xfId="0" applyNumberFormat="1" applyAlignment="1">
      <alignment horizontal="right"/>
    </xf>
    <xf numFmtId="0" fontId="0" fillId="13" borderId="0" xfId="0" applyFill="1"/>
    <xf numFmtId="10" fontId="0" fillId="0" borderId="0" xfId="4" applyNumberFormat="1" applyFont="1" applyAlignment="1"/>
    <xf numFmtId="176" fontId="0" fillId="0" borderId="1" xfId="0" applyNumberFormat="1" applyBorder="1"/>
    <xf numFmtId="10" fontId="0" fillId="0" borderId="1" xfId="0" applyNumberFormat="1" applyBorder="1" applyAlignment="1">
      <alignment horizontal="right"/>
    </xf>
    <xf numFmtId="0" fontId="0" fillId="14" borderId="0" xfId="0" applyFill="1"/>
    <xf numFmtId="0" fontId="0" fillId="15" borderId="0" xfId="0" applyFill="1"/>
    <xf numFmtId="179" fontId="23" fillId="0" borderId="0" xfId="0" applyNumberFormat="1" applyFont="1"/>
    <xf numFmtId="0" fontId="3" fillId="0" borderId="0" xfId="0" applyFont="1"/>
    <xf numFmtId="176" fontId="3" fillId="0" borderId="0" xfId="0" applyNumberFormat="1" applyFont="1" applyAlignment="1">
      <alignment horizontal="center"/>
    </xf>
    <xf numFmtId="10" fontId="37" fillId="0" borderId="0" xfId="0" applyNumberFormat="1" applyFont="1"/>
    <xf numFmtId="10" fontId="36" fillId="0" borderId="0" xfId="0" applyNumberFormat="1" applyFont="1"/>
    <xf numFmtId="0" fontId="37" fillId="0" borderId="2" xfId="0" applyFont="1" applyBorder="1"/>
    <xf numFmtId="0" fontId="38" fillId="0" borderId="2" xfId="0" applyFont="1" applyBorder="1" applyAlignment="1">
      <alignment horizontal="center" vertical="center"/>
    </xf>
    <xf numFmtId="0" fontId="39" fillId="7" borderId="2" xfId="0" applyFont="1" applyFill="1" applyBorder="1" applyAlignment="1">
      <alignment horizontal="center" vertical="center"/>
    </xf>
    <xf numFmtId="0" fontId="37" fillId="7" borderId="2" xfId="0" applyFont="1" applyFill="1" applyBorder="1" applyAlignment="1">
      <alignment horizontal="center"/>
    </xf>
    <xf numFmtId="0" fontId="2" fillId="0" borderId="0" xfId="0" applyFont="1" applyAlignment="1">
      <alignment horizontal="center"/>
    </xf>
    <xf numFmtId="0" fontId="0" fillId="6" borderId="0" xfId="0" applyFill="1"/>
    <xf numFmtId="0" fontId="40" fillId="0" borderId="0" xfId="0" applyFont="1"/>
    <xf numFmtId="0" fontId="44" fillId="20" borderId="0" xfId="0" applyFont="1" applyFill="1"/>
    <xf numFmtId="0" fontId="43" fillId="20" borderId="0" xfId="0" applyFont="1" applyFill="1"/>
    <xf numFmtId="0" fontId="43" fillId="21" borderId="0" xfId="0" applyFont="1" applyFill="1"/>
    <xf numFmtId="0" fontId="45" fillId="21" borderId="0" xfId="0" applyFont="1" applyFill="1"/>
    <xf numFmtId="0" fontId="43" fillId="0" borderId="0" xfId="0" applyFont="1"/>
    <xf numFmtId="0" fontId="46" fillId="0" borderId="0" xfId="0" applyFont="1"/>
    <xf numFmtId="10" fontId="46" fillId="0" borderId="0" xfId="0" applyNumberFormat="1" applyFont="1"/>
    <xf numFmtId="0" fontId="47" fillId="19" borderId="0" xfId="0" applyFont="1" applyFill="1"/>
    <xf numFmtId="0" fontId="42" fillId="19" borderId="0" xfId="0" applyFont="1" applyFill="1"/>
    <xf numFmtId="0" fontId="5" fillId="17" borderId="0" xfId="0" applyFont="1" applyFill="1"/>
    <xf numFmtId="16" fontId="5" fillId="17" borderId="0" xfId="0" applyNumberFormat="1" applyFont="1" applyFill="1"/>
    <xf numFmtId="10" fontId="5" fillId="17" borderId="0" xfId="0" applyNumberFormat="1" applyFont="1" applyFill="1"/>
    <xf numFmtId="14" fontId="43" fillId="0" borderId="0" xfId="0" applyNumberFormat="1" applyFont="1"/>
    <xf numFmtId="10" fontId="43" fillId="0" borderId="0" xfId="0" applyNumberFormat="1" applyFont="1"/>
    <xf numFmtId="16" fontId="5" fillId="19" borderId="0" xfId="0" applyNumberFormat="1" applyFont="1" applyFill="1"/>
    <xf numFmtId="10" fontId="5" fillId="19" borderId="0" xfId="0" applyNumberFormat="1" applyFont="1" applyFill="1"/>
    <xf numFmtId="0" fontId="43" fillId="22" borderId="0" xfId="0" applyFont="1" applyFill="1"/>
    <xf numFmtId="9" fontId="43" fillId="0" borderId="0" xfId="0" applyNumberFormat="1" applyFont="1"/>
    <xf numFmtId="14" fontId="43" fillId="0" borderId="0" xfId="0" applyNumberFormat="1" applyFont="1" applyAlignment="1">
      <alignment wrapText="1"/>
    </xf>
    <xf numFmtId="11" fontId="43" fillId="0" borderId="0" xfId="0" applyNumberFormat="1" applyFont="1"/>
    <xf numFmtId="176" fontId="1" fillId="0" borderId="0" xfId="0" applyNumberFormat="1" applyFont="1" applyAlignment="1">
      <alignment horizontal="center"/>
    </xf>
    <xf numFmtId="0" fontId="1" fillId="0" borderId="0" xfId="0" applyFont="1" applyAlignment="1">
      <alignment horizontal="center"/>
    </xf>
    <xf numFmtId="176" fontId="1" fillId="0" borderId="0" xfId="0" applyNumberFormat="1" applyFont="1"/>
    <xf numFmtId="0" fontId="1" fillId="0" borderId="0" xfId="0" applyFont="1"/>
    <xf numFmtId="10" fontId="1" fillId="0" borderId="0" xfId="0" applyNumberFormat="1" applyFont="1"/>
    <xf numFmtId="0" fontId="1" fillId="16" borderId="0" xfId="0" applyFont="1" applyFill="1"/>
    <xf numFmtId="0" fontId="29" fillId="0" borderId="0" xfId="0" applyFont="1" applyAlignment="1">
      <alignment horizontal="center" vertical="center"/>
    </xf>
    <xf numFmtId="0" fontId="47" fillId="0" borderId="0" xfId="0" applyFont="1" applyAlignment="1">
      <alignment horizontal="center" vertical="center"/>
    </xf>
    <xf numFmtId="9" fontId="0" fillId="0" borderId="0" xfId="0" applyNumberFormat="1"/>
    <xf numFmtId="0" fontId="5" fillId="23" borderId="0" xfId="0" applyFont="1" applyFill="1" applyAlignment="1">
      <alignment horizontal="left" vertical="center"/>
    </xf>
    <xf numFmtId="0" fontId="0" fillId="23" borderId="0" xfId="0" applyFill="1" applyAlignment="1">
      <alignment horizontal="center" vertical="center"/>
    </xf>
    <xf numFmtId="180" fontId="0" fillId="23" borderId="0" xfId="4" applyNumberFormat="1" applyFont="1" applyFill="1" applyBorder="1" applyAlignment="1">
      <alignment horizontal="center" vertical="center"/>
    </xf>
    <xf numFmtId="0" fontId="48" fillId="2" borderId="0" xfId="0" applyFont="1" applyFill="1" applyAlignment="1">
      <alignment vertical="center"/>
    </xf>
    <xf numFmtId="3" fontId="48" fillId="2" borderId="2" xfId="0" applyNumberFormat="1" applyFont="1" applyFill="1" applyBorder="1" applyAlignment="1">
      <alignment horizontal="center" vertical="center"/>
    </xf>
    <xf numFmtId="9" fontId="48" fillId="2" borderId="2" xfId="0" applyNumberFormat="1" applyFont="1" applyFill="1" applyBorder="1" applyAlignment="1">
      <alignment horizontal="center" vertical="center"/>
    </xf>
    <xf numFmtId="9" fontId="48" fillId="2" borderId="2" xfId="3" applyFont="1" applyFill="1" applyBorder="1" applyAlignment="1">
      <alignment horizontal="center" vertical="center"/>
    </xf>
    <xf numFmtId="178" fontId="48" fillId="2" borderId="0" xfId="0" applyNumberFormat="1" applyFont="1" applyFill="1" applyAlignment="1">
      <alignment horizontal="center" vertical="center"/>
    </xf>
    <xf numFmtId="9" fontId="48" fillId="2" borderId="0" xfId="0" applyNumberFormat="1" applyFont="1" applyFill="1" applyAlignment="1">
      <alignment vertical="center"/>
    </xf>
    <xf numFmtId="9" fontId="48" fillId="2" borderId="0" xfId="3" applyFont="1" applyFill="1" applyAlignment="1">
      <alignment horizontal="center" vertical="center"/>
    </xf>
    <xf numFmtId="0" fontId="51" fillId="12" borderId="4" xfId="0" applyFont="1" applyFill="1" applyBorder="1" applyAlignment="1">
      <alignment horizontal="center" vertical="center"/>
    </xf>
    <xf numFmtId="0" fontId="50" fillId="27" borderId="4" xfId="0" applyFont="1" applyFill="1" applyBorder="1" applyAlignment="1">
      <alignment horizontal="center" vertical="center"/>
    </xf>
    <xf numFmtId="9" fontId="50" fillId="26" borderId="4" xfId="0" applyNumberFormat="1" applyFont="1" applyFill="1" applyBorder="1" applyAlignment="1">
      <alignment horizontal="center" vertical="center"/>
    </xf>
    <xf numFmtId="0" fontId="53" fillId="0" borderId="0" xfId="0" applyFont="1" applyAlignment="1">
      <alignment horizontal="center" vertical="center"/>
    </xf>
    <xf numFmtId="183" fontId="0" fillId="0" borderId="0" xfId="0" applyNumberFormat="1"/>
    <xf numFmtId="0" fontId="0" fillId="0" borderId="0" xfId="4" applyNumberFormat="1" applyFont="1" applyAlignment="1"/>
    <xf numFmtId="0" fontId="53" fillId="0" borderId="0" xfId="4" applyNumberFormat="1" applyFont="1" applyAlignment="1">
      <alignment horizontal="center" vertical="center"/>
    </xf>
    <xf numFmtId="2" fontId="0" fillId="0" borderId="0" xfId="4" applyNumberFormat="1" applyFont="1" applyAlignment="1"/>
    <xf numFmtId="0" fontId="0" fillId="3" borderId="0" xfId="0" applyFill="1"/>
    <xf numFmtId="0" fontId="0" fillId="28" borderId="0" xfId="0" applyFill="1"/>
    <xf numFmtId="10" fontId="0" fillId="29" borderId="0" xfId="4" applyNumberFormat="1" applyFont="1" applyFill="1" applyAlignment="1"/>
    <xf numFmtId="0" fontId="0" fillId="29" borderId="0" xfId="4" applyNumberFormat="1" applyFont="1" applyFill="1" applyAlignment="1"/>
    <xf numFmtId="0" fontId="0" fillId="29" borderId="0" xfId="0" applyFill="1"/>
    <xf numFmtId="183" fontId="0" fillId="29" borderId="0" xfId="4" applyNumberFormat="1" applyFont="1" applyFill="1" applyAlignment="1"/>
    <xf numFmtId="10" fontId="0" fillId="10" borderId="0" xfId="0" applyNumberFormat="1" applyFill="1" applyAlignment="1">
      <alignment horizontal="right"/>
    </xf>
    <xf numFmtId="183" fontId="0" fillId="3" borderId="0" xfId="0" applyNumberFormat="1" applyFill="1"/>
    <xf numFmtId="0" fontId="50" fillId="15" borderId="0" xfId="0" applyFont="1" applyFill="1" applyAlignment="1">
      <alignment horizontal="center" vertical="center"/>
    </xf>
    <xf numFmtId="10" fontId="0" fillId="0" borderId="0" xfId="0" applyNumberFormat="1" applyAlignment="1">
      <alignment horizontal="center" vertical="center"/>
    </xf>
    <xf numFmtId="0" fontId="51" fillId="15" borderId="0" xfId="0" applyFont="1" applyFill="1" applyAlignment="1">
      <alignment horizontal="center"/>
    </xf>
    <xf numFmtId="181" fontId="56" fillId="14" borderId="0" xfId="0" applyNumberFormat="1" applyFont="1" applyFill="1" applyAlignment="1">
      <alignment horizontal="center" vertical="center"/>
    </xf>
    <xf numFmtId="10" fontId="56" fillId="14" borderId="0" xfId="0" applyNumberFormat="1" applyFont="1" applyFill="1" applyAlignment="1">
      <alignment horizontal="center" vertical="center"/>
    </xf>
    <xf numFmtId="182" fontId="56" fillId="14" borderId="0" xfId="0" applyNumberFormat="1" applyFont="1" applyFill="1" applyAlignment="1">
      <alignment horizontal="center" vertical="center"/>
    </xf>
    <xf numFmtId="181" fontId="10" fillId="0" borderId="0" xfId="0" applyNumberFormat="1" applyFont="1" applyAlignment="1">
      <alignment horizontal="center" vertical="center"/>
    </xf>
    <xf numFmtId="182" fontId="10" fillId="0" borderId="0" xfId="0" applyNumberFormat="1" applyFont="1" applyAlignment="1">
      <alignment horizontal="center" vertical="center"/>
    </xf>
    <xf numFmtId="181" fontId="55" fillId="0" borderId="0" xfId="0" applyNumberFormat="1" applyFont="1" applyAlignment="1">
      <alignment horizontal="center" vertical="center"/>
    </xf>
    <xf numFmtId="10" fontId="55" fillId="0" borderId="0" xfId="0" applyNumberFormat="1" applyFont="1" applyAlignment="1">
      <alignment horizontal="center" vertical="center"/>
    </xf>
    <xf numFmtId="182" fontId="55" fillId="0" borderId="0" xfId="0" applyNumberFormat="1" applyFont="1" applyAlignment="1">
      <alignment horizontal="center" vertical="center"/>
    </xf>
    <xf numFmtId="9" fontId="10" fillId="0" borderId="0" xfId="0" applyNumberFormat="1" applyFont="1" applyAlignment="1">
      <alignment horizontal="center" vertical="center"/>
    </xf>
    <xf numFmtId="9" fontId="55" fillId="0" borderId="0" xfId="0" applyNumberFormat="1" applyFont="1" applyAlignment="1">
      <alignment horizontal="center" vertical="center"/>
    </xf>
    <xf numFmtId="0" fontId="10" fillId="0" borderId="0" xfId="0" applyFont="1"/>
    <xf numFmtId="0" fontId="51" fillId="15" borderId="0" xfId="0" applyFont="1" applyFill="1" applyAlignment="1">
      <alignment horizontal="center" vertical="center"/>
    </xf>
    <xf numFmtId="0" fontId="56" fillId="32" borderId="0" xfId="0" applyFont="1" applyFill="1" applyAlignment="1">
      <alignment horizontal="center" vertical="center"/>
    </xf>
    <xf numFmtId="0" fontId="55" fillId="33" borderId="0" xfId="0" applyFont="1" applyFill="1" applyAlignment="1">
      <alignment horizontal="center" vertical="center"/>
    </xf>
    <xf numFmtId="0" fontId="56" fillId="0" borderId="0" xfId="0" applyFont="1" applyAlignment="1">
      <alignment horizontal="center" vertical="center"/>
    </xf>
    <xf numFmtId="0" fontId="57" fillId="30" borderId="0" xfId="0" applyFont="1" applyFill="1" applyAlignment="1">
      <alignment horizontal="center" vertical="center"/>
    </xf>
    <xf numFmtId="0" fontId="55" fillId="30" borderId="0" xfId="0" applyFont="1" applyFill="1" applyAlignment="1">
      <alignment horizontal="center" vertical="center"/>
    </xf>
    <xf numFmtId="0" fontId="55" fillId="31" borderId="0" xfId="0" applyFont="1" applyFill="1" applyAlignment="1">
      <alignment horizontal="center" vertical="center"/>
    </xf>
    <xf numFmtId="0" fontId="55" fillId="14" borderId="0" xfId="0" applyFont="1" applyFill="1" applyAlignment="1">
      <alignment horizontal="center" vertical="center"/>
    </xf>
    <xf numFmtId="0" fontId="37" fillId="15" borderId="0" xfId="0" applyFont="1" applyFill="1" applyAlignment="1">
      <alignment vertical="center"/>
    </xf>
    <xf numFmtId="0" fontId="56" fillId="14" borderId="0" xfId="0" applyFont="1" applyFill="1" applyAlignment="1">
      <alignment vertical="center"/>
    </xf>
    <xf numFmtId="0" fontId="55" fillId="0" borderId="0" xfId="0" applyFont="1" applyAlignment="1">
      <alignment vertical="center"/>
    </xf>
    <xf numFmtId="10" fontId="10" fillId="33" borderId="0" xfId="0" applyNumberFormat="1" applyFont="1" applyFill="1" applyAlignment="1">
      <alignment horizontal="center" vertical="center"/>
    </xf>
    <xf numFmtId="10" fontId="59" fillId="0" borderId="0" xfId="0" quotePrefix="1" applyNumberFormat="1" applyFont="1" applyAlignment="1">
      <alignment horizontal="center" vertical="center"/>
    </xf>
    <xf numFmtId="10" fontId="56" fillId="0" borderId="0" xfId="0" applyNumberFormat="1" applyFont="1" applyAlignment="1">
      <alignment horizontal="center" vertical="center"/>
    </xf>
    <xf numFmtId="10" fontId="55" fillId="30" borderId="0" xfId="0" applyNumberFormat="1" applyFont="1" applyFill="1" applyAlignment="1">
      <alignment horizontal="center" vertical="center"/>
    </xf>
    <xf numFmtId="10" fontId="55" fillId="32" borderId="0" xfId="0" applyNumberFormat="1" applyFont="1" applyFill="1" applyAlignment="1">
      <alignment horizontal="center" vertical="center"/>
    </xf>
    <xf numFmtId="10" fontId="10" fillId="30" borderId="0" xfId="0" applyNumberFormat="1" applyFont="1" applyFill="1" applyAlignment="1">
      <alignment horizontal="center" vertical="center"/>
    </xf>
    <xf numFmtId="10" fontId="10" fillId="31" borderId="0" xfId="0" applyNumberFormat="1" applyFont="1" applyFill="1" applyAlignment="1">
      <alignment horizontal="center" vertical="center"/>
    </xf>
    <xf numFmtId="10" fontId="10" fillId="14" borderId="0" xfId="0" applyNumberFormat="1" applyFont="1" applyFill="1" applyAlignment="1">
      <alignment horizontal="center" vertical="center"/>
    </xf>
    <xf numFmtId="184" fontId="0" fillId="0" borderId="0" xfId="0" applyNumberFormat="1"/>
    <xf numFmtId="0" fontId="0" fillId="34" borderId="0" xfId="0" applyFill="1"/>
    <xf numFmtId="183" fontId="0" fillId="34" borderId="0" xfId="0" applyNumberFormat="1" applyFill="1"/>
    <xf numFmtId="0" fontId="47" fillId="19" borderId="0" xfId="0" applyFont="1" applyFill="1" applyAlignment="1">
      <alignment horizontal="center"/>
    </xf>
    <xf numFmtId="16" fontId="5" fillId="17" borderId="0" xfId="0" applyNumberFormat="1" applyFont="1" applyFill="1" applyAlignment="1">
      <alignment horizontal="center" vertical="center" wrapText="1"/>
    </xf>
    <xf numFmtId="10" fontId="5" fillId="17" borderId="0" xfId="0" applyNumberFormat="1" applyFont="1" applyFill="1" applyAlignment="1">
      <alignment horizontal="center" vertical="center" wrapText="1"/>
    </xf>
    <xf numFmtId="16" fontId="5" fillId="19" borderId="0" xfId="0" applyNumberFormat="1" applyFont="1" applyFill="1" applyAlignment="1">
      <alignment horizontal="center" vertical="center" wrapText="1"/>
    </xf>
    <xf numFmtId="10" fontId="5" fillId="19" borderId="0" xfId="0" applyNumberFormat="1" applyFont="1" applyFill="1" applyAlignment="1">
      <alignment horizontal="center" vertical="center" wrapText="1"/>
    </xf>
    <xf numFmtId="0" fontId="60" fillId="0" borderId="0" xfId="0" applyFont="1"/>
    <xf numFmtId="0" fontId="60" fillId="31" borderId="0" xfId="0" applyFont="1" applyFill="1"/>
    <xf numFmtId="10" fontId="46" fillId="31" borderId="0" xfId="0" applyNumberFormat="1" applyFont="1" applyFill="1"/>
    <xf numFmtId="10" fontId="55" fillId="35" borderId="0" xfId="0" applyNumberFormat="1" applyFont="1" applyFill="1" applyAlignment="1">
      <alignment horizontal="center" vertical="center"/>
    </xf>
    <xf numFmtId="0" fontId="17" fillId="15" borderId="0" xfId="0" applyFont="1" applyFill="1" applyAlignment="1">
      <alignment horizontal="center" vertical="center"/>
    </xf>
    <xf numFmtId="10" fontId="17" fillId="15" borderId="0" xfId="0" applyNumberFormat="1" applyFont="1" applyFill="1" applyAlignment="1">
      <alignment horizontal="center" vertical="center"/>
    </xf>
    <xf numFmtId="0" fontId="17" fillId="35" borderId="0" xfId="0" applyFont="1" applyFill="1" applyAlignment="1">
      <alignment horizontal="center" vertical="center"/>
    </xf>
    <xf numFmtId="0" fontId="59" fillId="30" borderId="0" xfId="0" applyFont="1" applyFill="1" applyAlignment="1">
      <alignment horizontal="center" vertical="center"/>
    </xf>
    <xf numFmtId="10" fontId="10" fillId="0" borderId="0" xfId="0" applyNumberFormat="1" applyFont="1"/>
    <xf numFmtId="0" fontId="54" fillId="36" borderId="0" xfId="0" applyFont="1" applyFill="1" applyAlignment="1">
      <alignment horizontal="center"/>
    </xf>
    <xf numFmtId="0" fontId="55" fillId="0" borderId="0" xfId="0" applyFont="1" applyAlignment="1">
      <alignment horizontal="center"/>
    </xf>
    <xf numFmtId="0" fontId="55" fillId="12" borderId="0" xfId="0" applyFont="1" applyFill="1" applyAlignment="1">
      <alignment horizontal="center"/>
    </xf>
    <xf numFmtId="185" fontId="0" fillId="0" borderId="0" xfId="0" applyNumberFormat="1"/>
    <xf numFmtId="0" fontId="49" fillId="24" borderId="0" xfId="0" applyFont="1" applyFill="1" applyAlignment="1">
      <alignment horizontal="center" vertical="center"/>
    </xf>
    <xf numFmtId="0" fontId="61" fillId="0" borderId="0" xfId="5"/>
    <xf numFmtId="0" fontId="17" fillId="14" borderId="0" xfId="0" applyFont="1" applyFill="1" applyAlignment="1">
      <alignment horizontal="center" vertical="center"/>
    </xf>
    <xf numFmtId="0" fontId="62" fillId="12" borderId="0" xfId="0" applyFont="1" applyFill="1" applyAlignment="1">
      <alignment horizontal="center" vertical="center"/>
    </xf>
    <xf numFmtId="10" fontId="55" fillId="12" borderId="0" xfId="0" applyNumberFormat="1" applyFont="1" applyFill="1" applyAlignment="1">
      <alignment horizontal="center" vertical="center"/>
    </xf>
    <xf numFmtId="0" fontId="62" fillId="0" borderId="0" xfId="0" applyFont="1" applyAlignment="1">
      <alignment horizontal="center" vertical="center"/>
    </xf>
    <xf numFmtId="10" fontId="56" fillId="12" borderId="0" xfId="0" quotePrefix="1" applyNumberFormat="1" applyFont="1" applyFill="1" applyAlignment="1">
      <alignment horizontal="center" vertical="center"/>
    </xf>
    <xf numFmtId="0" fontId="55" fillId="31" borderId="0" xfId="0" applyFont="1" applyFill="1" applyAlignment="1">
      <alignment vertical="center"/>
    </xf>
    <xf numFmtId="181" fontId="57" fillId="31" borderId="0" xfId="0" applyNumberFormat="1" applyFont="1" applyFill="1" applyAlignment="1">
      <alignment horizontal="center" vertical="center"/>
    </xf>
    <xf numFmtId="10" fontId="57" fillId="31" borderId="0" xfId="0" applyNumberFormat="1" applyFont="1" applyFill="1" applyAlignment="1">
      <alignment horizontal="center" vertical="center"/>
    </xf>
    <xf numFmtId="182" fontId="57" fillId="31" borderId="0" xfId="0" applyNumberFormat="1" applyFont="1" applyFill="1" applyAlignment="1">
      <alignment horizontal="center" vertical="center"/>
    </xf>
    <xf numFmtId="0" fontId="63" fillId="15" borderId="0" xfId="0" applyFont="1" applyFill="1" applyAlignment="1">
      <alignment horizontal="center" vertical="center"/>
    </xf>
    <xf numFmtId="10" fontId="56" fillId="32" borderId="0" xfId="0" applyNumberFormat="1" applyFont="1" applyFill="1" applyAlignment="1">
      <alignment horizontal="center" vertical="center"/>
    </xf>
    <xf numFmtId="10" fontId="56" fillId="33" borderId="0" xfId="0" applyNumberFormat="1" applyFont="1" applyFill="1" applyAlignment="1">
      <alignment horizontal="center" vertical="center"/>
    </xf>
    <xf numFmtId="10" fontId="36" fillId="0" borderId="0" xfId="0" applyNumberFormat="1" applyFont="1" applyAlignment="1">
      <alignment horizontal="center" vertical="center"/>
    </xf>
    <xf numFmtId="10" fontId="56" fillId="30" borderId="0" xfId="0" applyNumberFormat="1" applyFont="1" applyFill="1" applyAlignment="1">
      <alignment horizontal="center" vertical="center"/>
    </xf>
    <xf numFmtId="0" fontId="9" fillId="12" borderId="0" xfId="0" applyFont="1" applyFill="1" applyAlignment="1">
      <alignment vertical="center"/>
    </xf>
    <xf numFmtId="0" fontId="17" fillId="12" borderId="0" xfId="0" applyFont="1" applyFill="1" applyAlignment="1">
      <alignment vertical="center"/>
    </xf>
    <xf numFmtId="0" fontId="64" fillId="24" borderId="0" xfId="0" applyFont="1" applyFill="1" applyAlignment="1">
      <alignment horizontal="center" vertical="center"/>
    </xf>
    <xf numFmtId="0" fontId="10" fillId="15" borderId="0" xfId="0" applyFont="1" applyFill="1" applyAlignment="1">
      <alignment horizontal="center" vertical="center"/>
    </xf>
    <xf numFmtId="10" fontId="19" fillId="15" borderId="0" xfId="0" applyNumberFormat="1" applyFont="1" applyFill="1" applyAlignment="1">
      <alignment horizontal="center" vertical="center"/>
    </xf>
    <xf numFmtId="0" fontId="18" fillId="15" borderId="0" xfId="0" applyFont="1" applyFill="1" applyAlignment="1">
      <alignment horizontal="center" vertical="center"/>
    </xf>
    <xf numFmtId="0" fontId="17" fillId="0" borderId="0" xfId="0" applyFont="1" applyAlignment="1">
      <alignment horizontal="center" vertical="center"/>
    </xf>
    <xf numFmtId="10" fontId="19" fillId="0" borderId="0" xfId="0" applyNumberFormat="1" applyFont="1" applyAlignment="1">
      <alignment horizontal="center" vertical="center"/>
    </xf>
    <xf numFmtId="10" fontId="65" fillId="0" borderId="0" xfId="0" applyNumberFormat="1" applyFont="1" applyAlignment="1">
      <alignment horizontal="center" vertical="center"/>
    </xf>
    <xf numFmtId="0" fontId="59" fillId="0" borderId="0" xfId="0" applyFont="1" applyAlignment="1">
      <alignment horizontal="center" vertical="center"/>
    </xf>
    <xf numFmtId="0" fontId="55" fillId="0" borderId="0" xfId="0" applyFont="1"/>
    <xf numFmtId="0" fontId="54" fillId="36" borderId="0" xfId="0" applyFont="1" applyFill="1" applyAlignment="1">
      <alignment horizontal="center" vertical="center" wrapText="1"/>
    </xf>
    <xf numFmtId="0" fontId="67" fillId="29" borderId="1" xfId="0" applyFont="1" applyFill="1" applyBorder="1"/>
    <xf numFmtId="0" fontId="0" fillId="0" borderId="1" xfId="0" applyBorder="1"/>
    <xf numFmtId="2" fontId="0" fillId="0" borderId="1" xfId="0" applyNumberFormat="1" applyBorder="1"/>
    <xf numFmtId="0" fontId="66" fillId="0" borderId="0" xfId="0" applyFont="1"/>
    <xf numFmtId="2" fontId="66" fillId="0" borderId="0" xfId="0" applyNumberFormat="1" applyFont="1"/>
    <xf numFmtId="0" fontId="66" fillId="0" borderId="0" xfId="6"/>
    <xf numFmtId="10" fontId="36" fillId="3" borderId="0" xfId="0" applyNumberFormat="1" applyFont="1" applyFill="1"/>
    <xf numFmtId="10" fontId="37" fillId="25" borderId="0" xfId="0" applyNumberFormat="1" applyFont="1" applyFill="1"/>
    <xf numFmtId="9" fontId="0" fillId="14" borderId="0" xfId="4" applyFont="1" applyFill="1" applyAlignment="1"/>
    <xf numFmtId="0" fontId="6" fillId="14" borderId="0" xfId="0" applyFont="1" applyFill="1" applyAlignment="1">
      <alignment horizontal="center" vertical="center"/>
    </xf>
    <xf numFmtId="10" fontId="0" fillId="14" borderId="0" xfId="4" applyNumberFormat="1" applyFont="1" applyFill="1" applyAlignment="1"/>
    <xf numFmtId="10" fontId="0" fillId="14" borderId="0" xfId="0" applyNumberFormat="1" applyFill="1"/>
    <xf numFmtId="2" fontId="0" fillId="14" borderId="0" xfId="0" applyNumberFormat="1" applyFill="1"/>
    <xf numFmtId="10" fontId="0" fillId="34" borderId="0" xfId="4" applyNumberFormat="1" applyFont="1" applyFill="1" applyAlignment="1"/>
    <xf numFmtId="0" fontId="68" fillId="0" borderId="0" xfId="0" applyFont="1" applyAlignment="1">
      <alignment vertical="center"/>
    </xf>
    <xf numFmtId="0" fontId="69" fillId="3" borderId="0" xfId="0" applyFont="1" applyFill="1" applyAlignment="1">
      <alignment vertical="center"/>
    </xf>
    <xf numFmtId="0" fontId="37" fillId="0" borderId="0" xfId="0" applyFont="1"/>
    <xf numFmtId="0" fontId="37" fillId="37" borderId="0" xfId="0" applyFont="1" applyFill="1"/>
    <xf numFmtId="0" fontId="37" fillId="38" borderId="0" xfId="0" applyFont="1" applyFill="1"/>
    <xf numFmtId="10" fontId="68" fillId="0" borderId="0" xfId="0" applyNumberFormat="1" applyFont="1" applyAlignment="1">
      <alignment vertical="center"/>
    </xf>
    <xf numFmtId="0" fontId="70" fillId="0" borderId="0" xfId="0" applyFont="1" applyAlignment="1">
      <alignment horizontal="center" vertical="center"/>
    </xf>
    <xf numFmtId="0" fontId="71" fillId="3" borderId="0" xfId="0" applyFont="1" applyFill="1"/>
    <xf numFmtId="0" fontId="69" fillId="3" borderId="0" xfId="0" applyFont="1" applyFill="1" applyAlignment="1">
      <alignment horizontal="center" vertical="center"/>
    </xf>
    <xf numFmtId="2" fontId="37" fillId="0" borderId="0" xfId="0" applyNumberFormat="1" applyFont="1" applyAlignment="1">
      <alignment horizontal="right"/>
    </xf>
    <xf numFmtId="10" fontId="68" fillId="3" borderId="0" xfId="0" applyNumberFormat="1" applyFont="1" applyFill="1"/>
    <xf numFmtId="10" fontId="69" fillId="3" borderId="0" xfId="0" applyNumberFormat="1" applyFont="1" applyFill="1" applyAlignment="1">
      <alignment vertical="center"/>
    </xf>
    <xf numFmtId="0" fontId="37" fillId="0" borderId="0" xfId="0" applyFont="1" applyAlignment="1">
      <alignment horizontal="right"/>
    </xf>
    <xf numFmtId="2" fontId="37" fillId="0" borderId="0" xfId="0" applyNumberFormat="1" applyFont="1" applyAlignment="1">
      <alignment horizontal="right" vertical="center"/>
    </xf>
    <xf numFmtId="14" fontId="37" fillId="0" borderId="0" xfId="0" applyNumberFormat="1" applyFont="1" applyAlignment="1">
      <alignment horizontal="center" vertical="center"/>
    </xf>
    <xf numFmtId="2" fontId="37" fillId="0" borderId="0" xfId="0" applyNumberFormat="1" applyFont="1"/>
    <xf numFmtId="43" fontId="37" fillId="0" borderId="0" xfId="0" applyNumberFormat="1" applyFont="1" applyAlignment="1">
      <alignment horizontal="right"/>
    </xf>
    <xf numFmtId="176" fontId="37" fillId="0" borderId="0" xfId="0" applyNumberFormat="1" applyFont="1"/>
    <xf numFmtId="176" fontId="37" fillId="39" borderId="0" xfId="0" applyNumberFormat="1" applyFont="1" applyFill="1"/>
    <xf numFmtId="176" fontId="37" fillId="37" borderId="0" xfId="0" applyNumberFormat="1" applyFont="1" applyFill="1"/>
    <xf numFmtId="0" fontId="70" fillId="0" borderId="0" xfId="0" applyFont="1" applyAlignment="1">
      <alignment horizontal="left"/>
    </xf>
    <xf numFmtId="4" fontId="37" fillId="0" borderId="0" xfId="0" applyNumberFormat="1" applyFont="1" applyAlignment="1">
      <alignment horizontal="right"/>
    </xf>
    <xf numFmtId="4" fontId="70" fillId="0" borderId="0" xfId="0" applyNumberFormat="1" applyFont="1" applyAlignment="1">
      <alignment horizontal="right"/>
    </xf>
    <xf numFmtId="0" fontId="41" fillId="18" borderId="0" xfId="0" applyFont="1" applyFill="1"/>
    <xf numFmtId="0" fontId="7" fillId="18" borderId="0" xfId="0" applyFont="1" applyFill="1"/>
    <xf numFmtId="0" fontId="7" fillId="18" borderId="0" xfId="0" applyFont="1" applyFill="1" applyAlignment="1">
      <alignment horizontal="center" vertical="center"/>
    </xf>
    <xf numFmtId="0" fontId="29" fillId="12" borderId="0" xfId="0" applyFont="1" applyFill="1" applyAlignment="1">
      <alignment horizontal="center" vertical="center"/>
    </xf>
    <xf numFmtId="0" fontId="54" fillId="36" borderId="0" xfId="0" applyFont="1" applyFill="1" applyAlignment="1">
      <alignment horizontal="center" wrapText="1"/>
    </xf>
    <xf numFmtId="0" fontId="55" fillId="0" borderId="0" xfId="0" applyFont="1" applyAlignment="1">
      <alignment horizontal="center"/>
    </xf>
    <xf numFmtId="0" fontId="55" fillId="12" borderId="0" xfId="0" applyFont="1" applyFill="1" applyAlignment="1">
      <alignment horizontal="center"/>
    </xf>
    <xf numFmtId="0" fontId="49" fillId="24" borderId="0" xfId="0" applyFont="1" applyFill="1" applyAlignment="1">
      <alignment horizontal="center" vertical="center"/>
    </xf>
    <xf numFmtId="181" fontId="55" fillId="0" borderId="0" xfId="0" applyNumberFormat="1" applyFont="1" applyAlignment="1">
      <alignment horizontal="center"/>
    </xf>
    <xf numFmtId="10" fontId="55" fillId="12" borderId="0" xfId="0" applyNumberFormat="1" applyFont="1" applyFill="1" applyAlignment="1">
      <alignment horizontal="center"/>
    </xf>
    <xf numFmtId="182" fontId="55" fillId="0" borderId="0" xfId="0" applyNumberFormat="1" applyFont="1" applyAlignment="1">
      <alignment horizontal="center"/>
    </xf>
    <xf numFmtId="0" fontId="66" fillId="0" borderId="1" xfId="6" applyBorder="1" applyAlignment="1">
      <alignment horizontal="left" wrapText="1"/>
    </xf>
    <xf numFmtId="0" fontId="66" fillId="0" borderId="1" xfId="6" applyBorder="1" applyAlignment="1">
      <alignment horizontal="left"/>
    </xf>
    <xf numFmtId="0" fontId="66" fillId="0" borderId="0" xfId="6" applyAlignment="1">
      <alignment horizontal="left"/>
    </xf>
    <xf numFmtId="0" fontId="66" fillId="0" borderId="2" xfId="6" applyBorder="1" applyAlignment="1">
      <alignment horizontal="left"/>
    </xf>
    <xf numFmtId="10" fontId="55" fillId="0" borderId="0" xfId="0" applyNumberFormat="1" applyFont="1" applyAlignment="1">
      <alignment horizontal="center"/>
    </xf>
    <xf numFmtId="0" fontId="49" fillId="25" borderId="0" xfId="0" applyFont="1" applyFill="1" applyAlignment="1">
      <alignment horizontal="center"/>
    </xf>
    <xf numFmtId="0" fontId="10" fillId="0" borderId="0" xfId="0" applyFont="1" applyAlignment="1">
      <alignment horizontal="center"/>
    </xf>
    <xf numFmtId="0" fontId="12"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0" fontId="13" fillId="2" borderId="0" xfId="0" applyFont="1" applyFill="1" applyAlignment="1">
      <alignment horizontal="center" vertical="center" wrapText="1"/>
    </xf>
    <xf numFmtId="0" fontId="11" fillId="2" borderId="1" xfId="0" applyFont="1" applyFill="1" applyBorder="1" applyAlignment="1">
      <alignment horizontal="center" vertical="center" wrapText="1"/>
    </xf>
    <xf numFmtId="0" fontId="11" fillId="2" borderId="0" xfId="0" applyFont="1" applyFill="1" applyAlignment="1">
      <alignment horizontal="center" vertical="center" wrapText="1"/>
    </xf>
    <xf numFmtId="0" fontId="64" fillId="24" borderId="0" xfId="0" applyFont="1" applyFill="1" applyAlignment="1">
      <alignment horizontal="center" vertical="center"/>
    </xf>
    <xf numFmtId="10" fontId="0" fillId="0" borderId="0" xfId="8" applyNumberFormat="1" applyFont="1" applyAlignment="1"/>
    <xf numFmtId="186" fontId="0" fillId="0" borderId="0" xfId="0" applyNumberFormat="1"/>
    <xf numFmtId="10" fontId="10" fillId="0" borderId="0" xfId="9" applyNumberFormat="1" applyFont="1" applyAlignment="1">
      <alignment horizontal="center" vertical="center"/>
    </xf>
    <xf numFmtId="9" fontId="23" fillId="0" borderId="0" xfId="8" applyFont="1" applyAlignment="1">
      <alignment horizontal="center" vertical="center"/>
    </xf>
    <xf numFmtId="0" fontId="72" fillId="0" borderId="0" xfId="0" applyFont="1" applyAlignment="1">
      <alignment horizontal="center" vertical="center"/>
    </xf>
    <xf numFmtId="0" fontId="23" fillId="0" borderId="0" xfId="0" applyFont="1" applyAlignment="1">
      <alignment horizontal="center" vertical="center"/>
    </xf>
    <xf numFmtId="182" fontId="23" fillId="0" borderId="0" xfId="0" applyNumberFormat="1" applyFont="1" applyAlignment="1">
      <alignment horizontal="center" vertical="center"/>
    </xf>
    <xf numFmtId="2" fontId="23" fillId="0" borderId="0" xfId="0" applyNumberFormat="1" applyFont="1" applyAlignment="1">
      <alignment horizontal="center" vertical="center"/>
    </xf>
    <xf numFmtId="10" fontId="10" fillId="30" borderId="0" xfId="9" applyNumberFormat="1" applyFont="1" applyFill="1" applyAlignment="1">
      <alignment horizontal="center" vertical="center"/>
    </xf>
    <xf numFmtId="10" fontId="23" fillId="0" borderId="0" xfId="8" applyNumberFormat="1" applyFont="1" applyFill="1" applyAlignment="1">
      <alignment horizontal="center" vertical="center"/>
    </xf>
    <xf numFmtId="10" fontId="73" fillId="0" borderId="0" xfId="8" applyNumberFormat="1" applyFont="1" applyFill="1" applyAlignment="1">
      <alignment horizontal="center" vertical="center"/>
    </xf>
    <xf numFmtId="0" fontId="73" fillId="0" borderId="0" xfId="0" applyFont="1" applyAlignment="1">
      <alignment horizontal="center" vertical="center"/>
    </xf>
    <xf numFmtId="0" fontId="9" fillId="0" borderId="0" xfId="0" applyFont="1" applyAlignment="1">
      <alignment vertical="center"/>
    </xf>
    <xf numFmtId="186" fontId="0" fillId="6" borderId="0" xfId="0" applyNumberFormat="1" applyFill="1"/>
    <xf numFmtId="183" fontId="23" fillId="6" borderId="0" xfId="0" applyNumberFormat="1" applyFont="1" applyFill="1" applyAlignment="1">
      <alignment horizontal="center" vertical="center"/>
    </xf>
    <xf numFmtId="9" fontId="73" fillId="0" borderId="0" xfId="0" applyNumberFormat="1" applyFont="1" applyAlignment="1">
      <alignment horizontal="center"/>
    </xf>
    <xf numFmtId="0" fontId="73" fillId="0" borderId="0" xfId="0" applyFont="1" applyAlignment="1">
      <alignment horizontal="center"/>
    </xf>
    <xf numFmtId="10" fontId="23" fillId="0" borderId="0" xfId="8" applyNumberFormat="1" applyFont="1" applyAlignment="1"/>
    <xf numFmtId="0" fontId="73" fillId="6" borderId="0" xfId="0" applyFont="1" applyFill="1" applyAlignment="1">
      <alignment horizontal="center"/>
    </xf>
    <xf numFmtId="0" fontId="74" fillId="0" borderId="0" xfId="0" applyFont="1" applyAlignment="1">
      <alignment horizontal="center"/>
    </xf>
    <xf numFmtId="0" fontId="75" fillId="6" borderId="0" xfId="0" applyFont="1" applyFill="1"/>
    <xf numFmtId="10" fontId="75" fillId="6" borderId="0" xfId="8" applyNumberFormat="1" applyFont="1" applyFill="1" applyAlignment="1"/>
    <xf numFmtId="0" fontId="23" fillId="6" borderId="0" xfId="0" applyFont="1" applyFill="1"/>
    <xf numFmtId="186" fontId="23" fillId="6" borderId="0" xfId="0" applyNumberFormat="1" applyFont="1" applyFill="1"/>
    <xf numFmtId="0" fontId="75" fillId="6" borderId="0" xfId="0" applyFont="1" applyFill="1" applyAlignment="1">
      <alignment horizontal="center"/>
    </xf>
    <xf numFmtId="10" fontId="23" fillId="0" borderId="0" xfId="0" applyNumberFormat="1" applyFont="1" applyAlignment="1">
      <alignment horizontal="center"/>
    </xf>
    <xf numFmtId="10" fontId="23" fillId="0" borderId="0" xfId="8" applyNumberFormat="1" applyFont="1" applyAlignment="1">
      <alignment horizontal="center"/>
    </xf>
    <xf numFmtId="0" fontId="23" fillId="6" borderId="0" xfId="0" applyFont="1" applyFill="1" applyAlignment="1">
      <alignment horizontal="center"/>
    </xf>
    <xf numFmtId="10" fontId="23" fillId="14" borderId="0" xfId="8" applyNumberFormat="1" applyFont="1" applyFill="1" applyAlignment="1">
      <alignment horizontal="center"/>
    </xf>
    <xf numFmtId="10" fontId="76" fillId="11" borderId="0" xfId="8" applyNumberFormat="1" applyFont="1" applyFill="1" applyAlignment="1">
      <alignment horizontal="center"/>
    </xf>
    <xf numFmtId="10" fontId="23" fillId="0" borderId="0" xfId="8" applyNumberFormat="1" applyFont="1" applyFill="1" applyAlignment="1">
      <alignment horizontal="center"/>
    </xf>
    <xf numFmtId="10" fontId="23" fillId="16" borderId="0" xfId="8" applyNumberFormat="1" applyFont="1" applyFill="1" applyAlignment="1">
      <alignment horizontal="center"/>
    </xf>
    <xf numFmtId="176" fontId="23" fillId="0" borderId="0" xfId="0" applyNumberFormat="1" applyFont="1" applyAlignment="1">
      <alignment horizontal="center"/>
    </xf>
    <xf numFmtId="176" fontId="23" fillId="6" borderId="0" xfId="0" applyNumberFormat="1" applyFont="1" applyFill="1"/>
    <xf numFmtId="176" fontId="23" fillId="30" borderId="0" xfId="0" applyNumberFormat="1" applyFont="1" applyFill="1" applyAlignment="1">
      <alignment horizontal="center"/>
    </xf>
    <xf numFmtId="0" fontId="33" fillId="0" borderId="0" xfId="0" applyFont="1"/>
    <xf numFmtId="0" fontId="23" fillId="0" borderId="0" xfId="0" applyFont="1" applyAlignment="1">
      <alignment horizontal="center"/>
    </xf>
    <xf numFmtId="0" fontId="23" fillId="6" borderId="0" xfId="0" applyFont="1" applyFill="1" applyAlignment="1">
      <alignment horizontal="center" vertical="center"/>
    </xf>
    <xf numFmtId="0" fontId="0" fillId="6" borderId="0" xfId="0" applyFill="1" applyAlignment="1">
      <alignment horizontal="center" vertical="center"/>
    </xf>
    <xf numFmtId="10" fontId="23" fillId="0" borderId="0" xfId="0" applyNumberFormat="1" applyFont="1" applyAlignment="1">
      <alignment horizontal="center" vertical="center"/>
    </xf>
    <xf numFmtId="9" fontId="23" fillId="0" borderId="0" xfId="0" applyNumberFormat="1" applyFont="1" applyAlignment="1">
      <alignment horizontal="center"/>
    </xf>
    <xf numFmtId="10" fontId="23" fillId="0" borderId="0" xfId="8" applyNumberFormat="1" applyFont="1" applyAlignment="1">
      <alignment horizontal="center" vertical="center"/>
    </xf>
    <xf numFmtId="0" fontId="0" fillId="0" borderId="0" xfId="0" applyAlignment="1">
      <alignment horizontal="center"/>
    </xf>
    <xf numFmtId="10" fontId="73" fillId="0" borderId="0" xfId="0" applyNumberFormat="1" applyFont="1" applyAlignment="1">
      <alignment horizontal="center" vertical="center"/>
    </xf>
    <xf numFmtId="10" fontId="23" fillId="0" borderId="0" xfId="8" quotePrefix="1" applyNumberFormat="1" applyFont="1" applyAlignment="1">
      <alignment horizontal="center" vertical="center"/>
    </xf>
    <xf numFmtId="9" fontId="73" fillId="0" borderId="0" xfId="0" applyNumberFormat="1" applyFont="1" applyAlignment="1">
      <alignment horizontal="center" vertical="center"/>
    </xf>
    <xf numFmtId="0" fontId="23" fillId="0" borderId="0" xfId="0" applyFont="1" applyAlignment="1">
      <alignment horizontal="center"/>
    </xf>
    <xf numFmtId="0" fontId="77" fillId="0" borderId="0" xfId="0" applyFont="1" applyAlignment="1">
      <alignment horizontal="center"/>
    </xf>
    <xf numFmtId="0" fontId="0" fillId="0" borderId="0" xfId="0" applyAlignment="1">
      <alignment horizontal="center"/>
    </xf>
    <xf numFmtId="0" fontId="72" fillId="40" borderId="0" xfId="0" applyFont="1" applyFill="1" applyAlignment="1">
      <alignment horizontal="center" vertical="center"/>
    </xf>
    <xf numFmtId="44" fontId="23" fillId="0" borderId="0" xfId="7" applyFont="1" applyAlignment="1">
      <alignment horizontal="center"/>
    </xf>
    <xf numFmtId="0" fontId="72" fillId="6" borderId="0" xfId="0" applyFont="1" applyFill="1" applyAlignment="1">
      <alignment horizontal="center" vertical="center"/>
    </xf>
    <xf numFmtId="0" fontId="73" fillId="6" borderId="0" xfId="0" applyFont="1" applyFill="1" applyAlignment="1">
      <alignment horizontal="center" vertical="center"/>
    </xf>
    <xf numFmtId="9" fontId="73" fillId="6" borderId="0" xfId="0" applyNumberFormat="1" applyFont="1" applyFill="1" applyAlignment="1">
      <alignment horizontal="center"/>
    </xf>
    <xf numFmtId="0" fontId="78" fillId="6" borderId="0" xfId="0" applyFont="1" applyFill="1" applyAlignment="1">
      <alignment horizontal="center"/>
    </xf>
    <xf numFmtId="0" fontId="78" fillId="6" borderId="0" xfId="0" applyFont="1" applyFill="1"/>
    <xf numFmtId="0" fontId="27" fillId="6" borderId="2" xfId="0" applyFont="1" applyFill="1" applyBorder="1" applyAlignment="1">
      <alignment horizontal="left"/>
    </xf>
    <xf numFmtId="0" fontId="23" fillId="40" borderId="0" xfId="0" applyFont="1" applyFill="1" applyAlignment="1">
      <alignment horizontal="center"/>
    </xf>
    <xf numFmtId="0" fontId="23" fillId="40" borderId="0" xfId="0" applyFont="1" applyFill="1" applyAlignment="1">
      <alignment horizontal="center"/>
    </xf>
    <xf numFmtId="0" fontId="72" fillId="6" borderId="0" xfId="0" applyFont="1" applyFill="1" applyAlignment="1">
      <alignment vertical="center"/>
    </xf>
    <xf numFmtId="0" fontId="73" fillId="40" borderId="0" xfId="0" applyFont="1" applyFill="1" applyAlignment="1">
      <alignment horizontal="center"/>
    </xf>
    <xf numFmtId="0" fontId="79" fillId="40" borderId="0" xfId="0" applyFont="1" applyFill="1" applyAlignment="1">
      <alignment horizontal="center"/>
    </xf>
    <xf numFmtId="0" fontId="23" fillId="31" borderId="0" xfId="0" quotePrefix="1" applyFont="1" applyFill="1" applyAlignment="1">
      <alignment horizontal="center"/>
    </xf>
    <xf numFmtId="10" fontId="23" fillId="31" borderId="0" xfId="8" applyNumberFormat="1" applyFont="1" applyFill="1" applyAlignment="1">
      <alignment horizontal="center"/>
    </xf>
    <xf numFmtId="10" fontId="80" fillId="5" borderId="0" xfId="8" applyNumberFormat="1" applyFont="1" applyFill="1" applyAlignment="1">
      <alignment horizontal="center"/>
    </xf>
    <xf numFmtId="10" fontId="76" fillId="5" borderId="0" xfId="8" applyNumberFormat="1" applyFont="1" applyFill="1" applyAlignment="1">
      <alignment horizontal="center"/>
    </xf>
    <xf numFmtId="0" fontId="30" fillId="6" borderId="0" xfId="0" applyFont="1" applyFill="1" applyAlignment="1">
      <alignment horizontal="left"/>
    </xf>
  </cellXfs>
  <cellStyles count="10">
    <cellStyle name="Normal 2" xfId="2" xr:uid="{8E926FBD-7221-4478-9F38-A0E0BBCB6031}"/>
    <cellStyle name="Normal 3" xfId="6" xr:uid="{35DBA850-EA6C-4122-9B9D-FD58286ECA55}"/>
    <cellStyle name="Percent 3" xfId="3" xr:uid="{BFAE732E-F672-4558-9738-512FBC3272FA}"/>
    <cellStyle name="Percent 3 2" xfId="9" xr:uid="{6CC6B6B4-977F-494C-80AC-A6D3D53B955D}"/>
    <cellStyle name="百分比" xfId="4" builtinId="5"/>
    <cellStyle name="百分比 2" xfId="8" xr:uid="{D82B7873-D084-1E49-AF7F-6AB714C20187}"/>
    <cellStyle name="常规" xfId="0" builtinId="0"/>
    <cellStyle name="超链接" xfId="5" builtinId="8"/>
    <cellStyle name="货币" xfId="7" builtinId="4"/>
    <cellStyle name="千位分隔"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ltLang="zh-CN" baseline="0"/>
              <a:t>excess</a:t>
            </a:r>
            <a:r>
              <a:rPr lang="zh-CN" altLang="en-US" baseline="0"/>
              <a:t> </a:t>
            </a:r>
            <a:r>
              <a:rPr lang="en-US" altLang="zh-CN" baseline="0"/>
              <a:t>return</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zh-CN"/>
        </a:p>
      </c:txPr>
    </c:title>
    <c:autoTitleDeleted val="0"/>
    <c:plotArea>
      <c:layout/>
      <c:lineChart>
        <c:grouping val="standard"/>
        <c:varyColors val="0"/>
        <c:ser>
          <c:idx val="0"/>
          <c:order val="0"/>
          <c:tx>
            <c:v>Fund</c:v>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dLbl>
              <c:idx val="6"/>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285C-1E47-A0A9-AC9D564DAC0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'Evaluation '!$B$23:$B$42</c:f>
              <c:numCache>
                <c:formatCode>mm/dd/yy</c:formatCode>
                <c:ptCount val="20"/>
                <c:pt idx="0">
                  <c:v>37986</c:v>
                </c:pt>
                <c:pt idx="1">
                  <c:v>38352</c:v>
                </c:pt>
                <c:pt idx="2">
                  <c:v>38716</c:v>
                </c:pt>
                <c:pt idx="3">
                  <c:v>39080</c:v>
                </c:pt>
                <c:pt idx="4">
                  <c:v>39447</c:v>
                </c:pt>
                <c:pt idx="5">
                  <c:v>39813</c:v>
                </c:pt>
                <c:pt idx="6">
                  <c:v>40178</c:v>
                </c:pt>
                <c:pt idx="7">
                  <c:v>40543</c:v>
                </c:pt>
                <c:pt idx="8">
                  <c:v>40907</c:v>
                </c:pt>
                <c:pt idx="9">
                  <c:v>41274</c:v>
                </c:pt>
                <c:pt idx="10">
                  <c:v>41639</c:v>
                </c:pt>
                <c:pt idx="11">
                  <c:v>42004</c:v>
                </c:pt>
                <c:pt idx="12">
                  <c:v>42369</c:v>
                </c:pt>
                <c:pt idx="13">
                  <c:v>42734</c:v>
                </c:pt>
                <c:pt idx="14">
                  <c:v>43098</c:v>
                </c:pt>
                <c:pt idx="15">
                  <c:v>43465</c:v>
                </c:pt>
                <c:pt idx="16">
                  <c:v>43830</c:v>
                </c:pt>
                <c:pt idx="17">
                  <c:v>44196</c:v>
                </c:pt>
                <c:pt idx="18">
                  <c:v>44561</c:v>
                </c:pt>
                <c:pt idx="19">
                  <c:v>44925</c:v>
                </c:pt>
              </c:numCache>
            </c:numRef>
          </c:cat>
          <c:val>
            <c:numRef>
              <c:f>'Evaluation '!$Q$23:$Q$42</c:f>
              <c:numCache>
                <c:formatCode>0.00%</c:formatCode>
                <c:ptCount val="20"/>
                <c:pt idx="0">
                  <c:v>2.069966373589148E-2</c:v>
                </c:pt>
                <c:pt idx="1">
                  <c:v>0.12357537357158072</c:v>
                </c:pt>
                <c:pt idx="2">
                  <c:v>0.1163469047838504</c:v>
                </c:pt>
                <c:pt idx="3">
                  <c:v>9.8642231177072048E-2</c:v>
                </c:pt>
                <c:pt idx="4">
                  <c:v>-9.9312532228560679E-3</c:v>
                </c:pt>
                <c:pt idx="5">
                  <c:v>-0.26823963364163034</c:v>
                </c:pt>
                <c:pt idx="6">
                  <c:v>0.13202319603591733</c:v>
                </c:pt>
                <c:pt idx="7">
                  <c:v>-1.7773018722975459E-2</c:v>
                </c:pt>
                <c:pt idx="8">
                  <c:v>-7.0880772587142427E-2</c:v>
                </c:pt>
                <c:pt idx="9">
                  <c:v>0.11930973438796033</c:v>
                </c:pt>
                <c:pt idx="10">
                  <c:v>0.17716271389465882</c:v>
                </c:pt>
                <c:pt idx="11">
                  <c:v>8.8287894212133483E-2</c:v>
                </c:pt>
                <c:pt idx="12">
                  <c:v>2.8435733726636811E-2</c:v>
                </c:pt>
                <c:pt idx="13">
                  <c:v>6.3617139904847173E-2</c:v>
                </c:pt>
                <c:pt idx="14">
                  <c:v>6.6123913638904769E-2</c:v>
                </c:pt>
                <c:pt idx="15">
                  <c:v>-1.2563200855158265E-2</c:v>
                </c:pt>
                <c:pt idx="16">
                  <c:v>0.17978247385683016</c:v>
                </c:pt>
                <c:pt idx="17">
                  <c:v>3.1130101227883587E-5</c:v>
                </c:pt>
                <c:pt idx="18">
                  <c:v>0.15544520334200451</c:v>
                </c:pt>
                <c:pt idx="19">
                  <c:v>-5.2001039127417888E-2</c:v>
                </c:pt>
              </c:numCache>
            </c:numRef>
          </c:val>
          <c:smooth val="0"/>
          <c:extLst>
            <c:ext xmlns:c16="http://schemas.microsoft.com/office/drawing/2014/chart" uri="{C3380CC4-5D6E-409C-BE32-E72D297353CC}">
              <c16:uniqueId val="{00000001-285C-1E47-A0A9-AC9D564DAC0F}"/>
            </c:ext>
          </c:extLst>
        </c:ser>
        <c:ser>
          <c:idx val="1"/>
          <c:order val="1"/>
          <c:tx>
            <c:v>Benchmark</c:v>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'Evaluation '!$B$23:$B$42</c:f>
              <c:numCache>
                <c:formatCode>mm/dd/yy</c:formatCode>
                <c:ptCount val="20"/>
                <c:pt idx="0">
                  <c:v>37986</c:v>
                </c:pt>
                <c:pt idx="1">
                  <c:v>38352</c:v>
                </c:pt>
                <c:pt idx="2">
                  <c:v>38716</c:v>
                </c:pt>
                <c:pt idx="3">
                  <c:v>39080</c:v>
                </c:pt>
                <c:pt idx="4">
                  <c:v>39447</c:v>
                </c:pt>
                <c:pt idx="5">
                  <c:v>39813</c:v>
                </c:pt>
                <c:pt idx="6">
                  <c:v>40178</c:v>
                </c:pt>
                <c:pt idx="7">
                  <c:v>40543</c:v>
                </c:pt>
                <c:pt idx="8">
                  <c:v>40907</c:v>
                </c:pt>
                <c:pt idx="9">
                  <c:v>41274</c:v>
                </c:pt>
                <c:pt idx="10">
                  <c:v>41639</c:v>
                </c:pt>
                <c:pt idx="11">
                  <c:v>42004</c:v>
                </c:pt>
                <c:pt idx="12">
                  <c:v>42369</c:v>
                </c:pt>
                <c:pt idx="13">
                  <c:v>42734</c:v>
                </c:pt>
                <c:pt idx="14">
                  <c:v>43098</c:v>
                </c:pt>
                <c:pt idx="15">
                  <c:v>43465</c:v>
                </c:pt>
                <c:pt idx="16">
                  <c:v>43830</c:v>
                </c:pt>
                <c:pt idx="17">
                  <c:v>44196</c:v>
                </c:pt>
                <c:pt idx="18">
                  <c:v>44561</c:v>
                </c:pt>
                <c:pt idx="19">
                  <c:v>44925</c:v>
                </c:pt>
              </c:numCache>
            </c:numRef>
          </c:cat>
          <c:val>
            <c:numRef>
              <c:f>'Evaluation '!$R$23:$R$42</c:f>
              <c:numCache>
                <c:formatCode>0.00%</c:formatCode>
                <c:ptCount val="20"/>
                <c:pt idx="0">
                  <c:v>1.666369765549601E-2</c:v>
                </c:pt>
                <c:pt idx="1">
                  <c:v>0.12586409515823435</c:v>
                </c:pt>
                <c:pt idx="2">
                  <c:v>0.11875592671272756</c:v>
                </c:pt>
                <c:pt idx="3">
                  <c:v>9.5172969633281979E-2</c:v>
                </c:pt>
                <c:pt idx="4">
                  <c:v>-1.3974713007727374E-2</c:v>
                </c:pt>
                <c:pt idx="5">
                  <c:v>-0.25861492134758313</c:v>
                </c:pt>
                <c:pt idx="6">
                  <c:v>9.5621854533221279E-2</c:v>
                </c:pt>
                <c:pt idx="7">
                  <c:v>-1.6914165997948219E-2</c:v>
                </c:pt>
                <c:pt idx="8">
                  <c:v>-5.9236929310957392E-2</c:v>
                </c:pt>
                <c:pt idx="9">
                  <c:v>0.10917104086962531</c:v>
                </c:pt>
                <c:pt idx="10">
                  <c:v>0.17865094957856867</c:v>
                </c:pt>
                <c:pt idx="11">
                  <c:v>9.7517561913839326E-2</c:v>
                </c:pt>
                <c:pt idx="12">
                  <c:v>3.805985641184962E-2</c:v>
                </c:pt>
                <c:pt idx="13">
                  <c:v>6.0151315179813369E-2</c:v>
                </c:pt>
                <c:pt idx="14">
                  <c:v>7.3159672904418716E-2</c:v>
                </c:pt>
                <c:pt idx="15">
                  <c:v>-6.5055578333330331E-3</c:v>
                </c:pt>
                <c:pt idx="16">
                  <c:v>0.17147810635621633</c:v>
                </c:pt>
                <c:pt idx="17">
                  <c:v>1.0159818668856777E-2</c:v>
                </c:pt>
                <c:pt idx="18">
                  <c:v>0.16558257581521346</c:v>
                </c:pt>
                <c:pt idx="19">
                  <c:v>-6.5644677750627656E-2</c:v>
                </c:pt>
              </c:numCache>
            </c:numRef>
          </c:val>
          <c:smooth val="0"/>
          <c:extLst>
            <c:ext xmlns:c16="http://schemas.microsoft.com/office/drawing/2014/chart" uri="{C3380CC4-5D6E-409C-BE32-E72D297353CC}">
              <c16:uniqueId val="{00000002-285C-1E47-A0A9-AC9D564DAC0F}"/>
            </c:ext>
          </c:extLst>
        </c:ser>
        <c:dLbls>
          <c:dLblPos val="ctr"/>
          <c:showLegendKey val="0"/>
          <c:showVal val="1"/>
          <c:showCatName val="0"/>
          <c:showSerName val="0"/>
          <c:showPercent val="0"/>
          <c:showBubbleSize val="0"/>
        </c:dLbls>
        <c:marker val="1"/>
        <c:smooth val="0"/>
        <c:axId val="676800511"/>
        <c:axId val="1384489664"/>
      </c:lineChart>
      <c:dateAx>
        <c:axId val="676800511"/>
        <c:scaling>
          <c:orientation val="minMax"/>
        </c:scaling>
        <c:delete val="0"/>
        <c:axPos val="b"/>
        <c:numFmt formatCode="yyyy"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zh-CN"/>
          </a:p>
        </c:txPr>
        <c:crossAx val="1384489664"/>
        <c:crosses val="autoZero"/>
        <c:auto val="0"/>
        <c:lblOffset val="800"/>
        <c:baseTimeUnit val="months"/>
      </c:dateAx>
      <c:valAx>
        <c:axId val="1384489664"/>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zh-CN"/>
          </a:p>
        </c:txPr>
        <c:crossAx val="676800511"/>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ltLang="zh-CN" sz="1800" b="0" i="0" baseline="0">
                <a:effectLst/>
              </a:rPr>
              <a:t>RETURN</a:t>
            </a:r>
            <a:endParaRPr lang="zh-CN" altLang="zh-CN">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v>Fund</c:v>
          </c:tx>
          <c:spPr>
            <a:ln w="28575" cap="rnd">
              <a:solidFill>
                <a:schemeClr val="accent1"/>
              </a:solidFill>
              <a:round/>
            </a:ln>
            <a:effectLst/>
          </c:spPr>
          <c:marker>
            <c:symbol val="none"/>
          </c:marker>
          <c:val>
            <c:numRef>
              <c:f>'Evaluation '!$O$38:$O$42</c:f>
              <c:numCache>
                <c:formatCode>0.00%</c:formatCode>
                <c:ptCount val="5"/>
                <c:pt idx="0">
                  <c:v>1.1068048947374351E-2</c:v>
                </c:pt>
                <c:pt idx="1">
                  <c:v>0.1945809070683549</c:v>
                </c:pt>
                <c:pt idx="2">
                  <c:v>3.83705502763585E-3</c:v>
                </c:pt>
                <c:pt idx="3">
                  <c:v>0.15568799337962391</c:v>
                </c:pt>
                <c:pt idx="4">
                  <c:v>-3.966542931089085E-2</c:v>
                </c:pt>
              </c:numCache>
            </c:numRef>
          </c:val>
          <c:smooth val="0"/>
          <c:extLst>
            <c:ext xmlns:c16="http://schemas.microsoft.com/office/drawing/2014/chart" uri="{C3380CC4-5D6E-409C-BE32-E72D297353CC}">
              <c16:uniqueId val="{00000000-C2F4-D041-84B6-C815012C961E}"/>
            </c:ext>
          </c:extLst>
        </c:ser>
        <c:ser>
          <c:idx val="1"/>
          <c:order val="1"/>
          <c:tx>
            <c:v>Benchmark</c:v>
          </c:tx>
          <c:spPr>
            <a:ln w="28575" cap="rnd">
              <a:solidFill>
                <a:schemeClr val="accent2"/>
              </a:solidFill>
              <a:round/>
            </a:ln>
            <a:effectLst/>
          </c:spPr>
          <c:marker>
            <c:symbol val="none"/>
          </c:marker>
          <c:val>
            <c:numRef>
              <c:f>'Evaluation '!$P$38:$P$42</c:f>
              <c:numCache>
                <c:formatCode>0.00%</c:formatCode>
                <c:ptCount val="5"/>
                <c:pt idx="0">
                  <c:v>1.7125691969199584E-2</c:v>
                </c:pt>
                <c:pt idx="1">
                  <c:v>0.18627653956774107</c:v>
                </c:pt>
                <c:pt idx="2">
                  <c:v>1.3965743595264743E-2</c:v>
                </c:pt>
                <c:pt idx="3">
                  <c:v>0.16582536585283286</c:v>
                </c:pt>
                <c:pt idx="4">
                  <c:v>-5.3309067934100611E-2</c:v>
                </c:pt>
              </c:numCache>
            </c:numRef>
          </c:val>
          <c:smooth val="0"/>
          <c:extLst>
            <c:ext xmlns:c16="http://schemas.microsoft.com/office/drawing/2014/chart" uri="{C3380CC4-5D6E-409C-BE32-E72D297353CC}">
              <c16:uniqueId val="{00000001-C2F4-D041-84B6-C815012C961E}"/>
            </c:ext>
          </c:extLst>
        </c:ser>
        <c:dLbls>
          <c:showLegendKey val="0"/>
          <c:showVal val="0"/>
          <c:showCatName val="0"/>
          <c:showSerName val="0"/>
          <c:showPercent val="0"/>
          <c:showBubbleSize val="0"/>
        </c:dLbls>
        <c:smooth val="0"/>
        <c:axId val="1530234320"/>
        <c:axId val="1414822912"/>
      </c:lineChart>
      <c:catAx>
        <c:axId val="15302343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414822912"/>
        <c:crosses val="autoZero"/>
        <c:auto val="1"/>
        <c:lblAlgn val="ctr"/>
        <c:lblOffset val="100"/>
        <c:noMultiLvlLbl val="0"/>
      </c:catAx>
      <c:valAx>
        <c:axId val="14148229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3023432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zh-CN"/>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ltLang="zh-CN"/>
              <a:t>RETURN</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v>AE</c:v>
          </c:tx>
          <c:spPr>
            <a:ln w="28575" cap="rnd">
              <a:solidFill>
                <a:schemeClr val="accent1"/>
              </a:solidFill>
              <a:round/>
            </a:ln>
            <a:effectLst/>
          </c:spPr>
          <c:marker>
            <c:symbol val="none"/>
          </c:marker>
          <c:val>
            <c:numRef>
              <c:f>'Evaluation '!$C$38:$C$42</c:f>
              <c:numCache>
                <c:formatCode>0.00%</c:formatCode>
                <c:ptCount val="5"/>
                <c:pt idx="0">
                  <c:v>-2.0394629715213219E-2</c:v>
                </c:pt>
                <c:pt idx="1">
                  <c:v>0.23331989920508245</c:v>
                </c:pt>
                <c:pt idx="2">
                  <c:v>-8.2140072526606378E-3</c:v>
                </c:pt>
                <c:pt idx="3">
                  <c:v>0.16289868911178385</c:v>
                </c:pt>
                <c:pt idx="4">
                  <c:v>1.7056360633508127E-2</c:v>
                </c:pt>
              </c:numCache>
            </c:numRef>
          </c:val>
          <c:smooth val="0"/>
          <c:extLst>
            <c:ext xmlns:c16="http://schemas.microsoft.com/office/drawing/2014/chart" uri="{C3380CC4-5D6E-409C-BE32-E72D297353CC}">
              <c16:uniqueId val="{00000000-6270-4B4F-B5EC-0BFA5C20D849}"/>
            </c:ext>
          </c:extLst>
        </c:ser>
        <c:ser>
          <c:idx val="1"/>
          <c:order val="1"/>
          <c:tx>
            <c:v>WE</c:v>
          </c:tx>
          <c:spPr>
            <a:ln w="28575" cap="rnd">
              <a:solidFill>
                <a:schemeClr val="accent2"/>
              </a:solidFill>
              <a:round/>
            </a:ln>
            <a:effectLst/>
          </c:spPr>
          <c:marker>
            <c:symbol val="none"/>
          </c:marker>
          <c:val>
            <c:numRef>
              <c:f>'Evaluation '!$D$38:$D$42</c:f>
              <c:numCache>
                <c:formatCode>0.00%</c:formatCode>
                <c:ptCount val="5"/>
                <c:pt idx="0">
                  <c:v>1.9854087607731552E-2</c:v>
                </c:pt>
                <c:pt idx="1">
                  <c:v>0.28593829692325645</c:v>
                </c:pt>
                <c:pt idx="2">
                  <c:v>6.1245746886199104E-2</c:v>
                </c:pt>
                <c:pt idx="3">
                  <c:v>0.29852725188069429</c:v>
                </c:pt>
                <c:pt idx="4">
                  <c:v>-0.11800560637114133</c:v>
                </c:pt>
              </c:numCache>
            </c:numRef>
          </c:val>
          <c:smooth val="0"/>
          <c:extLst>
            <c:ext xmlns:c16="http://schemas.microsoft.com/office/drawing/2014/chart" uri="{C3380CC4-5D6E-409C-BE32-E72D297353CC}">
              <c16:uniqueId val="{00000001-6270-4B4F-B5EC-0BFA5C20D849}"/>
            </c:ext>
          </c:extLst>
        </c:ser>
        <c:ser>
          <c:idx val="3"/>
          <c:order val="2"/>
          <c:tx>
            <c:v>LP</c:v>
          </c:tx>
          <c:spPr>
            <a:ln w="28575" cap="rnd">
              <a:solidFill>
                <a:schemeClr val="accent4"/>
              </a:solidFill>
              <a:round/>
            </a:ln>
            <a:effectLst/>
          </c:spPr>
          <c:marker>
            <c:symbol val="none"/>
          </c:marker>
          <c:val>
            <c:numRef>
              <c:f>'Evaluation '!$F$38:$F$42</c:f>
              <c:numCache>
                <c:formatCode>0.00%</c:formatCode>
                <c:ptCount val="5"/>
                <c:pt idx="0">
                  <c:v>5.8018829635616553E-2</c:v>
                </c:pt>
                <c:pt idx="1">
                  <c:v>0.24674645152127606</c:v>
                </c:pt>
                <c:pt idx="2">
                  <c:v>-0.16292109539110466</c:v>
                </c:pt>
                <c:pt idx="3">
                  <c:v>0.40628376272676103</c:v>
                </c:pt>
                <c:pt idx="4">
                  <c:v>-0.18089226604274311</c:v>
                </c:pt>
              </c:numCache>
            </c:numRef>
          </c:val>
          <c:smooth val="0"/>
          <c:extLst>
            <c:ext xmlns:c16="http://schemas.microsoft.com/office/drawing/2014/chart" uri="{C3380CC4-5D6E-409C-BE32-E72D297353CC}">
              <c16:uniqueId val="{00000002-6270-4B4F-B5EC-0BFA5C20D849}"/>
            </c:ext>
          </c:extLst>
        </c:ser>
        <c:ser>
          <c:idx val="8"/>
          <c:order val="3"/>
          <c:tx>
            <c:v>AFI</c:v>
          </c:tx>
          <c:spPr>
            <a:ln w="28575" cap="rnd">
              <a:solidFill>
                <a:schemeClr val="accent3">
                  <a:lumMod val="60000"/>
                </a:schemeClr>
              </a:solidFill>
              <a:round/>
            </a:ln>
            <a:effectLst/>
          </c:spPr>
          <c:marker>
            <c:symbol val="none"/>
          </c:marker>
          <c:val>
            <c:numRef>
              <c:f>'Evaluation '!$K$38:$K$42</c:f>
              <c:numCache>
                <c:formatCode>0.00%</c:formatCode>
                <c:ptCount val="5"/>
                <c:pt idx="0">
                  <c:v>4.286454768172443E-2</c:v>
                </c:pt>
                <c:pt idx="1">
                  <c:v>7.253001203720788E-2</c:v>
                </c:pt>
                <c:pt idx="2">
                  <c:v>3.7024514177401935E-2</c:v>
                </c:pt>
                <c:pt idx="3">
                  <c:v>-4.0983508717648887E-2</c:v>
                </c:pt>
                <c:pt idx="4">
                  <c:v>-3.1310505420401702E-2</c:v>
                </c:pt>
              </c:numCache>
            </c:numRef>
          </c:val>
          <c:smooth val="0"/>
          <c:extLst>
            <c:ext xmlns:c16="http://schemas.microsoft.com/office/drawing/2014/chart" uri="{C3380CC4-5D6E-409C-BE32-E72D297353CC}">
              <c16:uniqueId val="{00000003-6270-4B4F-B5EC-0BFA5C20D849}"/>
            </c:ext>
          </c:extLst>
        </c:ser>
        <c:ser>
          <c:idx val="9"/>
          <c:order val="4"/>
          <c:tx>
            <c:v>WFI</c:v>
          </c:tx>
          <c:spPr>
            <a:ln w="28575" cap="rnd">
              <a:solidFill>
                <a:schemeClr val="accent4">
                  <a:lumMod val="60000"/>
                </a:schemeClr>
              </a:solidFill>
              <a:round/>
            </a:ln>
            <a:effectLst/>
          </c:spPr>
          <c:marker>
            <c:symbol val="none"/>
          </c:marker>
          <c:val>
            <c:numRef>
              <c:f>'Evaluation '!$L$38:$L$42</c:f>
              <c:numCache>
                <c:formatCode>0.00%</c:formatCode>
                <c:ptCount val="5"/>
                <c:pt idx="0">
                  <c:v>1.6496227271744601E-2</c:v>
                </c:pt>
                <c:pt idx="1">
                  <c:v>7.1939035951287478E-2</c:v>
                </c:pt>
                <c:pt idx="2">
                  <c:v>5.089458825130122E-2</c:v>
                </c:pt>
                <c:pt idx="3">
                  <c:v>-3.2576591205855765E-2</c:v>
                </c:pt>
                <c:pt idx="4">
                  <c:v>-2.8136921118833147E-3</c:v>
                </c:pt>
              </c:numCache>
            </c:numRef>
          </c:val>
          <c:smooth val="0"/>
          <c:extLst>
            <c:ext xmlns:c16="http://schemas.microsoft.com/office/drawing/2014/chart" uri="{C3380CC4-5D6E-409C-BE32-E72D297353CC}">
              <c16:uniqueId val="{00000004-6270-4B4F-B5EC-0BFA5C20D849}"/>
            </c:ext>
          </c:extLst>
        </c:ser>
        <c:ser>
          <c:idx val="10"/>
          <c:order val="5"/>
          <c:tx>
            <c:v>AC</c:v>
          </c:tx>
          <c:spPr>
            <a:ln w="28575" cap="rnd">
              <a:solidFill>
                <a:schemeClr val="accent5">
                  <a:lumMod val="60000"/>
                </a:schemeClr>
              </a:solidFill>
              <a:round/>
            </a:ln>
            <a:effectLst/>
          </c:spPr>
          <c:marker>
            <c:symbol val="none"/>
          </c:marker>
          <c:val>
            <c:numRef>
              <c:f>'Evaluation '!$M$38:$M$42</c:f>
              <c:numCache>
                <c:formatCode>0.00%</c:formatCode>
                <c:ptCount val="5"/>
                <c:pt idx="0">
                  <c:v>2.3631249802532617E-2</c:v>
                </c:pt>
                <c:pt idx="1">
                  <c:v>1.4798433211524742E-2</c:v>
                </c:pt>
                <c:pt idx="2">
                  <c:v>3.8059249264079664E-3</c:v>
                </c:pt>
                <c:pt idx="3">
                  <c:v>2.4279003761940032E-4</c:v>
                </c:pt>
                <c:pt idx="4">
                  <c:v>1.2335609816527038E-2</c:v>
                </c:pt>
              </c:numCache>
            </c:numRef>
          </c:val>
          <c:smooth val="0"/>
          <c:extLst>
            <c:ext xmlns:c16="http://schemas.microsoft.com/office/drawing/2014/chart" uri="{C3380CC4-5D6E-409C-BE32-E72D297353CC}">
              <c16:uniqueId val="{00000005-6270-4B4F-B5EC-0BFA5C20D849}"/>
            </c:ext>
          </c:extLst>
        </c:ser>
        <c:dLbls>
          <c:showLegendKey val="0"/>
          <c:showVal val="0"/>
          <c:showCatName val="0"/>
          <c:showSerName val="0"/>
          <c:showPercent val="0"/>
          <c:showBubbleSize val="0"/>
        </c:dLbls>
        <c:smooth val="0"/>
        <c:axId val="300483952"/>
        <c:axId val="1957204192"/>
      </c:lineChart>
      <c:catAx>
        <c:axId val="30048395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957204192"/>
        <c:crosses val="autoZero"/>
        <c:auto val="1"/>
        <c:lblAlgn val="ctr"/>
        <c:lblOffset val="100"/>
        <c:noMultiLvlLbl val="0"/>
      </c:catAx>
      <c:valAx>
        <c:axId val="1957204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00483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Equity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'Expected return analysis'!$B$1</c:f>
              <c:strCache>
                <c:ptCount val="1"/>
                <c:pt idx="0">
                  <c:v>AE</c:v>
                </c:pt>
              </c:strCache>
            </c:strRef>
          </c:tx>
          <c:spPr>
            <a:ln w="28575" cap="rnd">
              <a:solidFill>
                <a:schemeClr val="accent1"/>
              </a:solidFill>
              <a:round/>
            </a:ln>
            <a:effectLst/>
          </c:spPr>
          <c:marker>
            <c:symbol val="none"/>
          </c:marker>
          <c:cat>
            <c:numRef>
              <c:f>'Expected return analysis'!$A$2:$A$40</c:f>
              <c:numCache>
                <c:formatCode>mm/dd/yy</c:formatCode>
                <c:ptCount val="39"/>
                <c:pt idx="0">
                  <c:v>31047</c:v>
                </c:pt>
                <c:pt idx="1">
                  <c:v>31412</c:v>
                </c:pt>
                <c:pt idx="2">
                  <c:v>31777</c:v>
                </c:pt>
                <c:pt idx="3">
                  <c:v>32142</c:v>
                </c:pt>
                <c:pt idx="4">
                  <c:v>32507</c:v>
                </c:pt>
                <c:pt idx="5">
                  <c:v>32871</c:v>
                </c:pt>
                <c:pt idx="6">
                  <c:v>33238</c:v>
                </c:pt>
                <c:pt idx="7">
                  <c:v>33603</c:v>
                </c:pt>
                <c:pt idx="8">
                  <c:v>33969</c:v>
                </c:pt>
                <c:pt idx="9">
                  <c:v>34334</c:v>
                </c:pt>
                <c:pt idx="10">
                  <c:v>34698</c:v>
                </c:pt>
                <c:pt idx="11">
                  <c:v>35062</c:v>
                </c:pt>
                <c:pt idx="12">
                  <c:v>35430</c:v>
                </c:pt>
                <c:pt idx="13">
                  <c:v>35795</c:v>
                </c:pt>
                <c:pt idx="14">
                  <c:v>36160</c:v>
                </c:pt>
                <c:pt idx="15">
                  <c:v>36525</c:v>
                </c:pt>
                <c:pt idx="16">
                  <c:v>36889</c:v>
                </c:pt>
                <c:pt idx="17">
                  <c:v>37256</c:v>
                </c:pt>
                <c:pt idx="18">
                  <c:v>37621</c:v>
                </c:pt>
                <c:pt idx="19">
                  <c:v>37986</c:v>
                </c:pt>
                <c:pt idx="20">
                  <c:v>38352</c:v>
                </c:pt>
                <c:pt idx="21">
                  <c:v>38716</c:v>
                </c:pt>
                <c:pt idx="22">
                  <c:v>39080</c:v>
                </c:pt>
                <c:pt idx="23">
                  <c:v>39447</c:v>
                </c:pt>
                <c:pt idx="24">
                  <c:v>39813</c:v>
                </c:pt>
                <c:pt idx="25">
                  <c:v>40178</c:v>
                </c:pt>
                <c:pt idx="26">
                  <c:v>40543</c:v>
                </c:pt>
                <c:pt idx="27">
                  <c:v>40907</c:v>
                </c:pt>
                <c:pt idx="28">
                  <c:v>41274</c:v>
                </c:pt>
                <c:pt idx="29">
                  <c:v>41639</c:v>
                </c:pt>
                <c:pt idx="30">
                  <c:v>42004</c:v>
                </c:pt>
                <c:pt idx="31">
                  <c:v>42369</c:v>
                </c:pt>
                <c:pt idx="32">
                  <c:v>42734</c:v>
                </c:pt>
                <c:pt idx="33">
                  <c:v>43098</c:v>
                </c:pt>
                <c:pt idx="34">
                  <c:v>43465</c:v>
                </c:pt>
                <c:pt idx="35">
                  <c:v>43830</c:v>
                </c:pt>
                <c:pt idx="36">
                  <c:v>44196</c:v>
                </c:pt>
                <c:pt idx="37">
                  <c:v>44561</c:v>
                </c:pt>
                <c:pt idx="38">
                  <c:v>44925</c:v>
                </c:pt>
              </c:numCache>
            </c:numRef>
          </c:cat>
          <c:val>
            <c:numRef>
              <c:f>'Expected return analysis'!$B$2:$B$40</c:f>
              <c:numCache>
                <c:formatCode>0.00%</c:formatCode>
                <c:ptCount val="39"/>
                <c:pt idx="1">
                  <c:v>0.46542712374991813</c:v>
                </c:pt>
                <c:pt idx="2">
                  <c:v>0.47716406448663773</c:v>
                </c:pt>
                <c:pt idx="3">
                  <c:v>1.5571888833934677E-2</c:v>
                </c:pt>
                <c:pt idx="4">
                  <c:v>0.16834191295930467</c:v>
                </c:pt>
                <c:pt idx="5">
                  <c:v>0.19908023302288513</c:v>
                </c:pt>
                <c:pt idx="6">
                  <c:v>-0.14077611616997865</c:v>
                </c:pt>
                <c:pt idx="7">
                  <c:v>0.37789705726739498</c:v>
                </c:pt>
                <c:pt idx="8">
                  <c:v>-5.1718430488630895E-3</c:v>
                </c:pt>
                <c:pt idx="9">
                  <c:v>0.38662443739298724</c:v>
                </c:pt>
                <c:pt idx="10">
                  <c:v>-6.8214956053756159E-2</c:v>
                </c:pt>
                <c:pt idx="11">
                  <c:v>0.17271501717431015</c:v>
                </c:pt>
                <c:pt idx="12">
                  <c:v>0.10356762891969895</c:v>
                </c:pt>
                <c:pt idx="13">
                  <c:v>0.10296403025766998</c:v>
                </c:pt>
                <c:pt idx="14">
                  <c:v>0.13726628004190911</c:v>
                </c:pt>
                <c:pt idx="15">
                  <c:v>0.11234151969956807</c:v>
                </c:pt>
                <c:pt idx="16">
                  <c:v>7.0635463382531904E-2</c:v>
                </c:pt>
                <c:pt idx="17">
                  <c:v>0.1143414284162485</c:v>
                </c:pt>
                <c:pt idx="18">
                  <c:v>-9.3455690707294425E-2</c:v>
                </c:pt>
                <c:pt idx="19">
                  <c:v>0.13118008799733571</c:v>
                </c:pt>
                <c:pt idx="20">
                  <c:v>0.26828092367818646</c:v>
                </c:pt>
                <c:pt idx="21">
                  <c:v>0.25607373695848934</c:v>
                </c:pt>
                <c:pt idx="22">
                  <c:v>0.23319792497822678</c:v>
                </c:pt>
                <c:pt idx="23">
                  <c:v>0.16507533938502728</c:v>
                </c:pt>
                <c:pt idx="24">
                  <c:v>-0.36979122385818441</c:v>
                </c:pt>
                <c:pt idx="25">
                  <c:v>0.37038154462958706</c:v>
                </c:pt>
                <c:pt idx="26">
                  <c:v>6.6235138133468041E-3</c:v>
                </c:pt>
                <c:pt idx="27">
                  <c:v>-0.10805946159356394</c:v>
                </c:pt>
                <c:pt idx="28">
                  <c:v>0.20772504530204561</c:v>
                </c:pt>
                <c:pt idx="29">
                  <c:v>0.21081624491017115</c:v>
                </c:pt>
                <c:pt idx="30">
                  <c:v>5.7830281079335411E-2</c:v>
                </c:pt>
                <c:pt idx="31">
                  <c:v>1.4860059904316714E-2</c:v>
                </c:pt>
                <c:pt idx="32">
                  <c:v>0.12202240739281311</c:v>
                </c:pt>
                <c:pt idx="33">
                  <c:v>0.11236818895068912</c:v>
                </c:pt>
                <c:pt idx="34">
                  <c:v>-2.0394629715213219E-2</c:v>
                </c:pt>
                <c:pt idx="35">
                  <c:v>0.23331989920508245</c:v>
                </c:pt>
                <c:pt idx="36">
                  <c:v>-8.2140072526606378E-3</c:v>
                </c:pt>
                <c:pt idx="37">
                  <c:v>0.16289868911178385</c:v>
                </c:pt>
                <c:pt idx="38">
                  <c:v>1.7056360633508127E-2</c:v>
                </c:pt>
              </c:numCache>
            </c:numRef>
          </c:val>
          <c:smooth val="0"/>
          <c:extLst>
            <c:ext xmlns:c16="http://schemas.microsoft.com/office/drawing/2014/chart" uri="{C3380CC4-5D6E-409C-BE32-E72D297353CC}">
              <c16:uniqueId val="{00000008-55CA-42BF-83E0-F0C98BBD20B4}"/>
            </c:ext>
          </c:extLst>
        </c:ser>
        <c:ser>
          <c:idx val="1"/>
          <c:order val="1"/>
          <c:tx>
            <c:strRef>
              <c:f>'Expected return analysis'!$C$1</c:f>
              <c:strCache>
                <c:ptCount val="1"/>
                <c:pt idx="0">
                  <c:v>WE</c:v>
                </c:pt>
              </c:strCache>
            </c:strRef>
          </c:tx>
          <c:spPr>
            <a:ln w="28575" cap="rnd">
              <a:solidFill>
                <a:schemeClr val="accent2"/>
              </a:solidFill>
              <a:round/>
            </a:ln>
            <a:effectLst/>
          </c:spPr>
          <c:marker>
            <c:symbol val="none"/>
          </c:marker>
          <c:cat>
            <c:numRef>
              <c:f>'Expected return analysis'!$A$2:$A$40</c:f>
              <c:numCache>
                <c:formatCode>mm/dd/yy</c:formatCode>
                <c:ptCount val="39"/>
                <c:pt idx="0">
                  <c:v>31047</c:v>
                </c:pt>
                <c:pt idx="1">
                  <c:v>31412</c:v>
                </c:pt>
                <c:pt idx="2">
                  <c:v>31777</c:v>
                </c:pt>
                <c:pt idx="3">
                  <c:v>32142</c:v>
                </c:pt>
                <c:pt idx="4">
                  <c:v>32507</c:v>
                </c:pt>
                <c:pt idx="5">
                  <c:v>32871</c:v>
                </c:pt>
                <c:pt idx="6">
                  <c:v>33238</c:v>
                </c:pt>
                <c:pt idx="7">
                  <c:v>33603</c:v>
                </c:pt>
                <c:pt idx="8">
                  <c:v>33969</c:v>
                </c:pt>
                <c:pt idx="9">
                  <c:v>34334</c:v>
                </c:pt>
                <c:pt idx="10">
                  <c:v>34698</c:v>
                </c:pt>
                <c:pt idx="11">
                  <c:v>35062</c:v>
                </c:pt>
                <c:pt idx="12">
                  <c:v>35430</c:v>
                </c:pt>
                <c:pt idx="13">
                  <c:v>35795</c:v>
                </c:pt>
                <c:pt idx="14">
                  <c:v>36160</c:v>
                </c:pt>
                <c:pt idx="15">
                  <c:v>36525</c:v>
                </c:pt>
                <c:pt idx="16">
                  <c:v>36889</c:v>
                </c:pt>
                <c:pt idx="17">
                  <c:v>37256</c:v>
                </c:pt>
                <c:pt idx="18">
                  <c:v>37621</c:v>
                </c:pt>
                <c:pt idx="19">
                  <c:v>37986</c:v>
                </c:pt>
                <c:pt idx="20">
                  <c:v>38352</c:v>
                </c:pt>
                <c:pt idx="21">
                  <c:v>38716</c:v>
                </c:pt>
                <c:pt idx="22">
                  <c:v>39080</c:v>
                </c:pt>
                <c:pt idx="23">
                  <c:v>39447</c:v>
                </c:pt>
                <c:pt idx="24">
                  <c:v>39813</c:v>
                </c:pt>
                <c:pt idx="25">
                  <c:v>40178</c:v>
                </c:pt>
                <c:pt idx="26">
                  <c:v>40543</c:v>
                </c:pt>
                <c:pt idx="27">
                  <c:v>40907</c:v>
                </c:pt>
                <c:pt idx="28">
                  <c:v>41274</c:v>
                </c:pt>
                <c:pt idx="29">
                  <c:v>41639</c:v>
                </c:pt>
                <c:pt idx="30">
                  <c:v>42004</c:v>
                </c:pt>
                <c:pt idx="31">
                  <c:v>42369</c:v>
                </c:pt>
                <c:pt idx="32">
                  <c:v>42734</c:v>
                </c:pt>
                <c:pt idx="33">
                  <c:v>43098</c:v>
                </c:pt>
                <c:pt idx="34">
                  <c:v>43465</c:v>
                </c:pt>
                <c:pt idx="35">
                  <c:v>43830</c:v>
                </c:pt>
                <c:pt idx="36">
                  <c:v>44196</c:v>
                </c:pt>
                <c:pt idx="37">
                  <c:v>44561</c:v>
                </c:pt>
                <c:pt idx="38">
                  <c:v>44925</c:v>
                </c:pt>
              </c:numCache>
            </c:numRef>
          </c:cat>
          <c:val>
            <c:numRef>
              <c:f>'Expected return analysis'!$C$2:$C$40</c:f>
              <c:numCache>
                <c:formatCode>0.00%</c:formatCode>
                <c:ptCount val="39"/>
                <c:pt idx="1">
                  <c:v>0.71661713547198813</c:v>
                </c:pt>
                <c:pt idx="2">
                  <c:v>0.46559679477974902</c:v>
                </c:pt>
                <c:pt idx="3">
                  <c:v>7.4641765385243142E-2</c:v>
                </c:pt>
                <c:pt idx="4">
                  <c:v>4.8287886150684356E-2</c:v>
                </c:pt>
                <c:pt idx="5">
                  <c:v>0.26667349610581192</c:v>
                </c:pt>
                <c:pt idx="6">
                  <c:v>-0.14587022031800834</c:v>
                </c:pt>
                <c:pt idx="7">
                  <c:v>0.20869302086588726</c:v>
                </c:pt>
                <c:pt idx="8">
                  <c:v>5.1056124652202328E-2</c:v>
                </c:pt>
                <c:pt idx="9">
                  <c:v>0.25034117454398186</c:v>
                </c:pt>
                <c:pt idx="10">
                  <c:v>-7.608584266545948E-2</c:v>
                </c:pt>
                <c:pt idx="11">
                  <c:v>0.26503346474700473</c:v>
                </c:pt>
                <c:pt idx="12">
                  <c:v>6.7621138134374092E-2</c:v>
                </c:pt>
                <c:pt idx="13">
                  <c:v>0.41682503873394872</c:v>
                </c:pt>
                <c:pt idx="14">
                  <c:v>0.32567726840042899</c:v>
                </c:pt>
                <c:pt idx="15">
                  <c:v>0.17486373967669344</c:v>
                </c:pt>
                <c:pt idx="16">
                  <c:v>2.5502549026545918E-2</c:v>
                </c:pt>
                <c:pt idx="17">
                  <c:v>-9.3864640888791651E-2</c:v>
                </c:pt>
                <c:pt idx="18">
                  <c:v>-0.2685701772254061</c:v>
                </c:pt>
                <c:pt idx="19">
                  <c:v>-3.1607605677441697E-4</c:v>
                </c:pt>
                <c:pt idx="20">
                  <c:v>0.10769965994013475</c:v>
                </c:pt>
                <c:pt idx="21">
                  <c:v>0.17575054591474149</c:v>
                </c:pt>
                <c:pt idx="22">
                  <c:v>0.12286793725085499</c:v>
                </c:pt>
                <c:pt idx="23">
                  <c:v>-1.6458287418538609E-2</c:v>
                </c:pt>
                <c:pt idx="24">
                  <c:v>-0.24856904100109412</c:v>
                </c:pt>
                <c:pt idx="25">
                  <c:v>1.3938824511022574E-2</c:v>
                </c:pt>
                <c:pt idx="26">
                  <c:v>-1.437447638791034E-2</c:v>
                </c:pt>
                <c:pt idx="27">
                  <c:v>-5.0304353264232882E-2</c:v>
                </c:pt>
                <c:pt idx="28">
                  <c:v>0.1507800092907392</c:v>
                </c:pt>
                <c:pt idx="29">
                  <c:v>0.47801221331118127</c:v>
                </c:pt>
                <c:pt idx="30">
                  <c:v>0.15340480528915146</c:v>
                </c:pt>
                <c:pt idx="31">
                  <c:v>0.1211924301700944</c:v>
                </c:pt>
                <c:pt idx="32">
                  <c:v>8.6684543546126314E-2</c:v>
                </c:pt>
                <c:pt idx="33">
                  <c:v>0.13938074595143757</c:v>
                </c:pt>
                <c:pt idx="34">
                  <c:v>1.9854087607731552E-2</c:v>
                </c:pt>
                <c:pt idx="35">
                  <c:v>0.28593829692325645</c:v>
                </c:pt>
                <c:pt idx="36">
                  <c:v>6.1245746886199104E-2</c:v>
                </c:pt>
                <c:pt idx="37">
                  <c:v>0.29852725188069429</c:v>
                </c:pt>
                <c:pt idx="38">
                  <c:v>-0.11800560637114133</c:v>
                </c:pt>
              </c:numCache>
            </c:numRef>
          </c:val>
          <c:smooth val="0"/>
          <c:extLst>
            <c:ext xmlns:c16="http://schemas.microsoft.com/office/drawing/2014/chart" uri="{C3380CC4-5D6E-409C-BE32-E72D297353CC}">
              <c16:uniqueId val="{0000000A-55CA-42BF-83E0-F0C98BBD20B4}"/>
            </c:ext>
          </c:extLst>
        </c:ser>
        <c:ser>
          <c:idx val="2"/>
          <c:order val="2"/>
          <c:tx>
            <c:strRef>
              <c:f>'Expected return analysis'!$D$1</c:f>
              <c:strCache>
                <c:ptCount val="1"/>
                <c:pt idx="0">
                  <c:v>EM</c:v>
                </c:pt>
              </c:strCache>
            </c:strRef>
          </c:tx>
          <c:spPr>
            <a:ln w="28575" cap="rnd">
              <a:solidFill>
                <a:schemeClr val="accent3"/>
              </a:solidFill>
              <a:round/>
            </a:ln>
            <a:effectLst/>
          </c:spPr>
          <c:marker>
            <c:symbol val="none"/>
          </c:marker>
          <c:cat>
            <c:numRef>
              <c:f>'Expected return analysis'!$A$2:$A$40</c:f>
              <c:numCache>
                <c:formatCode>mm/dd/yy</c:formatCode>
                <c:ptCount val="39"/>
                <c:pt idx="0">
                  <c:v>31047</c:v>
                </c:pt>
                <c:pt idx="1">
                  <c:v>31412</c:v>
                </c:pt>
                <c:pt idx="2">
                  <c:v>31777</c:v>
                </c:pt>
                <c:pt idx="3">
                  <c:v>32142</c:v>
                </c:pt>
                <c:pt idx="4">
                  <c:v>32507</c:v>
                </c:pt>
                <c:pt idx="5">
                  <c:v>32871</c:v>
                </c:pt>
                <c:pt idx="6">
                  <c:v>33238</c:v>
                </c:pt>
                <c:pt idx="7">
                  <c:v>33603</c:v>
                </c:pt>
                <c:pt idx="8">
                  <c:v>33969</c:v>
                </c:pt>
                <c:pt idx="9">
                  <c:v>34334</c:v>
                </c:pt>
                <c:pt idx="10">
                  <c:v>34698</c:v>
                </c:pt>
                <c:pt idx="11">
                  <c:v>35062</c:v>
                </c:pt>
                <c:pt idx="12">
                  <c:v>35430</c:v>
                </c:pt>
                <c:pt idx="13">
                  <c:v>35795</c:v>
                </c:pt>
                <c:pt idx="14">
                  <c:v>36160</c:v>
                </c:pt>
                <c:pt idx="15">
                  <c:v>36525</c:v>
                </c:pt>
                <c:pt idx="16">
                  <c:v>36889</c:v>
                </c:pt>
                <c:pt idx="17">
                  <c:v>37256</c:v>
                </c:pt>
                <c:pt idx="18">
                  <c:v>37621</c:v>
                </c:pt>
                <c:pt idx="19">
                  <c:v>37986</c:v>
                </c:pt>
                <c:pt idx="20">
                  <c:v>38352</c:v>
                </c:pt>
                <c:pt idx="21">
                  <c:v>38716</c:v>
                </c:pt>
                <c:pt idx="22">
                  <c:v>39080</c:v>
                </c:pt>
                <c:pt idx="23">
                  <c:v>39447</c:v>
                </c:pt>
                <c:pt idx="24">
                  <c:v>39813</c:v>
                </c:pt>
                <c:pt idx="25">
                  <c:v>40178</c:v>
                </c:pt>
                <c:pt idx="26">
                  <c:v>40543</c:v>
                </c:pt>
                <c:pt idx="27">
                  <c:v>40907</c:v>
                </c:pt>
                <c:pt idx="28">
                  <c:v>41274</c:v>
                </c:pt>
                <c:pt idx="29">
                  <c:v>41639</c:v>
                </c:pt>
                <c:pt idx="30">
                  <c:v>42004</c:v>
                </c:pt>
                <c:pt idx="31">
                  <c:v>42369</c:v>
                </c:pt>
                <c:pt idx="32">
                  <c:v>42734</c:v>
                </c:pt>
                <c:pt idx="33">
                  <c:v>43098</c:v>
                </c:pt>
                <c:pt idx="34">
                  <c:v>43465</c:v>
                </c:pt>
                <c:pt idx="35">
                  <c:v>43830</c:v>
                </c:pt>
                <c:pt idx="36">
                  <c:v>44196</c:v>
                </c:pt>
                <c:pt idx="37">
                  <c:v>44561</c:v>
                </c:pt>
                <c:pt idx="38">
                  <c:v>44925</c:v>
                </c:pt>
              </c:numCache>
            </c:numRef>
          </c:cat>
          <c:val>
            <c:numRef>
              <c:f>'Expected return analysis'!$D$2:$D$40</c:f>
              <c:numCache>
                <c:formatCode>0.00%</c:formatCode>
                <c:ptCount val="39"/>
                <c:pt idx="4">
                  <c:v>0.18763339755219999</c:v>
                </c:pt>
                <c:pt idx="5">
                  <c:v>0.78295338057888353</c:v>
                </c:pt>
                <c:pt idx="6">
                  <c:v>-8.4817616738253387E-2</c:v>
                </c:pt>
                <c:pt idx="7">
                  <c:v>0.62467201030781916</c:v>
                </c:pt>
                <c:pt idx="8">
                  <c:v>0.22814511176199415</c:v>
                </c:pt>
                <c:pt idx="9">
                  <c:v>0.77542203163306267</c:v>
                </c:pt>
                <c:pt idx="10">
                  <c:v>-0.18895417019419058</c:v>
                </c:pt>
                <c:pt idx="11">
                  <c:v>-1.1558987605624349E-2</c:v>
                </c:pt>
                <c:pt idx="12">
                  <c:v>-6.9752649717790272E-3</c:v>
                </c:pt>
                <c:pt idx="13">
                  <c:v>7.7790694308181196E-2</c:v>
                </c:pt>
                <c:pt idx="14">
                  <c:v>-0.20689840979691765</c:v>
                </c:pt>
                <c:pt idx="15">
                  <c:v>0.55981354617880297</c:v>
                </c:pt>
                <c:pt idx="16">
                  <c:v>-0.18284162488217104</c:v>
                </c:pt>
                <c:pt idx="17">
                  <c:v>5.9718628415468267E-2</c:v>
                </c:pt>
                <c:pt idx="18">
                  <c:v>-0.14547145642490467</c:v>
                </c:pt>
                <c:pt idx="19">
                  <c:v>0.16796046235761075</c:v>
                </c:pt>
                <c:pt idx="20">
                  <c:v>0.21059437613617038</c:v>
                </c:pt>
                <c:pt idx="21">
                  <c:v>0.4377710179013925</c:v>
                </c:pt>
                <c:pt idx="22">
                  <c:v>0.23361259420521385</c:v>
                </c:pt>
                <c:pt idx="23">
                  <c:v>0.25514261064306787</c:v>
                </c:pt>
                <c:pt idx="24">
                  <c:v>-0.41039503248444376</c:v>
                </c:pt>
                <c:pt idx="25">
                  <c:v>0.38782204926739738</c:v>
                </c:pt>
                <c:pt idx="26">
                  <c:v>4.5789377409019671E-2</c:v>
                </c:pt>
                <c:pt idx="27">
                  <c:v>-0.18185291317220165</c:v>
                </c:pt>
                <c:pt idx="28">
                  <c:v>0.17141748506856613</c:v>
                </c:pt>
                <c:pt idx="29">
                  <c:v>0.13414869840826893</c:v>
                </c:pt>
                <c:pt idx="30">
                  <c:v>7.337974674606218E-2</c:v>
                </c:pt>
                <c:pt idx="31">
                  <c:v>-3.9404569963837011E-2</c:v>
                </c:pt>
                <c:pt idx="32">
                  <c:v>0.12135854004106106</c:v>
                </c:pt>
                <c:pt idx="33">
                  <c:v>0.27528370041600092</c:v>
                </c:pt>
                <c:pt idx="34">
                  <c:v>-4.7153776955665694E-2</c:v>
                </c:pt>
                <c:pt idx="35">
                  <c:v>0.19060595802520841</c:v>
                </c:pt>
                <c:pt idx="36">
                  <c:v>8.1205094867781824E-2</c:v>
                </c:pt>
                <c:pt idx="37">
                  <c:v>3.7745269269461534E-2</c:v>
                </c:pt>
                <c:pt idx="38">
                  <c:v>-0.13948034938714149</c:v>
                </c:pt>
              </c:numCache>
            </c:numRef>
          </c:val>
          <c:smooth val="0"/>
          <c:extLst>
            <c:ext xmlns:c16="http://schemas.microsoft.com/office/drawing/2014/chart" uri="{C3380CC4-5D6E-409C-BE32-E72D297353CC}">
              <c16:uniqueId val="{0000000C-55CA-42BF-83E0-F0C98BBD20B4}"/>
            </c:ext>
          </c:extLst>
        </c:ser>
        <c:dLbls>
          <c:showLegendKey val="0"/>
          <c:showVal val="0"/>
          <c:showCatName val="0"/>
          <c:showSerName val="0"/>
          <c:showPercent val="0"/>
          <c:showBubbleSize val="0"/>
        </c:dLbls>
        <c:smooth val="0"/>
        <c:axId val="49688552"/>
        <c:axId val="49689544"/>
      </c:lineChart>
      <c:dateAx>
        <c:axId val="49688552"/>
        <c:scaling>
          <c:orientation val="minMax"/>
        </c:scaling>
        <c:delete val="0"/>
        <c:axPos val="b"/>
        <c:numFmt formatCode="mm/d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9689544"/>
        <c:crosses val="autoZero"/>
        <c:auto val="1"/>
        <c:lblOffset val="100"/>
        <c:baseTimeUnit val="months"/>
        <c:majorUnit val="12"/>
      </c:dateAx>
      <c:valAx>
        <c:axId val="496895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9688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Property&amp;commodity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'Expected return analysis'!$F$1</c:f>
              <c:strCache>
                <c:ptCount val="1"/>
                <c:pt idx="0">
                  <c:v>LP</c:v>
                </c:pt>
              </c:strCache>
            </c:strRef>
          </c:tx>
          <c:spPr>
            <a:ln w="28575" cap="rnd">
              <a:solidFill>
                <a:schemeClr val="accent1"/>
              </a:solidFill>
              <a:round/>
            </a:ln>
            <a:effectLst/>
          </c:spPr>
          <c:marker>
            <c:symbol val="none"/>
          </c:marker>
          <c:cat>
            <c:numRef>
              <c:f>'Expected return analysis'!$E$2:$E$40</c:f>
              <c:numCache>
                <c:formatCode>mm/dd/yy</c:formatCode>
                <c:ptCount val="39"/>
                <c:pt idx="0">
                  <c:v>31047</c:v>
                </c:pt>
                <c:pt idx="1">
                  <c:v>31412</c:v>
                </c:pt>
                <c:pt idx="2">
                  <c:v>31777</c:v>
                </c:pt>
                <c:pt idx="3">
                  <c:v>32142</c:v>
                </c:pt>
                <c:pt idx="4">
                  <c:v>32507</c:v>
                </c:pt>
                <c:pt idx="5">
                  <c:v>32871</c:v>
                </c:pt>
                <c:pt idx="6">
                  <c:v>33238</c:v>
                </c:pt>
                <c:pt idx="7">
                  <c:v>33603</c:v>
                </c:pt>
                <c:pt idx="8">
                  <c:v>33969</c:v>
                </c:pt>
                <c:pt idx="9">
                  <c:v>34334</c:v>
                </c:pt>
                <c:pt idx="10">
                  <c:v>34698</c:v>
                </c:pt>
                <c:pt idx="11">
                  <c:v>35062</c:v>
                </c:pt>
                <c:pt idx="12">
                  <c:v>35430</c:v>
                </c:pt>
                <c:pt idx="13">
                  <c:v>35795</c:v>
                </c:pt>
                <c:pt idx="14">
                  <c:v>36160</c:v>
                </c:pt>
                <c:pt idx="15">
                  <c:v>36525</c:v>
                </c:pt>
                <c:pt idx="16">
                  <c:v>36889</c:v>
                </c:pt>
                <c:pt idx="17">
                  <c:v>37256</c:v>
                </c:pt>
                <c:pt idx="18">
                  <c:v>37621</c:v>
                </c:pt>
                <c:pt idx="19">
                  <c:v>37986</c:v>
                </c:pt>
                <c:pt idx="20">
                  <c:v>38352</c:v>
                </c:pt>
                <c:pt idx="21">
                  <c:v>38716</c:v>
                </c:pt>
                <c:pt idx="22">
                  <c:v>39080</c:v>
                </c:pt>
                <c:pt idx="23">
                  <c:v>39447</c:v>
                </c:pt>
                <c:pt idx="24">
                  <c:v>39813</c:v>
                </c:pt>
                <c:pt idx="25">
                  <c:v>40178</c:v>
                </c:pt>
                <c:pt idx="26">
                  <c:v>40543</c:v>
                </c:pt>
                <c:pt idx="27">
                  <c:v>40907</c:v>
                </c:pt>
                <c:pt idx="28">
                  <c:v>41274</c:v>
                </c:pt>
                <c:pt idx="29">
                  <c:v>41639</c:v>
                </c:pt>
                <c:pt idx="30">
                  <c:v>42004</c:v>
                </c:pt>
                <c:pt idx="31">
                  <c:v>42369</c:v>
                </c:pt>
                <c:pt idx="32">
                  <c:v>42734</c:v>
                </c:pt>
                <c:pt idx="33">
                  <c:v>43098</c:v>
                </c:pt>
                <c:pt idx="34">
                  <c:v>43465</c:v>
                </c:pt>
                <c:pt idx="35">
                  <c:v>43830</c:v>
                </c:pt>
                <c:pt idx="36">
                  <c:v>44196</c:v>
                </c:pt>
                <c:pt idx="37">
                  <c:v>44561</c:v>
                </c:pt>
                <c:pt idx="38">
                  <c:v>44925</c:v>
                </c:pt>
              </c:numCache>
            </c:numRef>
          </c:cat>
          <c:val>
            <c:numRef>
              <c:f>'Expected return analysis'!$F$2:$F$40</c:f>
              <c:numCache>
                <c:formatCode>0.00%</c:formatCode>
                <c:ptCount val="39"/>
                <c:pt idx="6">
                  <c:v>-0.14707222785269525</c:v>
                </c:pt>
                <c:pt idx="7">
                  <c:v>0.24538277658987684</c:v>
                </c:pt>
                <c:pt idx="8">
                  <c:v>0.10051089603099639</c:v>
                </c:pt>
                <c:pt idx="9">
                  <c:v>0.21837846294574637</c:v>
                </c:pt>
                <c:pt idx="10">
                  <c:v>-0.13227626301162909</c:v>
                </c:pt>
                <c:pt idx="11">
                  <c:v>0.18309256742564473</c:v>
                </c:pt>
                <c:pt idx="12">
                  <c:v>0.21159470408509984</c:v>
                </c:pt>
                <c:pt idx="13">
                  <c:v>0.38461444946808698</c:v>
                </c:pt>
                <c:pt idx="14">
                  <c:v>-4.5108400000000048E-2</c:v>
                </c:pt>
                <c:pt idx="15">
                  <c:v>-0.10955939920300906</c:v>
                </c:pt>
                <c:pt idx="16">
                  <c:v>0.45465616534900377</c:v>
                </c:pt>
                <c:pt idx="17">
                  <c:v>0.22694139469740326</c:v>
                </c:pt>
                <c:pt idx="18">
                  <c:v>-1.9329127371602861E-2</c:v>
                </c:pt>
                <c:pt idx="19">
                  <c:v>3.8520102834683989E-2</c:v>
                </c:pt>
                <c:pt idx="20">
                  <c:v>0.28603211647098781</c:v>
                </c:pt>
                <c:pt idx="21">
                  <c:v>0.1798174666510326</c:v>
                </c:pt>
                <c:pt idx="22">
                  <c:v>0.29160507820307746</c:v>
                </c:pt>
                <c:pt idx="23">
                  <c:v>-0.20222419270242031</c:v>
                </c:pt>
                <c:pt idx="24">
                  <c:v>-0.30785688742436634</c:v>
                </c:pt>
                <c:pt idx="25">
                  <c:v>3.6357581679292927E-2</c:v>
                </c:pt>
                <c:pt idx="26">
                  <c:v>8.3015562817275734E-2</c:v>
                </c:pt>
                <c:pt idx="27">
                  <c:v>1.6870723920550779E-2</c:v>
                </c:pt>
                <c:pt idx="28">
                  <c:v>0.22178122901075703</c:v>
                </c:pt>
                <c:pt idx="29">
                  <c:v>0.19301752630157698</c:v>
                </c:pt>
                <c:pt idx="30">
                  <c:v>0.34255302111728159</c:v>
                </c:pt>
                <c:pt idx="31">
                  <c:v>0.13146018769664836</c:v>
                </c:pt>
                <c:pt idx="32">
                  <c:v>7.412073950253939E-2</c:v>
                </c:pt>
                <c:pt idx="33">
                  <c:v>5.6711812915370974E-3</c:v>
                </c:pt>
                <c:pt idx="34">
                  <c:v>5.8018829635616553E-2</c:v>
                </c:pt>
                <c:pt idx="35">
                  <c:v>0.24674645152127606</c:v>
                </c:pt>
                <c:pt idx="36">
                  <c:v>-0.16292109539110466</c:v>
                </c:pt>
                <c:pt idx="37">
                  <c:v>0.40628376272676103</c:v>
                </c:pt>
                <c:pt idx="38">
                  <c:v>-0.18089226604274311</c:v>
                </c:pt>
              </c:numCache>
            </c:numRef>
          </c:val>
          <c:smooth val="0"/>
          <c:extLst>
            <c:ext xmlns:c16="http://schemas.microsoft.com/office/drawing/2014/chart" uri="{C3380CC4-5D6E-409C-BE32-E72D297353CC}">
              <c16:uniqueId val="{00000001-29FD-4E1B-BC1B-15F7E73181C1}"/>
            </c:ext>
          </c:extLst>
        </c:ser>
        <c:ser>
          <c:idx val="1"/>
          <c:order val="1"/>
          <c:tx>
            <c:strRef>
              <c:f>'Expected return analysis'!$G$1</c:f>
              <c:strCache>
                <c:ptCount val="1"/>
                <c:pt idx="0">
                  <c:v>DP</c:v>
                </c:pt>
              </c:strCache>
            </c:strRef>
          </c:tx>
          <c:spPr>
            <a:ln w="28575" cap="rnd">
              <a:solidFill>
                <a:schemeClr val="accent2"/>
              </a:solidFill>
              <a:round/>
            </a:ln>
            <a:effectLst/>
          </c:spPr>
          <c:marker>
            <c:symbol val="none"/>
          </c:marker>
          <c:cat>
            <c:numRef>
              <c:f>'Expected return analysis'!$E$2:$E$40</c:f>
              <c:numCache>
                <c:formatCode>mm/dd/yy</c:formatCode>
                <c:ptCount val="39"/>
                <c:pt idx="0">
                  <c:v>31047</c:v>
                </c:pt>
                <c:pt idx="1">
                  <c:v>31412</c:v>
                </c:pt>
                <c:pt idx="2">
                  <c:v>31777</c:v>
                </c:pt>
                <c:pt idx="3">
                  <c:v>32142</c:v>
                </c:pt>
                <c:pt idx="4">
                  <c:v>32507</c:v>
                </c:pt>
                <c:pt idx="5">
                  <c:v>32871</c:v>
                </c:pt>
                <c:pt idx="6">
                  <c:v>33238</c:v>
                </c:pt>
                <c:pt idx="7">
                  <c:v>33603</c:v>
                </c:pt>
                <c:pt idx="8">
                  <c:v>33969</c:v>
                </c:pt>
                <c:pt idx="9">
                  <c:v>34334</c:v>
                </c:pt>
                <c:pt idx="10">
                  <c:v>34698</c:v>
                </c:pt>
                <c:pt idx="11">
                  <c:v>35062</c:v>
                </c:pt>
                <c:pt idx="12">
                  <c:v>35430</c:v>
                </c:pt>
                <c:pt idx="13">
                  <c:v>35795</c:v>
                </c:pt>
                <c:pt idx="14">
                  <c:v>36160</c:v>
                </c:pt>
                <c:pt idx="15">
                  <c:v>36525</c:v>
                </c:pt>
                <c:pt idx="16">
                  <c:v>36889</c:v>
                </c:pt>
                <c:pt idx="17">
                  <c:v>37256</c:v>
                </c:pt>
                <c:pt idx="18">
                  <c:v>37621</c:v>
                </c:pt>
                <c:pt idx="19">
                  <c:v>37986</c:v>
                </c:pt>
                <c:pt idx="20">
                  <c:v>38352</c:v>
                </c:pt>
                <c:pt idx="21">
                  <c:v>38716</c:v>
                </c:pt>
                <c:pt idx="22">
                  <c:v>39080</c:v>
                </c:pt>
                <c:pt idx="23">
                  <c:v>39447</c:v>
                </c:pt>
                <c:pt idx="24">
                  <c:v>39813</c:v>
                </c:pt>
                <c:pt idx="25">
                  <c:v>40178</c:v>
                </c:pt>
                <c:pt idx="26">
                  <c:v>40543</c:v>
                </c:pt>
                <c:pt idx="27">
                  <c:v>40907</c:v>
                </c:pt>
                <c:pt idx="28">
                  <c:v>41274</c:v>
                </c:pt>
                <c:pt idx="29">
                  <c:v>41639</c:v>
                </c:pt>
                <c:pt idx="30">
                  <c:v>42004</c:v>
                </c:pt>
                <c:pt idx="31">
                  <c:v>42369</c:v>
                </c:pt>
                <c:pt idx="32">
                  <c:v>42734</c:v>
                </c:pt>
                <c:pt idx="33">
                  <c:v>43098</c:v>
                </c:pt>
                <c:pt idx="34">
                  <c:v>43465</c:v>
                </c:pt>
                <c:pt idx="35">
                  <c:v>43830</c:v>
                </c:pt>
                <c:pt idx="36">
                  <c:v>44196</c:v>
                </c:pt>
                <c:pt idx="37">
                  <c:v>44561</c:v>
                </c:pt>
                <c:pt idx="38">
                  <c:v>44925</c:v>
                </c:pt>
              </c:numCache>
            </c:numRef>
          </c:cat>
          <c:val>
            <c:numRef>
              <c:f>'Expected return analysis'!$G$2:$G$40</c:f>
              <c:numCache>
                <c:formatCode>0.00%</c:formatCode>
                <c:ptCount val="39"/>
                <c:pt idx="6">
                  <c:v>-1.0070582670314021E-3</c:v>
                </c:pt>
                <c:pt idx="7">
                  <c:v>0.30465619426468726</c:v>
                </c:pt>
                <c:pt idx="8">
                  <c:v>2.5228410637605947E-2</c:v>
                </c:pt>
                <c:pt idx="9">
                  <c:v>0.35938667000000013</c:v>
                </c:pt>
                <c:pt idx="10">
                  <c:v>-9.1022446174200078E-2</c:v>
                </c:pt>
                <c:pt idx="11">
                  <c:v>0.19704734497368204</c:v>
                </c:pt>
                <c:pt idx="12">
                  <c:v>0.18836412181233819</c:v>
                </c:pt>
                <c:pt idx="13">
                  <c:v>0.22485288818173976</c:v>
                </c:pt>
                <c:pt idx="14">
                  <c:v>0.23146259190891794</c:v>
                </c:pt>
                <c:pt idx="15">
                  <c:v>-4.8631011537484725E-2</c:v>
                </c:pt>
                <c:pt idx="16">
                  <c:v>0.16351227293993786</c:v>
                </c:pt>
                <c:pt idx="17">
                  <c:v>0.10530518874089267</c:v>
                </c:pt>
                <c:pt idx="18">
                  <c:v>3.871505575102363E-2</c:v>
                </c:pt>
                <c:pt idx="19">
                  <c:v>8.6361255407403581E-2</c:v>
                </c:pt>
                <c:pt idx="20">
                  <c:v>0.308487807423381</c:v>
                </c:pt>
                <c:pt idx="21">
                  <c:v>0.12561013485296324</c:v>
                </c:pt>
                <c:pt idx="22">
                  <c:v>0.33093196632353483</c:v>
                </c:pt>
                <c:pt idx="23">
                  <c:v>-7.7265299917610553E-2</c:v>
                </c:pt>
                <c:pt idx="24">
                  <c:v>-0.56843798503525145</c:v>
                </c:pt>
                <c:pt idx="25">
                  <c:v>0.12219937863563479</c:v>
                </c:pt>
                <c:pt idx="26">
                  <c:v>-6.2509998945144973E-3</c:v>
                </c:pt>
                <c:pt idx="27">
                  <c:v>-2.5050351796015113E-2</c:v>
                </c:pt>
                <c:pt idx="28">
                  <c:v>0.32713726188383618</c:v>
                </c:pt>
                <c:pt idx="29">
                  <c:v>8.8427581734409566E-2</c:v>
                </c:pt>
                <c:pt idx="30">
                  <c:v>0.27806708415188464</c:v>
                </c:pt>
                <c:pt idx="31">
                  <c:v>0.12588471794078071</c:v>
                </c:pt>
                <c:pt idx="32">
                  <c:v>0.12715960281458916</c:v>
                </c:pt>
                <c:pt idx="33">
                  <c:v>6.8549964358448623E-2</c:v>
                </c:pt>
                <c:pt idx="34">
                  <c:v>2.6691237666716328E-2</c:v>
                </c:pt>
                <c:pt idx="35">
                  <c:v>0.22075549182789422</c:v>
                </c:pt>
                <c:pt idx="36">
                  <c:v>-4.4128145019308174E-2</c:v>
                </c:pt>
                <c:pt idx="37">
                  <c:v>0.24832840940386713</c:v>
                </c:pt>
                <c:pt idx="38">
                  <c:v>-0.20122606755143746</c:v>
                </c:pt>
              </c:numCache>
            </c:numRef>
          </c:val>
          <c:smooth val="0"/>
          <c:extLst>
            <c:ext xmlns:c16="http://schemas.microsoft.com/office/drawing/2014/chart" uri="{C3380CC4-5D6E-409C-BE32-E72D297353CC}">
              <c16:uniqueId val="{00000003-29FD-4E1B-BC1B-15F7E73181C1}"/>
            </c:ext>
          </c:extLst>
        </c:ser>
        <c:ser>
          <c:idx val="2"/>
          <c:order val="2"/>
          <c:tx>
            <c:strRef>
              <c:f>'Expected return analysis'!$H$1</c:f>
              <c:strCache>
                <c:ptCount val="1"/>
                <c:pt idx="0">
                  <c:v>COM</c:v>
                </c:pt>
              </c:strCache>
            </c:strRef>
          </c:tx>
          <c:spPr>
            <a:ln w="28575" cap="rnd">
              <a:solidFill>
                <a:schemeClr val="accent3"/>
              </a:solidFill>
              <a:round/>
            </a:ln>
            <a:effectLst/>
          </c:spPr>
          <c:marker>
            <c:symbol val="none"/>
          </c:marker>
          <c:cat>
            <c:numRef>
              <c:f>'Expected return analysis'!$E$2:$E$40</c:f>
              <c:numCache>
                <c:formatCode>mm/dd/yy</c:formatCode>
                <c:ptCount val="39"/>
                <c:pt idx="0">
                  <c:v>31047</c:v>
                </c:pt>
                <c:pt idx="1">
                  <c:v>31412</c:v>
                </c:pt>
                <c:pt idx="2">
                  <c:v>31777</c:v>
                </c:pt>
                <c:pt idx="3">
                  <c:v>32142</c:v>
                </c:pt>
                <c:pt idx="4">
                  <c:v>32507</c:v>
                </c:pt>
                <c:pt idx="5">
                  <c:v>32871</c:v>
                </c:pt>
                <c:pt idx="6">
                  <c:v>33238</c:v>
                </c:pt>
                <c:pt idx="7">
                  <c:v>33603</c:v>
                </c:pt>
                <c:pt idx="8">
                  <c:v>33969</c:v>
                </c:pt>
                <c:pt idx="9">
                  <c:v>34334</c:v>
                </c:pt>
                <c:pt idx="10">
                  <c:v>34698</c:v>
                </c:pt>
                <c:pt idx="11">
                  <c:v>35062</c:v>
                </c:pt>
                <c:pt idx="12">
                  <c:v>35430</c:v>
                </c:pt>
                <c:pt idx="13">
                  <c:v>35795</c:v>
                </c:pt>
                <c:pt idx="14">
                  <c:v>36160</c:v>
                </c:pt>
                <c:pt idx="15">
                  <c:v>36525</c:v>
                </c:pt>
                <c:pt idx="16">
                  <c:v>36889</c:v>
                </c:pt>
                <c:pt idx="17">
                  <c:v>37256</c:v>
                </c:pt>
                <c:pt idx="18">
                  <c:v>37621</c:v>
                </c:pt>
                <c:pt idx="19">
                  <c:v>37986</c:v>
                </c:pt>
                <c:pt idx="20">
                  <c:v>38352</c:v>
                </c:pt>
                <c:pt idx="21">
                  <c:v>38716</c:v>
                </c:pt>
                <c:pt idx="22">
                  <c:v>39080</c:v>
                </c:pt>
                <c:pt idx="23">
                  <c:v>39447</c:v>
                </c:pt>
                <c:pt idx="24">
                  <c:v>39813</c:v>
                </c:pt>
                <c:pt idx="25">
                  <c:v>40178</c:v>
                </c:pt>
                <c:pt idx="26">
                  <c:v>40543</c:v>
                </c:pt>
                <c:pt idx="27">
                  <c:v>40907</c:v>
                </c:pt>
                <c:pt idx="28">
                  <c:v>41274</c:v>
                </c:pt>
                <c:pt idx="29">
                  <c:v>41639</c:v>
                </c:pt>
                <c:pt idx="30">
                  <c:v>42004</c:v>
                </c:pt>
                <c:pt idx="31">
                  <c:v>42369</c:v>
                </c:pt>
                <c:pt idx="32">
                  <c:v>42734</c:v>
                </c:pt>
                <c:pt idx="33">
                  <c:v>43098</c:v>
                </c:pt>
                <c:pt idx="34">
                  <c:v>43465</c:v>
                </c:pt>
                <c:pt idx="35">
                  <c:v>43830</c:v>
                </c:pt>
                <c:pt idx="36">
                  <c:v>44196</c:v>
                </c:pt>
                <c:pt idx="37">
                  <c:v>44561</c:v>
                </c:pt>
                <c:pt idx="38">
                  <c:v>44925</c:v>
                </c:pt>
              </c:numCache>
            </c:numRef>
          </c:cat>
          <c:val>
            <c:numRef>
              <c:f>'Expected return analysis'!$H$2:$H$40</c:f>
              <c:numCache>
                <c:formatCode>0.00%</c:formatCode>
                <c:ptCount val="39"/>
                <c:pt idx="1">
                  <c:v>0.33247003506240613</c:v>
                </c:pt>
                <c:pt idx="2">
                  <c:v>4.5675495527339072E-2</c:v>
                </c:pt>
                <c:pt idx="3">
                  <c:v>0.13986972808385989</c:v>
                </c:pt>
                <c:pt idx="4">
                  <c:v>8.092122226629983E-2</c:v>
                </c:pt>
                <c:pt idx="5">
                  <c:v>0.49688855508425145</c:v>
                </c:pt>
                <c:pt idx="6">
                  <c:v>0.32086175994793953</c:v>
                </c:pt>
                <c:pt idx="7">
                  <c:v>-4.6256504436889889E-2</c:v>
                </c:pt>
                <c:pt idx="8">
                  <c:v>0.15469983698886414</c:v>
                </c:pt>
                <c:pt idx="9">
                  <c:v>-0.1124967545314226</c:v>
                </c:pt>
                <c:pt idx="10">
                  <c:v>-7.8649531568851017E-2</c:v>
                </c:pt>
                <c:pt idx="11">
                  <c:v>0.25481900351543851</c:v>
                </c:pt>
                <c:pt idx="12">
                  <c:v>0.25422031019639224</c:v>
                </c:pt>
                <c:pt idx="13">
                  <c:v>4.7442663294552156E-2</c:v>
                </c:pt>
                <c:pt idx="14">
                  <c:v>-0.31744296242175918</c:v>
                </c:pt>
                <c:pt idx="15">
                  <c:v>0.32097114593168485</c:v>
                </c:pt>
                <c:pt idx="16">
                  <c:v>0.76336038191662725</c:v>
                </c:pt>
                <c:pt idx="17">
                  <c:v>-0.26112251589514257</c:v>
                </c:pt>
                <c:pt idx="18">
                  <c:v>0.20054699558004652</c:v>
                </c:pt>
                <c:pt idx="19">
                  <c:v>-9.7804428652232822E-2</c:v>
                </c:pt>
                <c:pt idx="20">
                  <c:v>0.12724047497158231</c:v>
                </c:pt>
                <c:pt idx="21">
                  <c:v>0.34172440738023768</c:v>
                </c:pt>
                <c:pt idx="22">
                  <c:v>-0.2097884979622967</c:v>
                </c:pt>
                <c:pt idx="23">
                  <c:v>0.18767251178673416</c:v>
                </c:pt>
                <c:pt idx="24">
                  <c:v>-0.32607476193988838</c:v>
                </c:pt>
                <c:pt idx="25">
                  <c:v>-0.12023384888298128</c:v>
                </c:pt>
                <c:pt idx="26">
                  <c:v>-4.3439416649402207E-2</c:v>
                </c:pt>
                <c:pt idx="27">
                  <c:v>-1.1909053935343805E-2</c:v>
                </c:pt>
                <c:pt idx="28">
                  <c:v>-1.1762995431434331E-2</c:v>
                </c:pt>
                <c:pt idx="29">
                  <c:v>0.14632148155753244</c:v>
                </c:pt>
                <c:pt idx="30">
                  <c:v>-0.26819819924502664</c:v>
                </c:pt>
                <c:pt idx="31">
                  <c:v>-0.24476813257019781</c:v>
                </c:pt>
                <c:pt idx="32">
                  <c:v>0.11895777297653809</c:v>
                </c:pt>
                <c:pt idx="33">
                  <c:v>-2.0832919897971758E-2</c:v>
                </c:pt>
                <c:pt idx="34">
                  <c:v>-4.2490665266079364E-2</c:v>
                </c:pt>
                <c:pt idx="35">
                  <c:v>0.17802061707100703</c:v>
                </c:pt>
                <c:pt idx="36">
                  <c:v>-0.30515279746064561</c:v>
                </c:pt>
                <c:pt idx="37">
                  <c:v>0.48963272105963473</c:v>
                </c:pt>
                <c:pt idx="38">
                  <c:v>0.35070494635109517</c:v>
                </c:pt>
              </c:numCache>
            </c:numRef>
          </c:val>
          <c:smooth val="0"/>
          <c:extLst>
            <c:ext xmlns:c16="http://schemas.microsoft.com/office/drawing/2014/chart" uri="{C3380CC4-5D6E-409C-BE32-E72D297353CC}">
              <c16:uniqueId val="{00000005-29FD-4E1B-BC1B-15F7E73181C1}"/>
            </c:ext>
          </c:extLst>
        </c:ser>
        <c:dLbls>
          <c:showLegendKey val="0"/>
          <c:showVal val="0"/>
          <c:showCatName val="0"/>
          <c:showSerName val="0"/>
          <c:showPercent val="0"/>
          <c:showBubbleSize val="0"/>
        </c:dLbls>
        <c:smooth val="0"/>
        <c:axId val="851521672"/>
        <c:axId val="851522168"/>
      </c:lineChart>
      <c:dateAx>
        <c:axId val="851521672"/>
        <c:scaling>
          <c:orientation val="minMax"/>
        </c:scaling>
        <c:delete val="0"/>
        <c:axPos val="b"/>
        <c:numFmt formatCode="mm/d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1522168"/>
        <c:crosses val="autoZero"/>
        <c:auto val="1"/>
        <c:lblOffset val="100"/>
        <c:baseTimeUnit val="months"/>
        <c:majorUnit val="12"/>
      </c:dateAx>
      <c:valAx>
        <c:axId val="851522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1521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HF&amp;PE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'Expected return analysis'!$J$1</c:f>
              <c:strCache>
                <c:ptCount val="1"/>
                <c:pt idx="0">
                  <c:v>HF</c:v>
                </c:pt>
              </c:strCache>
            </c:strRef>
          </c:tx>
          <c:spPr>
            <a:ln w="28575" cap="rnd">
              <a:solidFill>
                <a:schemeClr val="accent1"/>
              </a:solidFill>
              <a:round/>
            </a:ln>
            <a:effectLst/>
          </c:spPr>
          <c:marker>
            <c:symbol val="none"/>
          </c:marker>
          <c:cat>
            <c:numRef>
              <c:f>'Expected return analysis'!$I$2:$I$40</c:f>
              <c:numCache>
                <c:formatCode>mm/dd/yy</c:formatCode>
                <c:ptCount val="39"/>
                <c:pt idx="0">
                  <c:v>31047</c:v>
                </c:pt>
                <c:pt idx="1">
                  <c:v>31412</c:v>
                </c:pt>
                <c:pt idx="2">
                  <c:v>31777</c:v>
                </c:pt>
                <c:pt idx="3">
                  <c:v>32142</c:v>
                </c:pt>
                <c:pt idx="4">
                  <c:v>32507</c:v>
                </c:pt>
                <c:pt idx="5">
                  <c:v>32871</c:v>
                </c:pt>
                <c:pt idx="6">
                  <c:v>33238</c:v>
                </c:pt>
                <c:pt idx="7">
                  <c:v>33603</c:v>
                </c:pt>
                <c:pt idx="8">
                  <c:v>33969</c:v>
                </c:pt>
                <c:pt idx="9">
                  <c:v>34334</c:v>
                </c:pt>
                <c:pt idx="10">
                  <c:v>34698</c:v>
                </c:pt>
                <c:pt idx="11">
                  <c:v>35062</c:v>
                </c:pt>
                <c:pt idx="12">
                  <c:v>35430</c:v>
                </c:pt>
                <c:pt idx="13">
                  <c:v>35795</c:v>
                </c:pt>
                <c:pt idx="14">
                  <c:v>36160</c:v>
                </c:pt>
                <c:pt idx="15">
                  <c:v>36525</c:v>
                </c:pt>
                <c:pt idx="16">
                  <c:v>36889</c:v>
                </c:pt>
                <c:pt idx="17">
                  <c:v>37256</c:v>
                </c:pt>
                <c:pt idx="18">
                  <c:v>37621</c:v>
                </c:pt>
                <c:pt idx="19">
                  <c:v>37986</c:v>
                </c:pt>
                <c:pt idx="20">
                  <c:v>38352</c:v>
                </c:pt>
                <c:pt idx="21">
                  <c:v>38716</c:v>
                </c:pt>
                <c:pt idx="22">
                  <c:v>39080</c:v>
                </c:pt>
                <c:pt idx="23">
                  <c:v>39447</c:v>
                </c:pt>
                <c:pt idx="24">
                  <c:v>39813</c:v>
                </c:pt>
                <c:pt idx="25">
                  <c:v>40178</c:v>
                </c:pt>
                <c:pt idx="26">
                  <c:v>40543</c:v>
                </c:pt>
                <c:pt idx="27">
                  <c:v>40907</c:v>
                </c:pt>
                <c:pt idx="28">
                  <c:v>41274</c:v>
                </c:pt>
                <c:pt idx="29">
                  <c:v>41639</c:v>
                </c:pt>
                <c:pt idx="30">
                  <c:v>42004</c:v>
                </c:pt>
                <c:pt idx="31">
                  <c:v>42369</c:v>
                </c:pt>
                <c:pt idx="32">
                  <c:v>42734</c:v>
                </c:pt>
                <c:pt idx="33">
                  <c:v>43098</c:v>
                </c:pt>
                <c:pt idx="34">
                  <c:v>43465</c:v>
                </c:pt>
                <c:pt idx="35">
                  <c:v>43830</c:v>
                </c:pt>
                <c:pt idx="36">
                  <c:v>44196</c:v>
                </c:pt>
                <c:pt idx="37">
                  <c:v>44561</c:v>
                </c:pt>
                <c:pt idx="38">
                  <c:v>44925</c:v>
                </c:pt>
              </c:numCache>
            </c:numRef>
          </c:cat>
          <c:val>
            <c:numRef>
              <c:f>'Expected return analysis'!$J$2:$J$40</c:f>
              <c:numCache>
                <c:formatCode>0.00%</c:formatCode>
                <c:ptCount val="39"/>
                <c:pt idx="18">
                  <c:v>0.17225454091588666</c:v>
                </c:pt>
                <c:pt idx="19">
                  <c:v>6.4350395690073059E-2</c:v>
                </c:pt>
                <c:pt idx="20">
                  <c:v>7.1312485035809559E-2</c:v>
                </c:pt>
                <c:pt idx="21">
                  <c:v>0.19955480461245556</c:v>
                </c:pt>
                <c:pt idx="22">
                  <c:v>6.7687492663525584E-2</c:v>
                </c:pt>
                <c:pt idx="23">
                  <c:v>0.1502003788632631</c:v>
                </c:pt>
                <c:pt idx="24">
                  <c:v>0.14524140907825211</c:v>
                </c:pt>
                <c:pt idx="25">
                  <c:v>1.9979246552846996E-2</c:v>
                </c:pt>
                <c:pt idx="26">
                  <c:v>6.6973445415923649E-2</c:v>
                </c:pt>
                <c:pt idx="27">
                  <c:v>0.10496617445577994</c:v>
                </c:pt>
                <c:pt idx="28">
                  <c:v>-1.3351944590805909E-2</c:v>
                </c:pt>
                <c:pt idx="29">
                  <c:v>8.7498533878977547E-2</c:v>
                </c:pt>
                <c:pt idx="30">
                  <c:v>7.7567091988849368E-2</c:v>
                </c:pt>
                <c:pt idx="31">
                  <c:v>7.4259029858716463E-2</c:v>
                </c:pt>
                <c:pt idx="32">
                  <c:v>7.8825410270901841E-3</c:v>
                </c:pt>
                <c:pt idx="33">
                  <c:v>7.7916256349662261E-2</c:v>
                </c:pt>
                <c:pt idx="34">
                  <c:v>4.8304331830381741E-2</c:v>
                </c:pt>
                <c:pt idx="35">
                  <c:v>4.9785230234354882E-2</c:v>
                </c:pt>
                <c:pt idx="36">
                  <c:v>5.9858102362245091E-2</c:v>
                </c:pt>
                <c:pt idx="37">
                  <c:v>0.13797261063605548</c:v>
                </c:pt>
                <c:pt idx="38">
                  <c:v>-5.0986794176854144E-2</c:v>
                </c:pt>
              </c:numCache>
            </c:numRef>
          </c:val>
          <c:smooth val="0"/>
          <c:extLst>
            <c:ext xmlns:c16="http://schemas.microsoft.com/office/drawing/2014/chart" uri="{C3380CC4-5D6E-409C-BE32-E72D297353CC}">
              <c16:uniqueId val="{00000001-9392-481A-BC75-74446ACE8DDA}"/>
            </c:ext>
          </c:extLst>
        </c:ser>
        <c:ser>
          <c:idx val="1"/>
          <c:order val="1"/>
          <c:tx>
            <c:strRef>
              <c:f>'Expected return analysis'!$K$1</c:f>
              <c:strCache>
                <c:ptCount val="1"/>
                <c:pt idx="0">
                  <c:v>PE</c:v>
                </c:pt>
              </c:strCache>
            </c:strRef>
          </c:tx>
          <c:spPr>
            <a:ln w="28575" cap="rnd">
              <a:solidFill>
                <a:schemeClr val="accent2"/>
              </a:solidFill>
              <a:round/>
            </a:ln>
            <a:effectLst/>
          </c:spPr>
          <c:marker>
            <c:symbol val="none"/>
          </c:marker>
          <c:cat>
            <c:numRef>
              <c:f>'Expected return analysis'!$I$2:$I$40</c:f>
              <c:numCache>
                <c:formatCode>mm/dd/yy</c:formatCode>
                <c:ptCount val="39"/>
                <c:pt idx="0">
                  <c:v>31047</c:v>
                </c:pt>
                <c:pt idx="1">
                  <c:v>31412</c:v>
                </c:pt>
                <c:pt idx="2">
                  <c:v>31777</c:v>
                </c:pt>
                <c:pt idx="3">
                  <c:v>32142</c:v>
                </c:pt>
                <c:pt idx="4">
                  <c:v>32507</c:v>
                </c:pt>
                <c:pt idx="5">
                  <c:v>32871</c:v>
                </c:pt>
                <c:pt idx="6">
                  <c:v>33238</c:v>
                </c:pt>
                <c:pt idx="7">
                  <c:v>33603</c:v>
                </c:pt>
                <c:pt idx="8">
                  <c:v>33969</c:v>
                </c:pt>
                <c:pt idx="9">
                  <c:v>34334</c:v>
                </c:pt>
                <c:pt idx="10">
                  <c:v>34698</c:v>
                </c:pt>
                <c:pt idx="11">
                  <c:v>35062</c:v>
                </c:pt>
                <c:pt idx="12">
                  <c:v>35430</c:v>
                </c:pt>
                <c:pt idx="13">
                  <c:v>35795</c:v>
                </c:pt>
                <c:pt idx="14">
                  <c:v>36160</c:v>
                </c:pt>
                <c:pt idx="15">
                  <c:v>36525</c:v>
                </c:pt>
                <c:pt idx="16">
                  <c:v>36889</c:v>
                </c:pt>
                <c:pt idx="17">
                  <c:v>37256</c:v>
                </c:pt>
                <c:pt idx="18">
                  <c:v>37621</c:v>
                </c:pt>
                <c:pt idx="19">
                  <c:v>37986</c:v>
                </c:pt>
                <c:pt idx="20">
                  <c:v>38352</c:v>
                </c:pt>
                <c:pt idx="21">
                  <c:v>38716</c:v>
                </c:pt>
                <c:pt idx="22">
                  <c:v>39080</c:v>
                </c:pt>
                <c:pt idx="23">
                  <c:v>39447</c:v>
                </c:pt>
                <c:pt idx="24">
                  <c:v>39813</c:v>
                </c:pt>
                <c:pt idx="25">
                  <c:v>40178</c:v>
                </c:pt>
                <c:pt idx="26">
                  <c:v>40543</c:v>
                </c:pt>
                <c:pt idx="27">
                  <c:v>40907</c:v>
                </c:pt>
                <c:pt idx="28">
                  <c:v>41274</c:v>
                </c:pt>
                <c:pt idx="29">
                  <c:v>41639</c:v>
                </c:pt>
                <c:pt idx="30">
                  <c:v>42004</c:v>
                </c:pt>
                <c:pt idx="31">
                  <c:v>42369</c:v>
                </c:pt>
                <c:pt idx="32">
                  <c:v>42734</c:v>
                </c:pt>
                <c:pt idx="33">
                  <c:v>43098</c:v>
                </c:pt>
                <c:pt idx="34">
                  <c:v>43465</c:v>
                </c:pt>
                <c:pt idx="35">
                  <c:v>43830</c:v>
                </c:pt>
                <c:pt idx="36">
                  <c:v>44196</c:v>
                </c:pt>
                <c:pt idx="37">
                  <c:v>44561</c:v>
                </c:pt>
                <c:pt idx="38">
                  <c:v>44925</c:v>
                </c:pt>
              </c:numCache>
            </c:numRef>
          </c:cat>
          <c:val>
            <c:numRef>
              <c:f>'Expected return analysis'!$K$2:$K$40</c:f>
              <c:numCache>
                <c:formatCode>0.00%</c:formatCode>
                <c:ptCount val="39"/>
                <c:pt idx="15">
                  <c:v>-3.1513490725126436E-2</c:v>
                </c:pt>
                <c:pt idx="16">
                  <c:v>4.7067145500054419E-2</c:v>
                </c:pt>
                <c:pt idx="17">
                  <c:v>6.5842124408875824E-2</c:v>
                </c:pt>
                <c:pt idx="18">
                  <c:v>7.5085324232082584E-3</c:v>
                </c:pt>
                <c:pt idx="19">
                  <c:v>0.20988192024777397</c:v>
                </c:pt>
                <c:pt idx="20">
                  <c:v>0.73329066837326495</c:v>
                </c:pt>
                <c:pt idx="21">
                  <c:v>0.3148105413762865</c:v>
                </c:pt>
                <c:pt idx="22">
                  <c:v>0.39895745577085107</c:v>
                </c:pt>
                <c:pt idx="23">
                  <c:v>0.14455443060208006</c:v>
                </c:pt>
                <c:pt idx="24">
                  <c:v>-0.13750013701783415</c:v>
                </c:pt>
                <c:pt idx="25">
                  <c:v>7.4626675986528612E-2</c:v>
                </c:pt>
                <c:pt idx="26">
                  <c:v>7.8597868893172551E-2</c:v>
                </c:pt>
                <c:pt idx="27">
                  <c:v>7.6839577645472223E-2</c:v>
                </c:pt>
                <c:pt idx="28">
                  <c:v>5.8873242304833484E-2</c:v>
                </c:pt>
                <c:pt idx="29">
                  <c:v>0.22762108988104979</c:v>
                </c:pt>
                <c:pt idx="30">
                  <c:v>0.22377490913648312</c:v>
                </c:pt>
                <c:pt idx="31">
                  <c:v>0.19100440370730709</c:v>
                </c:pt>
                <c:pt idx="32">
                  <c:v>7.8641178462216299E-2</c:v>
                </c:pt>
                <c:pt idx="33">
                  <c:v>0.14771357109403827</c:v>
                </c:pt>
                <c:pt idx="34">
                  <c:v>0.11487586443415099</c:v>
                </c:pt>
                <c:pt idx="35">
                  <c:v>0.10033681833226238</c:v>
                </c:pt>
                <c:pt idx="36">
                  <c:v>7.5206222596546857E-2</c:v>
                </c:pt>
                <c:pt idx="37">
                  <c:v>0.34547040334392043</c:v>
                </c:pt>
                <c:pt idx="38">
                  <c:v>1.7056360633507683E-2</c:v>
                </c:pt>
              </c:numCache>
            </c:numRef>
          </c:val>
          <c:smooth val="0"/>
          <c:extLst>
            <c:ext xmlns:c16="http://schemas.microsoft.com/office/drawing/2014/chart" uri="{C3380CC4-5D6E-409C-BE32-E72D297353CC}">
              <c16:uniqueId val="{00000003-9392-481A-BC75-74446ACE8DDA}"/>
            </c:ext>
          </c:extLst>
        </c:ser>
        <c:dLbls>
          <c:showLegendKey val="0"/>
          <c:showVal val="0"/>
          <c:showCatName val="0"/>
          <c:showSerName val="0"/>
          <c:showPercent val="0"/>
          <c:showBubbleSize val="0"/>
        </c:dLbls>
        <c:smooth val="0"/>
        <c:axId val="104310312"/>
        <c:axId val="104304856"/>
      </c:lineChart>
      <c:dateAx>
        <c:axId val="104310312"/>
        <c:scaling>
          <c:orientation val="minMax"/>
        </c:scaling>
        <c:delete val="0"/>
        <c:axPos val="b"/>
        <c:numFmt formatCode="mm/d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4304856"/>
        <c:crosses val="autoZero"/>
        <c:auto val="1"/>
        <c:lblOffset val="100"/>
        <c:baseTimeUnit val="months"/>
        <c:majorUnit val="12"/>
      </c:dateAx>
      <c:valAx>
        <c:axId val="1043048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4310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FI&amp;AC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'Expected return analysis'!$M$1</c:f>
              <c:strCache>
                <c:ptCount val="1"/>
                <c:pt idx="0">
                  <c:v>AFI</c:v>
                </c:pt>
              </c:strCache>
            </c:strRef>
          </c:tx>
          <c:spPr>
            <a:ln w="28575" cap="rnd">
              <a:solidFill>
                <a:schemeClr val="accent1"/>
              </a:solidFill>
              <a:round/>
            </a:ln>
            <a:effectLst/>
          </c:spPr>
          <c:marker>
            <c:symbol val="none"/>
          </c:marker>
          <c:cat>
            <c:numRef>
              <c:f>'Expected return analysis'!$L$2:$L$40</c:f>
              <c:numCache>
                <c:formatCode>mm/dd/yy</c:formatCode>
                <c:ptCount val="39"/>
                <c:pt idx="0">
                  <c:v>31047</c:v>
                </c:pt>
                <c:pt idx="1">
                  <c:v>31412</c:v>
                </c:pt>
                <c:pt idx="2">
                  <c:v>31777</c:v>
                </c:pt>
                <c:pt idx="3">
                  <c:v>32142</c:v>
                </c:pt>
                <c:pt idx="4">
                  <c:v>32507</c:v>
                </c:pt>
                <c:pt idx="5">
                  <c:v>32871</c:v>
                </c:pt>
                <c:pt idx="6">
                  <c:v>33238</c:v>
                </c:pt>
                <c:pt idx="7">
                  <c:v>33603</c:v>
                </c:pt>
                <c:pt idx="8">
                  <c:v>33969</c:v>
                </c:pt>
                <c:pt idx="9">
                  <c:v>34334</c:v>
                </c:pt>
                <c:pt idx="10">
                  <c:v>34698</c:v>
                </c:pt>
                <c:pt idx="11">
                  <c:v>35062</c:v>
                </c:pt>
                <c:pt idx="12">
                  <c:v>35430</c:v>
                </c:pt>
                <c:pt idx="13">
                  <c:v>35795</c:v>
                </c:pt>
                <c:pt idx="14">
                  <c:v>36160</c:v>
                </c:pt>
                <c:pt idx="15">
                  <c:v>36525</c:v>
                </c:pt>
                <c:pt idx="16">
                  <c:v>36889</c:v>
                </c:pt>
                <c:pt idx="17">
                  <c:v>37256</c:v>
                </c:pt>
                <c:pt idx="18">
                  <c:v>37621</c:v>
                </c:pt>
                <c:pt idx="19">
                  <c:v>37986</c:v>
                </c:pt>
                <c:pt idx="20">
                  <c:v>38352</c:v>
                </c:pt>
                <c:pt idx="21">
                  <c:v>38716</c:v>
                </c:pt>
                <c:pt idx="22">
                  <c:v>39080</c:v>
                </c:pt>
                <c:pt idx="23">
                  <c:v>39447</c:v>
                </c:pt>
                <c:pt idx="24">
                  <c:v>39813</c:v>
                </c:pt>
                <c:pt idx="25">
                  <c:v>40178</c:v>
                </c:pt>
                <c:pt idx="26">
                  <c:v>40543</c:v>
                </c:pt>
                <c:pt idx="27">
                  <c:v>40907</c:v>
                </c:pt>
                <c:pt idx="28">
                  <c:v>41274</c:v>
                </c:pt>
                <c:pt idx="29">
                  <c:v>41639</c:v>
                </c:pt>
                <c:pt idx="30">
                  <c:v>42004</c:v>
                </c:pt>
                <c:pt idx="31">
                  <c:v>42369</c:v>
                </c:pt>
                <c:pt idx="32">
                  <c:v>42734</c:v>
                </c:pt>
                <c:pt idx="33">
                  <c:v>43098</c:v>
                </c:pt>
                <c:pt idx="34">
                  <c:v>43465</c:v>
                </c:pt>
                <c:pt idx="35">
                  <c:v>43830</c:v>
                </c:pt>
                <c:pt idx="36">
                  <c:v>44196</c:v>
                </c:pt>
                <c:pt idx="37">
                  <c:v>44561</c:v>
                </c:pt>
                <c:pt idx="38">
                  <c:v>44925</c:v>
                </c:pt>
              </c:numCache>
            </c:numRef>
          </c:cat>
          <c:val>
            <c:numRef>
              <c:f>'Expected return analysis'!$M$2:$M$40</c:f>
              <c:numCache>
                <c:formatCode>0.00%</c:formatCode>
                <c:ptCount val="39"/>
                <c:pt idx="1">
                  <c:v>7.0199999999999818E-2</c:v>
                </c:pt>
                <c:pt idx="2">
                  <c:v>0.19594468323677816</c:v>
                </c:pt>
                <c:pt idx="3">
                  <c:v>0.18821782951793131</c:v>
                </c:pt>
                <c:pt idx="4">
                  <c:v>8.9952656496580685E-2</c:v>
                </c:pt>
                <c:pt idx="5">
                  <c:v>0.13894006615716048</c:v>
                </c:pt>
                <c:pt idx="6">
                  <c:v>0.19098065327799474</c:v>
                </c:pt>
                <c:pt idx="7">
                  <c:v>0.24746585614765948</c:v>
                </c:pt>
                <c:pt idx="8">
                  <c:v>0.10413602641284814</c:v>
                </c:pt>
                <c:pt idx="9">
                  <c:v>0.16321625043106702</c:v>
                </c:pt>
                <c:pt idx="10">
                  <c:v>-4.66144608639526E-2</c:v>
                </c:pt>
                <c:pt idx="11">
                  <c:v>0.18628690828298722</c:v>
                </c:pt>
                <c:pt idx="12">
                  <c:v>0.11873001779492354</c:v>
                </c:pt>
                <c:pt idx="13">
                  <c:v>0.12227866978309487</c:v>
                </c:pt>
                <c:pt idx="14">
                  <c:v>9.5395446105321247E-2</c:v>
                </c:pt>
                <c:pt idx="15">
                  <c:v>-1.2189966813256903E-2</c:v>
                </c:pt>
                <c:pt idx="16">
                  <c:v>0.12079117420081364</c:v>
                </c:pt>
                <c:pt idx="17">
                  <c:v>5.449652049784004E-2</c:v>
                </c:pt>
                <c:pt idx="18">
                  <c:v>8.811843613213699E-2</c:v>
                </c:pt>
                <c:pt idx="19">
                  <c:v>3.0479295996064248E-2</c:v>
                </c:pt>
                <c:pt idx="20">
                  <c:v>6.9593228642088389E-2</c:v>
                </c:pt>
                <c:pt idx="21">
                  <c:v>5.8026769797322242E-2</c:v>
                </c:pt>
                <c:pt idx="22">
                  <c:v>3.1410824443611318E-2</c:v>
                </c:pt>
                <c:pt idx="23">
                  <c:v>3.4628109755845626E-2</c:v>
                </c:pt>
                <c:pt idx="24">
                  <c:v>0.14949428008519527</c:v>
                </c:pt>
                <c:pt idx="25">
                  <c:v>1.7342726803864617E-2</c:v>
                </c:pt>
                <c:pt idx="26">
                  <c:v>6.0351831874479123E-2</c:v>
                </c:pt>
                <c:pt idx="27">
                  <c:v>0.11373862090614262</c:v>
                </c:pt>
                <c:pt idx="28">
                  <c:v>7.7038707252913063E-2</c:v>
                </c:pt>
                <c:pt idx="29">
                  <c:v>1.9857480272692962E-2</c:v>
                </c:pt>
                <c:pt idx="30">
                  <c:v>9.809765552524663E-2</c:v>
                </c:pt>
                <c:pt idx="31">
                  <c:v>2.5863174305308378E-2</c:v>
                </c:pt>
                <c:pt idx="32">
                  <c:v>2.9295206766142057E-2</c:v>
                </c:pt>
                <c:pt idx="33">
                  <c:v>3.6638332852821698E-2</c:v>
                </c:pt>
                <c:pt idx="34">
                  <c:v>4.286454768172443E-2</c:v>
                </c:pt>
                <c:pt idx="35">
                  <c:v>7.253001203720788E-2</c:v>
                </c:pt>
                <c:pt idx="36">
                  <c:v>3.7024514177401935E-2</c:v>
                </c:pt>
                <c:pt idx="37">
                  <c:v>-4.0983508717648887E-2</c:v>
                </c:pt>
                <c:pt idx="38">
                  <c:v>-3.1310505420401702E-2</c:v>
                </c:pt>
              </c:numCache>
            </c:numRef>
          </c:val>
          <c:smooth val="0"/>
          <c:extLst>
            <c:ext xmlns:c16="http://schemas.microsoft.com/office/drawing/2014/chart" uri="{C3380CC4-5D6E-409C-BE32-E72D297353CC}">
              <c16:uniqueId val="{00000001-9835-41DC-A658-3B10902B0D3D}"/>
            </c:ext>
          </c:extLst>
        </c:ser>
        <c:ser>
          <c:idx val="1"/>
          <c:order val="1"/>
          <c:tx>
            <c:strRef>
              <c:f>'Expected return analysis'!$N$1</c:f>
              <c:strCache>
                <c:ptCount val="1"/>
                <c:pt idx="0">
                  <c:v>WFI</c:v>
                </c:pt>
              </c:strCache>
            </c:strRef>
          </c:tx>
          <c:spPr>
            <a:ln w="28575" cap="rnd">
              <a:solidFill>
                <a:schemeClr val="accent2"/>
              </a:solidFill>
              <a:round/>
            </a:ln>
            <a:effectLst/>
          </c:spPr>
          <c:marker>
            <c:symbol val="none"/>
          </c:marker>
          <c:cat>
            <c:numRef>
              <c:f>'Expected return analysis'!$L$2:$L$40</c:f>
              <c:numCache>
                <c:formatCode>mm/dd/yy</c:formatCode>
                <c:ptCount val="39"/>
                <c:pt idx="0">
                  <c:v>31047</c:v>
                </c:pt>
                <c:pt idx="1">
                  <c:v>31412</c:v>
                </c:pt>
                <c:pt idx="2">
                  <c:v>31777</c:v>
                </c:pt>
                <c:pt idx="3">
                  <c:v>32142</c:v>
                </c:pt>
                <c:pt idx="4">
                  <c:v>32507</c:v>
                </c:pt>
                <c:pt idx="5">
                  <c:v>32871</c:v>
                </c:pt>
                <c:pt idx="6">
                  <c:v>33238</c:v>
                </c:pt>
                <c:pt idx="7">
                  <c:v>33603</c:v>
                </c:pt>
                <c:pt idx="8">
                  <c:v>33969</c:v>
                </c:pt>
                <c:pt idx="9">
                  <c:v>34334</c:v>
                </c:pt>
                <c:pt idx="10">
                  <c:v>34698</c:v>
                </c:pt>
                <c:pt idx="11">
                  <c:v>35062</c:v>
                </c:pt>
                <c:pt idx="12">
                  <c:v>35430</c:v>
                </c:pt>
                <c:pt idx="13">
                  <c:v>35795</c:v>
                </c:pt>
                <c:pt idx="14">
                  <c:v>36160</c:v>
                </c:pt>
                <c:pt idx="15">
                  <c:v>36525</c:v>
                </c:pt>
                <c:pt idx="16">
                  <c:v>36889</c:v>
                </c:pt>
                <c:pt idx="17">
                  <c:v>37256</c:v>
                </c:pt>
                <c:pt idx="18">
                  <c:v>37621</c:v>
                </c:pt>
                <c:pt idx="19">
                  <c:v>37986</c:v>
                </c:pt>
                <c:pt idx="20">
                  <c:v>38352</c:v>
                </c:pt>
                <c:pt idx="21">
                  <c:v>38716</c:v>
                </c:pt>
                <c:pt idx="22">
                  <c:v>39080</c:v>
                </c:pt>
                <c:pt idx="23">
                  <c:v>39447</c:v>
                </c:pt>
                <c:pt idx="24">
                  <c:v>39813</c:v>
                </c:pt>
                <c:pt idx="25">
                  <c:v>40178</c:v>
                </c:pt>
                <c:pt idx="26">
                  <c:v>40543</c:v>
                </c:pt>
                <c:pt idx="27">
                  <c:v>40907</c:v>
                </c:pt>
                <c:pt idx="28">
                  <c:v>41274</c:v>
                </c:pt>
                <c:pt idx="29">
                  <c:v>41639</c:v>
                </c:pt>
                <c:pt idx="30">
                  <c:v>42004</c:v>
                </c:pt>
                <c:pt idx="31">
                  <c:v>42369</c:v>
                </c:pt>
                <c:pt idx="32">
                  <c:v>42734</c:v>
                </c:pt>
                <c:pt idx="33">
                  <c:v>43098</c:v>
                </c:pt>
                <c:pt idx="34">
                  <c:v>43465</c:v>
                </c:pt>
                <c:pt idx="35">
                  <c:v>43830</c:v>
                </c:pt>
                <c:pt idx="36">
                  <c:v>44196</c:v>
                </c:pt>
                <c:pt idx="37">
                  <c:v>44561</c:v>
                </c:pt>
                <c:pt idx="38">
                  <c:v>44925</c:v>
                </c:pt>
              </c:numCache>
            </c:numRef>
          </c:cat>
          <c:val>
            <c:numRef>
              <c:f>'Expected return analysis'!$N$2:$N$40</c:f>
              <c:numCache>
                <c:formatCode>0.00%</c:formatCode>
                <c:ptCount val="39"/>
                <c:pt idx="1">
                  <c:v>0.25019996643066422</c:v>
                </c:pt>
                <c:pt idx="2">
                  <c:v>0.25651896141370445</c:v>
                </c:pt>
                <c:pt idx="3">
                  <c:v>0.13469988003943656</c:v>
                </c:pt>
                <c:pt idx="4">
                  <c:v>0.13772792735909012</c:v>
                </c:pt>
                <c:pt idx="5">
                  <c:v>0.17978299263522679</c:v>
                </c:pt>
                <c:pt idx="6">
                  <c:v>0.14129999999999998</c:v>
                </c:pt>
                <c:pt idx="7">
                  <c:v>0.18943310260229529</c:v>
                </c:pt>
                <c:pt idx="8">
                  <c:v>0.10143646408839779</c:v>
                </c:pt>
                <c:pt idx="9">
                  <c:v>0.13543338683788098</c:v>
                </c:pt>
                <c:pt idx="10">
                  <c:v>-2.456264357660376E-2</c:v>
                </c:pt>
                <c:pt idx="11">
                  <c:v>0.20628019323671509</c:v>
                </c:pt>
                <c:pt idx="12">
                  <c:v>9.4763716459751457E-2</c:v>
                </c:pt>
                <c:pt idx="13">
                  <c:v>0.10709223101193466</c:v>
                </c:pt>
                <c:pt idx="14">
                  <c:v>0.10082194044029613</c:v>
                </c:pt>
                <c:pt idx="15">
                  <c:v>2.7765270898998384E-3</c:v>
                </c:pt>
                <c:pt idx="16">
                  <c:v>9.7433211105290018E-2</c:v>
                </c:pt>
                <c:pt idx="17">
                  <c:v>8.2850323900443223E-2</c:v>
                </c:pt>
                <c:pt idx="18">
                  <c:v>0.11574307304785947</c:v>
                </c:pt>
                <c:pt idx="19">
                  <c:v>6.5949881476464522E-2</c:v>
                </c:pt>
                <c:pt idx="20">
                  <c:v>8.9164217827549797E-2</c:v>
                </c:pt>
                <c:pt idx="21">
                  <c:v>6.618701538611127E-2</c:v>
                </c:pt>
                <c:pt idx="22">
                  <c:v>4.4090826190041676E-2</c:v>
                </c:pt>
                <c:pt idx="23">
                  <c:v>6.6269269400409891E-2</c:v>
                </c:pt>
                <c:pt idx="24">
                  <c:v>9.2294145352528112E-2</c:v>
                </c:pt>
                <c:pt idx="25">
                  <c:v>8.0314960629921162E-2</c:v>
                </c:pt>
                <c:pt idx="26">
                  <c:v>9.2773844231570646E-2</c:v>
                </c:pt>
                <c:pt idx="27">
                  <c:v>0.10512942671113157</c:v>
                </c:pt>
                <c:pt idx="28">
                  <c:v>9.6608708147722488E-2</c:v>
                </c:pt>
                <c:pt idx="29">
                  <c:v>2.268289806455015E-2</c:v>
                </c:pt>
                <c:pt idx="30">
                  <c:v>0.10371072728204589</c:v>
                </c:pt>
                <c:pt idx="31">
                  <c:v>3.3469548863451548E-2</c:v>
                </c:pt>
                <c:pt idx="32">
                  <c:v>5.2376405567225781E-2</c:v>
                </c:pt>
                <c:pt idx="33">
                  <c:v>3.6801531965039658E-2</c:v>
                </c:pt>
                <c:pt idx="34">
                  <c:v>1.6496227271744601E-2</c:v>
                </c:pt>
                <c:pt idx="35">
                  <c:v>7.1939035951287478E-2</c:v>
                </c:pt>
                <c:pt idx="36">
                  <c:v>5.089458825130122E-2</c:v>
                </c:pt>
                <c:pt idx="37">
                  <c:v>-3.2576591205855765E-2</c:v>
                </c:pt>
                <c:pt idx="38">
                  <c:v>-2.8136921118833147E-3</c:v>
                </c:pt>
              </c:numCache>
            </c:numRef>
          </c:val>
          <c:smooth val="0"/>
          <c:extLst>
            <c:ext xmlns:c16="http://schemas.microsoft.com/office/drawing/2014/chart" uri="{C3380CC4-5D6E-409C-BE32-E72D297353CC}">
              <c16:uniqueId val="{00000003-9835-41DC-A658-3B10902B0D3D}"/>
            </c:ext>
          </c:extLst>
        </c:ser>
        <c:ser>
          <c:idx val="2"/>
          <c:order val="2"/>
          <c:tx>
            <c:strRef>
              <c:f>'Expected return analysis'!$O$1</c:f>
              <c:strCache>
                <c:ptCount val="1"/>
                <c:pt idx="0">
                  <c:v>AC</c:v>
                </c:pt>
              </c:strCache>
            </c:strRef>
          </c:tx>
          <c:spPr>
            <a:ln w="28575" cap="rnd">
              <a:solidFill>
                <a:schemeClr val="accent3"/>
              </a:solidFill>
              <a:round/>
            </a:ln>
            <a:effectLst/>
          </c:spPr>
          <c:marker>
            <c:symbol val="none"/>
          </c:marker>
          <c:cat>
            <c:numRef>
              <c:f>'Expected return analysis'!$L$2:$L$40</c:f>
              <c:numCache>
                <c:formatCode>mm/dd/yy</c:formatCode>
                <c:ptCount val="39"/>
                <c:pt idx="0">
                  <c:v>31047</c:v>
                </c:pt>
                <c:pt idx="1">
                  <c:v>31412</c:v>
                </c:pt>
                <c:pt idx="2">
                  <c:v>31777</c:v>
                </c:pt>
                <c:pt idx="3">
                  <c:v>32142</c:v>
                </c:pt>
                <c:pt idx="4">
                  <c:v>32507</c:v>
                </c:pt>
                <c:pt idx="5">
                  <c:v>32871</c:v>
                </c:pt>
                <c:pt idx="6">
                  <c:v>33238</c:v>
                </c:pt>
                <c:pt idx="7">
                  <c:v>33603</c:v>
                </c:pt>
                <c:pt idx="8">
                  <c:v>33969</c:v>
                </c:pt>
                <c:pt idx="9">
                  <c:v>34334</c:v>
                </c:pt>
                <c:pt idx="10">
                  <c:v>34698</c:v>
                </c:pt>
                <c:pt idx="11">
                  <c:v>35062</c:v>
                </c:pt>
                <c:pt idx="12">
                  <c:v>35430</c:v>
                </c:pt>
                <c:pt idx="13">
                  <c:v>35795</c:v>
                </c:pt>
                <c:pt idx="14">
                  <c:v>36160</c:v>
                </c:pt>
                <c:pt idx="15">
                  <c:v>36525</c:v>
                </c:pt>
                <c:pt idx="16">
                  <c:v>36889</c:v>
                </c:pt>
                <c:pt idx="17">
                  <c:v>37256</c:v>
                </c:pt>
                <c:pt idx="18">
                  <c:v>37621</c:v>
                </c:pt>
                <c:pt idx="19">
                  <c:v>37986</c:v>
                </c:pt>
                <c:pt idx="20">
                  <c:v>38352</c:v>
                </c:pt>
                <c:pt idx="21">
                  <c:v>38716</c:v>
                </c:pt>
                <c:pt idx="22">
                  <c:v>39080</c:v>
                </c:pt>
                <c:pt idx="23">
                  <c:v>39447</c:v>
                </c:pt>
                <c:pt idx="24">
                  <c:v>39813</c:v>
                </c:pt>
                <c:pt idx="25">
                  <c:v>40178</c:v>
                </c:pt>
                <c:pt idx="26">
                  <c:v>40543</c:v>
                </c:pt>
                <c:pt idx="27">
                  <c:v>40907</c:v>
                </c:pt>
                <c:pt idx="28">
                  <c:v>41274</c:v>
                </c:pt>
                <c:pt idx="29">
                  <c:v>41639</c:v>
                </c:pt>
                <c:pt idx="30">
                  <c:v>42004</c:v>
                </c:pt>
                <c:pt idx="31">
                  <c:v>42369</c:v>
                </c:pt>
                <c:pt idx="32">
                  <c:v>42734</c:v>
                </c:pt>
                <c:pt idx="33">
                  <c:v>43098</c:v>
                </c:pt>
                <c:pt idx="34">
                  <c:v>43465</c:v>
                </c:pt>
                <c:pt idx="35">
                  <c:v>43830</c:v>
                </c:pt>
                <c:pt idx="36">
                  <c:v>44196</c:v>
                </c:pt>
                <c:pt idx="37">
                  <c:v>44561</c:v>
                </c:pt>
                <c:pt idx="38">
                  <c:v>44925</c:v>
                </c:pt>
              </c:numCache>
            </c:numRef>
          </c:cat>
          <c:val>
            <c:numRef>
              <c:f>'Expected return analysis'!$O$2:$O$40</c:f>
              <c:numCache>
                <c:formatCode>0.00%</c:formatCode>
                <c:ptCount val="39"/>
                <c:pt idx="1">
                  <c:v>0.16363688138296029</c:v>
                </c:pt>
                <c:pt idx="2">
                  <c:v>0.16686267257434562</c:v>
                </c:pt>
                <c:pt idx="3">
                  <c:v>0.15310779629262505</c:v>
                </c:pt>
                <c:pt idx="4">
                  <c:v>0.1288621896510227</c:v>
                </c:pt>
                <c:pt idx="5">
                  <c:v>0.18431274857988078</c:v>
                </c:pt>
                <c:pt idx="6">
                  <c:v>0.16133854455852115</c:v>
                </c:pt>
                <c:pt idx="7">
                  <c:v>0.11199156053748038</c:v>
                </c:pt>
                <c:pt idx="8">
                  <c:v>6.919782508107386E-2</c:v>
                </c:pt>
                <c:pt idx="9">
                  <c:v>5.3896256588751745E-2</c:v>
                </c:pt>
                <c:pt idx="10">
                  <c:v>5.3616238527862681E-2</c:v>
                </c:pt>
                <c:pt idx="11">
                  <c:v>8.0329454203627915E-2</c:v>
                </c:pt>
                <c:pt idx="12">
                  <c:v>7.567336415069259E-2</c:v>
                </c:pt>
                <c:pt idx="13">
                  <c:v>5.6347654574081529E-2</c:v>
                </c:pt>
                <c:pt idx="14">
                  <c:v>5.1410478203915977E-2</c:v>
                </c:pt>
                <c:pt idx="15">
                  <c:v>5.0084748137491975E-2</c:v>
                </c:pt>
                <c:pt idx="16">
                  <c:v>6.2738126806555883E-2</c:v>
                </c:pt>
                <c:pt idx="17">
                  <c:v>5.2425964599871699E-2</c:v>
                </c:pt>
                <c:pt idx="18">
                  <c:v>4.7674836834860512E-2</c:v>
                </c:pt>
                <c:pt idx="19">
                  <c:v>4.8992543793930254E-2</c:v>
                </c:pt>
                <c:pt idx="20">
                  <c:v>5.6178622812821599E-2</c:v>
                </c:pt>
                <c:pt idx="21">
                  <c:v>5.7413990160187112E-2</c:v>
                </c:pt>
                <c:pt idx="22">
                  <c:v>6.0214425640291003E-2</c:v>
                </c:pt>
                <c:pt idx="23">
                  <c:v>6.7307017420722426E-2</c:v>
                </c:pt>
                <c:pt idx="24">
                  <c:v>7.6012652608942854E-2</c:v>
                </c:pt>
                <c:pt idx="25">
                  <c:v>3.4749247122564331E-2</c:v>
                </c:pt>
                <c:pt idx="26">
                  <c:v>4.6648711224513972E-2</c:v>
                </c:pt>
                <c:pt idx="27">
                  <c:v>4.9994074692730539E-2</c:v>
                </c:pt>
                <c:pt idx="28">
                  <c:v>3.9689033820124786E-2</c:v>
                </c:pt>
                <c:pt idx="29">
                  <c:v>2.8659860429051554E-2</c:v>
                </c:pt>
                <c:pt idx="30">
                  <c:v>2.6924144793128324E-2</c:v>
                </c:pt>
                <c:pt idx="31">
                  <c:v>2.3310268556216762E-2</c:v>
                </c:pt>
                <c:pt idx="32">
                  <c:v>2.0693415990690189E-2</c:v>
                </c:pt>
                <c:pt idx="33">
                  <c:v>1.7509287201841195E-2</c:v>
                </c:pt>
                <c:pt idx="34">
                  <c:v>2.3631249802532617E-2</c:v>
                </c:pt>
                <c:pt idx="35">
                  <c:v>1.4798433211524742E-2</c:v>
                </c:pt>
                <c:pt idx="36">
                  <c:v>3.8059249264079664E-3</c:v>
                </c:pt>
                <c:pt idx="37">
                  <c:v>2.4279003761940032E-4</c:v>
                </c:pt>
                <c:pt idx="38">
                  <c:v>1.2335609816527038E-2</c:v>
                </c:pt>
              </c:numCache>
            </c:numRef>
          </c:val>
          <c:smooth val="0"/>
          <c:extLst>
            <c:ext xmlns:c16="http://schemas.microsoft.com/office/drawing/2014/chart" uri="{C3380CC4-5D6E-409C-BE32-E72D297353CC}">
              <c16:uniqueId val="{00000005-9835-41DC-A658-3B10902B0D3D}"/>
            </c:ext>
          </c:extLst>
        </c:ser>
        <c:dLbls>
          <c:showLegendKey val="0"/>
          <c:showVal val="0"/>
          <c:showCatName val="0"/>
          <c:showSerName val="0"/>
          <c:showPercent val="0"/>
          <c:showBubbleSize val="0"/>
        </c:dLbls>
        <c:smooth val="0"/>
        <c:axId val="1719601223"/>
        <c:axId val="1719608663"/>
      </c:lineChart>
      <c:dateAx>
        <c:axId val="1719601223"/>
        <c:scaling>
          <c:orientation val="minMax"/>
        </c:scaling>
        <c:delete val="0"/>
        <c:axPos val="b"/>
        <c:numFmt formatCode="mm/d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19608663"/>
        <c:crosses val="autoZero"/>
        <c:auto val="1"/>
        <c:lblOffset val="100"/>
        <c:baseTimeUnit val="months"/>
        <c:majorUnit val="12"/>
      </c:dateAx>
      <c:valAx>
        <c:axId val="171960866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19601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b="1">
                <a:solidFill>
                  <a:sysClr val="windowText" lastClr="000000"/>
                </a:solidFill>
              </a:rPr>
              <a:t>Current Portfolio Weight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'Weight Applying and Adjustment'!$A$22</c:f>
              <c:strCache>
                <c:ptCount val="1"/>
                <c:pt idx="0">
                  <c:v>Current Portfolio Weight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BC7-A649-8084-49999619C89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BC7-A649-8084-49999619C89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B4AA-4B3E-9BB5-4F368230DBE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5-B4AA-4B3E-9BB5-4F368230DBE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4AA-4B3E-9BB5-4F368230DBE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8-B4AA-4B3E-9BB5-4F368230DBE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B4AA-4B3E-9BB5-4F368230DBE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6-B4AA-4B3E-9BB5-4F368230DBE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3BC7-A649-8084-49999619C89C}"/>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B4AA-4B3E-9BB5-4F368230DBE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2-B4AA-4B3E-9BB5-4F368230DBE7}"/>
              </c:ext>
            </c:extLst>
          </c:dPt>
          <c:dLbls>
            <c:dLbl>
              <c:idx val="2"/>
              <c:layout>
                <c:manualLayout>
                  <c:x val="1.9386496966852823E-2"/>
                  <c:y val="6.021719038479915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4AA-4B3E-9BB5-4F368230DBE7}"/>
                </c:ext>
              </c:extLst>
            </c:dLbl>
            <c:dLbl>
              <c:idx val="3"/>
              <c:layout>
                <c:manualLayout>
                  <c:x val="0.11908848136781004"/>
                  <c:y val="-0.1482269301779672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4AA-4B3E-9BB5-4F368230DBE7}"/>
                </c:ext>
              </c:extLst>
            </c:dLbl>
            <c:dLbl>
              <c:idx val="4"/>
              <c:layout>
                <c:manualLayout>
                  <c:x val="-7.2006988734024682E-2"/>
                  <c:y val="4.632091568061464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4AA-4B3E-9BB5-4F368230DBE7}"/>
                </c:ext>
              </c:extLst>
            </c:dLbl>
            <c:dLbl>
              <c:idx val="5"/>
              <c:layout>
                <c:manualLayout>
                  <c:x val="-6.3698490033944899E-2"/>
                  <c:y val="-6.948137352092217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4AA-4B3E-9BB5-4F368230DBE7}"/>
                </c:ext>
              </c:extLst>
            </c:dLbl>
            <c:dLbl>
              <c:idx val="6"/>
              <c:layout>
                <c:manualLayout>
                  <c:x val="-4.1542493500398854E-2"/>
                  <c:y val="0.1158022892015368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4AA-4B3E-9BB5-4F368230DBE7}"/>
                </c:ext>
              </c:extLst>
            </c:dLbl>
            <c:dLbl>
              <c:idx val="7"/>
              <c:layout>
                <c:manualLayout>
                  <c:x val="-8.0315487434104452E-2"/>
                  <c:y val="-1.8528366272245977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4AA-4B3E-9BB5-4F368230DB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zh-CN"/>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'Weight Applying and Adjustment'!$B$21:$L$21</c:f>
              <c:strCache>
                <c:ptCount val="11"/>
                <c:pt idx="0">
                  <c:v>AE</c:v>
                </c:pt>
                <c:pt idx="1">
                  <c:v>WE</c:v>
                </c:pt>
                <c:pt idx="2">
                  <c:v>EM</c:v>
                </c:pt>
                <c:pt idx="3">
                  <c:v>LP</c:v>
                </c:pt>
                <c:pt idx="4">
                  <c:v>DP</c:v>
                </c:pt>
                <c:pt idx="5">
                  <c:v>COM</c:v>
                </c:pt>
                <c:pt idx="6">
                  <c:v>HF</c:v>
                </c:pt>
                <c:pt idx="7">
                  <c:v>PE</c:v>
                </c:pt>
                <c:pt idx="8">
                  <c:v>AFI</c:v>
                </c:pt>
                <c:pt idx="9">
                  <c:v>WFI</c:v>
                </c:pt>
                <c:pt idx="10">
                  <c:v>AC</c:v>
                </c:pt>
              </c:strCache>
            </c:strRef>
          </c:cat>
          <c:val>
            <c:numRef>
              <c:f>'Weight Applying and Adjustment'!$B$22:$L$22</c:f>
              <c:numCache>
                <c:formatCode>0.00%</c:formatCode>
                <c:ptCount val="11"/>
                <c:pt idx="0">
                  <c:v>0.4</c:v>
                </c:pt>
                <c:pt idx="1">
                  <c:v>0.2</c:v>
                </c:pt>
                <c:pt idx="2">
                  <c:v>0</c:v>
                </c:pt>
                <c:pt idx="3">
                  <c:v>0.1</c:v>
                </c:pt>
                <c:pt idx="4">
                  <c:v>0</c:v>
                </c:pt>
                <c:pt idx="5">
                  <c:v>0</c:v>
                </c:pt>
                <c:pt idx="6">
                  <c:v>0</c:v>
                </c:pt>
                <c:pt idx="7">
                  <c:v>0</c:v>
                </c:pt>
                <c:pt idx="8">
                  <c:v>0.16</c:v>
                </c:pt>
                <c:pt idx="9">
                  <c:v>0.1</c:v>
                </c:pt>
                <c:pt idx="10">
                  <c:v>0.04</c:v>
                </c:pt>
              </c:numCache>
            </c:numRef>
          </c:val>
          <c:extLst>
            <c:ext xmlns:c16="http://schemas.microsoft.com/office/drawing/2014/chart" uri="{C3380CC4-5D6E-409C-BE32-E72D297353CC}">
              <c16:uniqueId val="{00000000-B4AA-4B3E-9BB5-4F368230DBE7}"/>
            </c:ext>
          </c:extLst>
        </c:ser>
        <c:dLbls>
          <c:dLblPos val="inEnd"/>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b="1">
                <a:solidFill>
                  <a:sysClr val="windowText" lastClr="000000"/>
                </a:solidFill>
              </a:rPr>
              <a:t>Final Weight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Final Weight</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6FF-4CCF-BBE4-344C65D221B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1AD-1B42-A378-B890B8768BE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3-76FF-4CCF-BBE4-344C65D221B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4-76FF-4CCF-BBE4-344C65D221B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7-76FF-4CCF-BBE4-344C65D221B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6-76FF-4CCF-BBE4-344C65D221B0}"/>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76FF-4CCF-BBE4-344C65D221B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61AD-1B42-A378-B890B8768BEC}"/>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61AD-1B42-A378-B890B8768BEC}"/>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61AD-1B42-A378-B890B8768BEC}"/>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2-76FF-4CCF-BBE4-344C65D221B0}"/>
              </c:ext>
            </c:extLst>
          </c:dPt>
          <c:dLbls>
            <c:dLbl>
              <c:idx val="2"/>
              <c:layout>
                <c:manualLayout>
                  <c:x val="4.7129807802504496E-2"/>
                  <c:y val="4.6509805328998274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FF-4CCF-BBE4-344C65D221B0}"/>
                </c:ext>
              </c:extLst>
            </c:dLbl>
            <c:dLbl>
              <c:idx val="3"/>
              <c:layout>
                <c:manualLayout>
                  <c:x val="4.4357466167063056E-2"/>
                  <c:y val="1.860392213159922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6FF-4CCF-BBE4-344C65D221B0}"/>
                </c:ext>
              </c:extLst>
            </c:dLbl>
            <c:dLbl>
              <c:idx val="4"/>
              <c:layout>
                <c:manualLayout>
                  <c:x val="-4.712980780250451E-2"/>
                  <c:y val="0"/>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6FF-4CCF-BBE4-344C65D221B0}"/>
                </c:ext>
              </c:extLst>
            </c:dLbl>
            <c:dLbl>
              <c:idx val="5"/>
              <c:layout>
                <c:manualLayout>
                  <c:x val="-4.1585124531621616E-2"/>
                  <c:y val="-7.441568852639723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6FF-4CCF-BBE4-344C65D221B0}"/>
                </c:ext>
              </c:extLst>
            </c:dLbl>
            <c:dLbl>
              <c:idx val="6"/>
              <c:layout>
                <c:manualLayout>
                  <c:x val="-4.9902149437945936E-2"/>
                  <c:y val="-7.9066669059297073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6FF-4CCF-BBE4-344C65D221B0}"/>
                </c:ext>
              </c:extLst>
            </c:dLbl>
            <c:dLbl>
              <c:idx val="10"/>
              <c:layout>
                <c:manualLayout>
                  <c:x val="4.4357466167063056E-2"/>
                  <c:y val="-2.790588319739894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6FF-4CCF-BBE4-344C65D221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zh-CN"/>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'Weight Applying and Adjustment'!$B$21:$L$21</c:f>
              <c:strCache>
                <c:ptCount val="11"/>
                <c:pt idx="0">
                  <c:v>AE</c:v>
                </c:pt>
                <c:pt idx="1">
                  <c:v>WE</c:v>
                </c:pt>
                <c:pt idx="2">
                  <c:v>EM</c:v>
                </c:pt>
                <c:pt idx="3">
                  <c:v>LP</c:v>
                </c:pt>
                <c:pt idx="4">
                  <c:v>DP</c:v>
                </c:pt>
                <c:pt idx="5">
                  <c:v>COM</c:v>
                </c:pt>
                <c:pt idx="6">
                  <c:v>HF</c:v>
                </c:pt>
                <c:pt idx="7">
                  <c:v>PE</c:v>
                </c:pt>
                <c:pt idx="8">
                  <c:v>AFI</c:v>
                </c:pt>
                <c:pt idx="9">
                  <c:v>WFI</c:v>
                </c:pt>
                <c:pt idx="10">
                  <c:v>AC</c:v>
                </c:pt>
              </c:strCache>
            </c:strRef>
          </c:cat>
          <c:val>
            <c:numRef>
              <c:f>'Weight Applying and Adjustment'!$B$25:$L$25</c:f>
              <c:numCache>
                <c:formatCode>0.00%</c:formatCode>
                <c:ptCount val="11"/>
                <c:pt idx="0">
                  <c:v>0.26033671995083923</c:v>
                </c:pt>
                <c:pt idx="1">
                  <c:v>0.22072820058815051</c:v>
                </c:pt>
                <c:pt idx="2">
                  <c:v>9.3661695498334196E-2</c:v>
                </c:pt>
                <c:pt idx="3">
                  <c:v>0.10361651209080538</c:v>
                </c:pt>
                <c:pt idx="4">
                  <c:v>0</c:v>
                </c:pt>
                <c:pt idx="5">
                  <c:v>1.1651209410409116E-2</c:v>
                </c:pt>
                <c:pt idx="6">
                  <c:v>6.0116512090805381E-2</c:v>
                </c:pt>
                <c:pt idx="7">
                  <c:v>0.10501048608792507</c:v>
                </c:pt>
                <c:pt idx="8">
                  <c:v>7.526215219194192E-2</c:v>
                </c:pt>
                <c:pt idx="9">
                  <c:v>4.9616512090805379E-2</c:v>
                </c:pt>
                <c:pt idx="10">
                  <c:v>0.02</c:v>
                </c:pt>
              </c:numCache>
            </c:numRef>
          </c:val>
          <c:extLst>
            <c:ext xmlns:c16="http://schemas.microsoft.com/office/drawing/2014/chart" uri="{C3380CC4-5D6E-409C-BE32-E72D297353CC}">
              <c16:uniqueId val="{00000000-76FF-4CCF-BBE4-344C65D221B0}"/>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a:t>
            </a:r>
            <a:r>
              <a:rPr lang="en-GB" baseline="0"/>
              <a:t>Return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2831052323698278"/>
          <c:y val="0.14938674873921173"/>
          <c:w val="0.83774053294495499"/>
          <c:h val="0.62455400958579455"/>
        </c:manualLayout>
      </c:layout>
      <c:lineChart>
        <c:grouping val="standard"/>
        <c:varyColors val="0"/>
        <c:ser>
          <c:idx val="0"/>
          <c:order val="0"/>
          <c:tx>
            <c:strRef>
              <c:f>'Rebalancing Strategies'!$CH$17</c:f>
              <c:strCache>
                <c:ptCount val="1"/>
                <c:pt idx="0">
                  <c:v>Return1</c:v>
                </c:pt>
              </c:strCache>
            </c:strRef>
          </c:tx>
          <c:spPr>
            <a:ln w="28575" cap="rnd">
              <a:solidFill>
                <a:schemeClr val="accent1"/>
              </a:solidFill>
              <a:round/>
            </a:ln>
            <a:effectLst/>
          </c:spPr>
          <c:marker>
            <c:symbol val="none"/>
          </c:marker>
          <c:cat>
            <c:strRef>
              <c:f>'Rebalancing Strategies'!$CG$18:$CG$27</c:f>
              <c:strCache>
                <c:ptCount val="10"/>
                <c:pt idx="0">
                  <c:v>&gt;5%</c:v>
                </c:pt>
                <c:pt idx="1">
                  <c:v>&gt;10%</c:v>
                </c:pt>
                <c:pt idx="2">
                  <c:v>&gt;15%</c:v>
                </c:pt>
                <c:pt idx="3">
                  <c:v>&gt;20%</c:v>
                </c:pt>
                <c:pt idx="4">
                  <c:v>&gt;25%</c:v>
                </c:pt>
                <c:pt idx="5">
                  <c:v>&gt;30%</c:v>
                </c:pt>
                <c:pt idx="6">
                  <c:v>&gt;35%</c:v>
                </c:pt>
                <c:pt idx="7">
                  <c:v>&gt;40%</c:v>
                </c:pt>
                <c:pt idx="8">
                  <c:v>&gt;45%</c:v>
                </c:pt>
                <c:pt idx="9">
                  <c:v>&gt;50%</c:v>
                </c:pt>
              </c:strCache>
            </c:strRef>
          </c:cat>
          <c:val>
            <c:numRef>
              <c:f>'Rebalancing Strategies'!$CH$18:$CH$27</c:f>
              <c:numCache>
                <c:formatCode>0.0000%</c:formatCode>
                <c:ptCount val="10"/>
                <c:pt idx="0">
                  <c:v>1.7757703385328581E-2</c:v>
                </c:pt>
                <c:pt idx="1">
                  <c:v>1.9409683767007864E-2</c:v>
                </c:pt>
                <c:pt idx="2">
                  <c:v>2.7183107210295716E-2</c:v>
                </c:pt>
                <c:pt idx="3">
                  <c:v>2.1816564943562881E-2</c:v>
                </c:pt>
                <c:pt idx="4">
                  <c:v>2.2457438391678214E-2</c:v>
                </c:pt>
                <c:pt idx="5">
                  <c:v>2.3230580746806843E-2</c:v>
                </c:pt>
                <c:pt idx="6">
                  <c:v>2.5123539448590037E-2</c:v>
                </c:pt>
                <c:pt idx="7">
                  <c:v>2.5123539448590037E-2</c:v>
                </c:pt>
                <c:pt idx="8">
                  <c:v>2.5123539448590037E-2</c:v>
                </c:pt>
                <c:pt idx="9">
                  <c:v>2.5123539448590037E-2</c:v>
                </c:pt>
              </c:numCache>
            </c:numRef>
          </c:val>
          <c:smooth val="0"/>
          <c:extLst>
            <c:ext xmlns:c16="http://schemas.microsoft.com/office/drawing/2014/chart" uri="{C3380CC4-5D6E-409C-BE32-E72D297353CC}">
              <c16:uniqueId val="{00000000-99B0-4B4E-B00F-C55478630135}"/>
            </c:ext>
          </c:extLst>
        </c:ser>
        <c:ser>
          <c:idx val="1"/>
          <c:order val="1"/>
          <c:tx>
            <c:strRef>
              <c:f>'Rebalancing Strategies'!$CI$17</c:f>
              <c:strCache>
                <c:ptCount val="1"/>
                <c:pt idx="0">
                  <c:v>Return2</c:v>
                </c:pt>
              </c:strCache>
            </c:strRef>
          </c:tx>
          <c:spPr>
            <a:ln w="28575" cap="rnd">
              <a:solidFill>
                <a:schemeClr val="accent2"/>
              </a:solidFill>
              <a:round/>
            </a:ln>
            <a:effectLst/>
          </c:spPr>
          <c:marker>
            <c:symbol val="none"/>
          </c:marker>
          <c:cat>
            <c:strRef>
              <c:f>'Rebalancing Strategies'!$CG$18:$CG$27</c:f>
              <c:strCache>
                <c:ptCount val="10"/>
                <c:pt idx="0">
                  <c:v>&gt;5%</c:v>
                </c:pt>
                <c:pt idx="1">
                  <c:v>&gt;10%</c:v>
                </c:pt>
                <c:pt idx="2">
                  <c:v>&gt;15%</c:v>
                </c:pt>
                <c:pt idx="3">
                  <c:v>&gt;20%</c:v>
                </c:pt>
                <c:pt idx="4">
                  <c:v>&gt;25%</c:v>
                </c:pt>
                <c:pt idx="5">
                  <c:v>&gt;30%</c:v>
                </c:pt>
                <c:pt idx="6">
                  <c:v>&gt;35%</c:v>
                </c:pt>
                <c:pt idx="7">
                  <c:v>&gt;40%</c:v>
                </c:pt>
                <c:pt idx="8">
                  <c:v>&gt;45%</c:v>
                </c:pt>
                <c:pt idx="9">
                  <c:v>&gt;50%</c:v>
                </c:pt>
              </c:strCache>
            </c:strRef>
          </c:cat>
          <c:val>
            <c:numRef>
              <c:f>'Rebalancing Strategies'!$CI$18:$CI$27</c:f>
              <c:numCache>
                <c:formatCode>0.0000%</c:formatCode>
                <c:ptCount val="10"/>
                <c:pt idx="0">
                  <c:v>2.0917588137239287E-2</c:v>
                </c:pt>
                <c:pt idx="1">
                  <c:v>2.3804148891937781E-2</c:v>
                </c:pt>
                <c:pt idx="2">
                  <c:v>2.7183107210295716E-2</c:v>
                </c:pt>
                <c:pt idx="3">
                  <c:v>3.1403277146864042E-2</c:v>
                </c:pt>
                <c:pt idx="4">
                  <c:v>1.65375912102067E-2</c:v>
                </c:pt>
                <c:pt idx="5">
                  <c:v>1.7186742517662897E-2</c:v>
                </c:pt>
                <c:pt idx="6">
                  <c:v>1.7780696043856403E-2</c:v>
                </c:pt>
                <c:pt idx="7">
                  <c:v>1.7780696043856403E-2</c:v>
                </c:pt>
                <c:pt idx="8">
                  <c:v>1.8598624728069984E-2</c:v>
                </c:pt>
                <c:pt idx="9">
                  <c:v>1.8598624728069984E-2</c:v>
                </c:pt>
              </c:numCache>
            </c:numRef>
          </c:val>
          <c:smooth val="0"/>
          <c:extLst>
            <c:ext xmlns:c16="http://schemas.microsoft.com/office/drawing/2014/chart" uri="{C3380CC4-5D6E-409C-BE32-E72D297353CC}">
              <c16:uniqueId val="{00000001-99B0-4B4E-B00F-C55478630135}"/>
            </c:ext>
          </c:extLst>
        </c:ser>
        <c:dLbls>
          <c:showLegendKey val="0"/>
          <c:showVal val="0"/>
          <c:showCatName val="0"/>
          <c:showSerName val="0"/>
          <c:showPercent val="0"/>
          <c:showBubbleSize val="0"/>
        </c:dLbls>
        <c:smooth val="0"/>
        <c:axId val="1240230047"/>
        <c:axId val="1240420511"/>
      </c:lineChart>
      <c:catAx>
        <c:axId val="124023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40420511"/>
        <c:crosses val="autoZero"/>
        <c:auto val="1"/>
        <c:lblAlgn val="ctr"/>
        <c:lblOffset val="100"/>
        <c:noMultiLvlLbl val="0"/>
      </c:catAx>
      <c:valAx>
        <c:axId val="1240420511"/>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24023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'Rebalancing Strategies'!$CH$17</c:f>
              <c:strCache>
                <c:ptCount val="1"/>
                <c:pt idx="0">
                  <c:v>Return1</c:v>
                </c:pt>
              </c:strCache>
            </c:strRef>
          </c:tx>
          <c:spPr>
            <a:solidFill>
              <a:schemeClr val="accent1"/>
            </a:solidFill>
            <a:ln>
              <a:noFill/>
            </a:ln>
            <a:effectLst/>
          </c:spPr>
          <c:invertIfNegative val="0"/>
          <c:cat>
            <c:strRef>
              <c:f>'Rebalancing Strategies'!$CG$18:$CG$27</c:f>
              <c:strCache>
                <c:ptCount val="10"/>
                <c:pt idx="0">
                  <c:v>&gt;5%</c:v>
                </c:pt>
                <c:pt idx="1">
                  <c:v>&gt;10%</c:v>
                </c:pt>
                <c:pt idx="2">
                  <c:v>&gt;15%</c:v>
                </c:pt>
                <c:pt idx="3">
                  <c:v>&gt;20%</c:v>
                </c:pt>
                <c:pt idx="4">
                  <c:v>&gt;25%</c:v>
                </c:pt>
                <c:pt idx="5">
                  <c:v>&gt;30%</c:v>
                </c:pt>
                <c:pt idx="6">
                  <c:v>&gt;35%</c:v>
                </c:pt>
                <c:pt idx="7">
                  <c:v>&gt;40%</c:v>
                </c:pt>
                <c:pt idx="8">
                  <c:v>&gt;45%</c:v>
                </c:pt>
                <c:pt idx="9">
                  <c:v>&gt;50%</c:v>
                </c:pt>
              </c:strCache>
            </c:strRef>
          </c:cat>
          <c:val>
            <c:numRef>
              <c:f>'Rebalancing Strategies'!$CH$18:$CH$27</c:f>
              <c:numCache>
                <c:formatCode>0.0000%</c:formatCode>
                <c:ptCount val="10"/>
                <c:pt idx="0">
                  <c:v>1.7757703385328581E-2</c:v>
                </c:pt>
                <c:pt idx="1">
                  <c:v>1.9409683767007864E-2</c:v>
                </c:pt>
                <c:pt idx="2">
                  <c:v>2.7183107210295716E-2</c:v>
                </c:pt>
                <c:pt idx="3">
                  <c:v>2.1816564943562881E-2</c:v>
                </c:pt>
                <c:pt idx="4">
                  <c:v>2.2457438391678214E-2</c:v>
                </c:pt>
                <c:pt idx="5">
                  <c:v>2.3230580746806843E-2</c:v>
                </c:pt>
                <c:pt idx="6">
                  <c:v>2.5123539448590037E-2</c:v>
                </c:pt>
                <c:pt idx="7">
                  <c:v>2.5123539448590037E-2</c:v>
                </c:pt>
                <c:pt idx="8">
                  <c:v>2.5123539448590037E-2</c:v>
                </c:pt>
                <c:pt idx="9">
                  <c:v>2.5123539448590037E-2</c:v>
                </c:pt>
              </c:numCache>
            </c:numRef>
          </c:val>
          <c:extLst>
            <c:ext xmlns:c16="http://schemas.microsoft.com/office/drawing/2014/chart" uri="{C3380CC4-5D6E-409C-BE32-E72D297353CC}">
              <c16:uniqueId val="{00000000-B934-0E42-BCA1-88082426CBD7}"/>
            </c:ext>
          </c:extLst>
        </c:ser>
        <c:dLbls>
          <c:showLegendKey val="0"/>
          <c:showVal val="0"/>
          <c:showCatName val="0"/>
          <c:showSerName val="0"/>
          <c:showPercent val="0"/>
          <c:showBubbleSize val="0"/>
        </c:dLbls>
        <c:gapWidth val="219"/>
        <c:overlap val="-27"/>
        <c:axId val="983651951"/>
        <c:axId val="817558735"/>
      </c:barChart>
      <c:catAx>
        <c:axId val="98365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17558735"/>
        <c:crosses val="autoZero"/>
        <c:auto val="1"/>
        <c:lblAlgn val="ctr"/>
        <c:lblOffset val="100"/>
        <c:noMultiLvlLbl val="0"/>
      </c:catAx>
      <c:valAx>
        <c:axId val="817558735"/>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8365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'Rebalancing Strategies'!$CH$31</c:f>
              <c:strCache>
                <c:ptCount val="1"/>
                <c:pt idx="0">
                  <c:v>Return2</c:v>
                </c:pt>
              </c:strCache>
            </c:strRef>
          </c:tx>
          <c:spPr>
            <a:solidFill>
              <a:schemeClr val="accent1"/>
            </a:solidFill>
            <a:ln>
              <a:noFill/>
            </a:ln>
            <a:effectLst/>
          </c:spPr>
          <c:invertIfNegative val="0"/>
          <c:cat>
            <c:strRef>
              <c:f>'Rebalancing Strategies'!$CG$32:$CG$42</c:f>
              <c:strCache>
                <c:ptCount val="11"/>
                <c:pt idx="0">
                  <c:v>&gt;5%</c:v>
                </c:pt>
                <c:pt idx="1">
                  <c:v>&gt;10%</c:v>
                </c:pt>
                <c:pt idx="2">
                  <c:v>&gt;15%</c:v>
                </c:pt>
                <c:pt idx="3">
                  <c:v>&gt;20%</c:v>
                </c:pt>
                <c:pt idx="4">
                  <c:v>&gt;25%</c:v>
                </c:pt>
                <c:pt idx="5">
                  <c:v>&gt;30%</c:v>
                </c:pt>
                <c:pt idx="6">
                  <c:v>&gt;35%</c:v>
                </c:pt>
                <c:pt idx="7">
                  <c:v>&gt;40%</c:v>
                </c:pt>
                <c:pt idx="8">
                  <c:v>&gt;45%</c:v>
                </c:pt>
                <c:pt idx="9">
                  <c:v>&gt;50%</c:v>
                </c:pt>
                <c:pt idx="10">
                  <c:v>&gt;55%</c:v>
                </c:pt>
              </c:strCache>
            </c:strRef>
          </c:cat>
          <c:val>
            <c:numRef>
              <c:f>'Rebalancing Strategies'!$CH$32:$CH$42</c:f>
              <c:numCache>
                <c:formatCode>0.0000%</c:formatCode>
                <c:ptCount val="11"/>
                <c:pt idx="0">
                  <c:v>2.0917588137239287E-2</c:v>
                </c:pt>
                <c:pt idx="1">
                  <c:v>2.3804148891937781E-2</c:v>
                </c:pt>
                <c:pt idx="2">
                  <c:v>2.7183107210295716E-2</c:v>
                </c:pt>
                <c:pt idx="3">
                  <c:v>3.1403277146864042E-2</c:v>
                </c:pt>
                <c:pt idx="4">
                  <c:v>1.65375912102067E-2</c:v>
                </c:pt>
                <c:pt idx="5">
                  <c:v>1.7186742517662897E-2</c:v>
                </c:pt>
                <c:pt idx="6">
                  <c:v>1.7780696043856403E-2</c:v>
                </c:pt>
                <c:pt idx="7">
                  <c:v>1.7780696043856403E-2</c:v>
                </c:pt>
                <c:pt idx="8">
                  <c:v>1.8598624728069984E-2</c:v>
                </c:pt>
                <c:pt idx="9">
                  <c:v>1.8598624728069984E-2</c:v>
                </c:pt>
                <c:pt idx="10">
                  <c:v>1.0614901103617361E-2</c:v>
                </c:pt>
              </c:numCache>
            </c:numRef>
          </c:val>
          <c:extLst>
            <c:ext xmlns:c16="http://schemas.microsoft.com/office/drawing/2014/chart" uri="{C3380CC4-5D6E-409C-BE32-E72D297353CC}">
              <c16:uniqueId val="{00000000-E0BA-0B42-BDC7-C5EBBE6CB0EA}"/>
            </c:ext>
          </c:extLst>
        </c:ser>
        <c:dLbls>
          <c:showLegendKey val="0"/>
          <c:showVal val="0"/>
          <c:showCatName val="0"/>
          <c:showSerName val="0"/>
          <c:showPercent val="0"/>
          <c:showBubbleSize val="0"/>
        </c:dLbls>
        <c:gapWidth val="219"/>
        <c:overlap val="-27"/>
        <c:axId val="986456415"/>
        <c:axId val="917092959"/>
      </c:barChart>
      <c:catAx>
        <c:axId val="98645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17092959"/>
        <c:crosses val="autoZero"/>
        <c:auto val="1"/>
        <c:lblAlgn val="ctr"/>
        <c:lblOffset val="100"/>
        <c:noMultiLvlLbl val="0"/>
      </c:catAx>
      <c:valAx>
        <c:axId val="917092959"/>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8645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19</xdr:col>
      <xdr:colOff>8468</xdr:colOff>
      <xdr:row>26</xdr:row>
      <xdr:rowOff>177799</xdr:rowOff>
    </xdr:from>
    <xdr:to>
      <xdr:col>21</xdr:col>
      <xdr:colOff>1530803</xdr:colOff>
      <xdr:row>42</xdr:row>
      <xdr:rowOff>181429</xdr:rowOff>
    </xdr:to>
    <xdr:graphicFrame macro="">
      <xdr:nvGraphicFramePr>
        <xdr:cNvPr id="2" name="图表 1">
          <a:extLst>
            <a:ext uri="{FF2B5EF4-FFF2-40B4-BE49-F238E27FC236}">
              <a16:creationId xmlns:a16="http://schemas.microsoft.com/office/drawing/2014/main" id="{B8902685-E92E-CD48-AFAE-04B5F23CC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1716</xdr:colOff>
      <xdr:row>47</xdr:row>
      <xdr:rowOff>15904</xdr:rowOff>
    </xdr:from>
    <xdr:to>
      <xdr:col>7</xdr:col>
      <xdr:colOff>675532</xdr:colOff>
      <xdr:row>63</xdr:row>
      <xdr:rowOff>9008</xdr:rowOff>
    </xdr:to>
    <xdr:graphicFrame macro="">
      <xdr:nvGraphicFramePr>
        <xdr:cNvPr id="3" name="图表 2">
          <a:extLst>
            <a:ext uri="{FF2B5EF4-FFF2-40B4-BE49-F238E27FC236}">
              <a16:creationId xmlns:a16="http://schemas.microsoft.com/office/drawing/2014/main" id="{9B359EF9-0C64-9946-B205-17406E962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716294</xdr:colOff>
      <xdr:row>47</xdr:row>
      <xdr:rowOff>13241</xdr:rowOff>
    </xdr:from>
    <xdr:to>
      <xdr:col>10</xdr:col>
      <xdr:colOff>882695</xdr:colOff>
      <xdr:row>62</xdr:row>
      <xdr:rowOff>189149</xdr:rowOff>
    </xdr:to>
    <xdr:graphicFrame macro="">
      <xdr:nvGraphicFramePr>
        <xdr:cNvPr id="4" name="图表 3">
          <a:extLst>
            <a:ext uri="{FF2B5EF4-FFF2-40B4-BE49-F238E27FC236}">
              <a16:creationId xmlns:a16="http://schemas.microsoft.com/office/drawing/2014/main" id="{A47B9C00-05DC-834B-9791-C68F080BC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1504950</xdr:colOff>
      <xdr:row>44</xdr:row>
      <xdr:rowOff>28575</xdr:rowOff>
    </xdr:from>
    <xdr:to>
      <xdr:col>4</xdr:col>
      <xdr:colOff>1466850</xdr:colOff>
      <xdr:row>62</xdr:row>
      <xdr:rowOff>19050</xdr:rowOff>
    </xdr:to>
    <xdr:graphicFrame macro="">
      <xdr:nvGraphicFramePr>
        <xdr:cNvPr id="7" name="Chart 1">
          <a:extLst>
            <a:ext uri="{FF2B5EF4-FFF2-40B4-BE49-F238E27FC236}">
              <a16:creationId xmlns:a16="http://schemas.microsoft.com/office/drawing/2014/main" id="{D0435C69-5160-4368-9316-9FD184E196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1485900</xdr:colOff>
      <xdr:row>62</xdr:row>
      <xdr:rowOff>180975</xdr:rowOff>
    </xdr:from>
    <xdr:to>
      <xdr:col>4</xdr:col>
      <xdr:colOff>1485900</xdr:colOff>
      <xdr:row>81</xdr:row>
      <xdr:rowOff>0</xdr:rowOff>
    </xdr:to>
    <xdr:graphicFrame macro="">
      <xdr:nvGraphicFramePr>
        <xdr:cNvPr id="4" name="Chart 3">
          <a:extLst>
            <a:ext uri="{FF2B5EF4-FFF2-40B4-BE49-F238E27FC236}">
              <a16:creationId xmlns:a16="http://schemas.microsoft.com/office/drawing/2014/main" id="{9559CDB3-FED7-C512-B72B-DD7F90F4FF2B}"/>
            </a:ext>
            <a:ext uri="{147F2762-F138-4A5C-976F-8EAC2B608ADB}">
              <a16:predDERef xmlns:a16="http://schemas.microsoft.com/office/drawing/2014/main" pred="{D0435C69-5160-4368-9316-9FD184E196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1609725</xdr:colOff>
      <xdr:row>78</xdr:row>
      <xdr:rowOff>171450</xdr:rowOff>
    </xdr:from>
    <xdr:to>
      <xdr:col>4</xdr:col>
      <xdr:colOff>1609725</xdr:colOff>
      <xdr:row>97</xdr:row>
      <xdr:rowOff>57150</xdr:rowOff>
    </xdr:to>
    <xdr:graphicFrame macro="">
      <xdr:nvGraphicFramePr>
        <xdr:cNvPr id="3" name="Chart 4">
          <a:extLst>
            <a:ext uri="{FF2B5EF4-FFF2-40B4-BE49-F238E27FC236}">
              <a16:creationId xmlns:a16="http://schemas.microsoft.com/office/drawing/2014/main" id="{5D601AD6-DA73-81F4-9A33-B61C699B4E34}"/>
            </a:ext>
            <a:ext uri="{147F2762-F138-4A5C-976F-8EAC2B608ADB}">
              <a16:predDERef xmlns:a16="http://schemas.microsoft.com/office/drawing/2014/main" pred="{9559CDB3-FED7-C512-B72B-DD7F90F4FF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1619250</xdr:colOff>
      <xdr:row>97</xdr:row>
      <xdr:rowOff>76200</xdr:rowOff>
    </xdr:from>
    <xdr:to>
      <xdr:col>4</xdr:col>
      <xdr:colOff>1609725</xdr:colOff>
      <xdr:row>117</xdr:row>
      <xdr:rowOff>9525</xdr:rowOff>
    </xdr:to>
    <xdr:graphicFrame macro="">
      <xdr:nvGraphicFramePr>
        <xdr:cNvPr id="2" name="Chart 5">
          <a:extLst>
            <a:ext uri="{FF2B5EF4-FFF2-40B4-BE49-F238E27FC236}">
              <a16:creationId xmlns:a16="http://schemas.microsoft.com/office/drawing/2014/main" id="{A8E9E66A-5CB4-20BC-9FFF-3F1E6153D56A}"/>
            </a:ext>
            <a:ext uri="{147F2762-F138-4A5C-976F-8EAC2B608ADB}">
              <a16:predDERef xmlns:a16="http://schemas.microsoft.com/office/drawing/2014/main" pred="{5D601AD6-DA73-81F4-9A33-B61C699B4E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268942</xdr:colOff>
      <xdr:row>6</xdr:row>
      <xdr:rowOff>227106</xdr:rowOff>
    </xdr:from>
    <xdr:to>
      <xdr:col>18</xdr:col>
      <xdr:colOff>657413</xdr:colOff>
      <xdr:row>18</xdr:row>
      <xdr:rowOff>131482</xdr:rowOff>
    </xdr:to>
    <xdr:graphicFrame macro="">
      <xdr:nvGraphicFramePr>
        <xdr:cNvPr id="48" name="图表 1">
          <a:extLst>
            <a:ext uri="{FF2B5EF4-FFF2-40B4-BE49-F238E27FC236}">
              <a16:creationId xmlns:a16="http://schemas.microsoft.com/office/drawing/2014/main" id="{A4AE2125-5494-8E4E-042F-9F942DA238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522941</xdr:colOff>
      <xdr:row>19</xdr:row>
      <xdr:rowOff>85165</xdr:rowOff>
    </xdr:from>
    <xdr:to>
      <xdr:col>20</xdr:col>
      <xdr:colOff>74706</xdr:colOff>
      <xdr:row>29</xdr:row>
      <xdr:rowOff>101600</xdr:rowOff>
    </xdr:to>
    <xdr:graphicFrame macro="">
      <xdr:nvGraphicFramePr>
        <xdr:cNvPr id="50" name="图表 2">
          <a:extLst>
            <a:ext uri="{FF2B5EF4-FFF2-40B4-BE49-F238E27FC236}">
              <a16:creationId xmlns:a16="http://schemas.microsoft.com/office/drawing/2014/main" id="{202EE299-2B57-B6E9-C817-0CD127938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546764</xdr:colOff>
      <xdr:row>2</xdr:row>
      <xdr:rowOff>88900</xdr:rowOff>
    </xdr:from>
    <xdr:to>
      <xdr:col>9</xdr:col>
      <xdr:colOff>692150</xdr:colOff>
      <xdr:row>16</xdr:row>
      <xdr:rowOff>138993</xdr:rowOff>
    </xdr:to>
    <xdr:pic>
      <xdr:nvPicPr>
        <xdr:cNvPr id="2" name="图片 1">
          <a:extLst>
            <a:ext uri="{FF2B5EF4-FFF2-40B4-BE49-F238E27FC236}">
              <a16:creationId xmlns:a16="http://schemas.microsoft.com/office/drawing/2014/main" id="{631EE939-4E61-CE9C-E626-64EADB48FFF7}"/>
            </a:ext>
          </a:extLst>
        </xdr:cNvPr>
        <xdr:cNvPicPr>
          <a:picLocks noChangeAspect="1"/>
        </xdr:cNvPicPr>
      </xdr:nvPicPr>
      <xdr:blipFill>
        <a:blip xmlns:r="http://schemas.openxmlformats.org/officeDocument/2006/relationships" r:embed="rId1"/>
        <a:stretch>
          <a:fillRect/>
        </a:stretch>
      </xdr:blipFill>
      <xdr:spPr>
        <a:xfrm>
          <a:off x="12427614" y="476250"/>
          <a:ext cx="3282286" cy="25456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88</xdr:col>
      <xdr:colOff>38670</xdr:colOff>
      <xdr:row>47</xdr:row>
      <xdr:rowOff>5422</xdr:rowOff>
    </xdr:from>
    <xdr:to>
      <xdr:col>94</xdr:col>
      <xdr:colOff>489164</xdr:colOff>
      <xdr:row>61</xdr:row>
      <xdr:rowOff>151543</xdr:rowOff>
    </xdr:to>
    <xdr:graphicFrame macro="">
      <xdr:nvGraphicFramePr>
        <xdr:cNvPr id="4" name="Chart 10">
          <a:extLst>
            <a:ext uri="{FF2B5EF4-FFF2-40B4-BE49-F238E27FC236}">
              <a16:creationId xmlns:a16="http://schemas.microsoft.com/office/drawing/2014/main" id="{57E93013-EA2B-7CF2-E7D3-88F332398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87</xdr:col>
      <xdr:colOff>654050</xdr:colOff>
      <xdr:row>13</xdr:row>
      <xdr:rowOff>120650</xdr:rowOff>
    </xdr:from>
    <xdr:to>
      <xdr:col>94</xdr:col>
      <xdr:colOff>514350</xdr:colOff>
      <xdr:row>28</xdr:row>
      <xdr:rowOff>6350</xdr:rowOff>
    </xdr:to>
    <xdr:graphicFrame macro="">
      <xdr:nvGraphicFramePr>
        <xdr:cNvPr id="3" name="Chart 1">
          <a:extLst>
            <a:ext uri="{FF2B5EF4-FFF2-40B4-BE49-F238E27FC236}">
              <a16:creationId xmlns:a16="http://schemas.microsoft.com/office/drawing/2014/main" id="{FF44926D-A685-3019-BB1F-78B5BA28C68C}"/>
            </a:ext>
            <a:ext uri="{147F2762-F138-4A5C-976F-8EAC2B608ADB}">
              <a16:predDERef xmlns:a16="http://schemas.microsoft.com/office/drawing/2014/main" pred="{57E93013-EA2B-7CF2-E7D3-88F332398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88</xdr:col>
      <xdr:colOff>6350</xdr:colOff>
      <xdr:row>30</xdr:row>
      <xdr:rowOff>6350</xdr:rowOff>
    </xdr:from>
    <xdr:to>
      <xdr:col>94</xdr:col>
      <xdr:colOff>539750</xdr:colOff>
      <xdr:row>44</xdr:row>
      <xdr:rowOff>82550</xdr:rowOff>
    </xdr:to>
    <xdr:graphicFrame macro="">
      <xdr:nvGraphicFramePr>
        <xdr:cNvPr id="2" name="Chart 2">
          <a:extLst>
            <a:ext uri="{FF2B5EF4-FFF2-40B4-BE49-F238E27FC236}">
              <a16:creationId xmlns:a16="http://schemas.microsoft.com/office/drawing/2014/main" id="{FCBC170B-1F7D-4BBA-34FE-D941B4A24007}"/>
            </a:ext>
            <a:ext uri="{147F2762-F138-4A5C-976F-8EAC2B608ADB}">
              <a16:predDERef xmlns:a16="http://schemas.microsoft.com/office/drawing/2014/main" pred="{FF44926D-A685-3019-BB1F-78B5BA28C6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Yunze LYU" id="{102E978E-FF0B-4A82-A29E-9532DFF2D7EB}" userId="S::u7559471@anu.edu.au::a2484319-30fd-4a98-b690-5b3d240228d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G1" dT="2023-10-10T12:49:40.72" personId="{102E978E-FF0B-4A82-A29E-9532DFF2D7EB}" id="{80D47E41-A092-E242-A630-F34FB69AB2AD}">
    <text xml:space="preserve">When we set it to be&gt; 40%, there will be no rebalance happen
</text>
  </threadedComment>
  <threadedComment ref="CS15" dT="2023-10-11T09:45:34.99" personId="{102E978E-FF0B-4A82-A29E-9532DFF2D7EB}" id="{1375A549-D064-C743-BB9B-E1BB5ABB4E34}">
    <text>Well Return 1 refers to the return that about rebalancing when the growth rate of AE goes up beyond x, x is the threshold.
Return 2 is about y percentage that the return in past three years for AE grew. Y is the thresholds</text>
  </threadedComment>
</ThreadedComment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openxmlformats.org/officeDocument/2006/relationships/comments" Target="../comments9.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australiansuper.com/compare-us/fees-and-costs"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5.x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9DB3C-07BD-440F-9F89-F8D68821497D}">
  <dimension ref="A1:A3"/>
  <sheetViews>
    <sheetView zoomScale="130" zoomScaleNormal="130" workbookViewId="0">
      <selection activeCell="C15" sqref="C15"/>
    </sheetView>
  </sheetViews>
  <sheetFormatPr baseColWidth="10" defaultColWidth="9.1640625" defaultRowHeight="16"/>
  <cols>
    <col min="1" max="1" width="97.5" style="13" customWidth="1"/>
    <col min="2" max="16384" width="9.1640625" style="13"/>
  </cols>
  <sheetData>
    <row r="1" spans="1:1" ht="17">
      <c r="A1" s="12" t="s">
        <v>0</v>
      </c>
    </row>
    <row r="2" spans="1:1" ht="85">
      <c r="A2" s="14" t="s">
        <v>1</v>
      </c>
    </row>
    <row r="3" spans="1:1">
      <c r="A3" s="14"/>
    </row>
  </sheetData>
  <phoneticPr fontId="2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55EB-006C-4D3D-B8E9-90EB3CE23C47}">
  <sheetPr filterMode="1"/>
  <dimension ref="A1:O465"/>
  <sheetViews>
    <sheetView workbookViewId="0">
      <selection activeCell="E22" sqref="E22"/>
    </sheetView>
  </sheetViews>
  <sheetFormatPr baseColWidth="10" defaultColWidth="8.83203125" defaultRowHeight="15"/>
  <cols>
    <col min="2" max="2" width="13" customWidth="1"/>
    <col min="3" max="3" width="16.33203125" bestFit="1" customWidth="1"/>
    <col min="4" max="4" width="12.5" bestFit="1" customWidth="1"/>
    <col min="5" max="7" width="16.1640625" bestFit="1" customWidth="1"/>
    <col min="8" max="8" width="11.83203125" bestFit="1" customWidth="1"/>
    <col min="9" max="9" width="12" bestFit="1" customWidth="1"/>
    <col min="10" max="10" width="12.5" bestFit="1" customWidth="1"/>
    <col min="11" max="11" width="21.5" bestFit="1" customWidth="1"/>
    <col min="12" max="12" width="17.83203125" bestFit="1" customWidth="1"/>
    <col min="13" max="13" width="14.33203125" bestFit="1" customWidth="1"/>
  </cols>
  <sheetData>
    <row r="1" spans="1:15">
      <c r="B1" s="11" t="s">
        <v>2</v>
      </c>
      <c r="C1" t="s">
        <v>3</v>
      </c>
      <c r="D1" t="s">
        <v>4</v>
      </c>
      <c r="E1" t="s">
        <v>5</v>
      </c>
      <c r="F1" t="s">
        <v>6</v>
      </c>
      <c r="G1" t="s">
        <v>7</v>
      </c>
      <c r="H1" s="1" t="s">
        <v>8</v>
      </c>
      <c r="I1" s="1" t="s">
        <v>9</v>
      </c>
      <c r="J1" s="1" t="s">
        <v>10</v>
      </c>
      <c r="K1" s="1" t="s">
        <v>11</v>
      </c>
      <c r="L1" s="1" t="s">
        <v>12</v>
      </c>
      <c r="M1" s="1" t="s">
        <v>13</v>
      </c>
    </row>
    <row r="2" spans="1:15">
      <c r="A2">
        <f t="shared" ref="A2:A65" si="0">MONTH(B2)</f>
        <v>12</v>
      </c>
      <c r="B2" s="61">
        <v>31047</v>
      </c>
      <c r="C2" s="3">
        <v>254.64805829048299</v>
      </c>
      <c r="D2" s="3">
        <v>476.20482941934102</v>
      </c>
      <c r="E2" s="3"/>
      <c r="F2" s="4"/>
      <c r="G2" s="3"/>
      <c r="H2" s="4">
        <v>13.257414962869639</v>
      </c>
      <c r="K2" s="5">
        <v>35.652173934781132</v>
      </c>
      <c r="L2" s="5">
        <v>30.788609352716438</v>
      </c>
      <c r="M2" s="5">
        <v>36.99348138320606</v>
      </c>
      <c r="O2">
        <f>MONTH(3)</f>
        <v>1</v>
      </c>
    </row>
    <row r="3" spans="1:15" hidden="1">
      <c r="A3">
        <f t="shared" si="0"/>
        <v>1</v>
      </c>
      <c r="B3" s="2">
        <v>31078</v>
      </c>
      <c r="C3" s="3">
        <v>274.171591437215</v>
      </c>
      <c r="D3" s="3">
        <v>509.413168122885</v>
      </c>
      <c r="E3" s="3"/>
      <c r="F3" s="4"/>
      <c r="G3" s="3"/>
      <c r="H3" s="4">
        <v>14.93414917178157</v>
      </c>
      <c r="K3" s="5">
        <v>36.36165219608327</v>
      </c>
      <c r="L3" s="5">
        <v>31.265833737277337</v>
      </c>
      <c r="M3" s="5">
        <v>37.374205564270589</v>
      </c>
    </row>
    <row r="4" spans="1:15" hidden="1">
      <c r="A4">
        <f t="shared" si="0"/>
        <v>2</v>
      </c>
      <c r="B4" s="2">
        <v>31106</v>
      </c>
      <c r="C4" s="3">
        <v>280.86718738161198</v>
      </c>
      <c r="D4" s="3">
        <v>578.04828217810598</v>
      </c>
      <c r="E4" s="3"/>
      <c r="F4" s="4"/>
      <c r="G4" s="3"/>
      <c r="H4" s="4">
        <v>14.914185201168731</v>
      </c>
      <c r="K4" s="5">
        <v>35.916000021898512</v>
      </c>
      <c r="L4" s="5">
        <v>30.834792736542411</v>
      </c>
      <c r="M4" s="5">
        <v>37.767618544839742</v>
      </c>
    </row>
    <row r="5" spans="1:15">
      <c r="A5">
        <f t="shared" si="0"/>
        <v>3</v>
      </c>
      <c r="B5" s="62">
        <v>31135</v>
      </c>
      <c r="C5" s="3">
        <v>295.96836196363</v>
      </c>
      <c r="D5" s="3">
        <v>614.13732585921798</v>
      </c>
      <c r="E5" s="3"/>
      <c r="F5" s="4"/>
      <c r="G5" s="3"/>
      <c r="H5" s="4">
        <v>16.334646502354005</v>
      </c>
      <c r="K5" s="5">
        <v>36.154869587261537</v>
      </c>
      <c r="L5" s="5">
        <v>31.546008860915126</v>
      </c>
      <c r="M5" s="5">
        <v>38.237171846927382</v>
      </c>
    </row>
    <row r="6" spans="1:15" hidden="1">
      <c r="A6">
        <f t="shared" si="0"/>
        <v>4</v>
      </c>
      <c r="B6" s="2">
        <v>31167</v>
      </c>
      <c r="C6" s="3">
        <v>317.36721616391998</v>
      </c>
      <c r="D6" s="3">
        <v>666.49754526658103</v>
      </c>
      <c r="E6" s="3"/>
      <c r="F6" s="4"/>
      <c r="G6" s="3"/>
      <c r="H6" s="4">
        <v>16.448907354637974</v>
      </c>
      <c r="K6" s="5">
        <v>36.36165219608327</v>
      </c>
      <c r="L6" s="5">
        <v>32.266463541240618</v>
      </c>
      <c r="M6" s="5">
        <v>38.706732673505726</v>
      </c>
    </row>
    <row r="7" spans="1:15" hidden="1">
      <c r="A7">
        <f t="shared" si="0"/>
        <v>5</v>
      </c>
      <c r="B7" s="2">
        <v>31198</v>
      </c>
      <c r="C7" s="3">
        <v>318.050983854528</v>
      </c>
      <c r="D7" s="3">
        <v>686.19192131917305</v>
      </c>
      <c r="E7" s="3"/>
      <c r="F7" s="4"/>
      <c r="G7" s="3"/>
      <c r="H7" s="4">
        <v>16.399001369724004</v>
      </c>
      <c r="K7" s="5">
        <v>37.035478283450637</v>
      </c>
      <c r="L7" s="5">
        <v>33.584215645699366</v>
      </c>
      <c r="M7" s="5">
        <v>39.176290991920503</v>
      </c>
    </row>
    <row r="8" spans="1:15" ht="14.25" customHeight="1">
      <c r="A8">
        <f t="shared" si="0"/>
        <v>6</v>
      </c>
      <c r="B8" s="62">
        <v>31226</v>
      </c>
      <c r="C8" s="3">
        <v>315.04844695771197</v>
      </c>
      <c r="D8" s="3">
        <v>688.320772393982</v>
      </c>
      <c r="E8" s="3"/>
      <c r="F8" s="4"/>
      <c r="G8" s="3"/>
      <c r="H8" s="4">
        <v>15.98700925831243</v>
      </c>
      <c r="K8" s="5">
        <v>37.819826110015818</v>
      </c>
      <c r="L8" s="5">
        <v>34.178435900166178</v>
      </c>
      <c r="M8" s="5">
        <v>39.633152986339937</v>
      </c>
    </row>
    <row r="9" spans="1:15" hidden="1">
      <c r="A9">
        <f t="shared" si="0"/>
        <v>7</v>
      </c>
      <c r="B9" s="2">
        <v>31259</v>
      </c>
      <c r="C9" s="3">
        <v>342.777713101659</v>
      </c>
      <c r="D9" s="3">
        <v>648.11479277968897</v>
      </c>
      <c r="E9" s="3"/>
      <c r="F9" s="4"/>
      <c r="G9" s="3"/>
      <c r="H9" s="4">
        <v>15.813515036439371</v>
      </c>
      <c r="K9" s="5">
        <v>38.450869588661448</v>
      </c>
      <c r="L9" s="5">
        <v>34.526346340217458</v>
      </c>
      <c r="M9" s="5">
        <v>40.102713812918289</v>
      </c>
    </row>
    <row r="10" spans="1:15" hidden="1">
      <c r="A10">
        <f t="shared" si="0"/>
        <v>8</v>
      </c>
      <c r="B10" s="2">
        <v>31289</v>
      </c>
      <c r="C10" s="3">
        <v>342.86311454705299</v>
      </c>
      <c r="D10" s="3">
        <v>673.68845858042198</v>
      </c>
      <c r="E10" s="3"/>
      <c r="F10" s="4"/>
      <c r="G10" s="3"/>
      <c r="H10" s="4">
        <v>15.772581752767548</v>
      </c>
      <c r="K10" s="5">
        <v>37.859043501344082</v>
      </c>
      <c r="L10" s="5">
        <v>35.252957708860329</v>
      </c>
      <c r="M10" s="5">
        <v>40.610341038010517</v>
      </c>
    </row>
    <row r="11" spans="1:15">
      <c r="A11">
        <f t="shared" si="0"/>
        <v>9</v>
      </c>
      <c r="B11" s="62">
        <v>31320</v>
      </c>
      <c r="C11" s="3">
        <v>365.62837272426202</v>
      </c>
      <c r="D11" s="3">
        <v>677.58521802877999</v>
      </c>
      <c r="E11" s="3"/>
      <c r="F11" s="4"/>
      <c r="G11" s="3"/>
      <c r="H11" s="4">
        <v>15.849670246084198</v>
      </c>
      <c r="K11" s="5">
        <v>38.450869588661448</v>
      </c>
      <c r="L11" s="5">
        <v>35.8841251401848</v>
      </c>
      <c r="M11" s="5">
        <v>41.168736001939109</v>
      </c>
    </row>
    <row r="12" spans="1:15" hidden="1">
      <c r="A12">
        <f t="shared" si="0"/>
        <v>10</v>
      </c>
      <c r="B12" s="2">
        <v>31351</v>
      </c>
      <c r="C12" s="3">
        <v>380.23598161682099</v>
      </c>
      <c r="D12" s="3">
        <v>718.94622575042695</v>
      </c>
      <c r="E12" s="3"/>
      <c r="F12" s="4"/>
      <c r="G12" s="3"/>
      <c r="H12" s="4">
        <v>17.244304920575491</v>
      </c>
      <c r="K12" s="5">
        <v>37.762782631720171</v>
      </c>
      <c r="L12" s="5">
        <v>36.361347175761225</v>
      </c>
      <c r="M12" s="5">
        <v>41.727146014849133</v>
      </c>
    </row>
    <row r="13" spans="1:15" hidden="1">
      <c r="A13">
        <f t="shared" si="0"/>
        <v>11</v>
      </c>
      <c r="B13" s="2">
        <v>31380</v>
      </c>
      <c r="C13" s="3">
        <v>365.98244275481301</v>
      </c>
      <c r="D13" s="3">
        <v>776.83936874788606</v>
      </c>
      <c r="E13" s="3"/>
      <c r="F13" s="4"/>
      <c r="G13" s="3"/>
      <c r="H13" s="4">
        <v>17.11446565110651</v>
      </c>
      <c r="K13" s="5">
        <v>37.602347849013654</v>
      </c>
      <c r="L13" s="5">
        <v>37.315793595898533</v>
      </c>
      <c r="M13" s="5">
        <v>42.361663743151205</v>
      </c>
    </row>
    <row r="14" spans="1:15">
      <c r="A14">
        <f t="shared" si="0"/>
        <v>12</v>
      </c>
      <c r="B14" s="61">
        <v>31412</v>
      </c>
      <c r="C14" s="3">
        <v>373.168171629124</v>
      </c>
      <c r="D14" s="3">
        <v>817.46137017575597</v>
      </c>
      <c r="E14" s="3"/>
      <c r="F14" s="4"/>
      <c r="G14" s="3"/>
      <c r="H14" s="4">
        <v>17.665108180411774</v>
      </c>
      <c r="K14" s="5">
        <v>38.154956545002761</v>
      </c>
      <c r="L14" s="5">
        <v>38.491918379212926</v>
      </c>
      <c r="M14" s="5">
        <v>43.046979308252496</v>
      </c>
    </row>
    <row r="15" spans="1:15" hidden="1">
      <c r="A15">
        <f t="shared" si="0"/>
        <v>1</v>
      </c>
      <c r="B15" s="2">
        <v>31443</v>
      </c>
      <c r="C15" s="3">
        <v>401.54220933459101</v>
      </c>
      <c r="D15" s="3">
        <v>791.011602023161</v>
      </c>
      <c r="E15" s="3"/>
      <c r="F15" s="4"/>
      <c r="G15" s="3"/>
      <c r="H15" s="4">
        <v>16.284007626607551</v>
      </c>
      <c r="K15" s="5">
        <v>39.737913067707041</v>
      </c>
      <c r="L15" s="5">
        <v>39.021482835917162</v>
      </c>
      <c r="M15" s="5">
        <v>43.719553402414178</v>
      </c>
    </row>
    <row r="16" spans="1:15" hidden="1">
      <c r="A16">
        <f t="shared" si="0"/>
        <v>2</v>
      </c>
      <c r="B16" s="2">
        <v>31471</v>
      </c>
      <c r="C16" s="3">
        <v>387.353153274688</v>
      </c>
      <c r="D16" s="3">
        <v>881.31638230530302</v>
      </c>
      <c r="E16" s="3"/>
      <c r="F16" s="4"/>
      <c r="G16" s="3"/>
      <c r="H16" s="4">
        <v>16.655154356833954</v>
      </c>
      <c r="K16" s="5">
        <v>40.885913068407007</v>
      </c>
      <c r="L16" s="5">
        <v>40.853406501794481</v>
      </c>
      <c r="M16" s="5">
        <v>44.379471303197647</v>
      </c>
    </row>
    <row r="17" spans="1:13">
      <c r="A17">
        <f t="shared" si="0"/>
        <v>3</v>
      </c>
      <c r="B17" s="2">
        <v>31502</v>
      </c>
      <c r="C17" s="3">
        <v>420.50846246253099</v>
      </c>
      <c r="D17" s="3">
        <v>947.19001471206604</v>
      </c>
      <c r="E17" s="3"/>
      <c r="F17" s="4"/>
      <c r="G17" s="3"/>
      <c r="H17" s="4">
        <v>14.776717762337357</v>
      </c>
      <c r="K17" s="5">
        <v>42.836086982639529</v>
      </c>
      <c r="L17" s="5">
        <v>42.802326037577707</v>
      </c>
      <c r="M17" s="5">
        <v>44.963276472261917</v>
      </c>
    </row>
    <row r="18" spans="1:13" hidden="1">
      <c r="A18">
        <f t="shared" si="0"/>
        <v>4</v>
      </c>
      <c r="B18" s="2">
        <v>31532</v>
      </c>
      <c r="C18" s="3">
        <v>449.38176626989099</v>
      </c>
      <c r="D18" s="3">
        <v>940.40257130167004</v>
      </c>
      <c r="E18" s="3"/>
      <c r="F18" s="4"/>
      <c r="G18" s="3"/>
      <c r="H18" s="4">
        <v>15.950009840071813</v>
      </c>
      <c r="K18" s="5">
        <v>44.030434809454697</v>
      </c>
      <c r="L18" s="5">
        <v>43.411939187330184</v>
      </c>
      <c r="M18" s="5">
        <v>45.483589988695208</v>
      </c>
    </row>
    <row r="19" spans="1:13" hidden="1">
      <c r="A19">
        <f t="shared" si="0"/>
        <v>5</v>
      </c>
      <c r="B19" s="2">
        <v>31562</v>
      </c>
      <c r="C19" s="3">
        <v>466.69430320701701</v>
      </c>
      <c r="D19" s="3">
        <v>969.902875447881</v>
      </c>
      <c r="E19" s="3"/>
      <c r="F19" s="4"/>
      <c r="G19" s="3"/>
      <c r="H19" s="4">
        <v>15.285905660364678</v>
      </c>
      <c r="K19" s="5">
        <v>43.948434809404695</v>
      </c>
      <c r="L19" s="5">
        <v>42.919319558499133</v>
      </c>
      <c r="M19" s="5">
        <v>45.940451983114642</v>
      </c>
    </row>
    <row r="20" spans="1:13">
      <c r="A20">
        <f t="shared" si="0"/>
        <v>6</v>
      </c>
      <c r="B20" s="2">
        <v>31593</v>
      </c>
      <c r="C20" s="3">
        <v>443.02111519135798</v>
      </c>
      <c r="D20" s="3">
        <v>1074.8178171705999</v>
      </c>
      <c r="E20" s="3"/>
      <c r="F20" s="4"/>
      <c r="G20" s="3"/>
      <c r="H20" s="4">
        <v>16.553529130605138</v>
      </c>
      <c r="K20" s="5">
        <v>44.123130461685129</v>
      </c>
      <c r="L20" s="5">
        <v>44.237071662957881</v>
      </c>
      <c r="M20" s="5">
        <v>46.422711641851897</v>
      </c>
    </row>
    <row r="21" spans="1:13" hidden="1">
      <c r="A21">
        <f t="shared" si="0"/>
        <v>7</v>
      </c>
      <c r="B21" s="2">
        <v>31624</v>
      </c>
      <c r="C21" s="3">
        <v>421.30639864216198</v>
      </c>
      <c r="D21" s="3">
        <v>1223.87196350812</v>
      </c>
      <c r="E21" s="3"/>
      <c r="F21" s="4"/>
      <c r="G21" s="3"/>
      <c r="H21" s="4">
        <v>17.569584748641681</v>
      </c>
      <c r="K21" s="5">
        <v>42.062434808254778</v>
      </c>
      <c r="L21" s="5">
        <v>44.892870545520807</v>
      </c>
      <c r="M21" s="5">
        <v>46.955726498607667</v>
      </c>
    </row>
    <row r="22" spans="1:13" hidden="1">
      <c r="A22">
        <f t="shared" si="0"/>
        <v>8</v>
      </c>
      <c r="B22" s="2">
        <v>31653</v>
      </c>
      <c r="C22" s="3">
        <v>441.80748578130999</v>
      </c>
      <c r="D22" s="3">
        <v>1302.9166520880301</v>
      </c>
      <c r="E22" s="3"/>
      <c r="F22" s="4"/>
      <c r="G22" s="3"/>
      <c r="H22" s="4">
        <v>17.489615026699763</v>
      </c>
      <c r="K22" s="5">
        <v>42.458173938930848</v>
      </c>
      <c r="L22" s="5">
        <v>46.182914029074659</v>
      </c>
      <c r="M22" s="5">
        <v>47.602943059068657</v>
      </c>
    </row>
    <row r="23" spans="1:13">
      <c r="A23">
        <f t="shared" si="0"/>
        <v>9</v>
      </c>
      <c r="B23" s="2">
        <v>31685</v>
      </c>
      <c r="C23" s="3">
        <v>465.84787606856702</v>
      </c>
      <c r="D23" s="3">
        <v>1211.6568084374001</v>
      </c>
      <c r="E23" s="3"/>
      <c r="F23" s="4"/>
      <c r="G23" s="3"/>
      <c r="H23" s="4">
        <v>18.926902844786436</v>
      </c>
      <c r="K23" s="5">
        <v>43.221130461135168</v>
      </c>
      <c r="L23" s="5">
        <v>45.902736556452396</v>
      </c>
      <c r="M23" s="5">
        <v>48.288218493552812</v>
      </c>
    </row>
    <row r="24" spans="1:13" hidden="1">
      <c r="A24">
        <f t="shared" si="0"/>
        <v>10</v>
      </c>
      <c r="B24" s="2">
        <v>31716</v>
      </c>
      <c r="C24" s="3">
        <v>515.42164671231706</v>
      </c>
      <c r="D24" s="3">
        <v>1167.0022003296799</v>
      </c>
      <c r="E24" s="3"/>
      <c r="F24" s="4"/>
      <c r="G24" s="3"/>
      <c r="H24" s="4">
        <v>18.426674266050153</v>
      </c>
      <c r="K24" s="5">
        <v>44.554521766295977</v>
      </c>
      <c r="L24" s="5">
        <v>46.826394837033888</v>
      </c>
      <c r="M24" s="5">
        <v>48.960832718331623</v>
      </c>
    </row>
    <row r="25" spans="1:13" hidden="1">
      <c r="A25">
        <f t="shared" si="0"/>
        <v>11</v>
      </c>
      <c r="B25" s="2">
        <v>31744</v>
      </c>
      <c r="C25" s="3">
        <v>515.96241858198596</v>
      </c>
      <c r="D25" s="3">
        <v>1199.6516718432899</v>
      </c>
      <c r="E25" s="3"/>
      <c r="F25" s="4"/>
      <c r="G25" s="3"/>
      <c r="H25" s="4">
        <v>18.916584254761627</v>
      </c>
      <c r="K25" s="5">
        <v>44.871826114315525</v>
      </c>
      <c r="L25" s="5">
        <v>47.642295803662243</v>
      </c>
      <c r="M25" s="5">
        <v>49.595393085414408</v>
      </c>
    </row>
    <row r="26" spans="1:13">
      <c r="A26">
        <f t="shared" si="0"/>
        <v>12</v>
      </c>
      <c r="B26" s="2">
        <v>31777</v>
      </c>
      <c r="C26" s="3">
        <v>551.23061314072402</v>
      </c>
      <c r="D26" s="3">
        <v>1198.06876398585</v>
      </c>
      <c r="E26" s="3"/>
      <c r="F26" s="4"/>
      <c r="G26" s="3"/>
      <c r="H26" s="4">
        <v>18.471970750096133</v>
      </c>
      <c r="K26" s="5">
        <v>45.631217419126365</v>
      </c>
      <c r="L26" s="5">
        <v>48.365825304669706</v>
      </c>
      <c r="M26" s="5">
        <v>50.229913321880062</v>
      </c>
    </row>
    <row r="27" spans="1:13" hidden="1">
      <c r="A27">
        <f t="shared" si="0"/>
        <v>1</v>
      </c>
      <c r="B27" s="2">
        <v>31807</v>
      </c>
      <c r="C27" s="3">
        <v>560.92824797818002</v>
      </c>
      <c r="D27" s="3">
        <v>1345.3658121892699</v>
      </c>
      <c r="E27" s="3"/>
      <c r="F27" s="4"/>
      <c r="G27" s="3"/>
      <c r="H27" s="4">
        <v>18.243893632850547</v>
      </c>
      <c r="K27" s="5">
        <v>45.488608723387244</v>
      </c>
      <c r="L27" s="5">
        <v>49.384927522569591</v>
      </c>
      <c r="M27" s="5">
        <v>50.889831222663531</v>
      </c>
    </row>
    <row r="28" spans="1:13" hidden="1">
      <c r="A28">
        <f t="shared" si="0"/>
        <v>2</v>
      </c>
      <c r="B28" s="2">
        <v>31835</v>
      </c>
      <c r="C28" s="3">
        <v>615.78022650747505</v>
      </c>
      <c r="D28" s="3">
        <v>1358.58593675211</v>
      </c>
      <c r="E28" s="3"/>
      <c r="F28" s="4"/>
      <c r="G28" s="3"/>
      <c r="H28" s="4">
        <v>18.537684173967158</v>
      </c>
      <c r="K28" s="5">
        <v>45.46365220163289</v>
      </c>
      <c r="L28" s="5">
        <v>50.42866119170791</v>
      </c>
      <c r="M28" s="5">
        <v>51.600499305138371</v>
      </c>
    </row>
    <row r="29" spans="1:13">
      <c r="A29">
        <f t="shared" si="0"/>
        <v>3</v>
      </c>
      <c r="B29" s="2">
        <v>31867</v>
      </c>
      <c r="C29" s="3">
        <v>653.67458401993804</v>
      </c>
      <c r="D29" s="3">
        <v>1382.5249590443</v>
      </c>
      <c r="E29" s="3"/>
      <c r="F29" s="4"/>
      <c r="G29" s="3"/>
      <c r="H29" s="4">
        <v>18.682268841682014</v>
      </c>
      <c r="K29" s="5">
        <v>47.192782637469783</v>
      </c>
      <c r="L29" s="5">
        <v>51.041356209095802</v>
      </c>
      <c r="M29" s="5">
        <v>52.285814870239655</v>
      </c>
    </row>
    <row r="30" spans="1:13" hidden="1">
      <c r="A30">
        <f t="shared" si="0"/>
        <v>4</v>
      </c>
      <c r="B30" s="2">
        <v>31897</v>
      </c>
      <c r="C30" s="3">
        <v>679.70438410380302</v>
      </c>
      <c r="D30" s="3">
        <v>1471.3649068628399</v>
      </c>
      <c r="E30" s="3"/>
      <c r="F30" s="4"/>
      <c r="G30" s="3"/>
      <c r="H30" s="4">
        <v>19.209979416745465</v>
      </c>
      <c r="K30" s="5">
        <v>48.230260898971913</v>
      </c>
      <c r="L30" s="5">
        <v>51.389268998131563</v>
      </c>
      <c r="M30" s="5">
        <v>53.047238150733001</v>
      </c>
    </row>
    <row r="31" spans="1:13" hidden="1">
      <c r="A31">
        <f t="shared" si="0"/>
        <v>5</v>
      </c>
      <c r="B31" s="2">
        <v>31926</v>
      </c>
      <c r="C31" s="3">
        <v>693.63151096853903</v>
      </c>
      <c r="D31" s="3">
        <v>1454.4281474345701</v>
      </c>
      <c r="E31" s="3"/>
      <c r="F31" s="4"/>
      <c r="G31" s="3"/>
      <c r="H31" s="4">
        <v>19.328760482473026</v>
      </c>
      <c r="K31" s="5">
        <v>48.993217421176219</v>
      </c>
      <c r="L31" s="5">
        <v>51.84493910112046</v>
      </c>
      <c r="M31" s="5">
        <v>53.719852375511813</v>
      </c>
    </row>
    <row r="32" spans="1:13">
      <c r="A32">
        <f t="shared" si="0"/>
        <v>6</v>
      </c>
      <c r="B32" s="2">
        <v>31958</v>
      </c>
      <c r="C32" s="3">
        <v>700.82150321782296</v>
      </c>
      <c r="D32" s="3">
        <v>1436.7026459641299</v>
      </c>
      <c r="E32" s="3"/>
      <c r="F32" s="4"/>
      <c r="G32" s="3"/>
      <c r="H32" s="4">
        <v>20.832466531595642</v>
      </c>
      <c r="K32" s="5">
        <v>49.991478291350099</v>
      </c>
      <c r="L32" s="5">
        <v>52.041986013059081</v>
      </c>
      <c r="M32" s="5">
        <v>54.35441274259459</v>
      </c>
    </row>
    <row r="33" spans="1:13" hidden="1">
      <c r="A33">
        <f t="shared" si="0"/>
        <v>7</v>
      </c>
      <c r="B33" s="2">
        <v>31989</v>
      </c>
      <c r="C33" s="3">
        <v>804.29409388732404</v>
      </c>
      <c r="D33" s="3">
        <v>1510.3091107064299</v>
      </c>
      <c r="E33" s="3"/>
      <c r="F33" s="4"/>
      <c r="G33" s="3"/>
      <c r="H33" s="4">
        <v>21.544343161680064</v>
      </c>
      <c r="K33" s="5">
        <v>50.483478291650073</v>
      </c>
      <c r="L33" s="5">
        <v>51.783362822008819</v>
      </c>
      <c r="M33" s="5">
        <v>54.988932979060245</v>
      </c>
    </row>
    <row r="34" spans="1:13" hidden="1">
      <c r="A34">
        <f t="shared" si="0"/>
        <v>8</v>
      </c>
      <c r="B34" s="2">
        <v>32020</v>
      </c>
      <c r="C34" s="3">
        <v>862.82381008648497</v>
      </c>
      <c r="D34" s="3">
        <v>1567.7737774725299</v>
      </c>
      <c r="E34" s="3"/>
      <c r="F34" s="4"/>
      <c r="G34" s="3"/>
      <c r="H34" s="4">
        <v>21.337883721161685</v>
      </c>
      <c r="K34" s="5">
        <v>51.278521770395699</v>
      </c>
      <c r="L34" s="5">
        <v>51.8480162707869</v>
      </c>
      <c r="M34" s="5">
        <v>55.5980956818252</v>
      </c>
    </row>
    <row r="35" spans="1:13">
      <c r="A35">
        <f t="shared" si="0"/>
        <v>9</v>
      </c>
      <c r="B35" s="2">
        <v>32050</v>
      </c>
      <c r="C35" s="3">
        <v>900.76239897399603</v>
      </c>
      <c r="D35" s="3">
        <v>1550.5108979987599</v>
      </c>
      <c r="E35" s="3"/>
      <c r="F35" s="4"/>
      <c r="G35" s="3"/>
      <c r="H35" s="4">
        <v>21.75949896560812</v>
      </c>
      <c r="K35" s="5">
        <v>53.064695684528232</v>
      </c>
      <c r="L35" s="5">
        <v>51.133722976747741</v>
      </c>
      <c r="M35" s="5">
        <v>56.207263400917306</v>
      </c>
    </row>
    <row r="36" spans="1:13" hidden="1">
      <c r="A36">
        <f t="shared" si="0"/>
        <v>10</v>
      </c>
      <c r="B36" s="2">
        <v>32080</v>
      </c>
      <c r="C36" s="3">
        <v>528.92817038034002</v>
      </c>
      <c r="D36" s="3">
        <v>1362.44042458527</v>
      </c>
      <c r="E36" s="3"/>
      <c r="F36" s="4"/>
      <c r="G36" s="3"/>
      <c r="H36" s="4">
        <v>21.050441756364918</v>
      </c>
      <c r="K36" s="5">
        <v>50.911304378867463</v>
      </c>
      <c r="L36" s="5">
        <v>53.424396264264871</v>
      </c>
      <c r="M36" s="5">
        <v>56.626026390696438</v>
      </c>
    </row>
    <row r="37" spans="1:13" hidden="1">
      <c r="A37">
        <f t="shared" si="0"/>
        <v>11</v>
      </c>
      <c r="B37" s="2">
        <v>32111</v>
      </c>
      <c r="C37" s="3">
        <v>551.73553428386799</v>
      </c>
      <c r="D37" s="3">
        <v>1260.87247071503</v>
      </c>
      <c r="E37" s="3"/>
      <c r="F37" s="4"/>
      <c r="G37" s="3"/>
      <c r="H37" s="4">
        <v>21.047890442824045</v>
      </c>
      <c r="K37" s="5">
        <v>52.529913075506521</v>
      </c>
      <c r="L37" s="5">
        <v>54.181793423479085</v>
      </c>
      <c r="M37" s="5">
        <v>57.298645631802394</v>
      </c>
    </row>
    <row r="38" spans="1:13">
      <c r="A38">
        <f t="shared" si="0"/>
        <v>12</v>
      </c>
      <c r="B38" s="2">
        <v>32142</v>
      </c>
      <c r="C38" s="3">
        <v>559.81431497041297</v>
      </c>
      <c r="D38" s="3">
        <v>1287.4947315826701</v>
      </c>
      <c r="E38" s="3">
        <v>100</v>
      </c>
      <c r="F38" s="4"/>
      <c r="G38" s="3"/>
      <c r="H38" s="4">
        <v>21.055640276085093</v>
      </c>
      <c r="K38" s="5">
        <v>54.219826120015149</v>
      </c>
      <c r="L38" s="5">
        <v>54.88069617121706</v>
      </c>
      <c r="M38" s="5">
        <v>57.920504658562692</v>
      </c>
    </row>
    <row r="39" spans="1:13" hidden="1">
      <c r="A39">
        <f t="shared" si="0"/>
        <v>1</v>
      </c>
      <c r="B39" s="2">
        <v>32171</v>
      </c>
      <c r="C39" s="3">
        <v>536.05570663217395</v>
      </c>
      <c r="D39" s="3">
        <v>1344.2918554936</v>
      </c>
      <c r="E39" s="3">
        <v>111.930803332273</v>
      </c>
      <c r="F39" s="4"/>
      <c r="G39" s="3"/>
      <c r="H39" s="4">
        <v>21.26048638920307</v>
      </c>
      <c r="K39" s="5">
        <v>55.63521742522596</v>
      </c>
      <c r="L39" s="5">
        <v>56.45399429705963</v>
      </c>
      <c r="M39" s="5">
        <v>58.478877049019154</v>
      </c>
    </row>
    <row r="40" spans="1:13" hidden="1">
      <c r="A40">
        <f t="shared" si="0"/>
        <v>2</v>
      </c>
      <c r="B40" s="2">
        <v>32202</v>
      </c>
      <c r="C40" s="3">
        <v>533.97896347210099</v>
      </c>
      <c r="D40" s="3">
        <v>1401.7889945004299</v>
      </c>
      <c r="E40" s="3">
        <v>110.670925702966</v>
      </c>
      <c r="F40" s="4"/>
      <c r="G40" s="3"/>
      <c r="H40" s="4">
        <v>20.843825502996108</v>
      </c>
      <c r="K40" s="5">
        <v>56.070173947230288</v>
      </c>
      <c r="L40" s="5">
        <v>57.217550493575686</v>
      </c>
      <c r="M40" s="5">
        <v>58.976933121925242</v>
      </c>
    </row>
    <row r="41" spans="1:13">
      <c r="A41">
        <f t="shared" si="0"/>
        <v>3</v>
      </c>
      <c r="B41" s="2">
        <v>32233</v>
      </c>
      <c r="C41" s="3">
        <v>607.839347556181</v>
      </c>
      <c r="D41" s="3">
        <v>1399.98182859391</v>
      </c>
      <c r="E41" s="3">
        <v>118.788299108008</v>
      </c>
      <c r="F41" s="4"/>
      <c r="G41" s="3"/>
      <c r="H41" s="4">
        <v>21.823872996791277</v>
      </c>
      <c r="K41" s="5">
        <v>57.296608730586755</v>
      </c>
      <c r="L41" s="5">
        <v>57.445387894054612</v>
      </c>
      <c r="M41" s="5">
        <v>59.483617277514853</v>
      </c>
    </row>
    <row r="42" spans="1:13" hidden="1">
      <c r="A42">
        <f t="shared" si="0"/>
        <v>4</v>
      </c>
      <c r="B42" s="2">
        <v>32262</v>
      </c>
      <c r="C42" s="3">
        <v>631.45163321097198</v>
      </c>
      <c r="D42" s="3">
        <v>1385.04005264066</v>
      </c>
      <c r="E42" s="3">
        <v>122.229673714371</v>
      </c>
      <c r="F42" s="4"/>
      <c r="G42" s="3"/>
      <c r="H42" s="4">
        <v>21.200262373069865</v>
      </c>
      <c r="K42" s="5">
        <v>58.572956557451917</v>
      </c>
      <c r="L42" s="5">
        <v>57.602408110484639</v>
      </c>
      <c r="M42" s="5">
        <v>60.027698151944954</v>
      </c>
    </row>
    <row r="43" spans="1:13" hidden="1">
      <c r="A43">
        <f t="shared" si="0"/>
        <v>5</v>
      </c>
      <c r="B43" s="2">
        <v>32294</v>
      </c>
      <c r="C43" s="3">
        <v>686.07792251058197</v>
      </c>
      <c r="D43" s="3">
        <v>1282.30115627288</v>
      </c>
      <c r="E43" s="3">
        <v>118.908212808507</v>
      </c>
      <c r="F43" s="4"/>
      <c r="G43" s="3"/>
      <c r="H43" s="4">
        <v>21.945366794433777</v>
      </c>
      <c r="K43" s="5">
        <v>57.022086991288937</v>
      </c>
      <c r="L43" s="5">
        <v>57.716329159708579</v>
      </c>
      <c r="M43" s="5">
        <v>60.545889761997351</v>
      </c>
    </row>
    <row r="44" spans="1:13">
      <c r="A44">
        <f t="shared" si="0"/>
        <v>6</v>
      </c>
      <c r="B44" s="2">
        <v>32324</v>
      </c>
      <c r="C44" s="3">
        <v>675.16037863398799</v>
      </c>
      <c r="D44" s="3">
        <v>1301.30965899643</v>
      </c>
      <c r="E44" s="3">
        <v>124.92049912118399</v>
      </c>
      <c r="F44" s="4"/>
      <c r="G44" s="3"/>
      <c r="H44" s="4">
        <v>21.295981445619688</v>
      </c>
      <c r="K44" s="5">
        <v>58.458869600860616</v>
      </c>
      <c r="L44" s="5">
        <v>58.501434939827689</v>
      </c>
      <c r="M44" s="5">
        <v>61.163530057631576</v>
      </c>
    </row>
    <row r="45" spans="1:13" hidden="1">
      <c r="A45">
        <f t="shared" si="0"/>
        <v>7</v>
      </c>
      <c r="B45" s="2">
        <v>32353</v>
      </c>
      <c r="C45" s="3">
        <v>704.39207577417096</v>
      </c>
      <c r="D45" s="3">
        <v>1301.8310233812799</v>
      </c>
      <c r="E45" s="3">
        <v>119.524707436247</v>
      </c>
      <c r="F45" s="4"/>
      <c r="G45" s="3"/>
      <c r="H45" s="4">
        <v>21.532575540284235</v>
      </c>
      <c r="K45" s="5">
        <v>58.861739166323645</v>
      </c>
      <c r="L45" s="5">
        <v>58.707718058734613</v>
      </c>
      <c r="M45" s="5">
        <v>61.844039981331235</v>
      </c>
    </row>
    <row r="46" spans="1:13" hidden="1">
      <c r="A46">
        <f t="shared" si="0"/>
        <v>8</v>
      </c>
      <c r="B46" s="2">
        <v>32386</v>
      </c>
      <c r="C46" s="3">
        <v>688.12222101004295</v>
      </c>
      <c r="D46" s="3">
        <v>1234.3779727701001</v>
      </c>
      <c r="E46" s="3">
        <v>116.68602815488001</v>
      </c>
      <c r="F46" s="4"/>
      <c r="G46" s="3"/>
      <c r="H46" s="4">
        <v>21.491278213655523</v>
      </c>
      <c r="K46" s="5">
        <v>59.446434818854058</v>
      </c>
      <c r="L46" s="5">
        <v>58.864742973133602</v>
      </c>
      <c r="M46" s="5">
        <v>62.501540012432464</v>
      </c>
    </row>
    <row r="47" spans="1:13">
      <c r="A47">
        <f t="shared" si="0"/>
        <v>9</v>
      </c>
      <c r="B47" s="2">
        <v>32416</v>
      </c>
      <c r="C47" s="3">
        <v>683.68000835485498</v>
      </c>
      <c r="D47" s="3">
        <v>1319.14627548055</v>
      </c>
      <c r="E47" s="3">
        <v>127.353323887133</v>
      </c>
      <c r="F47" s="4"/>
      <c r="G47" s="3"/>
      <c r="H47" s="4">
        <v>20.76808810525473</v>
      </c>
      <c r="K47" s="5">
        <v>59.314521775295368</v>
      </c>
      <c r="L47" s="5">
        <v>60.348751500990673</v>
      </c>
      <c r="M47" s="5">
        <v>63.165205109590694</v>
      </c>
    </row>
    <row r="48" spans="1:13" hidden="1">
      <c r="A48">
        <f t="shared" si="0"/>
        <v>10</v>
      </c>
      <c r="B48" s="2">
        <v>32447</v>
      </c>
      <c r="C48" s="3">
        <v>699.20037606449102</v>
      </c>
      <c r="D48" s="3">
        <v>1344.09152271891</v>
      </c>
      <c r="E48" s="3">
        <v>120.857288549419</v>
      </c>
      <c r="F48" s="4"/>
      <c r="G48" s="3"/>
      <c r="H48" s="4">
        <v>21.365399087249962</v>
      </c>
      <c r="K48" s="5">
        <v>59.884956558251865</v>
      </c>
      <c r="L48" s="5">
        <v>61.795819898943506</v>
      </c>
      <c r="M48" s="5">
        <v>63.890510834664674</v>
      </c>
    </row>
    <row r="49" spans="1:13" hidden="1">
      <c r="A49">
        <f t="shared" si="0"/>
        <v>11</v>
      </c>
      <c r="B49" s="2">
        <v>32477</v>
      </c>
      <c r="C49" s="3">
        <v>642.64599304334399</v>
      </c>
      <c r="D49" s="3">
        <v>1304.7996152718099</v>
      </c>
      <c r="E49" s="3">
        <v>112.873358238398</v>
      </c>
      <c r="F49" s="4"/>
      <c r="G49" s="3"/>
      <c r="H49" s="4">
        <v>22.134675237165759</v>
      </c>
      <c r="K49" s="5">
        <v>59.49634786236274</v>
      </c>
      <c r="L49" s="5">
        <v>61.860473347721602</v>
      </c>
      <c r="M49" s="5">
        <v>64.584173568129543</v>
      </c>
    </row>
    <row r="50" spans="1:13">
      <c r="A50">
        <f t="shared" si="0"/>
        <v>12</v>
      </c>
      <c r="B50" s="2">
        <v>32507</v>
      </c>
      <c r="C50" s="3">
        <v>654.05452765453504</v>
      </c>
      <c r="D50" s="3">
        <v>1349.6651306009401</v>
      </c>
      <c r="E50" s="3">
        <v>118.76333975522</v>
      </c>
      <c r="F50" s="4"/>
      <c r="G50" s="3"/>
      <c r="H50" s="4">
        <v>22.759488422825427</v>
      </c>
      <c r="K50" s="5">
        <v>59.097043514293205</v>
      </c>
      <c r="L50" s="5">
        <v>62.439300706902735</v>
      </c>
      <c r="M50" s="5">
        <v>65.384267714557339</v>
      </c>
    </row>
    <row r="51" spans="1:13" hidden="1">
      <c r="A51">
        <f t="shared" si="0"/>
        <v>1</v>
      </c>
      <c r="B51" s="2">
        <v>32539</v>
      </c>
      <c r="C51" s="3">
        <v>686.15296471673605</v>
      </c>
      <c r="D51" s="3">
        <v>1342.2816720907499</v>
      </c>
      <c r="E51" s="3">
        <v>112.534166431627</v>
      </c>
      <c r="F51" s="4"/>
      <c r="G51" s="3"/>
      <c r="H51" s="4">
        <v>24.280297922778203</v>
      </c>
      <c r="K51" s="5">
        <v>58.772608731486685</v>
      </c>
      <c r="L51" s="5">
        <v>63.329091329277475</v>
      </c>
      <c r="M51" s="5">
        <v>66.206965431085095</v>
      </c>
    </row>
    <row r="52" spans="1:13" hidden="1">
      <c r="A52">
        <f t="shared" si="0"/>
        <v>2</v>
      </c>
      <c r="B52" s="2">
        <v>32567</v>
      </c>
      <c r="C52" s="3">
        <v>650.59680909947701</v>
      </c>
      <c r="D52" s="3">
        <v>1486.44561562077</v>
      </c>
      <c r="E52" s="3">
        <v>134.98230456500301</v>
      </c>
      <c r="F52" s="4"/>
      <c r="G52" s="3"/>
      <c r="H52" s="4">
        <v>24.224113313384894</v>
      </c>
      <c r="K52" s="5">
        <v>58.722695687977996</v>
      </c>
      <c r="L52" s="5">
        <v>62.993496614845427</v>
      </c>
      <c r="M52" s="5">
        <v>66.946241627248369</v>
      </c>
    </row>
    <row r="53" spans="1:13">
      <c r="A53">
        <f t="shared" si="0"/>
        <v>3</v>
      </c>
      <c r="B53" s="2">
        <v>32598</v>
      </c>
      <c r="C53" s="3">
        <v>648.00616536985399</v>
      </c>
      <c r="D53" s="3">
        <v>1443.1689090442201</v>
      </c>
      <c r="E53" s="3">
        <v>145.01588140342699</v>
      </c>
      <c r="F53" s="4"/>
      <c r="G53" s="3"/>
      <c r="H53" s="4">
        <v>26.562035782308961</v>
      </c>
      <c r="K53" s="5">
        <v>59.350173949230147</v>
      </c>
      <c r="L53" s="5">
        <v>63.769366187996226</v>
      </c>
      <c r="M53" s="5">
        <v>67.847018475734828</v>
      </c>
    </row>
    <row r="54" spans="1:13" hidden="1">
      <c r="A54">
        <f t="shared" si="0"/>
        <v>4</v>
      </c>
      <c r="B54" s="2">
        <v>32626</v>
      </c>
      <c r="C54" s="3">
        <v>676.97380802914097</v>
      </c>
      <c r="D54" s="3">
        <v>1519.5797404227601</v>
      </c>
      <c r="E54" s="3">
        <v>177.54619765707301</v>
      </c>
      <c r="F54" s="4"/>
      <c r="G54" s="3"/>
      <c r="H54" s="4">
        <v>28.484914676661869</v>
      </c>
      <c r="K54" s="5">
        <v>60.558782645619239</v>
      </c>
      <c r="L54" s="5">
        <v>65.025542013343326</v>
      </c>
      <c r="M54" s="5">
        <v>68.830389150607402</v>
      </c>
    </row>
    <row r="55" spans="1:13" hidden="1">
      <c r="A55">
        <f t="shared" si="0"/>
        <v>5</v>
      </c>
      <c r="B55" s="2">
        <v>32659</v>
      </c>
      <c r="C55" s="3">
        <v>698.44374340818797</v>
      </c>
      <c r="D55" s="3">
        <v>1568.6976978580899</v>
      </c>
      <c r="E55" s="3">
        <v>190.39307731927499</v>
      </c>
      <c r="F55" s="4"/>
      <c r="G55" s="3"/>
      <c r="H55" s="4">
        <v>28.103322214178903</v>
      </c>
      <c r="K55" s="5">
        <v>60.041826123564903</v>
      </c>
      <c r="L55" s="5">
        <v>66.226300596880648</v>
      </c>
      <c r="M55" s="5">
        <v>69.754175891692284</v>
      </c>
    </row>
    <row r="56" spans="1:13">
      <c r="A56">
        <f t="shared" si="0"/>
        <v>6</v>
      </c>
      <c r="B56" s="2">
        <v>32689</v>
      </c>
      <c r="C56" s="3">
        <v>702.05430912753002</v>
      </c>
      <c r="D56" s="3">
        <v>1541.5949542834001</v>
      </c>
      <c r="E56" s="3">
        <v>166.24933018367599</v>
      </c>
      <c r="F56" s="4"/>
      <c r="G56" s="3"/>
      <c r="H56" s="4">
        <v>30.441836189939611</v>
      </c>
      <c r="K56" s="5">
        <v>61.560608733186569</v>
      </c>
      <c r="L56" s="5">
        <v>68.092089571980225</v>
      </c>
      <c r="M56" s="5">
        <v>70.793438483576338</v>
      </c>
    </row>
    <row r="57" spans="1:13" hidden="1">
      <c r="A57">
        <f t="shared" si="0"/>
        <v>7</v>
      </c>
      <c r="B57" s="2">
        <v>32720</v>
      </c>
      <c r="C57" s="3">
        <v>763.47398305601496</v>
      </c>
      <c r="D57" s="3">
        <v>1713.5727285405101</v>
      </c>
      <c r="E57" s="3">
        <v>176.927762366785</v>
      </c>
      <c r="F57" s="4">
        <v>41.800429999999999</v>
      </c>
      <c r="G57" s="3">
        <v>72.864707999999993</v>
      </c>
      <c r="H57" s="4">
        <v>31.622897241151552</v>
      </c>
      <c r="K57" s="5">
        <v>62.669391342558271</v>
      </c>
      <c r="L57" s="5">
        <v>70.09642634957325</v>
      </c>
      <c r="M57" s="5">
        <v>71.859413017489331</v>
      </c>
    </row>
    <row r="58" spans="1:13" hidden="1">
      <c r="A58">
        <f t="shared" si="0"/>
        <v>8</v>
      </c>
      <c r="B58" s="2">
        <v>32751</v>
      </c>
      <c r="C58" s="3">
        <v>819.85429758062401</v>
      </c>
      <c r="D58" s="3">
        <v>1654.6431208978199</v>
      </c>
      <c r="E58" s="3">
        <v>179.11607689677601</v>
      </c>
      <c r="F58" s="4">
        <v>42.188071999999998</v>
      </c>
      <c r="G58" s="3">
        <v>79.955921000000004</v>
      </c>
      <c r="H58" s="4">
        <v>30.953978095809475</v>
      </c>
      <c r="K58" s="5">
        <v>64.202434821753869</v>
      </c>
      <c r="L58" s="5">
        <v>70.139530214748291</v>
      </c>
      <c r="M58" s="5">
        <v>72.961133898613213</v>
      </c>
    </row>
    <row r="59" spans="1:13">
      <c r="A59">
        <f t="shared" si="0"/>
        <v>9</v>
      </c>
      <c r="B59" s="2">
        <v>32780</v>
      </c>
      <c r="C59" s="3">
        <v>808.23034348864803</v>
      </c>
      <c r="D59" s="3">
        <v>1677.7120076501201</v>
      </c>
      <c r="E59" s="3">
        <v>198.85632534324299</v>
      </c>
      <c r="F59" s="4">
        <v>41.685917000000003</v>
      </c>
      <c r="G59" s="3">
        <v>79.101405999999997</v>
      </c>
      <c r="H59" s="4">
        <v>31.553414263226067</v>
      </c>
      <c r="K59" s="5">
        <v>63.040173951479993</v>
      </c>
      <c r="L59" s="5">
        <v>70.644463220214078</v>
      </c>
      <c r="M59" s="5">
        <v>73.988889036034493</v>
      </c>
    </row>
    <row r="60" spans="1:13" hidden="1">
      <c r="A60">
        <f t="shared" si="0"/>
        <v>10</v>
      </c>
      <c r="B60" s="2">
        <v>32812</v>
      </c>
      <c r="C60" s="3">
        <v>768.41278759724003</v>
      </c>
      <c r="D60" s="3">
        <v>1607.3146881697101</v>
      </c>
      <c r="E60" s="3">
        <v>199.812324772415</v>
      </c>
      <c r="F60" s="4">
        <v>39.993689000000003</v>
      </c>
      <c r="G60" s="3">
        <v>76.472553000000005</v>
      </c>
      <c r="H60" s="4">
        <v>32.575050710240802</v>
      </c>
      <c r="K60" s="5">
        <v>63.933452139025746</v>
      </c>
      <c r="L60" s="5">
        <v>72.066900166928477</v>
      </c>
      <c r="M60" s="5">
        <v>75.126777635849166</v>
      </c>
    </row>
    <row r="61" spans="1:13" hidden="1">
      <c r="A61">
        <f t="shared" si="0"/>
        <v>11</v>
      </c>
      <c r="B61" s="2">
        <v>32842</v>
      </c>
      <c r="C61" s="3">
        <v>751.37089384236594</v>
      </c>
      <c r="D61" s="3">
        <v>1671.9611597685</v>
      </c>
      <c r="E61" s="3">
        <v>190.522893802309</v>
      </c>
      <c r="F61" s="4">
        <v>40.399709000000001</v>
      </c>
      <c r="G61" s="3">
        <v>73.154003000000003</v>
      </c>
      <c r="H61" s="4">
        <v>33.434699783473917</v>
      </c>
      <c r="K61" s="5">
        <v>65.854288240114116</v>
      </c>
      <c r="L61" s="5">
        <v>72.89819167985803</v>
      </c>
      <c r="M61" s="5">
        <v>76.264661219336688</v>
      </c>
    </row>
    <row r="62" spans="1:13">
      <c r="A62">
        <f t="shared" si="0"/>
        <v>12</v>
      </c>
      <c r="B62" s="2">
        <v>32871</v>
      </c>
      <c r="C62" s="3">
        <v>784.26385542967296</v>
      </c>
      <c r="D62" s="3">
        <v>1709.5850495504001</v>
      </c>
      <c r="E62" s="3">
        <v>211.74949810540801</v>
      </c>
      <c r="F62" s="4">
        <v>40.768234</v>
      </c>
      <c r="G62" s="3">
        <v>74.837774999999993</v>
      </c>
      <c r="H62" s="4">
        <v>34.068417739699903</v>
      </c>
      <c r="K62" s="5">
        <v>67.307990649861694</v>
      </c>
      <c r="L62" s="5">
        <v>73.664825046040534</v>
      </c>
      <c r="M62" s="5">
        <v>77.435421810910157</v>
      </c>
    </row>
    <row r="63" spans="1:13" hidden="1">
      <c r="A63">
        <f t="shared" si="0"/>
        <v>1</v>
      </c>
      <c r="B63" s="2">
        <v>32904</v>
      </c>
      <c r="C63" s="3">
        <v>800.13450405953597</v>
      </c>
      <c r="D63" s="3">
        <v>1673.6826636298199</v>
      </c>
      <c r="E63" s="3">
        <v>224.575769128871</v>
      </c>
      <c r="F63" s="4">
        <v>40.525525999999999</v>
      </c>
      <c r="G63" s="3">
        <v>75.901121000000003</v>
      </c>
      <c r="H63" s="4">
        <v>34.086869194747727</v>
      </c>
      <c r="K63" s="5">
        <v>68.529709528854738</v>
      </c>
      <c r="L63" s="5">
        <v>73.097605893186014</v>
      </c>
      <c r="M63" s="5">
        <v>78.64357912132408</v>
      </c>
    </row>
    <row r="64" spans="1:13" hidden="1">
      <c r="A64">
        <f t="shared" si="0"/>
        <v>2</v>
      </c>
      <c r="B64" s="2">
        <v>32932</v>
      </c>
      <c r="C64" s="3">
        <v>754.27643452421898</v>
      </c>
      <c r="D64" s="3">
        <v>1620.0835817412301</v>
      </c>
      <c r="E64" s="3">
        <v>235.99016114614301</v>
      </c>
      <c r="F64" s="4">
        <v>40.173157000000003</v>
      </c>
      <c r="G64" s="3">
        <v>72.990933999999996</v>
      </c>
      <c r="H64" s="4">
        <v>34.256437734243917</v>
      </c>
      <c r="K64" s="5">
        <v>68.194970206745907</v>
      </c>
      <c r="L64" s="5">
        <v>73.451197053407014</v>
      </c>
      <c r="M64" s="5">
        <v>79.660238143108188</v>
      </c>
    </row>
    <row r="65" spans="1:13">
      <c r="A65">
        <f t="shared" si="0"/>
        <v>3</v>
      </c>
      <c r="B65" s="2">
        <v>32962</v>
      </c>
      <c r="C65" s="3">
        <v>743.10507606084298</v>
      </c>
      <c r="D65" s="3">
        <v>1536.2620869117</v>
      </c>
      <c r="E65" s="3">
        <v>205.90294436085</v>
      </c>
      <c r="F65" s="4">
        <v>40.345896000000003</v>
      </c>
      <c r="G65" s="3">
        <v>72.500823999999994</v>
      </c>
      <c r="H65" s="4">
        <v>35.656392149485491</v>
      </c>
      <c r="K65" s="5">
        <v>68.780615885261966</v>
      </c>
      <c r="L65" s="5">
        <v>73.907918968692471</v>
      </c>
      <c r="M65" s="5">
        <v>80.809217842232897</v>
      </c>
    </row>
    <row r="66" spans="1:13" hidden="1">
      <c r="A66">
        <f t="shared" ref="A66:A129" si="1">MONTH(B66)</f>
        <v>4</v>
      </c>
      <c r="B66" s="2">
        <v>32993</v>
      </c>
      <c r="C66" s="3">
        <v>696.83495612568697</v>
      </c>
      <c r="D66" s="3">
        <v>1520.24229739569</v>
      </c>
      <c r="E66" s="3">
        <v>221.60883918027801</v>
      </c>
      <c r="F66" s="4">
        <v>40.127467000000003</v>
      </c>
      <c r="G66" s="3">
        <v>74.006964999999994</v>
      </c>
      <c r="H66" s="4">
        <v>33.936987435449076</v>
      </c>
      <c r="K66" s="5">
        <v>69.065551007442309</v>
      </c>
      <c r="L66" s="5">
        <v>73.893186003683269</v>
      </c>
      <c r="M66" s="5">
        <v>81.829167574621877</v>
      </c>
    </row>
    <row r="67" spans="1:13" hidden="1">
      <c r="A67">
        <f t="shared" si="1"/>
        <v>5</v>
      </c>
      <c r="B67" s="2">
        <v>33024</v>
      </c>
      <c r="C67" s="3">
        <v>743.35898780968705</v>
      </c>
      <c r="D67" s="3">
        <v>1639.56900373075</v>
      </c>
      <c r="E67" s="3">
        <v>233.95429337073199</v>
      </c>
      <c r="F67" s="4">
        <v>39.427717000000001</v>
      </c>
      <c r="G67" s="3">
        <v>75.801975999999996</v>
      </c>
      <c r="H67" s="4">
        <v>33.362654828585256</v>
      </c>
      <c r="K67" s="5">
        <v>70.37678970376659</v>
      </c>
      <c r="L67" s="5">
        <v>76.331491712707205</v>
      </c>
      <c r="M67" s="5">
        <v>82.87253853843491</v>
      </c>
    </row>
    <row r="68" spans="1:13">
      <c r="A68">
        <f t="shared" si="1"/>
        <v>6</v>
      </c>
      <c r="B68" s="2">
        <v>33053</v>
      </c>
      <c r="C68" s="3">
        <v>753.65665037079702</v>
      </c>
      <c r="D68" s="3">
        <v>1579.94089137781</v>
      </c>
      <c r="E68" s="3">
        <v>234.870229667014</v>
      </c>
      <c r="F68" s="4">
        <v>38.612231000000001</v>
      </c>
      <c r="G68" s="3">
        <v>77.429862</v>
      </c>
      <c r="H68" s="4">
        <v>32.832375447677791</v>
      </c>
      <c r="K68" s="5">
        <v>71.417583591332232</v>
      </c>
      <c r="L68" s="5">
        <v>77.694290976058966</v>
      </c>
      <c r="M68" s="5">
        <v>83.875633411628172</v>
      </c>
    </row>
    <row r="69" spans="1:13" hidden="1">
      <c r="A69">
        <f t="shared" si="1"/>
        <v>7</v>
      </c>
      <c r="B69" s="2">
        <v>33085</v>
      </c>
      <c r="C69" s="3">
        <v>792.59073841935901</v>
      </c>
      <c r="D69" s="3">
        <v>1597.82007466391</v>
      </c>
      <c r="E69" s="3">
        <v>256.09475700513002</v>
      </c>
      <c r="F69" s="4">
        <v>38.469717000000003</v>
      </c>
      <c r="G69" s="3">
        <v>79.694005000000004</v>
      </c>
      <c r="H69" s="4">
        <v>40.7200909899788</v>
      </c>
      <c r="K69" s="5">
        <v>72.934957192397505</v>
      </c>
      <c r="L69" s="5">
        <v>78.939226519337055</v>
      </c>
      <c r="M69" s="5">
        <v>84.934625218160065</v>
      </c>
    </row>
    <row r="70" spans="1:13" hidden="1">
      <c r="A70">
        <f t="shared" si="1"/>
        <v>8</v>
      </c>
      <c r="B70" s="2">
        <v>33116</v>
      </c>
      <c r="C70" s="3">
        <v>760.91813694086397</v>
      </c>
      <c r="D70" s="3">
        <v>1410.5893544860401</v>
      </c>
      <c r="E70" s="3">
        <v>217.57055276896</v>
      </c>
      <c r="F70" s="4">
        <v>35.909461999999998</v>
      </c>
      <c r="G70" s="3">
        <v>78.935803000000007</v>
      </c>
      <c r="H70" s="4">
        <v>40.156467922550107</v>
      </c>
      <c r="K70" s="5">
        <v>73.791047679672189</v>
      </c>
      <c r="L70" s="5">
        <v>78.342541436464103</v>
      </c>
      <c r="M70" s="5">
        <v>86.037575099433639</v>
      </c>
    </row>
    <row r="71" spans="1:13">
      <c r="A71">
        <f t="shared" si="1"/>
        <v>9</v>
      </c>
      <c r="B71" s="2">
        <v>33144</v>
      </c>
      <c r="C71" s="3">
        <v>707.62736225500998</v>
      </c>
      <c r="D71" s="3">
        <v>1242.5392501239301</v>
      </c>
      <c r="E71" s="3">
        <v>186.84538812113701</v>
      </c>
      <c r="F71" s="4">
        <v>33.013295999999997</v>
      </c>
      <c r="G71" s="3">
        <v>78.600919000000005</v>
      </c>
      <c r="H71" s="4">
        <v>48.80221570097703</v>
      </c>
      <c r="K71" s="5">
        <v>74.918837315104227</v>
      </c>
      <c r="L71" s="5">
        <v>78.990791896869283</v>
      </c>
      <c r="M71" s="5">
        <v>87.009859691323328</v>
      </c>
    </row>
    <row r="72" spans="1:13" hidden="1">
      <c r="A72">
        <f t="shared" si="1"/>
        <v>10</v>
      </c>
      <c r="B72" s="2">
        <v>33177</v>
      </c>
      <c r="C72" s="3">
        <v>677.34378936049495</v>
      </c>
      <c r="D72" s="3">
        <v>1430.50912641231</v>
      </c>
      <c r="E72" s="3">
        <v>193.05502777137801</v>
      </c>
      <c r="F72" s="4">
        <v>33.445632000000003</v>
      </c>
      <c r="G72" s="3">
        <v>77.416488999999999</v>
      </c>
      <c r="H72" s="4">
        <v>47.449457323518509</v>
      </c>
      <c r="K72" s="5">
        <v>76.605161968306305</v>
      </c>
      <c r="L72" s="5">
        <v>80.788213627992661</v>
      </c>
      <c r="M72" s="5">
        <v>88.042952200823237</v>
      </c>
    </row>
    <row r="73" spans="1:13" hidden="1">
      <c r="A73">
        <f t="shared" si="1"/>
        <v>11</v>
      </c>
      <c r="B73" s="2">
        <v>33207</v>
      </c>
      <c r="C73" s="3">
        <v>688.85122785054398</v>
      </c>
      <c r="D73" s="3">
        <v>1426.5640977748001</v>
      </c>
      <c r="E73" s="3">
        <v>185.486601759634</v>
      </c>
      <c r="F73" s="4">
        <v>34.532746000000003</v>
      </c>
      <c r="G73" s="3">
        <v>78.410329000000004</v>
      </c>
      <c r="H73" s="4">
        <v>46.443424439453807</v>
      </c>
      <c r="K73" s="5">
        <v>78.829213456860884</v>
      </c>
      <c r="L73" s="5">
        <v>82.70349907918974</v>
      </c>
      <c r="M73" s="5">
        <v>88.972086346641049</v>
      </c>
    </row>
    <row r="74" spans="1:13">
      <c r="A74">
        <f t="shared" si="1"/>
        <v>12</v>
      </c>
      <c r="B74" s="2">
        <v>33238</v>
      </c>
      <c r="C74" s="3">
        <v>673.85823580979002</v>
      </c>
      <c r="D74" s="3">
        <v>1460.20750172011</v>
      </c>
      <c r="E74" s="3">
        <v>193.78941033058601</v>
      </c>
      <c r="F74" s="4">
        <v>34.772359000000002</v>
      </c>
      <c r="G74" s="3">
        <v>74.762409000000005</v>
      </c>
      <c r="H74" s="4">
        <v>44.999670214301617</v>
      </c>
      <c r="K74" s="5">
        <v>80.162514675001447</v>
      </c>
      <c r="L74" s="5">
        <v>84.073664825046066</v>
      </c>
      <c r="M74" s="5">
        <v>89.928740063157562</v>
      </c>
    </row>
    <row r="75" spans="1:13" hidden="1">
      <c r="A75">
        <f t="shared" si="1"/>
        <v>1</v>
      </c>
      <c r="B75" s="2">
        <v>33269</v>
      </c>
      <c r="C75" s="3">
        <v>704.25875014752603</v>
      </c>
      <c r="D75" s="3">
        <v>1493.2865435086501</v>
      </c>
      <c r="E75" s="3">
        <v>206.60572217201999</v>
      </c>
      <c r="F75" s="4">
        <v>36.970692999999997</v>
      </c>
      <c r="G75" s="3">
        <v>80.352851000000001</v>
      </c>
      <c r="H75" s="4">
        <v>42.753196677863251</v>
      </c>
      <c r="K75" s="5">
        <v>82.019675737105274</v>
      </c>
      <c r="L75" s="5">
        <v>85.517495395948458</v>
      </c>
      <c r="M75" s="5">
        <v>90.854583498370502</v>
      </c>
    </row>
    <row r="76" spans="1:13" hidden="1">
      <c r="A76">
        <f t="shared" si="1"/>
        <v>2</v>
      </c>
      <c r="B76" s="2">
        <v>33297</v>
      </c>
      <c r="C76" s="3">
        <v>754.78183745822503</v>
      </c>
      <c r="D76" s="3">
        <v>1627.2148252071399</v>
      </c>
      <c r="E76" s="3">
        <v>236.506640067723</v>
      </c>
      <c r="F76" s="4">
        <v>37.889778</v>
      </c>
      <c r="G76" s="3">
        <v>84.273610000000005</v>
      </c>
      <c r="H76" s="4">
        <v>45.049363988439595</v>
      </c>
      <c r="K76" s="5">
        <v>83.097037850576342</v>
      </c>
      <c r="L76" s="5">
        <v>86.777163904235749</v>
      </c>
      <c r="M76" s="5">
        <v>91.668241793389129</v>
      </c>
    </row>
    <row r="77" spans="1:13">
      <c r="A77">
        <f t="shared" si="1"/>
        <v>3</v>
      </c>
      <c r="B77" s="2">
        <v>33326</v>
      </c>
      <c r="C77" s="3">
        <v>777.91431027366605</v>
      </c>
      <c r="D77" s="3">
        <v>1601.6524755636301</v>
      </c>
      <c r="E77" s="3">
        <v>249.67802238194599</v>
      </c>
      <c r="F77" s="4">
        <v>39.285404</v>
      </c>
      <c r="G77" s="3">
        <v>83.902355</v>
      </c>
      <c r="H77" s="4">
        <v>42.622005148141696</v>
      </c>
      <c r="K77" s="5">
        <v>83.951858607784857</v>
      </c>
      <c r="L77" s="5">
        <v>87.476979742173128</v>
      </c>
      <c r="M77" s="5">
        <v>92.558338881391151</v>
      </c>
    </row>
    <row r="78" spans="1:13" hidden="1">
      <c r="A78">
        <f t="shared" si="1"/>
        <v>4</v>
      </c>
      <c r="B78" s="2">
        <v>33358</v>
      </c>
      <c r="C78" s="3">
        <v>834.45211379100101</v>
      </c>
      <c r="D78" s="3">
        <v>1602.7473946842599</v>
      </c>
      <c r="E78" s="3">
        <v>250.47974395352799</v>
      </c>
      <c r="F78" s="4">
        <v>39.404528999999997</v>
      </c>
      <c r="G78" s="3">
        <v>86.284036999999998</v>
      </c>
      <c r="H78" s="4">
        <v>43.197606803266318</v>
      </c>
      <c r="K78" s="5">
        <v>85.909890104478009</v>
      </c>
      <c r="L78" s="5">
        <v>88.604051565377546</v>
      </c>
      <c r="M78" s="5">
        <v>93.459110713550459</v>
      </c>
    </row>
    <row r="79" spans="1:13" hidden="1">
      <c r="A79">
        <f t="shared" si="1"/>
        <v>5</v>
      </c>
      <c r="B79" s="2">
        <v>33389</v>
      </c>
      <c r="C79" s="3">
        <v>831.06311935088502</v>
      </c>
      <c r="D79" s="3">
        <v>1680.2834246048301</v>
      </c>
      <c r="E79" s="3">
        <v>276.88046322947901</v>
      </c>
      <c r="F79" s="4">
        <v>40.449474000000002</v>
      </c>
      <c r="G79" s="3">
        <v>86.557044000000005</v>
      </c>
      <c r="H79" s="4">
        <v>42.157641698520401</v>
      </c>
      <c r="K79" s="5">
        <v>88.018580845021518</v>
      </c>
      <c r="L79" s="5">
        <v>89.539594843462254</v>
      </c>
      <c r="M79" s="5">
        <v>94.426459239532832</v>
      </c>
    </row>
    <row r="80" spans="1:13">
      <c r="A80">
        <f t="shared" si="1"/>
        <v>6</v>
      </c>
      <c r="B80" s="2">
        <v>33417</v>
      </c>
      <c r="C80" s="3">
        <v>833.45476375039198</v>
      </c>
      <c r="D80" s="3">
        <v>1560.3994191714301</v>
      </c>
      <c r="E80" s="3">
        <v>264.20965695026598</v>
      </c>
      <c r="F80" s="4">
        <v>38.927928999999999</v>
      </c>
      <c r="G80" s="3">
        <v>85.674732000000006</v>
      </c>
      <c r="H80" s="4">
        <v>43.106981200401044</v>
      </c>
      <c r="K80" s="5">
        <v>87.420961227214889</v>
      </c>
      <c r="L80" s="5">
        <v>89.650092081031303</v>
      </c>
      <c r="M80" s="5">
        <v>95.20724052646554</v>
      </c>
    </row>
    <row r="81" spans="1:13" hidden="1">
      <c r="A81">
        <f t="shared" si="1"/>
        <v>7</v>
      </c>
      <c r="B81" s="2">
        <v>33450</v>
      </c>
      <c r="C81" s="3">
        <v>875.72344916618704</v>
      </c>
      <c r="D81" s="3">
        <v>1614.82922198919</v>
      </c>
      <c r="E81" s="3">
        <v>274.58589885038998</v>
      </c>
      <c r="F81" s="4">
        <v>39.188420000000001</v>
      </c>
      <c r="G81" s="3">
        <v>89.860496999999995</v>
      </c>
      <c r="H81" s="4">
        <v>43.270106638659598</v>
      </c>
      <c r="K81" s="5">
        <v>88.776324967171703</v>
      </c>
      <c r="L81" s="5">
        <v>90.990791896869254</v>
      </c>
      <c r="M81" s="5">
        <v>96.0734899952365</v>
      </c>
    </row>
    <row r="82" spans="1:13" hidden="1">
      <c r="A82">
        <f t="shared" si="1"/>
        <v>8</v>
      </c>
      <c r="B82" s="2">
        <v>33480</v>
      </c>
      <c r="C82" s="3">
        <v>862.641315252342</v>
      </c>
      <c r="D82" s="3">
        <v>1595.6156510718399</v>
      </c>
      <c r="E82" s="3">
        <v>277.87195224484901</v>
      </c>
      <c r="F82" s="4">
        <v>38.69885</v>
      </c>
      <c r="G82" s="3">
        <v>87.910578999999998</v>
      </c>
      <c r="H82" s="4">
        <v>44.800665504703595</v>
      </c>
      <c r="K82" s="5">
        <v>90.388258829164201</v>
      </c>
      <c r="L82" s="5">
        <v>93.046040515653786</v>
      </c>
      <c r="M82" s="5">
        <v>96.883044934653313</v>
      </c>
    </row>
    <row r="83" spans="1:13">
      <c r="A83">
        <f t="shared" si="1"/>
        <v>9</v>
      </c>
      <c r="B83" s="2">
        <v>33511</v>
      </c>
      <c r="C83" s="3">
        <v>879.81540944191295</v>
      </c>
      <c r="D83" s="3">
        <v>1608.4268935574601</v>
      </c>
      <c r="E83" s="3">
        <v>262.43820568978703</v>
      </c>
      <c r="F83" s="4">
        <v>38.782654999999998</v>
      </c>
      <c r="G83" s="3">
        <v>88.497094000000004</v>
      </c>
      <c r="H83" s="4">
        <v>44.373065552793953</v>
      </c>
      <c r="K83" s="5">
        <v>93.007581134981692</v>
      </c>
      <c r="L83" s="5">
        <v>95.093922651933696</v>
      </c>
      <c r="M83" s="5">
        <v>97.732449576882843</v>
      </c>
    </row>
    <row r="84" spans="1:13" hidden="1">
      <c r="A84">
        <f t="shared" si="1"/>
        <v>10</v>
      </c>
      <c r="B84" s="2">
        <v>33542</v>
      </c>
      <c r="C84" s="3">
        <v>952.33665618229304</v>
      </c>
      <c r="D84" s="3">
        <v>1681.48937337092</v>
      </c>
      <c r="E84" s="3">
        <v>280.95204158084903</v>
      </c>
      <c r="F84" s="4">
        <v>39.728670000000001</v>
      </c>
      <c r="G84" s="3">
        <v>93.677277000000004</v>
      </c>
      <c r="H84" s="4">
        <v>44.731559986701534</v>
      </c>
      <c r="K84" s="5">
        <v>96.26613172810724</v>
      </c>
      <c r="L84" s="5">
        <v>96.346224677716407</v>
      </c>
      <c r="M84" s="5">
        <v>98.588435640322132</v>
      </c>
    </row>
    <row r="85" spans="1:13" hidden="1">
      <c r="A85">
        <f t="shared" si="1"/>
        <v>11</v>
      </c>
      <c r="B85" s="2">
        <v>33571</v>
      </c>
      <c r="C85" s="3">
        <v>897.18161107638196</v>
      </c>
      <c r="D85" s="3">
        <v>1594.3345074920601</v>
      </c>
      <c r="E85" s="3">
        <v>274.340615536641</v>
      </c>
      <c r="F85" s="4">
        <v>39.335895999999998</v>
      </c>
      <c r="G85" s="3">
        <v>92.066091999999998</v>
      </c>
      <c r="H85" s="4">
        <v>42.380290267560554</v>
      </c>
      <c r="K85" s="5">
        <v>97.139867615634714</v>
      </c>
      <c r="L85" s="5">
        <v>97.296500920810303</v>
      </c>
      <c r="M85" s="5">
        <v>99.284972729239129</v>
      </c>
    </row>
    <row r="86" spans="1:13">
      <c r="A86">
        <f t="shared" si="1"/>
        <v>12</v>
      </c>
      <c r="B86" s="2">
        <v>33603</v>
      </c>
      <c r="C86" s="3">
        <v>928.50728013770799</v>
      </c>
      <c r="D86" s="3">
        <v>1764.9426163451101</v>
      </c>
      <c r="E86" s="3">
        <v>314.84423085816002</v>
      </c>
      <c r="F86" s="4">
        <v>43.304896999999997</v>
      </c>
      <c r="G86" s="3">
        <v>97.539240000000007</v>
      </c>
      <c r="H86" s="4">
        <v>42.918142769375194</v>
      </c>
      <c r="K86" s="5">
        <v>100</v>
      </c>
      <c r="L86" s="5">
        <v>100</v>
      </c>
      <c r="M86" s="5">
        <v>100</v>
      </c>
    </row>
    <row r="87" spans="1:13" hidden="1">
      <c r="A87">
        <f t="shared" si="1"/>
        <v>1</v>
      </c>
      <c r="B87" s="2">
        <v>33634</v>
      </c>
      <c r="C87" s="3">
        <v>914.53736356123795</v>
      </c>
      <c r="D87" s="3">
        <v>1753.09809032981</v>
      </c>
      <c r="E87" s="3">
        <v>355.45663633912397</v>
      </c>
      <c r="F87" s="4">
        <v>44.035224999999997</v>
      </c>
      <c r="G87" s="3">
        <v>96.278009999999995</v>
      </c>
      <c r="H87" s="4">
        <v>44.428093160101632</v>
      </c>
      <c r="K87" s="5">
        <v>97.572953302868029</v>
      </c>
      <c r="L87" s="5">
        <v>99.749539594843455</v>
      </c>
      <c r="M87" s="5">
        <v>100.67804690707314</v>
      </c>
    </row>
    <row r="88" spans="1:13" hidden="1">
      <c r="A88">
        <f t="shared" si="1"/>
        <v>2</v>
      </c>
      <c r="B88" s="2">
        <v>33662</v>
      </c>
      <c r="C88" s="3">
        <v>918.23569975842997</v>
      </c>
      <c r="D88" s="3">
        <v>1716.7385342370301</v>
      </c>
      <c r="E88" s="3">
        <v>369.86846441447699</v>
      </c>
      <c r="F88" s="4">
        <v>42.38505</v>
      </c>
      <c r="G88" s="3">
        <v>94.879378000000003</v>
      </c>
      <c r="H88" s="4">
        <v>44.165700841898072</v>
      </c>
      <c r="K88" s="5">
        <v>98.461818216517145</v>
      </c>
      <c r="L88" s="5">
        <v>100.55248618784529</v>
      </c>
      <c r="M88" s="5">
        <v>101.28747045884947</v>
      </c>
    </row>
    <row r="89" spans="1:13">
      <c r="A89">
        <f t="shared" si="1"/>
        <v>3</v>
      </c>
      <c r="B89" s="2">
        <v>33694</v>
      </c>
      <c r="C89" s="3">
        <v>906.58758385005603</v>
      </c>
      <c r="D89" s="3">
        <v>1602.98573029354</v>
      </c>
      <c r="E89" s="3">
        <v>374.63001529777398</v>
      </c>
      <c r="F89" s="4">
        <v>40.680422</v>
      </c>
      <c r="G89" s="3">
        <v>92.815934999999996</v>
      </c>
      <c r="H89" s="4">
        <v>43.634873283479301</v>
      </c>
      <c r="K89" s="5">
        <v>99.525936660631501</v>
      </c>
      <c r="L89" s="5">
        <v>100.25782688766114</v>
      </c>
      <c r="M89" s="5">
        <v>101.92360093632755</v>
      </c>
    </row>
    <row r="90" spans="1:13" hidden="1">
      <c r="A90">
        <f t="shared" si="1"/>
        <v>4</v>
      </c>
      <c r="B90" s="2">
        <v>33724</v>
      </c>
      <c r="C90" s="3">
        <v>954.90721800861695</v>
      </c>
      <c r="D90" s="3">
        <v>1652.6790719066801</v>
      </c>
      <c r="E90" s="3">
        <v>378.22143156960999</v>
      </c>
      <c r="F90" s="4">
        <v>41.77158</v>
      </c>
      <c r="G90" s="3">
        <v>96.885480000000001</v>
      </c>
      <c r="H90" s="4">
        <v>45.422921303453066</v>
      </c>
      <c r="K90" s="5">
        <v>102.49449629731325</v>
      </c>
      <c r="L90" s="5">
        <v>101.10497237569061</v>
      </c>
      <c r="M90" s="5">
        <v>102.62466275232627</v>
      </c>
    </row>
    <row r="91" spans="1:13" hidden="1">
      <c r="A91">
        <f t="shared" si="1"/>
        <v>5</v>
      </c>
      <c r="B91" s="2">
        <v>33753</v>
      </c>
      <c r="C91" s="3">
        <v>969.73936628595504</v>
      </c>
      <c r="D91" s="3">
        <v>1716.45693854089</v>
      </c>
      <c r="E91" s="3">
        <v>376.36850275513302</v>
      </c>
      <c r="F91" s="4">
        <v>42.808022999999999</v>
      </c>
      <c r="G91" s="3">
        <v>96.800740000000005</v>
      </c>
      <c r="H91" s="4">
        <v>46.11689269512722</v>
      </c>
      <c r="K91" s="5">
        <v>104.24196807236817</v>
      </c>
      <c r="L91" s="5">
        <v>102.93186003683242</v>
      </c>
      <c r="M91" s="5">
        <v>103.22011081668614</v>
      </c>
    </row>
    <row r="92" spans="1:13">
      <c r="A92">
        <f t="shared" si="1"/>
        <v>6</v>
      </c>
      <c r="B92" s="2">
        <v>33785</v>
      </c>
      <c r="C92" s="3">
        <v>950.97224770446201</v>
      </c>
      <c r="D92" s="3">
        <v>1682.8043374106901</v>
      </c>
      <c r="E92" s="3">
        <v>343.84224485345601</v>
      </c>
      <c r="F92" s="4">
        <v>43.055197999999997</v>
      </c>
      <c r="G92" s="3">
        <v>98.068827999999996</v>
      </c>
      <c r="H92" s="4">
        <v>47.13699374985417</v>
      </c>
      <c r="K92" s="5">
        <v>106.69423237814748</v>
      </c>
      <c r="L92" s="5">
        <v>104.07366482504602</v>
      </c>
      <c r="M92" s="5">
        <v>103.77364245145098</v>
      </c>
    </row>
    <row r="93" spans="1:13" hidden="1">
      <c r="A93">
        <f t="shared" si="1"/>
        <v>7</v>
      </c>
      <c r="B93" s="2">
        <v>33816</v>
      </c>
      <c r="C93" s="3">
        <v>933.70282049422804</v>
      </c>
      <c r="D93" s="3">
        <v>1694.2186015679399</v>
      </c>
      <c r="E93" s="3">
        <v>348.98334206784699</v>
      </c>
      <c r="F93" s="4">
        <v>44.176200000000001</v>
      </c>
      <c r="G93" s="3">
        <v>101.995006</v>
      </c>
      <c r="H93" s="4">
        <v>48.687032511226249</v>
      </c>
      <c r="K93" s="5">
        <v>110.32030441508999</v>
      </c>
      <c r="L93" s="5">
        <v>105.70902394106814</v>
      </c>
      <c r="M93" s="5">
        <v>104.38346730939863</v>
      </c>
    </row>
    <row r="94" spans="1:13" hidden="1">
      <c r="A94">
        <f t="shared" si="1"/>
        <v>8</v>
      </c>
      <c r="B94" s="2">
        <v>33847</v>
      </c>
      <c r="C94" s="3">
        <v>896.07342283804803</v>
      </c>
      <c r="D94" s="3">
        <v>1806.6225320819501</v>
      </c>
      <c r="E94" s="3">
        <v>346.29799317602101</v>
      </c>
      <c r="F94" s="4">
        <v>44.518366</v>
      </c>
      <c r="G94" s="3">
        <v>100.809731</v>
      </c>
      <c r="H94" s="4">
        <v>48.458928895207904</v>
      </c>
      <c r="K94" s="5">
        <v>106.6885609171853</v>
      </c>
      <c r="L94" s="5">
        <v>106.69613259668509</v>
      </c>
      <c r="M94" s="5">
        <v>104.84947406819715</v>
      </c>
    </row>
    <row r="95" spans="1:13">
      <c r="A95">
        <f t="shared" si="1"/>
        <v>9</v>
      </c>
      <c r="B95" s="2">
        <v>33877</v>
      </c>
      <c r="C95" s="3">
        <v>861.47060925440599</v>
      </c>
      <c r="D95" s="3">
        <v>1795.9237495150901</v>
      </c>
      <c r="E95" s="3">
        <v>348.560870740479</v>
      </c>
      <c r="F95" s="4">
        <v>45.382891000000001</v>
      </c>
      <c r="G95" s="3">
        <v>100.967895</v>
      </c>
      <c r="H95" s="4">
        <v>49.132687304888208</v>
      </c>
      <c r="K95" s="5">
        <v>107.77726595258075</v>
      </c>
      <c r="L95" s="5">
        <v>108.20626151012893</v>
      </c>
      <c r="M95" s="5">
        <v>105.35287252950904</v>
      </c>
    </row>
    <row r="96" spans="1:13" hidden="1">
      <c r="A96">
        <f t="shared" si="1"/>
        <v>10</v>
      </c>
      <c r="B96" s="2">
        <v>33907</v>
      </c>
      <c r="C96" s="3">
        <v>830.32430735162404</v>
      </c>
      <c r="D96" s="3">
        <v>1792.10497095758</v>
      </c>
      <c r="E96" s="3">
        <v>376.55621467309101</v>
      </c>
      <c r="F96" s="4">
        <v>45.909049000000003</v>
      </c>
      <c r="G96" s="3">
        <v>99.357026000000005</v>
      </c>
      <c r="H96" s="4">
        <v>49.535688345969092</v>
      </c>
      <c r="K96" s="5">
        <v>108.77455811854632</v>
      </c>
      <c r="L96" s="5">
        <v>108.25046040515653</v>
      </c>
      <c r="M96" s="5">
        <v>105.87722920561843</v>
      </c>
    </row>
    <row r="97" spans="1:13" hidden="1">
      <c r="A97">
        <f t="shared" si="1"/>
        <v>11</v>
      </c>
      <c r="B97" s="2">
        <v>33938</v>
      </c>
      <c r="C97" s="3">
        <v>852.88530934116</v>
      </c>
      <c r="D97" s="3">
        <v>1858.73033446566</v>
      </c>
      <c r="E97" s="3">
        <v>379.48761882911401</v>
      </c>
      <c r="F97" s="4">
        <v>47.277056000000002</v>
      </c>
      <c r="G97" s="3">
        <v>99.551768999999993</v>
      </c>
      <c r="H97" s="4">
        <v>49.683968475463921</v>
      </c>
      <c r="K97" s="5">
        <v>108.67495741402313</v>
      </c>
      <c r="L97" s="5">
        <v>108.47882136279927</v>
      </c>
      <c r="M97" s="5">
        <v>106.39460315434677</v>
      </c>
    </row>
    <row r="98" spans="1:13">
      <c r="A98">
        <f t="shared" si="1"/>
        <v>12</v>
      </c>
      <c r="B98" s="2">
        <v>33969</v>
      </c>
      <c r="C98" s="3">
        <v>923.70518621510905</v>
      </c>
      <c r="D98" s="3">
        <v>1855.05374656921</v>
      </c>
      <c r="E98" s="3">
        <v>386.674403094914</v>
      </c>
      <c r="F98" s="4">
        <v>47.657511</v>
      </c>
      <c r="G98" s="3">
        <v>100</v>
      </c>
      <c r="H98" s="4">
        <v>49.557572459662339</v>
      </c>
      <c r="K98" s="5">
        <v>110.41360264128481</v>
      </c>
      <c r="L98" s="5">
        <v>110.14364640883979</v>
      </c>
      <c r="M98" s="5">
        <v>106.91978250810739</v>
      </c>
    </row>
    <row r="99" spans="1:13" hidden="1">
      <c r="A99">
        <f t="shared" si="1"/>
        <v>1</v>
      </c>
      <c r="B99" s="2">
        <v>33998</v>
      </c>
      <c r="C99" s="3">
        <v>908.27070685856597</v>
      </c>
      <c r="D99" s="3">
        <v>1889.0075333495799</v>
      </c>
      <c r="E99" s="3">
        <v>394.26453656208798</v>
      </c>
      <c r="F99" s="4">
        <v>50.444904000000001</v>
      </c>
      <c r="G99" s="3">
        <v>100.025874</v>
      </c>
      <c r="H99" s="4">
        <v>48.550076923071899</v>
      </c>
      <c r="K99" s="5">
        <v>112.3955897118929</v>
      </c>
      <c r="L99" s="5">
        <v>112.16942909760587</v>
      </c>
      <c r="M99" s="5">
        <v>107.45933865545578</v>
      </c>
    </row>
    <row r="100" spans="1:13" hidden="1">
      <c r="A100">
        <f t="shared" si="1"/>
        <v>2</v>
      </c>
      <c r="B100" s="2">
        <v>34026</v>
      </c>
      <c r="C100" s="3">
        <v>956.38557944169099</v>
      </c>
      <c r="D100" s="3">
        <v>1889.59431269175</v>
      </c>
      <c r="E100" s="3">
        <v>391.65063839436903</v>
      </c>
      <c r="F100" s="4">
        <v>51.634939000000003</v>
      </c>
      <c r="G100" s="3">
        <v>104.411919</v>
      </c>
      <c r="H100" s="4">
        <v>51.023227551548572</v>
      </c>
      <c r="K100" s="5">
        <v>115.95357343595423</v>
      </c>
      <c r="L100" s="5">
        <v>114.37200736648249</v>
      </c>
      <c r="M100" s="5">
        <v>107.96971984414874</v>
      </c>
    </row>
    <row r="101" spans="1:13">
      <c r="A101">
        <f t="shared" si="1"/>
        <v>3</v>
      </c>
      <c r="B101" s="2">
        <v>34059</v>
      </c>
      <c r="C101" s="3">
        <v>980.94827462426395</v>
      </c>
      <c r="D101" s="3">
        <v>1971.42754411853</v>
      </c>
      <c r="E101" s="3">
        <v>398.92303764746902</v>
      </c>
      <c r="F101" s="4">
        <v>54.630997000000001</v>
      </c>
      <c r="G101" s="3">
        <v>108.695893</v>
      </c>
      <c r="H101" s="4">
        <v>50.330097414551808</v>
      </c>
      <c r="K101" s="5">
        <v>117.50499119346011</v>
      </c>
      <c r="L101" s="5">
        <v>114.93922651933701</v>
      </c>
      <c r="M101" s="5">
        <v>108.49489919790936</v>
      </c>
    </row>
    <row r="102" spans="1:13" hidden="1">
      <c r="A102">
        <f t="shared" si="1"/>
        <v>4</v>
      </c>
      <c r="B102" s="2">
        <v>34089</v>
      </c>
      <c r="C102" s="3">
        <v>985.17787540259303</v>
      </c>
      <c r="D102" s="3">
        <v>2057.0251728306098</v>
      </c>
      <c r="E102" s="3">
        <v>406.88564970954502</v>
      </c>
      <c r="F102" s="4">
        <v>53.068505999999999</v>
      </c>
      <c r="G102" s="3">
        <v>111.513346</v>
      </c>
      <c r="H102" s="4">
        <v>49.391456196799645</v>
      </c>
      <c r="K102" s="5">
        <v>119.62566356862796</v>
      </c>
      <c r="L102" s="5">
        <v>115.66114180478822</v>
      </c>
      <c r="M102" s="5">
        <v>108.97692810559809</v>
      </c>
    </row>
    <row r="103" spans="1:13" hidden="1">
      <c r="A103">
        <f t="shared" si="1"/>
        <v>5</v>
      </c>
      <c r="B103" s="2">
        <v>34120</v>
      </c>
      <c r="C103" s="3">
        <v>1010.75225356248</v>
      </c>
      <c r="D103" s="3">
        <v>2196.3831066119101</v>
      </c>
      <c r="E103" s="3">
        <v>436.42500199053097</v>
      </c>
      <c r="F103" s="4">
        <v>53.861929000000003</v>
      </c>
      <c r="G103" s="3">
        <v>115.834256</v>
      </c>
      <c r="H103" s="4">
        <v>51.202063015498787</v>
      </c>
      <c r="K103" s="5">
        <v>119.43906711623838</v>
      </c>
      <c r="L103" s="5">
        <v>116.19152854511974</v>
      </c>
      <c r="M103" s="5">
        <v>109.45074026942893</v>
      </c>
    </row>
    <row r="104" spans="1:13">
      <c r="A104">
        <f t="shared" si="1"/>
        <v>6</v>
      </c>
      <c r="B104" s="2">
        <v>34150</v>
      </c>
      <c r="C104" s="3">
        <v>1008.88820234576</v>
      </c>
      <c r="D104" s="3">
        <v>2222.9091919663701</v>
      </c>
      <c r="E104" s="3">
        <v>458.56686383599703</v>
      </c>
      <c r="F104" s="4">
        <v>56.427827000000001</v>
      </c>
      <c r="G104" s="3">
        <v>116.682762</v>
      </c>
      <c r="H104" s="4">
        <v>50.252843329873357</v>
      </c>
      <c r="K104" s="5">
        <v>121.56100152613863</v>
      </c>
      <c r="L104" s="5">
        <v>118.63720073664827</v>
      </c>
      <c r="M104" s="5">
        <v>109.91181096232016</v>
      </c>
    </row>
    <row r="105" spans="1:13" hidden="1">
      <c r="A105">
        <f t="shared" si="1"/>
        <v>7</v>
      </c>
      <c r="B105" s="2">
        <v>34180</v>
      </c>
      <c r="C105" s="3">
        <v>1069.15041474956</v>
      </c>
      <c r="D105" s="3">
        <v>2187.6962644320702</v>
      </c>
      <c r="E105" s="3">
        <v>453.80194161165502</v>
      </c>
      <c r="F105" s="4">
        <v>56.314498</v>
      </c>
      <c r="G105" s="3">
        <v>125.38632200000001</v>
      </c>
      <c r="H105" s="4">
        <v>51.832782673595908</v>
      </c>
      <c r="K105" s="5">
        <v>124.02082264964504</v>
      </c>
      <c r="L105" s="5">
        <v>119.74217311233886</v>
      </c>
      <c r="M105" s="5">
        <v>110.44398307611614</v>
      </c>
    </row>
    <row r="106" spans="1:13" hidden="1">
      <c r="A106">
        <f t="shared" si="1"/>
        <v>8</v>
      </c>
      <c r="B106" s="2">
        <v>34212</v>
      </c>
      <c r="C106" s="3">
        <v>1144.4657562421501</v>
      </c>
      <c r="D106" s="3">
        <v>2348.3501262394302</v>
      </c>
      <c r="E106" s="3">
        <v>505.02588514358803</v>
      </c>
      <c r="F106" s="4">
        <v>59.205852</v>
      </c>
      <c r="G106" s="3">
        <v>132.71346</v>
      </c>
      <c r="H106" s="4">
        <v>51.163517783714433</v>
      </c>
      <c r="K106" s="5">
        <v>125.87987676384749</v>
      </c>
      <c r="L106" s="5">
        <v>122.24677716390424</v>
      </c>
      <c r="M106" s="5">
        <v>110.89436899219581</v>
      </c>
    </row>
    <row r="107" spans="1:13">
      <c r="A107">
        <f t="shared" si="1"/>
        <v>9</v>
      </c>
      <c r="B107" s="2">
        <v>34242</v>
      </c>
      <c r="C107" s="3">
        <v>1161.5926840038401</v>
      </c>
      <c r="D107" s="3">
        <v>2398.2275337179099</v>
      </c>
      <c r="E107" s="3">
        <v>544.59166436767498</v>
      </c>
      <c r="F107" s="4">
        <v>62.470357</v>
      </c>
      <c r="G107" s="3">
        <v>126.645315</v>
      </c>
      <c r="H107" s="4">
        <v>51.913774492143041</v>
      </c>
      <c r="K107" s="5">
        <v>125.58674611124007</v>
      </c>
      <c r="L107" s="5">
        <v>122.81399631675876</v>
      </c>
      <c r="M107" s="5">
        <v>111.32791008173403</v>
      </c>
    </row>
    <row r="108" spans="1:13" hidden="1">
      <c r="A108">
        <f t="shared" si="1"/>
        <v>10</v>
      </c>
      <c r="B108" s="2">
        <v>34271</v>
      </c>
      <c r="C108" s="3">
        <v>1254.1115305749199</v>
      </c>
      <c r="D108" s="3">
        <v>2388.8143770934998</v>
      </c>
      <c r="E108" s="3">
        <v>575.18072695977503</v>
      </c>
      <c r="F108" s="4">
        <v>60.233519999999999</v>
      </c>
      <c r="G108" s="3">
        <v>128.507273</v>
      </c>
      <c r="H108" s="4">
        <v>47.417252531751174</v>
      </c>
      <c r="K108" s="5">
        <v>127.89905538239348</v>
      </c>
      <c r="L108" s="5">
        <v>123.85267034990792</v>
      </c>
      <c r="M108" s="5">
        <v>111.79719751848316</v>
      </c>
    </row>
    <row r="109" spans="1:13" hidden="1">
      <c r="A109">
        <f t="shared" si="1"/>
        <v>11</v>
      </c>
      <c r="B109" s="2">
        <v>34303</v>
      </c>
      <c r="C109" s="3">
        <v>1187.9383283260399</v>
      </c>
      <c r="D109" s="3">
        <v>2275.9397001377401</v>
      </c>
      <c r="E109" s="3">
        <v>606.46392868305099</v>
      </c>
      <c r="F109" s="4">
        <v>58.442332</v>
      </c>
      <c r="G109" s="3">
        <v>126.654055</v>
      </c>
      <c r="H109" s="4">
        <v>46.612287769321661</v>
      </c>
      <c r="K109" s="5">
        <v>126.96227932091453</v>
      </c>
      <c r="L109" s="5">
        <v>123.59484346224676</v>
      </c>
      <c r="M109" s="5">
        <v>112.22868191389335</v>
      </c>
    </row>
    <row r="110" spans="1:13">
      <c r="A110">
        <f t="shared" si="1"/>
        <v>12</v>
      </c>
      <c r="B110" s="2">
        <v>34334</v>
      </c>
      <c r="C110" s="3">
        <v>1280.8321841525101</v>
      </c>
      <c r="D110" s="3">
        <v>2319.45008032756</v>
      </c>
      <c r="E110" s="3">
        <v>686.51025432327401</v>
      </c>
      <c r="F110" s="4">
        <v>58.064884999999997</v>
      </c>
      <c r="G110" s="3">
        <v>135.93866700000001</v>
      </c>
      <c r="H110" s="4">
        <v>43.982506395494518</v>
      </c>
      <c r="K110" s="5">
        <v>128.43489686098107</v>
      </c>
      <c r="L110" s="5">
        <v>125.06077348066297</v>
      </c>
      <c r="M110" s="5">
        <v>112.68235854057787</v>
      </c>
    </row>
    <row r="111" spans="1:13" hidden="1">
      <c r="A111">
        <f t="shared" si="1"/>
        <v>1</v>
      </c>
      <c r="B111" s="2">
        <v>34365</v>
      </c>
      <c r="C111" s="3">
        <v>1357.7901196233599</v>
      </c>
      <c r="D111" s="3">
        <v>2366.4712011135798</v>
      </c>
      <c r="E111" s="3">
        <v>668.93964960871301</v>
      </c>
      <c r="F111" s="4">
        <v>58.514161000000001</v>
      </c>
      <c r="G111" s="3">
        <v>139.75030799999999</v>
      </c>
      <c r="H111" s="4">
        <v>43.319813175132325</v>
      </c>
      <c r="K111" s="5">
        <v>130.44398689700139</v>
      </c>
      <c r="L111" s="5">
        <v>126.09208103130753</v>
      </c>
      <c r="M111" s="5">
        <v>113.15041196085018</v>
      </c>
    </row>
    <row r="112" spans="1:13" hidden="1">
      <c r="A112">
        <f t="shared" si="1"/>
        <v>2</v>
      </c>
      <c r="B112" s="2">
        <v>34393</v>
      </c>
      <c r="C112" s="3">
        <v>1283.2377442693</v>
      </c>
      <c r="D112" s="3">
        <v>2324.7613984062</v>
      </c>
      <c r="E112" s="3">
        <v>653.81473951252701</v>
      </c>
      <c r="F112" s="4">
        <v>58.633324000000002</v>
      </c>
      <c r="G112" s="3">
        <v>134.96278000000001</v>
      </c>
      <c r="H112" s="4">
        <v>42.930818580744905</v>
      </c>
      <c r="K112" s="5">
        <v>127.85807773025827</v>
      </c>
      <c r="L112" s="5">
        <v>123.85267034990792</v>
      </c>
      <c r="M112" s="5">
        <v>113.5560121082098</v>
      </c>
    </row>
    <row r="113" spans="1:13">
      <c r="A113">
        <f t="shared" si="1"/>
        <v>3</v>
      </c>
      <c r="B113" s="2">
        <v>34424</v>
      </c>
      <c r="C113" s="3">
        <v>1210.06137005594</v>
      </c>
      <c r="D113" s="3">
        <v>2262.20923966398</v>
      </c>
      <c r="E113" s="3">
        <v>604.61597917295796</v>
      </c>
      <c r="F113" s="4">
        <v>57.188195999999998</v>
      </c>
      <c r="G113" s="3">
        <v>131.13979800000001</v>
      </c>
      <c r="H113" s="4">
        <v>44.51898411099355</v>
      </c>
      <c r="K113" s="5">
        <v>124.55099266727041</v>
      </c>
      <c r="L113" s="5">
        <v>121.63535911602214</v>
      </c>
      <c r="M113" s="5">
        <v>114.01214673519371</v>
      </c>
    </row>
    <row r="114" spans="1:13" hidden="1">
      <c r="A114">
        <f t="shared" si="1"/>
        <v>4</v>
      </c>
      <c r="B114" s="2">
        <v>34453</v>
      </c>
      <c r="C114" s="3">
        <v>1232.9896232025201</v>
      </c>
      <c r="D114" s="3">
        <v>2291.8409162858302</v>
      </c>
      <c r="E114" s="3">
        <v>582.18396801258405</v>
      </c>
      <c r="F114" s="4">
        <v>56.33493</v>
      </c>
      <c r="G114" s="3">
        <v>126.54879</v>
      </c>
      <c r="H114" s="4">
        <v>45.637394481728336</v>
      </c>
      <c r="K114" s="5">
        <v>123.52406577109403</v>
      </c>
      <c r="L114" s="5">
        <v>120.92081031307553</v>
      </c>
      <c r="M114" s="5">
        <v>114.48185554342274</v>
      </c>
    </row>
    <row r="115" spans="1:13" hidden="1">
      <c r="A115">
        <f t="shared" si="1"/>
        <v>5</v>
      </c>
      <c r="B115" s="2">
        <v>34485</v>
      </c>
      <c r="C115" s="3">
        <v>1249.5188841741101</v>
      </c>
      <c r="D115" s="3">
        <v>2220.9234524518802</v>
      </c>
      <c r="E115" s="3">
        <v>581.88028018135003</v>
      </c>
      <c r="F115" s="4">
        <v>55.575972</v>
      </c>
      <c r="G115" s="3">
        <v>126.657692</v>
      </c>
      <c r="H115" s="4">
        <v>45.960721730413042</v>
      </c>
      <c r="K115" s="5">
        <v>123.28641077937728</v>
      </c>
      <c r="L115" s="5">
        <v>120.43462246777166</v>
      </c>
      <c r="M115" s="5">
        <v>114.95771436872732</v>
      </c>
    </row>
    <row r="116" spans="1:13">
      <c r="A116">
        <f t="shared" si="1"/>
        <v>6</v>
      </c>
      <c r="B116" s="2">
        <v>34515</v>
      </c>
      <c r="C116" s="3">
        <v>1198.60914661469</v>
      </c>
      <c r="D116" s="3">
        <v>2238.1884662212401</v>
      </c>
      <c r="E116" s="3">
        <v>571.72712778880998</v>
      </c>
      <c r="F116" s="4">
        <v>55.008730999999997</v>
      </c>
      <c r="G116" s="3">
        <v>125.14428599999999</v>
      </c>
      <c r="H116" s="4">
        <v>45.574771165754072</v>
      </c>
      <c r="K116" s="5">
        <v>120.18482960376421</v>
      </c>
      <c r="L116" s="5">
        <v>119.83057090239413</v>
      </c>
      <c r="M116" s="5">
        <v>115.3329055409547</v>
      </c>
    </row>
    <row r="117" spans="1:13" hidden="1">
      <c r="A117">
        <f t="shared" si="1"/>
        <v>7</v>
      </c>
      <c r="B117" s="2">
        <v>34544</v>
      </c>
      <c r="C117" s="3">
        <v>1246.4270427894601</v>
      </c>
      <c r="D117" s="3">
        <v>2255.5188763226702</v>
      </c>
      <c r="E117" s="3">
        <v>600.45638786364498</v>
      </c>
      <c r="F117" s="4">
        <v>54.496164</v>
      </c>
      <c r="G117" s="3">
        <v>126.52144199999999</v>
      </c>
      <c r="H117" s="4">
        <v>44.945488397928692</v>
      </c>
      <c r="K117" s="5">
        <v>121.46706458724385</v>
      </c>
      <c r="L117" s="5">
        <v>121.71639042357279</v>
      </c>
      <c r="M117" s="5">
        <v>115.89876730783352</v>
      </c>
    </row>
    <row r="118" spans="1:13" hidden="1">
      <c r="A118">
        <f t="shared" si="1"/>
        <v>8</v>
      </c>
      <c r="B118" s="2">
        <v>34577</v>
      </c>
      <c r="C118" s="3">
        <v>1296.8595048213999</v>
      </c>
      <c r="D118" s="3">
        <v>2306.6632999558201</v>
      </c>
      <c r="E118" s="3">
        <v>669.99303352144204</v>
      </c>
      <c r="F118" s="4">
        <v>53.986652999999997</v>
      </c>
      <c r="G118" s="3">
        <v>126.770788</v>
      </c>
      <c r="H118" s="4">
        <v>44.054763203407376</v>
      </c>
      <c r="K118" s="5">
        <v>123.07270366624169</v>
      </c>
      <c r="L118" s="5">
        <v>121.43646408839781</v>
      </c>
      <c r="M118" s="5">
        <v>116.39393899263322</v>
      </c>
    </row>
    <row r="119" spans="1:13">
      <c r="A119">
        <f t="shared" si="1"/>
        <v>9</v>
      </c>
      <c r="B119" s="2">
        <v>34607</v>
      </c>
      <c r="C119" s="3">
        <v>1235.5522187075101</v>
      </c>
      <c r="D119" s="3">
        <v>2259.97041559641</v>
      </c>
      <c r="E119" s="3">
        <v>681.68314322347999</v>
      </c>
      <c r="F119" s="4">
        <v>53.280583999999998</v>
      </c>
      <c r="G119" s="3">
        <v>124.929787</v>
      </c>
      <c r="H119" s="4">
        <v>42.287242048923467</v>
      </c>
      <c r="K119" s="5">
        <v>120.26489185593596</v>
      </c>
      <c r="L119" s="5">
        <v>120.47145488029467</v>
      </c>
      <c r="M119" s="5">
        <v>116.89980548689876</v>
      </c>
    </row>
    <row r="120" spans="1:13" hidden="1">
      <c r="A120">
        <f t="shared" si="1"/>
        <v>10</v>
      </c>
      <c r="B120" s="2">
        <v>34638</v>
      </c>
      <c r="C120" s="3">
        <v>1266.8607078453599</v>
      </c>
      <c r="D120" s="3">
        <v>2317.9423594201498</v>
      </c>
      <c r="E120" s="3">
        <v>667.44995634809902</v>
      </c>
      <c r="F120" s="4">
        <v>51.873925</v>
      </c>
      <c r="G120" s="3">
        <v>127.44221</v>
      </c>
      <c r="H120" s="4">
        <v>41.379694403690493</v>
      </c>
      <c r="K120" s="5">
        <v>120.085228899241</v>
      </c>
      <c r="L120" s="5">
        <v>120.707182320442</v>
      </c>
      <c r="M120" s="5">
        <v>117.44141832837521</v>
      </c>
    </row>
    <row r="121" spans="1:13" hidden="1">
      <c r="A121">
        <f t="shared" si="1"/>
        <v>11</v>
      </c>
      <c r="B121" s="2">
        <v>34668</v>
      </c>
      <c r="C121" s="3">
        <v>1178.1767182486999</v>
      </c>
      <c r="D121" s="3">
        <v>2141.7778264482899</v>
      </c>
      <c r="E121" s="3">
        <v>611.05121210413904</v>
      </c>
      <c r="F121" s="4">
        <v>48.160789000000001</v>
      </c>
      <c r="G121" s="3">
        <v>122.83094199999999</v>
      </c>
      <c r="H121" s="4">
        <v>40.686402451773304</v>
      </c>
      <c r="K121" s="5">
        <v>120.34558512547395</v>
      </c>
      <c r="L121" s="5">
        <v>121.40699815837937</v>
      </c>
      <c r="M121" s="5">
        <v>118.0627606734399</v>
      </c>
    </row>
    <row r="122" spans="1:13">
      <c r="A122">
        <f t="shared" si="1"/>
        <v>12</v>
      </c>
      <c r="B122" s="2">
        <v>34698</v>
      </c>
      <c r="C122" s="3">
        <v>1193.4602729983101</v>
      </c>
      <c r="D122" s="3">
        <v>2142.9727664453699</v>
      </c>
      <c r="E122" s="3">
        <v>556.79127888781704</v>
      </c>
      <c r="F122" s="4">
        <v>50.384278999999999</v>
      </c>
      <c r="G122" s="3">
        <v>123.565197</v>
      </c>
      <c r="H122" s="4">
        <v>40.523302870264878</v>
      </c>
      <c r="K122" s="5">
        <v>122.44797338768907</v>
      </c>
      <c r="L122" s="5">
        <v>121.98895027624307</v>
      </c>
      <c r="M122" s="5">
        <v>118.72396275397163</v>
      </c>
    </row>
    <row r="123" spans="1:13" hidden="1">
      <c r="A123">
        <f t="shared" si="1"/>
        <v>1</v>
      </c>
      <c r="B123" s="2">
        <v>34730</v>
      </c>
      <c r="C123" s="3">
        <v>1149.9668255348299</v>
      </c>
      <c r="D123" s="3">
        <v>2162.78022471233</v>
      </c>
      <c r="E123" s="3">
        <v>509.70986371437402</v>
      </c>
      <c r="F123" s="4">
        <v>50.607325000000003</v>
      </c>
      <c r="G123" s="3">
        <v>120.328937</v>
      </c>
      <c r="H123" s="4">
        <v>42.439576921054545</v>
      </c>
      <c r="K123" s="5">
        <v>122.36476374401997</v>
      </c>
      <c r="L123" s="5">
        <v>124.16942909760589</v>
      </c>
      <c r="M123" s="5">
        <v>119.54994114844996</v>
      </c>
    </row>
    <row r="124" spans="1:13" hidden="1">
      <c r="A124">
        <f t="shared" si="1"/>
        <v>2</v>
      </c>
      <c r="B124" s="2">
        <v>34758</v>
      </c>
      <c r="C124" s="3">
        <v>1219.63968389564</v>
      </c>
      <c r="D124" s="3">
        <v>2253.67350780163</v>
      </c>
      <c r="E124" s="3">
        <v>509.97502786124102</v>
      </c>
      <c r="F124" s="4">
        <v>53.293692999999998</v>
      </c>
      <c r="G124" s="3">
        <v>129.12328500000001</v>
      </c>
      <c r="H124" s="4">
        <v>42.733012643802098</v>
      </c>
      <c r="K124" s="5">
        <v>126.17743223335209</v>
      </c>
      <c r="L124" s="5">
        <v>126.78453038674031</v>
      </c>
      <c r="M124" s="5">
        <v>120.34838993957533</v>
      </c>
    </row>
    <row r="125" spans="1:13">
      <c r="A125">
        <f t="shared" si="1"/>
        <v>3</v>
      </c>
      <c r="B125" s="2">
        <v>34789</v>
      </c>
      <c r="C125" s="3">
        <v>1214.6325734971899</v>
      </c>
      <c r="D125" s="3">
        <v>2375.1623943612699</v>
      </c>
      <c r="E125" s="3">
        <v>515.909516406855</v>
      </c>
      <c r="F125" s="4">
        <v>54.117936999999998</v>
      </c>
      <c r="G125" s="3">
        <v>131.57721799999999</v>
      </c>
      <c r="H125" s="4">
        <v>42.6992535638135</v>
      </c>
      <c r="K125" s="5">
        <v>127.50127588633316</v>
      </c>
      <c r="L125" s="5">
        <v>128.39042357274403</v>
      </c>
      <c r="M125" s="5">
        <v>121.12958256533364</v>
      </c>
    </row>
    <row r="126" spans="1:13" hidden="1">
      <c r="A126">
        <f t="shared" si="1"/>
        <v>4</v>
      </c>
      <c r="B126" s="2">
        <v>34817</v>
      </c>
      <c r="C126" s="3">
        <v>1307.9295494411599</v>
      </c>
      <c r="D126" s="3">
        <v>2477.8289268890899</v>
      </c>
      <c r="E126" s="3">
        <v>543.31234883849697</v>
      </c>
      <c r="F126" s="4">
        <v>54.449095999999997</v>
      </c>
      <c r="G126" s="3">
        <v>136.422608</v>
      </c>
      <c r="H126" s="4">
        <v>44.272490481670786</v>
      </c>
      <c r="K126" s="5">
        <v>129.36096101790184</v>
      </c>
      <c r="L126" s="5">
        <v>130.51933701657461</v>
      </c>
      <c r="M126" s="5">
        <v>121.94159550504983</v>
      </c>
    </row>
    <row r="127" spans="1:13" hidden="1">
      <c r="A127">
        <f t="shared" si="1"/>
        <v>5</v>
      </c>
      <c r="B127" s="2">
        <v>34850</v>
      </c>
      <c r="C127" s="3">
        <v>1293.55960624623</v>
      </c>
      <c r="D127" s="3">
        <v>2527.2747560474099</v>
      </c>
      <c r="E127" s="3">
        <v>578.57508037330194</v>
      </c>
      <c r="F127" s="4">
        <v>57.159621000000001</v>
      </c>
      <c r="G127" s="3">
        <v>141.426973</v>
      </c>
      <c r="H127" s="4">
        <v>43.176356744333198</v>
      </c>
      <c r="K127" s="5">
        <v>134.80510182157786</v>
      </c>
      <c r="L127" s="5">
        <v>135.34438305709025</v>
      </c>
      <c r="M127" s="5">
        <v>122.77128598161295</v>
      </c>
    </row>
    <row r="128" spans="1:13">
      <c r="A128">
        <f t="shared" si="1"/>
        <v>6</v>
      </c>
      <c r="B128" s="2">
        <v>34880</v>
      </c>
      <c r="C128" s="3">
        <v>1299.94895386591</v>
      </c>
      <c r="D128" s="3">
        <v>2565.85466507294</v>
      </c>
      <c r="E128" s="3">
        <v>589.21191897479002</v>
      </c>
      <c r="F128" s="4">
        <v>58.821387999999999</v>
      </c>
      <c r="G128" s="3">
        <v>139.07196999999999</v>
      </c>
      <c r="H128" s="4">
        <v>44.351604222006927</v>
      </c>
      <c r="K128" s="5">
        <v>134.46216696904202</v>
      </c>
      <c r="L128" s="5">
        <v>135.95580110497238</v>
      </c>
      <c r="M128" s="5">
        <v>123.52658432666644</v>
      </c>
    </row>
    <row r="129" spans="1:13" hidden="1">
      <c r="A129">
        <f t="shared" si="1"/>
        <v>7</v>
      </c>
      <c r="B129" s="2">
        <v>34911</v>
      </c>
      <c r="C129" s="3">
        <v>1363.78842563075</v>
      </c>
      <c r="D129" s="3">
        <v>2583.9119596895898</v>
      </c>
      <c r="E129" s="3">
        <v>577.66117497999903</v>
      </c>
      <c r="F129" s="4">
        <v>57.118566999999999</v>
      </c>
      <c r="G129" s="3">
        <v>139.99018599999999</v>
      </c>
      <c r="H129" s="4">
        <v>43.91131697657422</v>
      </c>
      <c r="K129" s="5">
        <v>134.21631644689822</v>
      </c>
      <c r="L129" s="5">
        <v>136.76611418047884</v>
      </c>
      <c r="M129" s="5">
        <v>124.31475967980583</v>
      </c>
    </row>
    <row r="130" spans="1:13" hidden="1">
      <c r="A130">
        <f t="shared" ref="A130:A193" si="2">MONTH(B130)</f>
        <v>8</v>
      </c>
      <c r="B130" s="2">
        <v>34942</v>
      </c>
      <c r="C130" s="3">
        <v>1365.20661950658</v>
      </c>
      <c r="D130" s="3">
        <v>2481.17697995455</v>
      </c>
      <c r="E130" s="3">
        <v>553.867488797845</v>
      </c>
      <c r="F130" s="4">
        <v>55.807029999999997</v>
      </c>
      <c r="G130" s="3">
        <v>141.49647400000001</v>
      </c>
      <c r="H130" s="4">
        <v>44.475880387810342</v>
      </c>
      <c r="K130" s="5">
        <v>137.42821023159263</v>
      </c>
      <c r="L130" s="5">
        <v>138.43093922651934</v>
      </c>
      <c r="M130" s="5">
        <v>125.11855587566411</v>
      </c>
    </row>
    <row r="131" spans="1:13">
      <c r="A131">
        <f t="shared" si="2"/>
        <v>9</v>
      </c>
      <c r="B131" s="2">
        <v>34971</v>
      </c>
      <c r="C131" s="3">
        <v>1354.31449245156</v>
      </c>
      <c r="D131" s="3">
        <v>2547.3145591176899</v>
      </c>
      <c r="E131" s="3">
        <v>549.81116545905695</v>
      </c>
      <c r="F131" s="4">
        <v>56.886474999999997</v>
      </c>
      <c r="G131" s="3">
        <v>141.23332600000001</v>
      </c>
      <c r="H131" s="4">
        <v>43.828004685789146</v>
      </c>
      <c r="K131" s="5">
        <v>140.15091165079687</v>
      </c>
      <c r="L131" s="5">
        <v>140.22836095764274</v>
      </c>
      <c r="M131" s="5">
        <v>125.89070907991331</v>
      </c>
    </row>
    <row r="132" spans="1:13" hidden="1">
      <c r="A132">
        <f t="shared" si="2"/>
        <v>10</v>
      </c>
      <c r="B132" s="2">
        <v>35003</v>
      </c>
      <c r="C132" s="3">
        <v>1311.7149632795299</v>
      </c>
      <c r="D132" s="3">
        <v>2488.4129958478902</v>
      </c>
      <c r="E132" s="3">
        <v>524.70139973737798</v>
      </c>
      <c r="F132" s="4">
        <v>55.640833999999998</v>
      </c>
      <c r="G132" s="3">
        <v>141.389206</v>
      </c>
      <c r="H132" s="4">
        <v>48.445447143054373</v>
      </c>
      <c r="K132" s="5">
        <v>140.01411939833577</v>
      </c>
      <c r="L132" s="5">
        <v>142.21731123388582</v>
      </c>
      <c r="M132" s="5">
        <v>126.68464317661123</v>
      </c>
    </row>
    <row r="133" spans="1:13" hidden="1">
      <c r="A133">
        <f t="shared" si="2"/>
        <v>11</v>
      </c>
      <c r="B133" s="2">
        <v>35033</v>
      </c>
      <c r="C133" s="3">
        <v>1370.9438711432599</v>
      </c>
      <c r="D133" s="3">
        <v>2634.6816576121</v>
      </c>
      <c r="E133" s="3">
        <v>527.22959765106896</v>
      </c>
      <c r="F133" s="4">
        <v>56.764201999999997</v>
      </c>
      <c r="G133" s="3">
        <v>143.34177199999999</v>
      </c>
      <c r="H133" s="4">
        <v>46.282372461751137</v>
      </c>
      <c r="K133" s="5">
        <v>144.31156313159454</v>
      </c>
      <c r="L133" s="5">
        <v>145.03867403314919</v>
      </c>
      <c r="M133" s="5">
        <v>127.467481157672</v>
      </c>
    </row>
    <row r="134" spans="1:13">
      <c r="A134">
        <f t="shared" si="2"/>
        <v>12</v>
      </c>
      <c r="B134" s="2">
        <v>35062</v>
      </c>
      <c r="C134" s="3">
        <v>1399.58878454607</v>
      </c>
      <c r="D134" s="3">
        <v>2710.9322635948602</v>
      </c>
      <c r="E134" s="3">
        <v>550.35533539623304</v>
      </c>
      <c r="F134" s="4">
        <v>59.609265999999998</v>
      </c>
      <c r="G134" s="3">
        <v>147.91339099999999</v>
      </c>
      <c r="H134" s="4">
        <v>50.84941052682008</v>
      </c>
      <c r="K134" s="5">
        <v>145.25842777559916</v>
      </c>
      <c r="L134" s="5">
        <v>147.15285451197053</v>
      </c>
      <c r="M134" s="5">
        <v>128.26099388289003</v>
      </c>
    </row>
    <row r="135" spans="1:13" hidden="1">
      <c r="A135">
        <f t="shared" si="2"/>
        <v>1</v>
      </c>
      <c r="B135" s="2">
        <v>35095</v>
      </c>
      <c r="C135" s="3">
        <v>1441.23557253427</v>
      </c>
      <c r="D135" s="3">
        <v>2757.1095512742299</v>
      </c>
      <c r="E135" s="3">
        <v>588.76088048725705</v>
      </c>
      <c r="F135" s="4">
        <v>60.549446000000003</v>
      </c>
      <c r="G135" s="3">
        <v>154.329992</v>
      </c>
      <c r="H135" s="4">
        <v>52.126447707731685</v>
      </c>
      <c r="K135" s="5">
        <v>146.96492959385262</v>
      </c>
      <c r="L135" s="5">
        <v>148.78084714548805</v>
      </c>
      <c r="M135" s="5">
        <v>129.06561275639953</v>
      </c>
    </row>
    <row r="136" spans="1:13" hidden="1">
      <c r="A136">
        <f t="shared" si="2"/>
        <v>2</v>
      </c>
      <c r="B136" s="2">
        <v>35124</v>
      </c>
      <c r="C136" s="3">
        <v>1449.5452130614699</v>
      </c>
      <c r="D136" s="3">
        <v>2702.2129262994699</v>
      </c>
      <c r="E136" s="3">
        <v>564.322925153406</v>
      </c>
      <c r="F136" s="4">
        <v>59.472642999999998</v>
      </c>
      <c r="G136" s="3">
        <v>151.744607</v>
      </c>
      <c r="H136" s="4">
        <v>52.131754180108331</v>
      </c>
      <c r="K136" s="5">
        <v>144.56687891423152</v>
      </c>
      <c r="L136" s="5">
        <v>146.93922651933701</v>
      </c>
      <c r="M136" s="5">
        <v>129.82543582853472</v>
      </c>
    </row>
    <row r="137" spans="1:13">
      <c r="A137">
        <f t="shared" si="2"/>
        <v>3</v>
      </c>
      <c r="B137" s="2">
        <v>35153</v>
      </c>
      <c r="C137" s="3">
        <v>1411.9643145038599</v>
      </c>
      <c r="D137" s="3">
        <v>2685.84176392053</v>
      </c>
      <c r="E137" s="3">
        <v>555.92009179623699</v>
      </c>
      <c r="F137" s="4">
        <v>58.180304999999997</v>
      </c>
      <c r="G137" s="3">
        <v>145.682244</v>
      </c>
      <c r="H137" s="4">
        <v>53.476002740694938</v>
      </c>
      <c r="K137" s="5">
        <v>143.82363280083678</v>
      </c>
      <c r="L137" s="5">
        <v>147.1012891344383</v>
      </c>
      <c r="M137" s="5">
        <v>130.64319747915516</v>
      </c>
    </row>
    <row r="138" spans="1:13" hidden="1">
      <c r="A138">
        <f t="shared" si="2"/>
        <v>4</v>
      </c>
      <c r="B138" s="2">
        <v>35185</v>
      </c>
      <c r="C138" s="3">
        <v>1475.1624088112701</v>
      </c>
      <c r="D138" s="3">
        <v>2735.50316684379</v>
      </c>
      <c r="E138" s="3">
        <v>575.20752200377001</v>
      </c>
      <c r="F138" s="4">
        <v>57.795802000000002</v>
      </c>
      <c r="G138" s="3">
        <v>148.33860899999999</v>
      </c>
      <c r="H138" s="4">
        <v>57.002269185019379</v>
      </c>
      <c r="K138" s="5">
        <v>145.92792181048426</v>
      </c>
      <c r="L138" s="5">
        <v>147.74953959484344</v>
      </c>
      <c r="M138" s="5">
        <v>131.4535750962232</v>
      </c>
    </row>
    <row r="139" spans="1:13" hidden="1">
      <c r="A139">
        <f t="shared" si="2"/>
        <v>5</v>
      </c>
      <c r="B139" s="2">
        <v>35216</v>
      </c>
      <c r="C139" s="3">
        <v>1442.83193428147</v>
      </c>
      <c r="D139" s="3">
        <v>2696.5255662187901</v>
      </c>
      <c r="E139" s="3">
        <v>563.89095109216203</v>
      </c>
      <c r="F139" s="4">
        <v>57.822113000000002</v>
      </c>
      <c r="G139" s="3">
        <v>146.723073</v>
      </c>
      <c r="H139" s="4">
        <v>55.429388470716383</v>
      </c>
      <c r="K139" s="5">
        <v>146.11704233233871</v>
      </c>
      <c r="L139" s="5">
        <v>148.24309392265192</v>
      </c>
      <c r="M139" s="5">
        <v>132.29229496164115</v>
      </c>
    </row>
    <row r="140" spans="1:13">
      <c r="A140">
        <f t="shared" si="2"/>
        <v>6</v>
      </c>
      <c r="B140" s="2">
        <v>35244</v>
      </c>
      <c r="C140" s="3">
        <v>1416.79442905919</v>
      </c>
      <c r="D140" s="3">
        <v>2749.9054630851501</v>
      </c>
      <c r="E140" s="3">
        <v>575.63050481966297</v>
      </c>
      <c r="F140" s="4">
        <v>59.778728999999998</v>
      </c>
      <c r="G140" s="3">
        <v>151.547955</v>
      </c>
      <c r="H140" s="4">
        <v>57.935201464128596</v>
      </c>
      <c r="K140" s="5">
        <v>147.17170321129359</v>
      </c>
      <c r="L140" s="5">
        <v>150.26887661141805</v>
      </c>
      <c r="M140" s="5">
        <v>133.10389656253173</v>
      </c>
    </row>
    <row r="141" spans="1:13" hidden="1">
      <c r="A141">
        <f t="shared" si="2"/>
        <v>7</v>
      </c>
      <c r="B141" s="2">
        <v>35277</v>
      </c>
      <c r="C141" s="3">
        <v>1376.56142361869</v>
      </c>
      <c r="D141" s="3">
        <v>2701.9607135965298</v>
      </c>
      <c r="E141" s="3">
        <v>546.14131281340201</v>
      </c>
      <c r="F141" s="4">
        <v>61.409767000000002</v>
      </c>
      <c r="G141" s="3">
        <v>152.757656</v>
      </c>
      <c r="H141" s="4">
        <v>57.855413104672202</v>
      </c>
      <c r="K141" s="5">
        <v>152.10962957125912</v>
      </c>
      <c r="L141" s="5">
        <v>151.28545119705342</v>
      </c>
      <c r="M141" s="5">
        <v>134.0437054525068</v>
      </c>
    </row>
    <row r="142" spans="1:13" hidden="1">
      <c r="A142">
        <f t="shared" si="2"/>
        <v>8</v>
      </c>
      <c r="B142" s="2">
        <v>35307</v>
      </c>
      <c r="C142" s="3">
        <v>1432.04869216515</v>
      </c>
      <c r="D142" s="3">
        <v>2669.9653287777101</v>
      </c>
      <c r="E142" s="3">
        <v>547.09508275632004</v>
      </c>
      <c r="F142" s="4">
        <v>62.218764</v>
      </c>
      <c r="G142" s="3">
        <v>160.00439700000001</v>
      </c>
      <c r="H142" s="4">
        <v>57.879920657663341</v>
      </c>
      <c r="K142" s="5">
        <v>154.69932484219953</v>
      </c>
      <c r="L142" s="5">
        <v>152.09576427255988</v>
      </c>
      <c r="M142" s="5">
        <v>134.8475016483651</v>
      </c>
    </row>
    <row r="143" spans="1:13">
      <c r="A143">
        <f t="shared" si="2"/>
        <v>9</v>
      </c>
      <c r="B143" s="2">
        <v>35338</v>
      </c>
      <c r="C143" s="3">
        <v>1434.7351558729699</v>
      </c>
      <c r="D143" s="3">
        <v>2774.99736030028</v>
      </c>
      <c r="E143" s="3">
        <v>551.83447142265595</v>
      </c>
      <c r="F143" s="4">
        <v>63.244132999999998</v>
      </c>
      <c r="G143" s="3">
        <v>162.030134</v>
      </c>
      <c r="H143" s="4">
        <v>58.681974294200707</v>
      </c>
      <c r="K143" s="5">
        <v>157.23416777428173</v>
      </c>
      <c r="L143" s="5">
        <v>155.29281767955803</v>
      </c>
      <c r="M143" s="5">
        <v>135.61718681966065</v>
      </c>
    </row>
    <row r="144" spans="1:13" hidden="1">
      <c r="A144">
        <f t="shared" si="2"/>
        <v>10</v>
      </c>
      <c r="B144" s="2">
        <v>35369</v>
      </c>
      <c r="C144" s="3">
        <v>1487.7345566029801</v>
      </c>
      <c r="D144" s="3">
        <v>2788.52395299819</v>
      </c>
      <c r="E144" s="3">
        <v>535.89735566341596</v>
      </c>
      <c r="F144" s="4">
        <v>64.666443000000001</v>
      </c>
      <c r="G144" s="3">
        <v>166.85109199999999</v>
      </c>
      <c r="H144" s="4">
        <v>61.052021871994889</v>
      </c>
      <c r="K144" s="5">
        <v>160.40382956744224</v>
      </c>
      <c r="L144" s="5">
        <v>158.54880294659299</v>
      </c>
      <c r="M144" s="5">
        <v>136.41564564344026</v>
      </c>
    </row>
    <row r="145" spans="1:13" hidden="1">
      <c r="A145">
        <f t="shared" si="2"/>
        <v>11</v>
      </c>
      <c r="B145" s="2">
        <v>35398</v>
      </c>
      <c r="C145" s="3">
        <v>1509.17773293448</v>
      </c>
      <c r="D145" s="3">
        <v>2867.9010141321901</v>
      </c>
      <c r="E145" s="3">
        <v>530.56070325186897</v>
      </c>
      <c r="F145" s="4">
        <v>65.526433999999995</v>
      </c>
      <c r="G145" s="3">
        <v>174.32696000000001</v>
      </c>
      <c r="H145" s="4">
        <v>59.466482548372618</v>
      </c>
      <c r="K145" s="5">
        <v>162.20993978555262</v>
      </c>
      <c r="L145" s="5">
        <v>161.6869244935543</v>
      </c>
      <c r="M145" s="5">
        <v>137.17588005440106</v>
      </c>
    </row>
    <row r="146" spans="1:13">
      <c r="A146">
        <f t="shared" si="2"/>
        <v>12</v>
      </c>
      <c r="B146" s="2">
        <v>35430</v>
      </c>
      <c r="C146" s="3">
        <v>1544.5408764241099</v>
      </c>
      <c r="D146" s="3">
        <v>2894.2485886643399</v>
      </c>
      <c r="E146" s="3">
        <v>546.51646110321201</v>
      </c>
      <c r="F146" s="4">
        <v>72.222271000000006</v>
      </c>
      <c r="G146" s="3">
        <v>175.774967</v>
      </c>
      <c r="H146" s="4">
        <v>63.77636344425197</v>
      </c>
      <c r="K146" s="5">
        <v>162.50496349025866</v>
      </c>
      <c r="L146" s="5">
        <v>161.09760589318597</v>
      </c>
      <c r="M146" s="5">
        <v>137.96693477931973</v>
      </c>
    </row>
    <row r="147" spans="1:13" hidden="1">
      <c r="A147">
        <f t="shared" si="2"/>
        <v>1</v>
      </c>
      <c r="B147" s="2">
        <v>35461</v>
      </c>
      <c r="C147" s="3">
        <v>1545.35181094733</v>
      </c>
      <c r="D147" s="3">
        <v>3052.6231609005399</v>
      </c>
      <c r="E147" s="3">
        <v>608.30421329395404</v>
      </c>
      <c r="F147" s="4">
        <v>75.416889999999995</v>
      </c>
      <c r="G147" s="3">
        <v>171.68517199999999</v>
      </c>
      <c r="H147" s="4">
        <v>61.220493791041847</v>
      </c>
      <c r="K147" s="5">
        <v>163.55015910872032</v>
      </c>
      <c r="L147" s="5">
        <v>162.31307550644567</v>
      </c>
      <c r="M147" s="5">
        <v>138.68360740538304</v>
      </c>
    </row>
    <row r="148" spans="1:13" hidden="1">
      <c r="A148">
        <f t="shared" si="2"/>
        <v>2</v>
      </c>
      <c r="B148" s="2">
        <v>35489</v>
      </c>
      <c r="C148" s="3">
        <v>1562.8345141156999</v>
      </c>
      <c r="D148" s="3">
        <v>3032.9348375875602</v>
      </c>
      <c r="E148" s="3">
        <v>622.99192331761697</v>
      </c>
      <c r="F148" s="4">
        <v>74.903801999999999</v>
      </c>
      <c r="G148" s="3">
        <v>180.787879</v>
      </c>
      <c r="H148" s="4">
        <v>62.449078904539235</v>
      </c>
      <c r="K148" s="5">
        <v>162.62851976869678</v>
      </c>
      <c r="L148" s="5">
        <v>163.10865561694288</v>
      </c>
      <c r="M148" s="5">
        <v>139.27166140353623</v>
      </c>
    </row>
    <row r="149" spans="1:13">
      <c r="A149">
        <f t="shared" si="2"/>
        <v>3</v>
      </c>
      <c r="B149" s="2">
        <v>35520</v>
      </c>
      <c r="C149" s="3">
        <v>1543.2947006688401</v>
      </c>
      <c r="D149" s="3">
        <v>2944.2480425660401</v>
      </c>
      <c r="E149" s="3">
        <v>600.66656756635905</v>
      </c>
      <c r="F149" s="4">
        <v>73.648402000000004</v>
      </c>
      <c r="G149" s="3">
        <v>173.852316</v>
      </c>
      <c r="H149" s="4">
        <v>60.282826520774904</v>
      </c>
      <c r="K149" s="5">
        <v>161.88527365530206</v>
      </c>
      <c r="L149" s="5">
        <v>161.83425414364638</v>
      </c>
      <c r="M149" s="5">
        <v>139.97312452570628</v>
      </c>
    </row>
    <row r="150" spans="1:13" hidden="1">
      <c r="A150">
        <f t="shared" si="2"/>
        <v>4</v>
      </c>
      <c r="B150" s="2">
        <v>35550</v>
      </c>
      <c r="C150" s="3">
        <v>1590.95801216008</v>
      </c>
      <c r="D150" s="3">
        <v>3049.5590580521598</v>
      </c>
      <c r="E150" s="3">
        <v>603.42091986908804</v>
      </c>
      <c r="F150" s="4">
        <v>72.105611999999994</v>
      </c>
      <c r="G150" s="3">
        <v>180.751949</v>
      </c>
      <c r="H150" s="4">
        <v>62.159141552799326</v>
      </c>
      <c r="K150" s="5">
        <v>164.38733446567608</v>
      </c>
      <c r="L150" s="5">
        <v>164.11786372007361</v>
      </c>
      <c r="M150" s="5">
        <v>140.67993505260924</v>
      </c>
    </row>
    <row r="151" spans="1:13" hidden="1">
      <c r="A151">
        <f t="shared" si="2"/>
        <v>5</v>
      </c>
      <c r="B151" s="2">
        <v>35580</v>
      </c>
      <c r="C151" s="3">
        <v>1664.7616430902401</v>
      </c>
      <c r="D151" s="3">
        <v>3325.1287376929299</v>
      </c>
      <c r="E151" s="3">
        <v>637.327357171166</v>
      </c>
      <c r="F151" s="4">
        <v>75.785089999999997</v>
      </c>
      <c r="G151" s="3">
        <v>189.16067200000001</v>
      </c>
      <c r="H151" s="4">
        <v>59.110770228251873</v>
      </c>
      <c r="K151" s="5">
        <v>168.36138949408416</v>
      </c>
      <c r="L151" s="5">
        <v>165.56906077348063</v>
      </c>
      <c r="M151" s="5">
        <v>141.4635957113212</v>
      </c>
    </row>
    <row r="152" spans="1:13">
      <c r="A152">
        <f t="shared" si="2"/>
        <v>6</v>
      </c>
      <c r="B152" s="2">
        <v>35611</v>
      </c>
      <c r="C152" s="3">
        <v>1748.2871627981999</v>
      </c>
      <c r="D152" s="3">
        <v>3547.9099305621598</v>
      </c>
      <c r="E152" s="3">
        <v>682.28135514039502</v>
      </c>
      <c r="F152" s="4">
        <v>80.101928000000001</v>
      </c>
      <c r="G152" s="3">
        <v>201.01872</v>
      </c>
      <c r="H152" s="4">
        <v>61.4802372750054</v>
      </c>
      <c r="K152" s="5">
        <v>171.83554025244393</v>
      </c>
      <c r="L152" s="5">
        <v>167.95580110497235</v>
      </c>
      <c r="M152" s="5">
        <v>142.11041096561087</v>
      </c>
    </row>
    <row r="153" spans="1:13" hidden="1">
      <c r="A153">
        <f t="shared" si="2"/>
        <v>7</v>
      </c>
      <c r="B153" s="2">
        <v>35642</v>
      </c>
      <c r="C153" s="3">
        <v>1745.5671135730199</v>
      </c>
      <c r="D153" s="3">
        <v>3732.2622461399001</v>
      </c>
      <c r="E153" s="3">
        <v>696.27412746602499</v>
      </c>
      <c r="F153" s="4">
        <v>82.674683000000002</v>
      </c>
      <c r="G153" s="3">
        <v>208.497511</v>
      </c>
      <c r="H153" s="4">
        <v>64.207771113568654</v>
      </c>
      <c r="K153" s="5">
        <v>176.46457591631423</v>
      </c>
      <c r="L153" s="5">
        <v>171.65377532228356</v>
      </c>
      <c r="M153" s="5">
        <v>142.81435215338885</v>
      </c>
    </row>
    <row r="154" spans="1:13" hidden="1">
      <c r="A154">
        <f t="shared" si="2"/>
        <v>8</v>
      </c>
      <c r="B154" s="2">
        <v>35671</v>
      </c>
      <c r="C154" s="3">
        <v>1650.2384947226501</v>
      </c>
      <c r="D154" s="3">
        <v>3533.4014942441199</v>
      </c>
      <c r="E154" s="3">
        <v>616.44342773695496</v>
      </c>
      <c r="F154" s="4">
        <v>82.668942999999999</v>
      </c>
      <c r="G154" s="3">
        <v>201.08969500000001</v>
      </c>
      <c r="H154" s="4">
        <v>63.748640604666868</v>
      </c>
      <c r="K154" s="5">
        <v>176.79238174272842</v>
      </c>
      <c r="L154" s="5">
        <v>170.80662983425407</v>
      </c>
      <c r="M154" s="5">
        <v>143.41883963925787</v>
      </c>
    </row>
    <row r="155" spans="1:13">
      <c r="A155">
        <f t="shared" si="2"/>
        <v>9</v>
      </c>
      <c r="B155" s="2">
        <v>35703</v>
      </c>
      <c r="C155" s="3">
        <v>1755.2347845475199</v>
      </c>
      <c r="D155" s="3">
        <v>3778.9319076738502</v>
      </c>
      <c r="E155" s="3">
        <v>642.536576207905</v>
      </c>
      <c r="F155" s="4">
        <v>90.110203999999996</v>
      </c>
      <c r="G155" s="3">
        <v>220.42334299999999</v>
      </c>
      <c r="H155" s="4">
        <v>69.600351446011359</v>
      </c>
      <c r="K155" s="5">
        <v>180.18583923155018</v>
      </c>
      <c r="L155" s="5">
        <v>173.54696132596681</v>
      </c>
      <c r="M155" s="5">
        <v>143.98429006731109</v>
      </c>
    </row>
    <row r="156" spans="1:13" hidden="1">
      <c r="A156">
        <f t="shared" si="2"/>
        <v>10</v>
      </c>
      <c r="B156" s="2">
        <v>35734</v>
      </c>
      <c r="C156" s="3">
        <v>1561.0839371673701</v>
      </c>
      <c r="D156" s="3">
        <v>3678.39760741598</v>
      </c>
      <c r="E156" s="3">
        <v>551.77151042405603</v>
      </c>
      <c r="F156" s="4">
        <v>89.369811999999996</v>
      </c>
      <c r="G156" s="3">
        <v>204.060565</v>
      </c>
      <c r="H156" s="4">
        <v>68.524587533956378</v>
      </c>
      <c r="K156" s="5">
        <v>181.62692898930723</v>
      </c>
      <c r="L156" s="5">
        <v>175.38121546961321</v>
      </c>
      <c r="M156" s="5">
        <v>144.56781933838258</v>
      </c>
    </row>
    <row r="157" spans="1:13" hidden="1">
      <c r="A157">
        <f t="shared" si="2"/>
        <v>11</v>
      </c>
      <c r="B157" s="2">
        <v>35762</v>
      </c>
      <c r="C157" s="3">
        <v>1575.54919539906</v>
      </c>
      <c r="D157" s="3">
        <v>3857.0577445888098</v>
      </c>
      <c r="E157" s="3">
        <v>547.68179932831595</v>
      </c>
      <c r="F157" s="4">
        <v>93.619282999999996</v>
      </c>
      <c r="G157" s="3">
        <v>210.890792</v>
      </c>
      <c r="H157" s="4">
        <v>68.566435499563369</v>
      </c>
      <c r="K157" s="5">
        <v>180.50796590166846</v>
      </c>
      <c r="L157" s="5">
        <v>176.41988950276235</v>
      </c>
      <c r="M157" s="5">
        <v>145.11806026254251</v>
      </c>
    </row>
    <row r="158" spans="1:13">
      <c r="A158">
        <f t="shared" si="2"/>
        <v>12</v>
      </c>
      <c r="B158" s="2">
        <v>35795</v>
      </c>
      <c r="C158" s="3">
        <v>1703.57302995845</v>
      </c>
      <c r="D158" s="3">
        <v>4100.6438687400296</v>
      </c>
      <c r="E158" s="3">
        <v>589.03035606328103</v>
      </c>
      <c r="F158" s="4">
        <v>100</v>
      </c>
      <c r="G158" s="3">
        <v>215.29847599999999</v>
      </c>
      <c r="H158" s="4">
        <v>66.802083981288604</v>
      </c>
      <c r="K158" s="5">
        <v>182.37585425899789</v>
      </c>
      <c r="L158" s="5">
        <v>178.34990791896865</v>
      </c>
      <c r="M158" s="5">
        <v>145.74104796290968</v>
      </c>
    </row>
    <row r="159" spans="1:13" hidden="1">
      <c r="A159">
        <f t="shared" si="2"/>
        <v>1</v>
      </c>
      <c r="B159" s="2">
        <v>35825</v>
      </c>
      <c r="C159" s="3">
        <v>1727.9627057216101</v>
      </c>
      <c r="D159" s="3">
        <v>4007.6747254474399</v>
      </c>
      <c r="E159" s="3">
        <v>516.06227500002205</v>
      </c>
      <c r="F159" s="4">
        <v>95.039734999999993</v>
      </c>
      <c r="G159" s="3">
        <v>231.80567500000001</v>
      </c>
      <c r="H159" s="4">
        <v>62.969541539947706</v>
      </c>
      <c r="K159" s="5">
        <v>184.35280088601002</v>
      </c>
      <c r="L159" s="5">
        <v>180.60405156537743</v>
      </c>
      <c r="M159" s="5">
        <v>146.36073492001768</v>
      </c>
    </row>
    <row r="160" spans="1:13" hidden="1">
      <c r="A160">
        <f t="shared" si="2"/>
        <v>2</v>
      </c>
      <c r="B160" s="2">
        <v>35853</v>
      </c>
      <c r="C160" s="3">
        <v>1770.11204041878</v>
      </c>
      <c r="D160" s="3">
        <v>4305.16742100182</v>
      </c>
      <c r="E160" s="3">
        <v>573.356098588588</v>
      </c>
      <c r="F160" s="4">
        <v>95.027249999999995</v>
      </c>
      <c r="G160" s="3">
        <f t="shared" ref="G160:G170" si="3">G161*1.011</f>
        <v>295.78335817909971</v>
      </c>
      <c r="H160" s="4">
        <v>63.561090007082285</v>
      </c>
      <c r="K160" s="5">
        <v>184.75183472146898</v>
      </c>
      <c r="L160" s="5">
        <v>181.1491712707182</v>
      </c>
      <c r="M160" s="5">
        <v>146.91920262068982</v>
      </c>
    </row>
    <row r="161" spans="1:13">
      <c r="A161">
        <f t="shared" si="2"/>
        <v>3</v>
      </c>
      <c r="B161" s="2">
        <v>35885</v>
      </c>
      <c r="C161" s="3">
        <v>1825.35078730645</v>
      </c>
      <c r="D161" s="3">
        <v>4610.0861565382902</v>
      </c>
      <c r="E161" s="3">
        <v>614.56381972690099</v>
      </c>
      <c r="F161" s="4">
        <v>98.954329999999999</v>
      </c>
      <c r="G161" s="3">
        <f t="shared" si="3"/>
        <v>292.56514162126581</v>
      </c>
      <c r="H161" s="4">
        <v>60.003855468181925</v>
      </c>
      <c r="K161" s="5">
        <v>187.26902455796471</v>
      </c>
      <c r="L161" s="5">
        <v>182.14364640883971</v>
      </c>
      <c r="M161" s="5">
        <v>147.54013362692893</v>
      </c>
    </row>
    <row r="162" spans="1:13" hidden="1">
      <c r="A162">
        <f t="shared" si="2"/>
        <v>4</v>
      </c>
      <c r="B162" s="2">
        <v>35915</v>
      </c>
      <c r="C162" s="3">
        <v>1830.3895945854099</v>
      </c>
      <c r="D162" s="3">
        <v>4735.45029974522</v>
      </c>
      <c r="E162" s="3">
        <v>618.26540150535095</v>
      </c>
      <c r="F162" s="4">
        <v>98.271420000000006</v>
      </c>
      <c r="G162" s="3">
        <f t="shared" si="3"/>
        <v>289.3819402782056</v>
      </c>
      <c r="H162" s="4">
        <v>57.636073329479728</v>
      </c>
      <c r="K162" s="5">
        <v>187.37872923568108</v>
      </c>
      <c r="L162" s="5">
        <v>182.9834254143646</v>
      </c>
      <c r="M162" s="5">
        <v>148.14420977397234</v>
      </c>
    </row>
    <row r="163" spans="1:13" hidden="1">
      <c r="A163">
        <f t="shared" si="2"/>
        <v>5</v>
      </c>
      <c r="B163" s="2">
        <v>35944</v>
      </c>
      <c r="C163" s="3">
        <v>1797.1245562710501</v>
      </c>
      <c r="D163" s="3">
        <v>4868.3241371849599</v>
      </c>
      <c r="E163" s="3">
        <v>555.38736848606004</v>
      </c>
      <c r="F163" s="4">
        <v>101.3643</v>
      </c>
      <c r="G163" s="3">
        <f t="shared" si="3"/>
        <v>286.23337317329936</v>
      </c>
      <c r="H163" s="4">
        <v>57.844600642785778</v>
      </c>
      <c r="K163" s="5">
        <v>191.79468110844832</v>
      </c>
      <c r="L163" s="5">
        <v>185.06077348066293</v>
      </c>
      <c r="M163" s="5">
        <v>148.75979337547852</v>
      </c>
    </row>
    <row r="164" spans="1:13">
      <c r="A164">
        <f t="shared" si="2"/>
        <v>6</v>
      </c>
      <c r="B164" s="2">
        <v>35976</v>
      </c>
      <c r="C164" s="3">
        <v>1823.07735906843</v>
      </c>
      <c r="D164" s="3">
        <v>5041.7344302425799</v>
      </c>
      <c r="E164" s="3">
        <v>502.830717437955</v>
      </c>
      <c r="F164" s="4">
        <v>101.28919999999999</v>
      </c>
      <c r="G164" s="3">
        <f t="shared" si="3"/>
        <v>283.11906347507357</v>
      </c>
      <c r="H164" s="4">
        <v>57.445935655155701</v>
      </c>
      <c r="J164" s="6">
        <v>200</v>
      </c>
      <c r="K164" s="5">
        <v>190.53577068151733</v>
      </c>
      <c r="L164" s="5">
        <v>186.26151012891344</v>
      </c>
      <c r="M164" s="5">
        <v>149.37208626637982</v>
      </c>
    </row>
    <row r="165" spans="1:13" hidden="1">
      <c r="A165">
        <f t="shared" si="2"/>
        <v>7</v>
      </c>
      <c r="B165" s="2">
        <v>36007</v>
      </c>
      <c r="C165" s="3">
        <v>1848.95629777574</v>
      </c>
      <c r="D165" s="3">
        <v>5133.8559129339801</v>
      </c>
      <c r="E165" s="3">
        <v>529.02472693466598</v>
      </c>
      <c r="F165" s="4">
        <v>98.304590000000005</v>
      </c>
      <c r="G165" s="3">
        <f t="shared" si="3"/>
        <v>280.03863845210049</v>
      </c>
      <c r="H165" s="4">
        <v>57.543645447111551</v>
      </c>
      <c r="J165" s="7">
        <v>200</v>
      </c>
      <c r="K165" s="5">
        <v>191.8501644646727</v>
      </c>
      <c r="L165" s="5">
        <v>187.24125230202577</v>
      </c>
      <c r="M165" s="5">
        <v>150.04931049580173</v>
      </c>
    </row>
    <row r="166" spans="1:13" hidden="1">
      <c r="A166">
        <f t="shared" si="2"/>
        <v>8</v>
      </c>
      <c r="B166" s="2">
        <v>36038</v>
      </c>
      <c r="C166" s="3">
        <v>1697.72502817803</v>
      </c>
      <c r="D166" s="3">
        <v>4722.1528156853901</v>
      </c>
      <c r="E166" s="3">
        <v>399.06345717776901</v>
      </c>
      <c r="F166" s="4">
        <v>94.510040000000004</v>
      </c>
      <c r="G166" s="3">
        <f t="shared" si="3"/>
        <v>276.99172942838823</v>
      </c>
      <c r="H166" s="4">
        <v>57.720333210456907</v>
      </c>
      <c r="I166" s="8"/>
      <c r="J166" s="7">
        <v>200</v>
      </c>
      <c r="K166" s="5">
        <v>189.1822999936592</v>
      </c>
      <c r="L166" s="5">
        <v>190.54880294659299</v>
      </c>
      <c r="M166" s="5">
        <v>150.66243609700854</v>
      </c>
    </row>
    <row r="167" spans="1:13">
      <c r="A167">
        <f t="shared" si="2"/>
        <v>9</v>
      </c>
      <c r="B167" s="2">
        <v>36068</v>
      </c>
      <c r="C167" s="3">
        <v>1749.9737028831801</v>
      </c>
      <c r="D167" s="3">
        <v>4644.1785375667096</v>
      </c>
      <c r="E167" s="3">
        <v>410.04739683296702</v>
      </c>
      <c r="F167" s="4">
        <v>98.340059999999994</v>
      </c>
      <c r="G167" s="3">
        <f t="shared" si="3"/>
        <v>273.97797173925642</v>
      </c>
      <c r="H167" s="4">
        <v>57.398727057874879</v>
      </c>
      <c r="I167" s="8"/>
      <c r="J167" s="7">
        <v>192.71</v>
      </c>
      <c r="K167" s="5">
        <v>196.97028554613183</v>
      </c>
      <c r="L167" s="5">
        <v>194.7034990791897</v>
      </c>
      <c r="M167" s="5">
        <v>151.35240179737008</v>
      </c>
    </row>
    <row r="168" spans="1:13" hidden="1">
      <c r="A168">
        <f t="shared" si="2"/>
        <v>10</v>
      </c>
      <c r="B168" s="2">
        <v>36098</v>
      </c>
      <c r="C168" s="3">
        <v>1809.5324548917199</v>
      </c>
      <c r="D168" s="3">
        <v>4820.6247186483197</v>
      </c>
      <c r="E168" s="3">
        <v>431.37413069927698</v>
      </c>
      <c r="F168" s="4">
        <v>93.012140000000002</v>
      </c>
      <c r="G168" s="3">
        <f t="shared" si="3"/>
        <v>270.99700468769186</v>
      </c>
      <c r="H168" s="4">
        <v>51.819048459433212</v>
      </c>
      <c r="I168" s="8"/>
      <c r="J168" s="7">
        <v>192.71</v>
      </c>
      <c r="K168" s="5">
        <v>199.14895765165514</v>
      </c>
      <c r="L168" s="5">
        <v>194.12891344383056</v>
      </c>
      <c r="M168" s="5">
        <v>151.9979830351829</v>
      </c>
    </row>
    <row r="169" spans="1:13" hidden="1">
      <c r="A169">
        <f t="shared" si="2"/>
        <v>11</v>
      </c>
      <c r="B169" s="2">
        <v>36129</v>
      </c>
      <c r="C169" s="3">
        <v>1903.11627970685</v>
      </c>
      <c r="D169" s="3">
        <v>5054.8515557065102</v>
      </c>
      <c r="E169" s="3">
        <v>462.38369852875599</v>
      </c>
      <c r="F169" s="4">
        <v>93.397970000000001</v>
      </c>
      <c r="G169" s="3">
        <f t="shared" si="3"/>
        <v>268.04847150117894</v>
      </c>
      <c r="H169" s="4">
        <v>52.649070431941873</v>
      </c>
      <c r="I169" s="8"/>
      <c r="J169" s="7">
        <v>192.71</v>
      </c>
      <c r="K169" s="5">
        <v>199.09789141699429</v>
      </c>
      <c r="L169" s="5">
        <v>195.66114180478823</v>
      </c>
      <c r="M169" s="5">
        <v>152.59794579397021</v>
      </c>
    </row>
    <row r="170" spans="1:13">
      <c r="A170">
        <f t="shared" si="2"/>
        <v>12</v>
      </c>
      <c r="B170" s="2">
        <v>36160</v>
      </c>
      <c r="C170" s="3">
        <v>1937.41616256057</v>
      </c>
      <c r="D170" s="3">
        <v>5436.1303625942501</v>
      </c>
      <c r="E170" s="3">
        <v>467.16091207167602</v>
      </c>
      <c r="F170" s="4">
        <v>95.489159999999998</v>
      </c>
      <c r="G170" s="3">
        <f t="shared" si="3"/>
        <v>265.13201928899997</v>
      </c>
      <c r="H170" s="4">
        <v>45.596232546321204</v>
      </c>
      <c r="I170" s="8"/>
      <c r="J170">
        <v>189.76</v>
      </c>
      <c r="K170" s="5">
        <v>199.77368023487406</v>
      </c>
      <c r="L170" s="5">
        <v>196.33149171270722</v>
      </c>
      <c r="M170" s="5">
        <v>153.2336649326227</v>
      </c>
    </row>
    <row r="171" spans="1:13" hidden="1">
      <c r="A171">
        <f t="shared" si="2"/>
        <v>1</v>
      </c>
      <c r="B171" s="2">
        <v>36189</v>
      </c>
      <c r="C171" s="3">
        <v>2006.8188598874201</v>
      </c>
      <c r="D171" s="3">
        <v>5424.1514406869101</v>
      </c>
      <c r="E171" s="3">
        <v>448.72303681399598</v>
      </c>
      <c r="F171" s="4">
        <v>91.650013999999999</v>
      </c>
      <c r="G171" s="3">
        <v>262.247299</v>
      </c>
      <c r="H171" s="4">
        <v>46.300092468892259</v>
      </c>
      <c r="J171">
        <v>189.76</v>
      </c>
      <c r="K171" s="5">
        <v>200.68145258350839</v>
      </c>
      <c r="L171" s="5">
        <v>198.57090239410684</v>
      </c>
      <c r="M171" s="5">
        <v>153.86939410392949</v>
      </c>
    </row>
    <row r="172" spans="1:13" hidden="1">
      <c r="A172">
        <f t="shared" si="2"/>
        <v>2</v>
      </c>
      <c r="B172" s="2">
        <v>36217</v>
      </c>
      <c r="C172" s="3">
        <v>1980.34214496001</v>
      </c>
      <c r="D172" s="3">
        <v>5342.6941119698804</v>
      </c>
      <c r="E172" s="3">
        <v>458.41449907496798</v>
      </c>
      <c r="F172" s="4">
        <v>89.944742000000005</v>
      </c>
      <c r="G172" s="3">
        <v>252.322564</v>
      </c>
      <c r="H172" s="4">
        <v>46.596348240563714</v>
      </c>
      <c r="J172">
        <v>189.76</v>
      </c>
      <c r="K172" s="5">
        <v>197.87805789476616</v>
      </c>
      <c r="L172" s="5">
        <v>196.02209944751388</v>
      </c>
      <c r="M172" s="5">
        <v>154.42210306104309</v>
      </c>
    </row>
    <row r="173" spans="1:13">
      <c r="A173">
        <f t="shared" si="2"/>
        <v>3</v>
      </c>
      <c r="B173" s="2">
        <v>36250</v>
      </c>
      <c r="C173" s="3">
        <v>2030.4986877506601</v>
      </c>
      <c r="D173" s="3">
        <v>5472.9415906998101</v>
      </c>
      <c r="E173" s="3">
        <v>510.16120229367999</v>
      </c>
      <c r="F173" s="4">
        <v>88.216379000000003</v>
      </c>
      <c r="G173" s="3">
        <v>258.50466799999998</v>
      </c>
      <c r="H173" s="4">
        <v>49.600494025424858</v>
      </c>
      <c r="J173">
        <v>187.63</v>
      </c>
      <c r="K173" s="5">
        <v>199.72261400021318</v>
      </c>
      <c r="L173" s="5">
        <v>197.5027624309393</v>
      </c>
      <c r="M173" s="5">
        <v>155.05125081114011</v>
      </c>
    </row>
    <row r="174" spans="1:13" hidden="1">
      <c r="A174">
        <f t="shared" si="2"/>
        <v>4</v>
      </c>
      <c r="B174" s="2">
        <v>36280</v>
      </c>
      <c r="C174" s="3">
        <v>2134.3098308253898</v>
      </c>
      <c r="D174" s="3">
        <v>5421.18862240203</v>
      </c>
      <c r="E174" s="3">
        <v>546.24782208760803</v>
      </c>
      <c r="F174" s="4">
        <v>91.379538999999994</v>
      </c>
      <c r="G174" s="3">
        <v>256.78447399999999</v>
      </c>
      <c r="H174" s="4">
        <v>49.668441742190289</v>
      </c>
      <c r="J174">
        <v>187.63</v>
      </c>
      <c r="K174" s="5">
        <v>200.38264277460507</v>
      </c>
      <c r="L174" s="5">
        <v>198.93186003683246</v>
      </c>
      <c r="M174" s="5">
        <v>155.65984165261091</v>
      </c>
    </row>
    <row r="175" spans="1:13" hidden="1">
      <c r="A175">
        <f t="shared" si="2"/>
        <v>5</v>
      </c>
      <c r="B175" s="2">
        <v>36311</v>
      </c>
      <c r="C175" s="3">
        <v>2002.61088670512</v>
      </c>
      <c r="D175" s="3">
        <v>5336.5501523705498</v>
      </c>
      <c r="E175" s="3">
        <v>554.78933309056697</v>
      </c>
      <c r="F175" s="4">
        <v>94.098618999999999</v>
      </c>
      <c r="G175" s="3">
        <v>243.79921100000001</v>
      </c>
      <c r="H175" s="4">
        <v>48.226149663503868</v>
      </c>
      <c r="J175">
        <v>187.63</v>
      </c>
      <c r="K175" s="5">
        <v>197.64102622508193</v>
      </c>
      <c r="L175" s="5">
        <v>197.70902394106821</v>
      </c>
      <c r="M175" s="5">
        <v>156.28406336945491</v>
      </c>
    </row>
    <row r="176" spans="1:13">
      <c r="A176">
        <f t="shared" si="2"/>
        <v>6</v>
      </c>
      <c r="B176" s="2">
        <v>36341</v>
      </c>
      <c r="C176" s="3">
        <v>2061.9241887850199</v>
      </c>
      <c r="D176" s="3">
        <v>5475.2218508880396</v>
      </c>
      <c r="E176" s="3">
        <v>605.48029098341704</v>
      </c>
      <c r="F176" s="4">
        <v>91.938770000000005</v>
      </c>
      <c r="G176" s="3">
        <v>244.974738</v>
      </c>
      <c r="H176" s="4">
        <v>49.583325144719232</v>
      </c>
      <c r="J176">
        <v>184.8</v>
      </c>
      <c r="K176" s="5">
        <v>196.79124591146936</v>
      </c>
      <c r="L176" s="5">
        <v>195.92633517495403</v>
      </c>
      <c r="M176" s="5">
        <v>156.89717893800744</v>
      </c>
    </row>
    <row r="177" spans="1:13" hidden="1">
      <c r="A177">
        <f t="shared" si="2"/>
        <v>7</v>
      </c>
      <c r="B177" s="2">
        <v>36371</v>
      </c>
      <c r="C177" s="3">
        <v>2089.8716814275599</v>
      </c>
      <c r="D177" s="3">
        <v>5533.9665437096801</v>
      </c>
      <c r="E177" s="3">
        <v>597.06054400210405</v>
      </c>
      <c r="F177" s="4">
        <v>90.671054999999996</v>
      </c>
      <c r="G177" s="3">
        <v>257.59357899999998</v>
      </c>
      <c r="H177" s="4">
        <v>54.091907150133466</v>
      </c>
      <c r="J177">
        <v>184.8</v>
      </c>
      <c r="K177" s="5">
        <v>198.15921460808298</v>
      </c>
      <c r="L177" s="5">
        <v>195.08655616942917</v>
      </c>
      <c r="M177" s="5">
        <v>157.56454106826899</v>
      </c>
    </row>
    <row r="178" spans="1:13" hidden="1">
      <c r="A178">
        <f t="shared" si="2"/>
        <v>8</v>
      </c>
      <c r="B178" s="2">
        <v>36403</v>
      </c>
      <c r="C178" s="3">
        <v>2022.7478127418001</v>
      </c>
      <c r="D178" s="3">
        <v>5662.3538538696002</v>
      </c>
      <c r="E178" s="3">
        <v>617.48034143513996</v>
      </c>
      <c r="F178" s="4">
        <v>91.775617999999994</v>
      </c>
      <c r="G178" s="3">
        <v>259.96322700000002</v>
      </c>
      <c r="H178" s="4">
        <v>53.040127879934126</v>
      </c>
      <c r="J178">
        <v>184.8</v>
      </c>
      <c r="K178" s="5">
        <v>197.97892832935554</v>
      </c>
      <c r="L178" s="5">
        <v>195.13812154696143</v>
      </c>
      <c r="M178" s="5">
        <v>158.21464703316354</v>
      </c>
    </row>
    <row r="179" spans="1:13">
      <c r="A179">
        <f t="shared" si="2"/>
        <v>9</v>
      </c>
      <c r="B179" s="2">
        <v>36433</v>
      </c>
      <c r="C179" s="3">
        <v>1984.25411383864</v>
      </c>
      <c r="D179" s="3">
        <v>5475.4395454769401</v>
      </c>
      <c r="E179" s="3">
        <v>582.45957783527194</v>
      </c>
      <c r="F179" s="4">
        <v>86.402163999999999</v>
      </c>
      <c r="G179" s="3">
        <v>253.744191</v>
      </c>
      <c r="H179" s="4">
        <v>58.716302029209878</v>
      </c>
      <c r="J179">
        <v>184.72</v>
      </c>
      <c r="K179" s="5">
        <v>199.65327904326705</v>
      </c>
      <c r="L179" s="5">
        <v>196.21362799263363</v>
      </c>
      <c r="M179" s="5">
        <v>158.84214942795811</v>
      </c>
    </row>
    <row r="180" spans="1:13" hidden="1">
      <c r="A180">
        <f t="shared" si="2"/>
        <v>10</v>
      </c>
      <c r="B180" s="2">
        <v>36462</v>
      </c>
      <c r="C180" s="3">
        <v>1986.3586387376799</v>
      </c>
      <c r="D180" s="3">
        <v>5899.5734466366102</v>
      </c>
      <c r="E180" s="3">
        <v>609.19083461430102</v>
      </c>
      <c r="F180" s="4">
        <v>86.462626</v>
      </c>
      <c r="G180" s="3">
        <v>251.216399</v>
      </c>
      <c r="H180" s="4">
        <v>60.433025781419111</v>
      </c>
      <c r="J180">
        <v>184.72</v>
      </c>
      <c r="K180" s="5">
        <v>197.9278620946946</v>
      </c>
      <c r="L180" s="5">
        <v>196.64088397790064</v>
      </c>
      <c r="M180" s="5">
        <v>159.51196955851907</v>
      </c>
    </row>
    <row r="181" spans="1:13" hidden="1">
      <c r="A181">
        <f t="shared" si="2"/>
        <v>11</v>
      </c>
      <c r="B181" s="2">
        <v>36494</v>
      </c>
      <c r="C181" s="3">
        <v>2098.3248972051802</v>
      </c>
      <c r="D181" s="3">
        <v>6081.1015257110503</v>
      </c>
      <c r="E181" s="3">
        <v>665.43210336112202</v>
      </c>
      <c r="F181" s="4">
        <v>84.817887999999996</v>
      </c>
      <c r="G181" s="3">
        <v>251.03240600000001</v>
      </c>
      <c r="H181" s="4">
        <v>58.299371329877751</v>
      </c>
      <c r="J181">
        <v>184.72</v>
      </c>
      <c r="K181" s="5">
        <v>198.53305392089581</v>
      </c>
      <c r="L181" s="5">
        <v>197.26703499079201</v>
      </c>
      <c r="M181" s="5">
        <v>160.18878244911539</v>
      </c>
    </row>
    <row r="182" spans="1:13">
      <c r="A182">
        <f t="shared" si="2"/>
        <v>12</v>
      </c>
      <c r="B182" s="2">
        <v>36525</v>
      </c>
      <c r="C182" s="3">
        <v>2155.0684385531299</v>
      </c>
      <c r="D182" s="3">
        <v>6386.7124471674997</v>
      </c>
      <c r="E182" s="3">
        <v>728.68391889464499</v>
      </c>
      <c r="F182" s="4">
        <v>85.027424999999994</v>
      </c>
      <c r="G182" s="3">
        <v>252.238381</v>
      </c>
      <c r="H182" s="4">
        <v>60.231307556881504</v>
      </c>
      <c r="J182">
        <v>183.78</v>
      </c>
      <c r="K182" s="5">
        <v>197.33844570264876</v>
      </c>
      <c r="L182" s="5">
        <v>196.87661141804799</v>
      </c>
      <c r="M182" s="5">
        <v>160.90833444695795</v>
      </c>
    </row>
    <row r="183" spans="1:13" hidden="1">
      <c r="A183">
        <f t="shared" si="2"/>
        <v>1</v>
      </c>
      <c r="B183" s="2">
        <v>36556</v>
      </c>
      <c r="C183" s="3">
        <v>2133.0719170218999</v>
      </c>
      <c r="D183" s="3">
        <v>6178.4347790931897</v>
      </c>
      <c r="E183" s="3">
        <v>752.10710375512303</v>
      </c>
      <c r="F183" s="4">
        <v>86.693421999999998</v>
      </c>
      <c r="G183" s="3">
        <v>243.140378</v>
      </c>
      <c r="H183" s="4">
        <v>67.149969439586883</v>
      </c>
      <c r="J183">
        <v>183.78</v>
      </c>
      <c r="K183" s="5">
        <v>196.8839131202979</v>
      </c>
      <c r="L183" s="5">
        <v>196.37569060773487</v>
      </c>
      <c r="M183" s="5">
        <v>161.70884996486566</v>
      </c>
    </row>
    <row r="184" spans="1:13" hidden="1">
      <c r="A184">
        <f t="shared" si="2"/>
        <v>2</v>
      </c>
      <c r="B184" s="2">
        <v>36585</v>
      </c>
      <c r="C184" s="3">
        <v>2164.4225351154601</v>
      </c>
      <c r="D184" s="3">
        <v>6433.9563402448703</v>
      </c>
      <c r="E184" s="3">
        <v>791.32314118692102</v>
      </c>
      <c r="F184" s="4">
        <v>88.177308999999994</v>
      </c>
      <c r="G184" s="3">
        <v>258.03560900000002</v>
      </c>
      <c r="H184" s="4">
        <v>65.520635866107796</v>
      </c>
      <c r="J184">
        <v>183.78</v>
      </c>
      <c r="K184" s="5">
        <v>200.91597557439522</v>
      </c>
      <c r="L184" s="5">
        <v>198.16574585635368</v>
      </c>
      <c r="M184" s="5">
        <v>162.40744374791069</v>
      </c>
    </row>
    <row r="185" spans="1:13">
      <c r="A185">
        <f t="shared" si="2"/>
        <v>3</v>
      </c>
      <c r="B185" s="2">
        <v>36616</v>
      </c>
      <c r="C185" s="3">
        <v>2172.4277543658</v>
      </c>
      <c r="D185" s="3">
        <v>6960.4955088915503</v>
      </c>
      <c r="E185" s="3">
        <v>804.551291541757</v>
      </c>
      <c r="F185" s="4">
        <v>91.698588000000001</v>
      </c>
      <c r="G185" s="3">
        <v>258.88458900000001</v>
      </c>
      <c r="H185" s="4">
        <v>73.11532933125595</v>
      </c>
      <c r="J185">
        <v>180.91</v>
      </c>
      <c r="K185" s="5">
        <v>203.29637315842982</v>
      </c>
      <c r="L185" s="5">
        <v>200.7734806629835</v>
      </c>
      <c r="M185" s="5">
        <v>163.1750722250782</v>
      </c>
    </row>
    <row r="186" spans="1:13" hidden="1">
      <c r="A186">
        <f t="shared" si="2"/>
        <v>4</v>
      </c>
      <c r="B186" s="2">
        <v>36644</v>
      </c>
      <c r="C186" s="3">
        <v>2200.6357953155202</v>
      </c>
      <c r="D186" s="3">
        <v>6935.4919149922498</v>
      </c>
      <c r="E186" s="3">
        <v>757.61699463513798</v>
      </c>
      <c r="F186" s="4">
        <v>100.517899</v>
      </c>
      <c r="G186" s="3">
        <v>264.53381899999999</v>
      </c>
      <c r="H186" s="4">
        <v>81.75862874201863</v>
      </c>
      <c r="J186">
        <v>180.91</v>
      </c>
      <c r="K186" s="5">
        <v>204.11589541979902</v>
      </c>
      <c r="L186" s="5">
        <v>200.83977900552492</v>
      </c>
      <c r="M186" s="5">
        <v>163.92872521482923</v>
      </c>
    </row>
    <row r="187" spans="1:13" hidden="1">
      <c r="A187">
        <f t="shared" si="2"/>
        <v>5</v>
      </c>
      <c r="B187" s="2">
        <v>36677</v>
      </c>
      <c r="C187" s="3">
        <v>2172.46361218108</v>
      </c>
      <c r="D187" s="3">
        <v>6914.8158475092896</v>
      </c>
      <c r="E187" s="3">
        <v>742.84565196122605</v>
      </c>
      <c r="F187" s="4">
        <v>104.113713</v>
      </c>
      <c r="G187" s="3">
        <v>272.51565299999999</v>
      </c>
      <c r="H187" s="4">
        <v>82.224546639630773</v>
      </c>
      <c r="J187">
        <v>180.91</v>
      </c>
      <c r="K187" s="5">
        <v>206.60472025615007</v>
      </c>
      <c r="L187" s="5">
        <v>201.3112338858196</v>
      </c>
      <c r="M187" s="5">
        <v>164.7966300715569</v>
      </c>
    </row>
    <row r="188" spans="1:13">
      <c r="A188">
        <f t="shared" si="2"/>
        <v>6</v>
      </c>
      <c r="B188" s="2">
        <v>36707</v>
      </c>
      <c r="C188" s="3">
        <v>2365.6584494308299</v>
      </c>
      <c r="D188" s="3">
        <v>6792.6070340999804</v>
      </c>
      <c r="E188" s="3">
        <v>730.71535876254495</v>
      </c>
      <c r="F188" s="4">
        <v>102.921863</v>
      </c>
      <c r="G188" s="3">
        <v>280.102576</v>
      </c>
      <c r="H188" s="4">
        <v>87.248269100400293</v>
      </c>
      <c r="J188">
        <v>185.8</v>
      </c>
      <c r="K188" s="5">
        <v>208.93342058815753</v>
      </c>
      <c r="L188" s="5">
        <v>203.64640883977904</v>
      </c>
      <c r="M188" s="5">
        <v>165.65055944086814</v>
      </c>
    </row>
    <row r="189" spans="1:13" hidden="1">
      <c r="A189">
        <f t="shared" si="2"/>
        <v>7</v>
      </c>
      <c r="B189" s="2">
        <v>36738</v>
      </c>
      <c r="C189" s="3">
        <v>2305.5421136489399</v>
      </c>
      <c r="D189" s="3">
        <v>6846.2443447225496</v>
      </c>
      <c r="E189" s="3">
        <v>718.75376054497201</v>
      </c>
      <c r="F189" s="4">
        <v>114.362734</v>
      </c>
      <c r="G189" s="3">
        <v>287.66349500000001</v>
      </c>
      <c r="H189" s="4">
        <v>94.433068087722248</v>
      </c>
      <c r="J189">
        <v>185.8</v>
      </c>
      <c r="K189" s="5">
        <v>208.99582974474282</v>
      </c>
      <c r="L189" s="5">
        <v>205.15653775322292</v>
      </c>
      <c r="M189" s="5">
        <v>166.49174733923974</v>
      </c>
    </row>
    <row r="190" spans="1:13" hidden="1">
      <c r="A190">
        <f t="shared" si="2"/>
        <v>8</v>
      </c>
      <c r="B190" s="2">
        <v>36769</v>
      </c>
      <c r="C190" s="3">
        <v>2336.4917360856698</v>
      </c>
      <c r="D190" s="3">
        <v>7084.48899740662</v>
      </c>
      <c r="E190" s="3">
        <v>723.78778252100005</v>
      </c>
      <c r="F190" s="4">
        <v>110.68898799999999</v>
      </c>
      <c r="G190" s="3">
        <v>288.57180699999998</v>
      </c>
      <c r="H190" s="4">
        <v>95.9268859051883</v>
      </c>
      <c r="J190">
        <v>185.8</v>
      </c>
      <c r="K190" s="5">
        <v>209.50330622318569</v>
      </c>
      <c r="L190" s="5">
        <v>206.57090239410684</v>
      </c>
      <c r="M190" s="5">
        <v>167.35677282418817</v>
      </c>
    </row>
    <row r="191" spans="1:13">
      <c r="A191">
        <f t="shared" si="2"/>
        <v>9</v>
      </c>
      <c r="B191" s="2">
        <v>36798</v>
      </c>
      <c r="C191" s="3">
        <v>2385.0157238369402</v>
      </c>
      <c r="D191" s="3">
        <v>7157.6794277108102</v>
      </c>
      <c r="E191" s="3">
        <v>704.80784793387397</v>
      </c>
      <c r="F191" s="4">
        <v>120.95939300000001</v>
      </c>
      <c r="G191" s="3">
        <v>288.99618400000003</v>
      </c>
      <c r="H191" s="4">
        <v>101.65160100954954</v>
      </c>
      <c r="J191">
        <v>206.03</v>
      </c>
      <c r="K191" s="5">
        <v>211.44179157219369</v>
      </c>
      <c r="L191" s="5">
        <v>208.2357274401474</v>
      </c>
      <c r="M191" s="5">
        <v>168.23987715215483</v>
      </c>
    </row>
    <row r="192" spans="1:13" hidden="1">
      <c r="A192">
        <f t="shared" si="2"/>
        <v>10</v>
      </c>
      <c r="B192" s="2">
        <v>36830</v>
      </c>
      <c r="C192" s="3">
        <v>2333.9968637451002</v>
      </c>
      <c r="D192" s="3">
        <v>7356.5174820869897</v>
      </c>
      <c r="E192" s="3">
        <v>683.22884358809097</v>
      </c>
      <c r="F192" s="4">
        <v>121.15833000000001</v>
      </c>
      <c r="G192" s="3">
        <v>293.41190599999999</v>
      </c>
      <c r="H192" s="4">
        <v>106.6382016183538</v>
      </c>
      <c r="J192">
        <v>206.03</v>
      </c>
      <c r="K192" s="5">
        <v>212.97617955614552</v>
      </c>
      <c r="L192" s="5">
        <v>209.78268876611423</v>
      </c>
      <c r="M192" s="5">
        <v>169.19202620689822</v>
      </c>
    </row>
    <row r="193" spans="1:13" hidden="1">
      <c r="A193">
        <f t="shared" si="2"/>
        <v>11</v>
      </c>
      <c r="B193" s="2">
        <v>36860</v>
      </c>
      <c r="C193" s="3">
        <v>2353.2317883912901</v>
      </c>
      <c r="D193" s="3">
        <v>6810.93140616045</v>
      </c>
      <c r="E193" s="3">
        <v>614.47874437179905</v>
      </c>
      <c r="F193" s="4">
        <v>121.717556</v>
      </c>
      <c r="G193" s="3">
        <v>295.16835099999997</v>
      </c>
      <c r="H193" s="4">
        <v>103.89918874596623</v>
      </c>
      <c r="J193">
        <v>206.03</v>
      </c>
      <c r="K193" s="5">
        <v>217.15511514989592</v>
      </c>
      <c r="L193" s="5">
        <v>213.20073664825046</v>
      </c>
      <c r="M193" s="5">
        <v>170.09362071670876</v>
      </c>
    </row>
    <row r="194" spans="1:13">
      <c r="A194">
        <f t="shared" ref="A194:A257" si="4">MONTH(B194)</f>
        <v>12</v>
      </c>
      <c r="B194" s="2">
        <v>36889</v>
      </c>
      <c r="C194" s="3">
        <v>2307.2926963313998</v>
      </c>
      <c r="D194" s="3">
        <v>6549.5898944698401</v>
      </c>
      <c r="E194" s="3">
        <v>595.45016713843995</v>
      </c>
      <c r="F194" s="4">
        <v>123.68566800000001</v>
      </c>
      <c r="G194" s="3">
        <v>293.48245200000002</v>
      </c>
      <c r="H194" s="4">
        <v>106.2095014968404</v>
      </c>
      <c r="J194">
        <v>192.43</v>
      </c>
      <c r="K194" s="5">
        <v>221.17518827403521</v>
      </c>
      <c r="L194" s="5">
        <v>216.05893186003681</v>
      </c>
      <c r="M194" s="5">
        <v>171.00342193772292</v>
      </c>
    </row>
    <row r="195" spans="1:13" hidden="1">
      <c r="A195">
        <f t="shared" si="4"/>
        <v>1</v>
      </c>
      <c r="B195" s="2">
        <v>36922</v>
      </c>
      <c r="C195" s="3">
        <v>2428.89957671209</v>
      </c>
      <c r="D195" s="3">
        <v>6755.8281051653203</v>
      </c>
      <c r="E195" s="3">
        <v>685.46225876722394</v>
      </c>
      <c r="F195" s="4">
        <v>126.17652699999999</v>
      </c>
      <c r="G195" s="3">
        <v>289.17167000000001</v>
      </c>
      <c r="H195" s="4">
        <v>107.01219042535291</v>
      </c>
      <c r="J195">
        <v>192.43</v>
      </c>
      <c r="K195" s="5">
        <v>224.49363164961488</v>
      </c>
      <c r="L195" s="5">
        <v>218.96132596685084</v>
      </c>
      <c r="M195" s="5">
        <v>171.92104862907794</v>
      </c>
    </row>
    <row r="196" spans="1:13" hidden="1">
      <c r="A196">
        <f t="shared" si="4"/>
        <v>2</v>
      </c>
      <c r="B196" s="2">
        <v>36950</v>
      </c>
      <c r="C196" s="3">
        <v>2431.1372038018299</v>
      </c>
      <c r="D196" s="3">
        <v>6480.6679392506603</v>
      </c>
      <c r="E196" s="3">
        <v>661.92387891027397</v>
      </c>
      <c r="F196" s="4">
        <v>129.870634</v>
      </c>
      <c r="G196" s="3">
        <v>287.21605899999997</v>
      </c>
      <c r="H196" s="4">
        <v>109.32274413492192</v>
      </c>
      <c r="J196">
        <v>192.43</v>
      </c>
      <c r="K196" s="5">
        <v>225.99208242502749</v>
      </c>
      <c r="L196" s="5">
        <v>220.97974217311233</v>
      </c>
      <c r="M196" s="5">
        <v>172.72813553554107</v>
      </c>
    </row>
    <row r="197" spans="1:13">
      <c r="A197">
        <f t="shared" si="4"/>
        <v>3</v>
      </c>
      <c r="B197" s="2">
        <v>36980</v>
      </c>
      <c r="C197" s="3">
        <v>2336.8878945158699</v>
      </c>
      <c r="D197" s="3">
        <v>6501.5302895329196</v>
      </c>
      <c r="E197" s="3">
        <v>640.79951326007904</v>
      </c>
      <c r="F197" s="4">
        <v>139.08339699999999</v>
      </c>
      <c r="G197" s="3">
        <v>275.73356799999999</v>
      </c>
      <c r="H197" s="4">
        <v>108.43266021672422</v>
      </c>
      <c r="J197">
        <v>192.51</v>
      </c>
      <c r="K197" s="5">
        <v>227.33421019096133</v>
      </c>
      <c r="L197" s="5">
        <v>222.52670349907922</v>
      </c>
      <c r="M197" s="5">
        <v>173.56068531857488</v>
      </c>
    </row>
    <row r="198" spans="1:13" hidden="1">
      <c r="A198">
        <f t="shared" si="4"/>
        <v>4</v>
      </c>
      <c r="B198" s="2">
        <v>37011</v>
      </c>
      <c r="C198" s="3">
        <v>2497.1764689660699</v>
      </c>
      <c r="D198" s="3">
        <v>6676.0659993952104</v>
      </c>
      <c r="E198" s="3">
        <v>642.83868665113198</v>
      </c>
      <c r="F198" s="4">
        <v>136.47678099999999</v>
      </c>
      <c r="G198" s="3">
        <v>280.71728200000001</v>
      </c>
      <c r="H198" s="4">
        <v>103.77285339003868</v>
      </c>
      <c r="J198">
        <v>192.51</v>
      </c>
      <c r="K198" s="5">
        <v>225.13790038051894</v>
      </c>
      <c r="L198" s="5">
        <v>221.56169429097611</v>
      </c>
      <c r="M198" s="5">
        <v>174.31558235745706</v>
      </c>
    </row>
    <row r="199" spans="1:13" hidden="1">
      <c r="A199">
        <f t="shared" si="4"/>
        <v>5</v>
      </c>
      <c r="B199" s="2">
        <v>37042</v>
      </c>
      <c r="C199" s="3">
        <v>2531.0082972403402</v>
      </c>
      <c r="D199" s="3">
        <v>6643.2245693459199</v>
      </c>
      <c r="E199" s="3">
        <v>655.45262969896999</v>
      </c>
      <c r="F199" s="4">
        <v>140.53920099999999</v>
      </c>
      <c r="G199" s="3">
        <v>278.88313799999997</v>
      </c>
      <c r="H199" s="4">
        <v>104.57851469190291</v>
      </c>
      <c r="J199">
        <v>192.51</v>
      </c>
      <c r="K199" s="5">
        <v>224.2887510842726</v>
      </c>
      <c r="L199" s="5">
        <v>222.95395948434623</v>
      </c>
      <c r="M199" s="5">
        <v>175.02158023936306</v>
      </c>
    </row>
    <row r="200" spans="1:13">
      <c r="A200">
        <f t="shared" si="4"/>
        <v>6</v>
      </c>
      <c r="B200" s="2">
        <v>37071</v>
      </c>
      <c r="C200" s="3">
        <v>2609.09409475436</v>
      </c>
      <c r="D200" s="3">
        <v>6420.8269354777203</v>
      </c>
      <c r="E200" s="3">
        <v>640.48206720524195</v>
      </c>
      <c r="F200" s="4">
        <v>148.01939999999999</v>
      </c>
      <c r="G200" s="3">
        <v>293.27020499999998</v>
      </c>
      <c r="H200" s="4">
        <v>98.95204419155796</v>
      </c>
      <c r="J200">
        <v>186.69</v>
      </c>
      <c r="K200" s="5">
        <v>224.44130338022163</v>
      </c>
      <c r="L200" s="5">
        <v>224.21362799263355</v>
      </c>
      <c r="M200" s="5">
        <v>175.723464733013</v>
      </c>
    </row>
    <row r="201" spans="1:13" hidden="1">
      <c r="A201">
        <f t="shared" si="4"/>
        <v>7</v>
      </c>
      <c r="B201" s="2">
        <v>37103</v>
      </c>
      <c r="C201" s="3">
        <v>2478.6209027455702</v>
      </c>
      <c r="D201" s="3">
        <v>6346.8888568436496</v>
      </c>
      <c r="E201" s="3">
        <v>601.01478795819605</v>
      </c>
      <c r="F201" s="4">
        <v>146.189672</v>
      </c>
      <c r="G201" s="3">
        <v>293.74243899999999</v>
      </c>
      <c r="H201" s="4">
        <v>98.061970554054895</v>
      </c>
      <c r="J201">
        <v>186.69</v>
      </c>
      <c r="K201" s="5">
        <v>225.37493205020326</v>
      </c>
      <c r="L201" s="5">
        <v>227.74217311233889</v>
      </c>
      <c r="M201" s="5">
        <v>176.46519892947566</v>
      </c>
    </row>
    <row r="202" spans="1:13" hidden="1">
      <c r="A202">
        <f t="shared" si="4"/>
        <v>8</v>
      </c>
      <c r="B202" s="2">
        <v>37134</v>
      </c>
      <c r="C202" s="3">
        <v>2405.78341162478</v>
      </c>
      <c r="D202" s="3">
        <v>5828.0502526760301</v>
      </c>
      <c r="E202" s="3">
        <v>573.874060773721</v>
      </c>
      <c r="F202" s="4">
        <v>146.67489800000001</v>
      </c>
      <c r="G202" s="3">
        <v>305.92384199999998</v>
      </c>
      <c r="H202" s="4">
        <v>93.309083352846855</v>
      </c>
      <c r="J202">
        <v>186.69</v>
      </c>
      <c r="K202" s="5">
        <v>231.37572251488444</v>
      </c>
      <c r="L202" s="5">
        <v>230.04051565377534</v>
      </c>
      <c r="M202" s="5">
        <v>177.24722426553947</v>
      </c>
    </row>
    <row r="203" spans="1:13">
      <c r="A203">
        <f t="shared" si="4"/>
        <v>9</v>
      </c>
      <c r="B203" s="2">
        <v>37162</v>
      </c>
      <c r="C203" s="3">
        <v>2245.7583003230402</v>
      </c>
      <c r="D203" s="3">
        <v>5665.3175489571104</v>
      </c>
      <c r="E203" s="3">
        <v>516.99338991224204</v>
      </c>
      <c r="F203" s="4">
        <v>150.22187700000001</v>
      </c>
      <c r="G203" s="3">
        <v>306.30641600000001</v>
      </c>
      <c r="H203" s="4">
        <v>91.806181940007548</v>
      </c>
      <c r="J203">
        <v>192.35</v>
      </c>
      <c r="K203" s="5">
        <v>234.0177306645507</v>
      </c>
      <c r="L203" s="5">
        <v>232.20626151012894</v>
      </c>
      <c r="M203" s="5">
        <v>178.00703730502039</v>
      </c>
    </row>
    <row r="204" spans="1:13" hidden="1">
      <c r="A204">
        <f t="shared" si="4"/>
        <v>10</v>
      </c>
      <c r="B204" s="2">
        <v>37195</v>
      </c>
      <c r="C204" s="3">
        <v>2391.1921212758598</v>
      </c>
      <c r="D204" s="3">
        <v>5647.3863718140301</v>
      </c>
      <c r="E204" s="3">
        <v>536.99924763468903</v>
      </c>
      <c r="F204" s="4">
        <v>144.07037600000001</v>
      </c>
      <c r="G204" s="3">
        <v>315.90656000000001</v>
      </c>
      <c r="H204" s="4">
        <v>84.62623160469802</v>
      </c>
      <c r="J204">
        <v>192.35</v>
      </c>
      <c r="K204" s="5">
        <v>237.84049543174226</v>
      </c>
      <c r="L204" s="5">
        <v>236.69244935543276</v>
      </c>
      <c r="M204" s="5">
        <v>178.68097082383741</v>
      </c>
    </row>
    <row r="205" spans="1:13" hidden="1">
      <c r="A205">
        <f t="shared" si="4"/>
        <v>11</v>
      </c>
      <c r="B205" s="2">
        <v>37225</v>
      </c>
      <c r="C205" s="3">
        <v>2501.7111662591101</v>
      </c>
      <c r="D205" s="3">
        <v>5804.0492343416499</v>
      </c>
      <c r="E205" s="3">
        <v>575.38916900401898</v>
      </c>
      <c r="F205" s="4">
        <v>146.27968899999999</v>
      </c>
      <c r="G205" s="3">
        <v>314.24976400000003</v>
      </c>
      <c r="H205" s="4">
        <v>84.987611001519554</v>
      </c>
      <c r="J205">
        <v>192.35</v>
      </c>
      <c r="K205" s="5">
        <v>235.29555622180061</v>
      </c>
      <c r="L205" s="5">
        <v>235.15285451197053</v>
      </c>
      <c r="M205" s="5">
        <v>179.31916802809786</v>
      </c>
    </row>
    <row r="206" spans="1:13">
      <c r="A206">
        <f t="shared" si="4"/>
        <v>12</v>
      </c>
      <c r="B206" s="2">
        <v>37256</v>
      </c>
      <c r="C206" s="3">
        <v>2571.1118390043098</v>
      </c>
      <c r="D206" s="3">
        <v>5934.8149910565699</v>
      </c>
      <c r="E206" s="3">
        <v>631.00963440970895</v>
      </c>
      <c r="F206" s="4">
        <v>151.755066</v>
      </c>
      <c r="G206" s="3">
        <v>324.387677</v>
      </c>
      <c r="H206" s="4">
        <v>78.475809254016525</v>
      </c>
      <c r="I206" s="9">
        <v>100</v>
      </c>
      <c r="J206">
        <v>205.1</v>
      </c>
      <c r="K206" s="5">
        <v>233.22846645542481</v>
      </c>
      <c r="L206" s="5">
        <v>233.95948434622466</v>
      </c>
      <c r="M206" s="5">
        <v>179.96844128268691</v>
      </c>
    </row>
    <row r="207" spans="1:13" hidden="1">
      <c r="A207">
        <f t="shared" si="4"/>
        <v>1</v>
      </c>
      <c r="B207" s="2">
        <v>37287</v>
      </c>
      <c r="C207" s="3">
        <v>2604.5409706150199</v>
      </c>
      <c r="D207" s="3">
        <v>5814.7236578934999</v>
      </c>
      <c r="E207" s="3">
        <v>659.08813686758697</v>
      </c>
      <c r="F207" s="4">
        <v>153.05606599999999</v>
      </c>
      <c r="G207" s="3">
        <v>324.22325799999999</v>
      </c>
      <c r="H207" s="4">
        <v>84.039799063192774</v>
      </c>
      <c r="I207" s="9">
        <v>101.42</v>
      </c>
      <c r="J207">
        <v>205.1</v>
      </c>
      <c r="K207" s="5">
        <v>233.33878675983991</v>
      </c>
      <c r="L207" s="5">
        <v>235.52117863720076</v>
      </c>
      <c r="M207" s="5">
        <v>180.61033050372353</v>
      </c>
    </row>
    <row r="208" spans="1:13" hidden="1">
      <c r="A208">
        <f t="shared" si="4"/>
        <v>2</v>
      </c>
      <c r="B208" s="2">
        <v>37315</v>
      </c>
      <c r="C208" s="3">
        <v>2573.6779355845301</v>
      </c>
      <c r="D208" s="3">
        <v>5659.7537078435098</v>
      </c>
      <c r="E208" s="3">
        <v>657.65077154626204</v>
      </c>
      <c r="F208" s="4">
        <v>153.018067</v>
      </c>
      <c r="G208" s="3">
        <v>317.48835200000002</v>
      </c>
      <c r="H208" s="4">
        <v>83.402441227097512</v>
      </c>
      <c r="I208" s="9">
        <v>106.673556</v>
      </c>
      <c r="J208">
        <v>205.1</v>
      </c>
      <c r="K208" s="5">
        <v>234.68406961260473</v>
      </c>
      <c r="L208" s="5">
        <v>237.23020257826892</v>
      </c>
      <c r="M208" s="5">
        <v>181.20494585777789</v>
      </c>
    </row>
    <row r="209" spans="1:13">
      <c r="A209">
        <f t="shared" si="4"/>
        <v>3</v>
      </c>
      <c r="B209" s="2">
        <v>37344</v>
      </c>
      <c r="C209" s="3">
        <v>2577.8784798779402</v>
      </c>
      <c r="D209" s="3">
        <v>5716.7625639636799</v>
      </c>
      <c r="E209" s="3">
        <v>674.28275914661697</v>
      </c>
      <c r="F209" s="4">
        <v>156.87272899999999</v>
      </c>
      <c r="G209" s="3">
        <v>321.10720900000001</v>
      </c>
      <c r="H209" s="4">
        <v>86.36845722372442</v>
      </c>
      <c r="I209" s="9">
        <v>108.36966554040001</v>
      </c>
      <c r="J209">
        <v>209.95</v>
      </c>
      <c r="K209" s="5">
        <v>232.66678404615737</v>
      </c>
      <c r="L209" s="5">
        <v>235.28545119705342</v>
      </c>
      <c r="M209" s="5">
        <v>181.83616033465725</v>
      </c>
    </row>
    <row r="210" spans="1:13" hidden="1">
      <c r="A210">
        <f t="shared" si="4"/>
        <v>4</v>
      </c>
      <c r="B210" s="2">
        <v>37376</v>
      </c>
      <c r="C210" s="3">
        <v>2530.8806204063198</v>
      </c>
      <c r="D210" s="3">
        <v>5491.2766769539003</v>
      </c>
      <c r="E210" s="3">
        <v>674.55143120170305</v>
      </c>
      <c r="F210" s="4">
        <v>157.49302900000001</v>
      </c>
      <c r="G210" s="3">
        <v>323.38019200000002</v>
      </c>
      <c r="H210" s="4">
        <v>84.055302654975748</v>
      </c>
      <c r="I210" s="9">
        <v>107.09090348702328</v>
      </c>
      <c r="J210">
        <v>209.95</v>
      </c>
      <c r="K210" s="5">
        <v>236.02619737853851</v>
      </c>
      <c r="L210" s="5">
        <v>238.93922651933707</v>
      </c>
      <c r="M210" s="5">
        <v>182.52323663058522</v>
      </c>
    </row>
    <row r="211" spans="1:13" hidden="1">
      <c r="A211">
        <f t="shared" si="4"/>
        <v>5</v>
      </c>
      <c r="B211" s="2">
        <v>37407</v>
      </c>
      <c r="C211" s="3">
        <v>2551.4692472588099</v>
      </c>
      <c r="D211" s="3">
        <v>5221.0507308781798</v>
      </c>
      <c r="E211" s="3">
        <v>629.67830516979802</v>
      </c>
      <c r="F211" s="4">
        <v>153.45974100000001</v>
      </c>
      <c r="G211" s="3">
        <v>326.82906700000001</v>
      </c>
      <c r="H211" s="4">
        <v>82.536230008804225</v>
      </c>
      <c r="I211" s="9">
        <v>107.40146710713564</v>
      </c>
      <c r="J211">
        <v>209.95</v>
      </c>
      <c r="K211" s="5">
        <v>235.38759241326295</v>
      </c>
      <c r="L211" s="5">
        <v>240.55248618784537</v>
      </c>
      <c r="M211" s="5">
        <v>183.19923687618461</v>
      </c>
    </row>
    <row r="212" spans="1:13">
      <c r="A212">
        <f t="shared" si="4"/>
        <v>6</v>
      </c>
      <c r="B212" s="2">
        <v>37435</v>
      </c>
      <c r="C212" s="3">
        <v>2449.94996504547</v>
      </c>
      <c r="D212" s="3">
        <v>4946.40757523309</v>
      </c>
      <c r="E212" s="3">
        <v>587.31518240525202</v>
      </c>
      <c r="F212" s="4">
        <v>158.30087599999999</v>
      </c>
      <c r="G212" s="3">
        <v>325.07270599999998</v>
      </c>
      <c r="H212" s="4">
        <v>82.119562358850771</v>
      </c>
      <c r="I212" s="9">
        <v>109.95762202428548</v>
      </c>
      <c r="J212">
        <v>211.44</v>
      </c>
      <c r="K212" s="5">
        <v>238.37570589296359</v>
      </c>
      <c r="L212" s="5">
        <v>243.64640883977904</v>
      </c>
      <c r="M212" s="5">
        <v>183.91304016312293</v>
      </c>
    </row>
    <row r="213" spans="1:13" hidden="1">
      <c r="A213">
        <f t="shared" si="4"/>
        <v>7</v>
      </c>
      <c r="B213" s="2">
        <v>37468</v>
      </c>
      <c r="C213" s="3">
        <v>2337.5608710189899</v>
      </c>
      <c r="D213" s="3">
        <v>4672.4198781360401</v>
      </c>
      <c r="E213" s="3">
        <v>559.69553779875298</v>
      </c>
      <c r="F213" s="4">
        <v>154.83779100000001</v>
      </c>
      <c r="G213" s="3">
        <v>318.51683800000001</v>
      </c>
      <c r="H213" s="4">
        <v>86.792502147275044</v>
      </c>
      <c r="I213" s="9">
        <v>110.25450760375105</v>
      </c>
      <c r="J213">
        <v>211.44</v>
      </c>
      <c r="K213" s="5">
        <v>240.83553471180377</v>
      </c>
      <c r="L213" s="5">
        <v>246.88766114180484</v>
      </c>
      <c r="M213" s="5">
        <v>184.718883020455</v>
      </c>
    </row>
    <row r="214" spans="1:13" hidden="1">
      <c r="A214">
        <f t="shared" si="4"/>
        <v>8</v>
      </c>
      <c r="B214" s="2">
        <v>37498</v>
      </c>
      <c r="C214" s="3">
        <v>2367.51378391036</v>
      </c>
      <c r="D214" s="3">
        <v>4626.03789661888</v>
      </c>
      <c r="E214" s="3">
        <v>561.51045129008298</v>
      </c>
      <c r="F214" s="4">
        <v>153.82561799999999</v>
      </c>
      <c r="G214" s="3">
        <v>321.25976600000001</v>
      </c>
      <c r="H214" s="4">
        <v>85.743710230577591</v>
      </c>
      <c r="I214" s="9">
        <v>114.21264442672572</v>
      </c>
      <c r="J214">
        <v>211.44</v>
      </c>
      <c r="K214" s="5">
        <v>243.34704539200351</v>
      </c>
      <c r="L214" s="5">
        <v>251.02025782688773</v>
      </c>
      <c r="M214" s="5">
        <v>185.48240814202063</v>
      </c>
    </row>
    <row r="215" spans="1:13">
      <c r="A215">
        <f t="shared" si="4"/>
        <v>9</v>
      </c>
      <c r="B215" s="2">
        <v>37529</v>
      </c>
      <c r="C215" s="3">
        <v>2270.0950545895498</v>
      </c>
      <c r="D215" s="3">
        <v>4175.1538000504097</v>
      </c>
      <c r="E215" s="3">
        <v>507.84286680033802</v>
      </c>
      <c r="F215" s="4">
        <v>151.13524100000001</v>
      </c>
      <c r="G215" s="3">
        <v>322.41916099999997</v>
      </c>
      <c r="H215" s="4">
        <v>94.625909747734141</v>
      </c>
      <c r="I215" s="9">
        <v>113.92711281565892</v>
      </c>
      <c r="J215">
        <v>211.35</v>
      </c>
      <c r="K215" s="5">
        <v>247.45222890724426</v>
      </c>
      <c r="L215" s="5">
        <v>255.0570902394108</v>
      </c>
      <c r="M215" s="5">
        <v>186.24880260271129</v>
      </c>
    </row>
    <row r="216" spans="1:13" hidden="1">
      <c r="A216">
        <f t="shared" si="4"/>
        <v>10</v>
      </c>
      <c r="B216" s="2">
        <v>37560</v>
      </c>
      <c r="C216" s="3">
        <v>2343.3351841847002</v>
      </c>
      <c r="D216" s="3">
        <v>4389.9370769164898</v>
      </c>
      <c r="E216" s="3">
        <v>529.44382599269204</v>
      </c>
      <c r="F216" s="4">
        <v>143.36640600000001</v>
      </c>
      <c r="G216" s="3">
        <v>325.87920700000001</v>
      </c>
      <c r="H216" s="4">
        <v>93.650288230462081</v>
      </c>
      <c r="I216" s="9">
        <v>113.90432739309578</v>
      </c>
      <c r="J216">
        <v>211.35</v>
      </c>
      <c r="K216" s="5">
        <v>247.92124410768307</v>
      </c>
      <c r="L216" s="5">
        <v>255.0570902394108</v>
      </c>
      <c r="M216" s="5">
        <v>187.02589187286779</v>
      </c>
    </row>
    <row r="217" spans="1:13" hidden="1">
      <c r="A217">
        <f t="shared" si="4"/>
        <v>11</v>
      </c>
      <c r="B217" s="2">
        <v>37589</v>
      </c>
      <c r="C217" s="3">
        <v>2381.7449922494602</v>
      </c>
      <c r="D217" s="3">
        <v>4574.85066295452</v>
      </c>
      <c r="E217" s="3">
        <v>559.43613362312306</v>
      </c>
      <c r="F217" s="4">
        <v>147.67311100000001</v>
      </c>
      <c r="G217" s="3">
        <v>335.81519200000002</v>
      </c>
      <c r="H217" s="4">
        <v>96.180381877411534</v>
      </c>
      <c r="I217" s="9">
        <v>113.74486133474545</v>
      </c>
      <c r="J217">
        <v>211.35</v>
      </c>
      <c r="K217" s="5">
        <v>248.19421298590655</v>
      </c>
      <c r="L217" s="5">
        <v>256.01473296500939</v>
      </c>
      <c r="M217" s="5">
        <v>187.74707919335853</v>
      </c>
    </row>
    <row r="218" spans="1:13">
      <c r="A218">
        <f t="shared" si="4"/>
        <v>12</v>
      </c>
      <c r="B218" s="2">
        <v>37621</v>
      </c>
      <c r="C218" s="3">
        <v>2330.8268062044599</v>
      </c>
      <c r="D218" s="3">
        <v>4340.9006771085096</v>
      </c>
      <c r="E218" s="3">
        <v>539.21574387398198</v>
      </c>
      <c r="F218" s="4">
        <v>148.82177300000001</v>
      </c>
      <c r="G218" s="3">
        <v>336.94636400000002</v>
      </c>
      <c r="H218" s="4">
        <v>94.213897025622359</v>
      </c>
      <c r="I218" s="9">
        <v>117.22545409158866</v>
      </c>
      <c r="J218">
        <v>206.64</v>
      </c>
      <c r="K218" s="5">
        <v>253.78019418097341</v>
      </c>
      <c r="L218" s="5">
        <v>261.03867403314928</v>
      </c>
      <c r="M218" s="5">
        <v>188.54840735626317</v>
      </c>
    </row>
    <row r="219" spans="1:13" hidden="1">
      <c r="A219">
        <f t="shared" si="4"/>
        <v>1</v>
      </c>
      <c r="B219" s="2">
        <v>37652</v>
      </c>
      <c r="C219" s="3">
        <v>2279.26453276954</v>
      </c>
      <c r="D219" s="3">
        <v>4043.8505126610999</v>
      </c>
      <c r="E219" s="3">
        <v>515.71204194737402</v>
      </c>
      <c r="F219" s="4">
        <v>140.92672400000001</v>
      </c>
      <c r="G219" s="3">
        <v>337.392132</v>
      </c>
      <c r="H219" s="4">
        <v>93.116126118869502</v>
      </c>
      <c r="I219" s="9">
        <v>116.9323904563597</v>
      </c>
      <c r="J219">
        <v>206.64</v>
      </c>
      <c r="K219" s="5">
        <v>254.81532430291054</v>
      </c>
      <c r="L219" s="5">
        <v>262.94659300184173</v>
      </c>
      <c r="M219" s="5">
        <v>189.31357783313126</v>
      </c>
    </row>
    <row r="220" spans="1:13" hidden="1">
      <c r="A220">
        <f t="shared" si="4"/>
        <v>2</v>
      </c>
      <c r="B220" s="2">
        <v>37680</v>
      </c>
      <c r="C220" s="3">
        <v>2173.1902546753199</v>
      </c>
      <c r="D220" s="3">
        <v>3839.3605476439302</v>
      </c>
      <c r="E220" s="3">
        <v>484.71789015280598</v>
      </c>
      <c r="F220" s="4">
        <v>138.34122199999999</v>
      </c>
      <c r="G220" s="3">
        <v>325.49892399999999</v>
      </c>
      <c r="H220" s="4">
        <v>93.089718385502181</v>
      </c>
      <c r="I220" s="9">
        <v>117.52874564768715</v>
      </c>
      <c r="J220">
        <v>206.64</v>
      </c>
      <c r="K220" s="5">
        <v>257.28081688737916</v>
      </c>
      <c r="L220" s="5">
        <v>266.25414364640892</v>
      </c>
      <c r="M220" s="5">
        <v>190.01134893852512</v>
      </c>
    </row>
    <row r="221" spans="1:13">
      <c r="A221">
        <f t="shared" si="4"/>
        <v>3</v>
      </c>
      <c r="B221" s="2">
        <v>37711</v>
      </c>
      <c r="C221" s="3">
        <v>2264.38565182396</v>
      </c>
      <c r="D221" s="3">
        <v>3844.9684099136098</v>
      </c>
      <c r="E221" s="3">
        <v>472.96129075664999</v>
      </c>
      <c r="F221" s="4">
        <v>142.012654</v>
      </c>
      <c r="G221" s="3">
        <v>341.69819999999999</v>
      </c>
      <c r="H221" s="4">
        <v>91.827645219518899</v>
      </c>
      <c r="I221" s="9">
        <v>118.86857334807078</v>
      </c>
      <c r="J221">
        <v>204.55</v>
      </c>
      <c r="K221" s="5">
        <v>256.14041459995656</v>
      </c>
      <c r="L221" s="5">
        <v>266.7697974217312</v>
      </c>
      <c r="M221" s="5">
        <v>190.76951662270358</v>
      </c>
    </row>
    <row r="222" spans="1:13" hidden="1">
      <c r="A222">
        <f t="shared" si="4"/>
        <v>4</v>
      </c>
      <c r="B222" s="2">
        <v>37741</v>
      </c>
      <c r="C222" s="3">
        <v>2361.1035736472099</v>
      </c>
      <c r="D222" s="3">
        <v>4046.08683962442</v>
      </c>
      <c r="E222" s="3">
        <v>497.59171008646302</v>
      </c>
      <c r="F222" s="4">
        <v>143.432412</v>
      </c>
      <c r="G222" s="3">
        <v>349.62143700000001</v>
      </c>
      <c r="H222" s="4">
        <v>87.795759618100959</v>
      </c>
      <c r="I222" s="9">
        <v>120.81801795097914</v>
      </c>
      <c r="J222">
        <v>204.55</v>
      </c>
      <c r="K222" s="5">
        <v>257.55252373087023</v>
      </c>
      <c r="L222" s="5">
        <v>268.95027624309409</v>
      </c>
      <c r="M222" s="5">
        <v>191.51660825655344</v>
      </c>
    </row>
    <row r="223" spans="1:13" hidden="1">
      <c r="A223">
        <f t="shared" si="4"/>
        <v>5</v>
      </c>
      <c r="B223" s="2">
        <v>37771</v>
      </c>
      <c r="C223" s="3">
        <v>2344.2709504720301</v>
      </c>
      <c r="D223" s="3">
        <v>4107.9075746909202</v>
      </c>
      <c r="E223" s="3">
        <v>511.94464887618301</v>
      </c>
      <c r="F223" s="4">
        <v>146.57807399999999</v>
      </c>
      <c r="G223" s="3">
        <v>362.38912800000003</v>
      </c>
      <c r="H223" s="4">
        <v>91.063017355256861</v>
      </c>
      <c r="I223" s="9">
        <v>121.54292605868501</v>
      </c>
      <c r="J223">
        <v>204.55</v>
      </c>
      <c r="K223" s="5">
        <v>261.67976207259352</v>
      </c>
      <c r="L223" s="5">
        <v>274.1878453038675</v>
      </c>
      <c r="M223" s="5">
        <v>192.29534288201236</v>
      </c>
    </row>
    <row r="224" spans="1:13">
      <c r="A224">
        <f t="shared" si="4"/>
        <v>6</v>
      </c>
      <c r="B224" s="2">
        <v>37802</v>
      </c>
      <c r="C224" s="3">
        <v>2370.7839707016101</v>
      </c>
      <c r="D224" s="3">
        <v>4062.0903523822899</v>
      </c>
      <c r="E224" s="3">
        <v>525.79168705316704</v>
      </c>
      <c r="F224" s="4">
        <v>145.04665800000001</v>
      </c>
      <c r="G224" s="3">
        <v>351.65236199999998</v>
      </c>
      <c r="H224" s="4">
        <v>85.295504725854727</v>
      </c>
      <c r="I224" s="9">
        <v>121.20260586572068</v>
      </c>
      <c r="J224">
        <v>217.36</v>
      </c>
      <c r="K224" s="5">
        <v>261.69866181224501</v>
      </c>
      <c r="L224" s="5">
        <v>274.11418047882148</v>
      </c>
      <c r="M224" s="5">
        <v>193.04777188794085</v>
      </c>
    </row>
    <row r="225" spans="1:13" hidden="1">
      <c r="A225">
        <f t="shared" si="4"/>
        <v>7</v>
      </c>
      <c r="B225" s="2">
        <v>37833</v>
      </c>
      <c r="C225" s="3">
        <v>2445.6020735775401</v>
      </c>
      <c r="D225" s="3">
        <v>4289.5751319756</v>
      </c>
      <c r="E225" s="3">
        <v>578.16089658012697</v>
      </c>
      <c r="F225" s="4">
        <v>155.55354800000001</v>
      </c>
      <c r="G225" s="3">
        <v>354.52038599999997</v>
      </c>
      <c r="H225" s="4">
        <v>84.790342099115847</v>
      </c>
      <c r="I225" s="9">
        <v>121.92982150091501</v>
      </c>
      <c r="J225">
        <v>217.36</v>
      </c>
      <c r="K225" s="5">
        <v>259.40905377560784</v>
      </c>
      <c r="L225" s="5">
        <v>269.04604051565389</v>
      </c>
      <c r="M225" s="5">
        <v>193.8047155882968</v>
      </c>
    </row>
    <row r="226" spans="1:13" hidden="1">
      <c r="A226">
        <f t="shared" si="4"/>
        <v>8</v>
      </c>
      <c r="B226" s="2">
        <v>37862</v>
      </c>
      <c r="C226" s="3">
        <v>2510.3290063928298</v>
      </c>
      <c r="D226" s="3">
        <v>4389.0353135269997</v>
      </c>
      <c r="E226" s="3">
        <v>617.77717616737198</v>
      </c>
      <c r="F226" s="4">
        <v>156.11160799999999</v>
      </c>
      <c r="G226" s="3">
        <v>354.44613299999997</v>
      </c>
      <c r="H226" s="4">
        <v>84.631529788364205</v>
      </c>
      <c r="I226" s="9">
        <v>120.34473382140311</v>
      </c>
      <c r="J226">
        <v>217.36</v>
      </c>
      <c r="K226" s="5">
        <v>259.35610987951571</v>
      </c>
      <c r="L226" s="5">
        <v>269.73112338858209</v>
      </c>
      <c r="M226" s="5">
        <v>194.58013943784229</v>
      </c>
    </row>
    <row r="227" spans="1:13">
      <c r="A227">
        <f t="shared" si="4"/>
        <v>9</v>
      </c>
      <c r="B227" s="2">
        <v>37894</v>
      </c>
      <c r="C227" s="3">
        <v>2497.7780406537199</v>
      </c>
      <c r="D227" s="3">
        <v>4223.7172580956303</v>
      </c>
      <c r="E227" s="3">
        <v>595.09189770723697</v>
      </c>
      <c r="F227" s="4">
        <v>154.56306799999999</v>
      </c>
      <c r="G227" s="3">
        <v>344.91015800000002</v>
      </c>
      <c r="H227" s="4">
        <v>84.973610431768776</v>
      </c>
      <c r="I227" s="9">
        <v>122.95621454532757</v>
      </c>
      <c r="J227">
        <v>232.11</v>
      </c>
      <c r="K227" s="5">
        <v>261.08780622041536</v>
      </c>
      <c r="L227" s="5">
        <v>275.12338858195227</v>
      </c>
      <c r="M227" s="5">
        <v>195.3522926420915</v>
      </c>
    </row>
    <row r="228" spans="1:13" hidden="1">
      <c r="A228">
        <f t="shared" si="4"/>
        <v>10</v>
      </c>
      <c r="B228" s="2">
        <v>37925</v>
      </c>
      <c r="C228" s="3">
        <v>2584.6046195004001</v>
      </c>
      <c r="D228" s="3">
        <v>4268.9651428467596</v>
      </c>
      <c r="E228" s="3">
        <v>615.97363467341495</v>
      </c>
      <c r="F228" s="4">
        <v>150.918373</v>
      </c>
      <c r="G228" s="3">
        <v>353.09749499999998</v>
      </c>
      <c r="H228" s="4">
        <v>82.924947668425091</v>
      </c>
      <c r="I228" s="9">
        <v>124.09970734059912</v>
      </c>
      <c r="J228">
        <v>232.11</v>
      </c>
      <c r="K228" s="5">
        <v>258.20876640106485</v>
      </c>
      <c r="L228" s="5">
        <v>273.51749539594857</v>
      </c>
      <c r="M228" s="5">
        <v>196.14910611056868</v>
      </c>
    </row>
    <row r="229" spans="1:13" hidden="1">
      <c r="A229">
        <f t="shared" si="4"/>
        <v>11</v>
      </c>
      <c r="B229" s="2">
        <v>37953</v>
      </c>
      <c r="C229" s="3">
        <v>2529.9125351102002</v>
      </c>
      <c r="D229" s="3">
        <v>4250.8176397390198</v>
      </c>
      <c r="E229" s="3">
        <v>611.43615700079795</v>
      </c>
      <c r="F229" s="4">
        <v>154.76842300000001</v>
      </c>
      <c r="G229" s="3">
        <v>358.58012300000001</v>
      </c>
      <c r="H229" s="4">
        <v>83.435159993944595</v>
      </c>
      <c r="I229" s="9">
        <v>124.90635543831301</v>
      </c>
      <c r="J229">
        <v>232.11</v>
      </c>
      <c r="K229" s="5">
        <v>257.00721699178945</v>
      </c>
      <c r="L229" s="5">
        <v>274.7697974217312</v>
      </c>
      <c r="M229" s="5">
        <v>196.90275910031971</v>
      </c>
    </row>
    <row r="230" spans="1:13">
      <c r="A230">
        <f t="shared" si="4"/>
        <v>12</v>
      </c>
      <c r="B230" s="2">
        <v>37986</v>
      </c>
      <c r="C230" s="3">
        <v>2636.5848717489098</v>
      </c>
      <c r="D230" s="3">
        <v>4339.5286223396397</v>
      </c>
      <c r="E230" s="3">
        <v>629.78266952555896</v>
      </c>
      <c r="F230" s="4">
        <v>154.55440300000001</v>
      </c>
      <c r="G230" s="3">
        <v>366.04547500000001</v>
      </c>
      <c r="H230" s="4">
        <v>84.999360655931071</v>
      </c>
      <c r="I230" s="9">
        <v>124.76895844733087</v>
      </c>
      <c r="J230">
        <v>250.01</v>
      </c>
      <c r="K230" s="5">
        <v>261.51523583735394</v>
      </c>
      <c r="L230" s="5">
        <v>278.25414364640892</v>
      </c>
      <c r="M230" s="5">
        <v>197.78587346094068</v>
      </c>
    </row>
    <row r="231" spans="1:13" hidden="1">
      <c r="A231">
        <f t="shared" si="4"/>
        <v>1</v>
      </c>
      <c r="B231" s="2">
        <v>38016</v>
      </c>
      <c r="C231" s="3">
        <v>2606.6275176223198</v>
      </c>
      <c r="D231" s="3">
        <v>4366.0788329655397</v>
      </c>
      <c r="E231" s="3">
        <v>645.63651889913604</v>
      </c>
      <c r="F231" s="4">
        <v>158.72104999999999</v>
      </c>
      <c r="G231" s="3">
        <v>366.14315399999998</v>
      </c>
      <c r="H231" s="4">
        <v>86.132376633666425</v>
      </c>
      <c r="I231" s="9">
        <v>126.95241522015917</v>
      </c>
      <c r="J231">
        <v>250.01</v>
      </c>
      <c r="K231" s="5">
        <v>261.02350401173146</v>
      </c>
      <c r="L231" s="5">
        <v>280.85451197053419</v>
      </c>
      <c r="M231" s="5">
        <v>198.68993600370487</v>
      </c>
    </row>
    <row r="232" spans="1:13" hidden="1">
      <c r="A232">
        <f t="shared" si="4"/>
        <v>2</v>
      </c>
      <c r="B232" s="2">
        <v>38044</v>
      </c>
      <c r="C232" s="3">
        <v>2693.3617167387702</v>
      </c>
      <c r="D232" s="3">
        <v>4380.3177686406598</v>
      </c>
      <c r="E232" s="3">
        <v>666.228730673364</v>
      </c>
      <c r="F232" s="4">
        <v>160.04044300000001</v>
      </c>
      <c r="G232" s="3">
        <v>372.78125599999998</v>
      </c>
      <c r="H232" s="4">
        <v>88.461232446325155</v>
      </c>
      <c r="I232" s="9">
        <v>127.59987253778199</v>
      </c>
      <c r="J232">
        <v>250.01</v>
      </c>
      <c r="K232" s="5">
        <v>264.36338227770807</v>
      </c>
      <c r="L232" s="5">
        <v>284.69244935543293</v>
      </c>
      <c r="M232" s="5">
        <v>199.56605318992254</v>
      </c>
    </row>
    <row r="233" spans="1:13">
      <c r="A233">
        <f t="shared" si="4"/>
        <v>3</v>
      </c>
      <c r="B233" s="2">
        <v>38077</v>
      </c>
      <c r="C233" s="3">
        <v>2764.62766903687</v>
      </c>
      <c r="D233" s="3">
        <v>4399.1463508542602</v>
      </c>
      <c r="E233" s="3">
        <v>681.94808369490295</v>
      </c>
      <c r="F233" s="4">
        <v>170.21518699999999</v>
      </c>
      <c r="G233" s="3">
        <v>385.90765099999999</v>
      </c>
      <c r="H233" s="4">
        <v>92.282563073295023</v>
      </c>
      <c r="I233" s="9">
        <v>129.02899111020517</v>
      </c>
      <c r="J233">
        <v>275.41000000000003</v>
      </c>
      <c r="K233" s="5">
        <v>266.81501464268115</v>
      </c>
      <c r="L233" s="5">
        <v>287.16022099447531</v>
      </c>
      <c r="M233" s="5">
        <v>200.51860635998048</v>
      </c>
    </row>
    <row r="234" spans="1:13" hidden="1">
      <c r="A234">
        <f t="shared" si="4"/>
        <v>4</v>
      </c>
      <c r="B234" s="2">
        <v>38107</v>
      </c>
      <c r="C234" s="3">
        <v>2750.3015097750799</v>
      </c>
      <c r="D234" s="3">
        <v>4557.7496875078696</v>
      </c>
      <c r="E234" s="3">
        <v>661.96033767192296</v>
      </c>
      <c r="F234" s="4">
        <v>156.69026299999999</v>
      </c>
      <c r="G234" s="3">
        <v>384.85294900000002</v>
      </c>
      <c r="H234" s="4">
        <v>97.503975089776205</v>
      </c>
      <c r="I234" s="9">
        <v>129.06769980753822</v>
      </c>
      <c r="J234">
        <v>275.41000000000003</v>
      </c>
      <c r="K234" s="5">
        <v>264.34447022552268</v>
      </c>
      <c r="L234" s="5">
        <v>283.49907918968717</v>
      </c>
      <c r="M234" s="5">
        <v>201.41814859003085</v>
      </c>
    </row>
    <row r="235" spans="1:13" hidden="1">
      <c r="A235">
        <f t="shared" si="4"/>
        <v>5</v>
      </c>
      <c r="B235" s="2">
        <v>38138</v>
      </c>
      <c r="C235" s="3">
        <v>2801.88414915155</v>
      </c>
      <c r="D235" s="3">
        <v>4657.8904567200498</v>
      </c>
      <c r="E235" s="3">
        <v>656.74333941254304</v>
      </c>
      <c r="F235" s="4">
        <v>168.554259</v>
      </c>
      <c r="G235" s="3">
        <v>402.89696800000002</v>
      </c>
      <c r="H235" s="4">
        <v>99.385382541916002</v>
      </c>
      <c r="I235" s="9">
        <v>127.69958218957831</v>
      </c>
      <c r="J235">
        <v>275.41000000000003</v>
      </c>
      <c r="K235" s="5">
        <v>266.74440964785549</v>
      </c>
      <c r="L235" s="5">
        <v>283.73480662983445</v>
      </c>
      <c r="M235" s="5">
        <v>202.3702908225693</v>
      </c>
    </row>
    <row r="236" spans="1:13">
      <c r="A236">
        <f t="shared" si="4"/>
        <v>6</v>
      </c>
      <c r="B236" s="2">
        <v>38168</v>
      </c>
      <c r="C236" s="3">
        <v>2869.79271166638</v>
      </c>
      <c r="D236" s="3">
        <v>4871.5780278371903</v>
      </c>
      <c r="E236" s="3">
        <v>675.84352073992295</v>
      </c>
      <c r="F236" s="4">
        <v>176.941461</v>
      </c>
      <c r="G236" s="3">
        <v>409.54989799999998</v>
      </c>
      <c r="H236" s="4">
        <v>103.62581890467891</v>
      </c>
      <c r="I236" s="9">
        <v>129.05319776078784</v>
      </c>
      <c r="J236">
        <v>387.39</v>
      </c>
      <c r="K236" s="5">
        <v>267.79024613371053</v>
      </c>
      <c r="L236" s="5">
        <v>285.25230202578291</v>
      </c>
      <c r="M236" s="5">
        <v>203.28421586580001</v>
      </c>
    </row>
    <row r="237" spans="1:13" hidden="1">
      <c r="A237">
        <f t="shared" si="4"/>
        <v>7</v>
      </c>
      <c r="B237" s="2">
        <v>38198</v>
      </c>
      <c r="C237" s="3">
        <v>2863.8628628460501</v>
      </c>
      <c r="D237" s="3">
        <v>4688.9080523154098</v>
      </c>
      <c r="E237" s="3">
        <v>660.38548498292903</v>
      </c>
      <c r="F237" s="4">
        <v>177.35708099999999</v>
      </c>
      <c r="G237" s="3">
        <v>417.65565199999998</v>
      </c>
      <c r="H237" s="4">
        <v>108.42454405168056</v>
      </c>
      <c r="I237" s="9">
        <v>128.67894348728154</v>
      </c>
      <c r="J237">
        <v>387.39</v>
      </c>
      <c r="K237" s="5">
        <v>268.93946850484605</v>
      </c>
      <c r="L237" s="5">
        <v>288.16206261510155</v>
      </c>
      <c r="M237" s="5">
        <v>204.22485184779418</v>
      </c>
    </row>
    <row r="238" spans="1:13" hidden="1">
      <c r="A238">
        <f t="shared" si="4"/>
        <v>8</v>
      </c>
      <c r="B238" s="2">
        <v>38230</v>
      </c>
      <c r="C238" s="3">
        <v>2898.1461974426202</v>
      </c>
      <c r="D238" s="3">
        <v>4672.3592923331398</v>
      </c>
      <c r="E238" s="3">
        <v>682.32975219895195</v>
      </c>
      <c r="F238" s="4">
        <v>187.87547799999999</v>
      </c>
      <c r="G238" s="3">
        <v>426.44830400000001</v>
      </c>
      <c r="H238" s="4">
        <v>111.16139639263308</v>
      </c>
      <c r="I238" s="9">
        <v>129.21939504992812</v>
      </c>
      <c r="J238">
        <v>387.39</v>
      </c>
      <c r="K238" s="5">
        <v>272.73133496802757</v>
      </c>
      <c r="L238" s="5">
        <v>293.64272559852691</v>
      </c>
      <c r="M238" s="5">
        <v>205.16918626746335</v>
      </c>
    </row>
    <row r="239" spans="1:13">
      <c r="A239">
        <f t="shared" si="4"/>
        <v>9</v>
      </c>
      <c r="B239" s="2">
        <v>38260</v>
      </c>
      <c r="C239" s="3">
        <v>3013.7871078342901</v>
      </c>
      <c r="D239" s="3">
        <v>4642.5867086318103</v>
      </c>
      <c r="E239" s="3">
        <v>703.60488652330605</v>
      </c>
      <c r="F239" s="4">
        <v>184.757285</v>
      </c>
      <c r="G239" s="3">
        <v>431.60612500000002</v>
      </c>
      <c r="H239" s="4">
        <v>116.2351582404613</v>
      </c>
      <c r="I239" s="9">
        <v>131.46781252379688</v>
      </c>
      <c r="J239">
        <v>396.07</v>
      </c>
      <c r="K239" s="5">
        <v>274.75177254317248</v>
      </c>
      <c r="L239" s="5">
        <v>295.77163904235755</v>
      </c>
      <c r="M239" s="5">
        <v>206.08311131069405</v>
      </c>
    </row>
    <row r="240" spans="1:13" hidden="1">
      <c r="A240">
        <f t="shared" si="4"/>
        <v>10</v>
      </c>
      <c r="B240" s="2">
        <v>38289</v>
      </c>
      <c r="C240" s="3">
        <v>3098.33138578227</v>
      </c>
      <c r="D240" s="3">
        <v>4613.3841073756103</v>
      </c>
      <c r="E240" s="3">
        <v>698.66223271500201</v>
      </c>
      <c r="F240" s="4">
        <v>188.82729699999999</v>
      </c>
      <c r="G240" s="3">
        <v>440.59414299999997</v>
      </c>
      <c r="H240" s="4">
        <v>103.19235301672002</v>
      </c>
      <c r="I240" s="9">
        <v>133.20318764911102</v>
      </c>
      <c r="J240">
        <v>396.07</v>
      </c>
      <c r="K240" s="5">
        <v>276.63982575301935</v>
      </c>
      <c r="L240" s="5">
        <v>298.76979742173131</v>
      </c>
      <c r="M240" s="5">
        <v>206.96375041485027</v>
      </c>
    </row>
    <row r="241" spans="1:13" hidden="1">
      <c r="A241">
        <f t="shared" si="4"/>
        <v>11</v>
      </c>
      <c r="B241" s="2">
        <v>38321</v>
      </c>
      <c r="C241" s="3">
        <v>3239.4212177364102</v>
      </c>
      <c r="D241" s="3">
        <v>4676.5154283464399</v>
      </c>
      <c r="E241" s="3">
        <v>734.892978745204</v>
      </c>
      <c r="F241" s="4">
        <v>190.943307</v>
      </c>
      <c r="G241" s="3">
        <v>454.07276999999999</v>
      </c>
      <c r="H241" s="4">
        <v>108.2592626576058</v>
      </c>
      <c r="I241" s="9">
        <v>134.09564900636005</v>
      </c>
      <c r="J241">
        <v>396.07</v>
      </c>
      <c r="K241" s="5">
        <v>279.76913998797085</v>
      </c>
      <c r="L241" s="5">
        <v>300.22099447513841</v>
      </c>
      <c r="M241" s="5">
        <v>207.94794577390491</v>
      </c>
    </row>
    <row r="242" spans="1:13">
      <c r="A242">
        <f t="shared" si="4"/>
        <v>12</v>
      </c>
      <c r="B242" s="2">
        <v>38352</v>
      </c>
      <c r="C242" s="3">
        <v>3343.93029649764</v>
      </c>
      <c r="D242" s="3">
        <v>4806.8943792661003</v>
      </c>
      <c r="E242" s="3">
        <v>762.41135791566603</v>
      </c>
      <c r="F242" s="4">
        <v>198.76192599999999</v>
      </c>
      <c r="G242" s="3">
        <v>478.96604100000002</v>
      </c>
      <c r="H242" s="4">
        <v>95.814719678072564</v>
      </c>
      <c r="I242" s="9">
        <v>133.6665429295397</v>
      </c>
      <c r="J242">
        <v>433.34</v>
      </c>
      <c r="K242" s="5">
        <v>279.71492543837257</v>
      </c>
      <c r="L242" s="5">
        <v>303.06445672191563</v>
      </c>
      <c r="M242" s="5">
        <v>208.89721144380732</v>
      </c>
    </row>
    <row r="243" spans="1:13" hidden="1">
      <c r="A243">
        <f t="shared" si="4"/>
        <v>1</v>
      </c>
      <c r="B243" s="2">
        <v>38383</v>
      </c>
      <c r="C243" s="3">
        <v>3407.2314601760399</v>
      </c>
      <c r="D243" s="3">
        <v>4753.8484951749897</v>
      </c>
      <c r="E243" s="3">
        <v>773.657228647181</v>
      </c>
      <c r="F243" s="4">
        <v>188.56012100000001</v>
      </c>
      <c r="G243" s="3">
        <v>483.13826999999998</v>
      </c>
      <c r="H243" s="4">
        <v>109.13682704652767</v>
      </c>
      <c r="I243" s="9">
        <v>137.10177308282888</v>
      </c>
      <c r="J243">
        <v>433.34</v>
      </c>
      <c r="K243" s="5">
        <v>279.89963314805044</v>
      </c>
      <c r="L243" s="5">
        <v>306.10681399631704</v>
      </c>
      <c r="M243" s="5">
        <v>209.8485318013069</v>
      </c>
    </row>
    <row r="244" spans="1:13" hidden="1">
      <c r="A244">
        <f t="shared" si="4"/>
        <v>2</v>
      </c>
      <c r="B244" s="2">
        <v>38411</v>
      </c>
      <c r="C244" s="3">
        <v>3512.59720729639</v>
      </c>
      <c r="D244" s="3">
        <v>4789.7803277425201</v>
      </c>
      <c r="E244" s="3">
        <v>821.55483662022903</v>
      </c>
      <c r="F244" s="4">
        <v>188.20724100000001</v>
      </c>
      <c r="G244" s="3">
        <v>468.97929800000003</v>
      </c>
      <c r="H244" s="4">
        <v>108.87774713280191</v>
      </c>
      <c r="I244" s="9">
        <v>142.21566921881842</v>
      </c>
      <c r="J244">
        <v>433.34</v>
      </c>
      <c r="K244" s="5">
        <v>279.16647592499476</v>
      </c>
      <c r="L244" s="5">
        <v>305.56906077348089</v>
      </c>
      <c r="M244" s="5">
        <v>210.68478965336377</v>
      </c>
    </row>
    <row r="245" spans="1:13">
      <c r="A245">
        <f t="shared" si="4"/>
        <v>3</v>
      </c>
      <c r="B245" s="2">
        <v>38442</v>
      </c>
      <c r="C245" s="3">
        <v>3462.9979992048902</v>
      </c>
      <c r="D245" s="3">
        <v>4822.0953879483404</v>
      </c>
      <c r="E245" s="3">
        <v>787.56929539120097</v>
      </c>
      <c r="F245" s="4">
        <v>189.173068</v>
      </c>
      <c r="G245" s="3">
        <v>463.25819300000001</v>
      </c>
      <c r="H245" s="4">
        <v>118.44114381773342</v>
      </c>
      <c r="I245" s="9">
        <v>143.76582001330354</v>
      </c>
      <c r="J245">
        <v>443.78</v>
      </c>
      <c r="K245" s="5">
        <v>279.62162598092436</v>
      </c>
      <c r="L245" s="5">
        <v>306.74769797421766</v>
      </c>
      <c r="M245" s="5">
        <v>211.67432720017115</v>
      </c>
    </row>
    <row r="246" spans="1:13" hidden="1">
      <c r="A246">
        <f t="shared" si="4"/>
        <v>4</v>
      </c>
      <c r="B246" s="2">
        <v>38471</v>
      </c>
      <c r="C246" s="3">
        <v>3375.7802030687199</v>
      </c>
      <c r="D246" s="3">
        <v>4676.5649363132598</v>
      </c>
      <c r="E246" s="3">
        <v>759.46029881066897</v>
      </c>
      <c r="F246" s="4">
        <v>196.09691900000001</v>
      </c>
      <c r="G246" s="3">
        <v>462.10759100000001</v>
      </c>
      <c r="H246" s="4">
        <v>120.09038936893782</v>
      </c>
      <c r="I246" s="9">
        <v>145.50538643546452</v>
      </c>
      <c r="J246">
        <v>443.78</v>
      </c>
      <c r="K246" s="5">
        <v>284.01867811404009</v>
      </c>
      <c r="L246" s="5">
        <v>311.24861878453072</v>
      </c>
      <c r="M246" s="5">
        <v>212.72468349985533</v>
      </c>
    </row>
    <row r="247" spans="1:13" hidden="1">
      <c r="A247">
        <f t="shared" si="4"/>
        <v>5</v>
      </c>
      <c r="B247" s="2">
        <v>38503</v>
      </c>
      <c r="C247" s="3">
        <v>3475.5282428825299</v>
      </c>
      <c r="D247" s="3">
        <v>4907.4855205476397</v>
      </c>
      <c r="E247" s="3">
        <v>810.00841377554605</v>
      </c>
      <c r="F247" s="4">
        <v>206.27012999999999</v>
      </c>
      <c r="G247" s="3">
        <v>459.29208199999999</v>
      </c>
      <c r="H247" s="4">
        <v>114.50425280801338</v>
      </c>
      <c r="I247" s="9">
        <v>148.41549416417382</v>
      </c>
      <c r="J247">
        <v>443.78</v>
      </c>
      <c r="K247" s="5">
        <v>286.97211026366693</v>
      </c>
      <c r="L247" s="5">
        <v>314.95395948434657</v>
      </c>
      <c r="M247" s="5">
        <v>213.75572573612595</v>
      </c>
    </row>
    <row r="248" spans="1:13">
      <c r="A248">
        <f t="shared" si="4"/>
        <v>6</v>
      </c>
      <c r="B248" s="2">
        <v>38533</v>
      </c>
      <c r="C248" s="3">
        <v>3655.1767411108599</v>
      </c>
      <c r="D248" s="3">
        <v>4923.5306894926998</v>
      </c>
      <c r="E248" s="3">
        <v>833.13137870321896</v>
      </c>
      <c r="F248" s="4">
        <v>214.677166</v>
      </c>
      <c r="G248" s="3">
        <v>481.46122800000001</v>
      </c>
      <c r="H248" s="4">
        <v>114.80168905510749</v>
      </c>
      <c r="I248" s="9">
        <v>150.34489558830808</v>
      </c>
      <c r="J248">
        <v>463.53</v>
      </c>
      <c r="K248" s="5">
        <v>288.64834848903683</v>
      </c>
      <c r="L248" s="5">
        <v>318.26887661141836</v>
      </c>
      <c r="M248" s="5">
        <v>214.74649609549164</v>
      </c>
    </row>
    <row r="249" spans="1:13" hidden="1">
      <c r="A249">
        <f t="shared" si="4"/>
        <v>7</v>
      </c>
      <c r="B249" s="2">
        <v>38562</v>
      </c>
      <c r="C249" s="3">
        <v>3752.2010495519298</v>
      </c>
      <c r="D249" s="3">
        <v>5111.3677902202398</v>
      </c>
      <c r="E249" s="3">
        <v>894.66425813747503</v>
      </c>
      <c r="F249" s="4">
        <v>227.690561</v>
      </c>
      <c r="G249" s="3">
        <v>492.47666600000002</v>
      </c>
      <c r="H249" s="4">
        <v>129.69770185727063</v>
      </c>
      <c r="I249" s="9">
        <v>154.32903532139824</v>
      </c>
      <c r="J249">
        <v>463.53</v>
      </c>
      <c r="K249" s="5">
        <v>289.96714892810178</v>
      </c>
      <c r="L249" s="5">
        <v>317.11970534070014</v>
      </c>
      <c r="M249" s="5">
        <v>215.77671645672334</v>
      </c>
    </row>
    <row r="250" spans="1:13" hidden="1">
      <c r="A250">
        <f t="shared" si="4"/>
        <v>8</v>
      </c>
      <c r="B250" s="2">
        <v>38595</v>
      </c>
      <c r="C250" s="3">
        <v>3835.1043622594898</v>
      </c>
      <c r="D250" s="3">
        <v>5213.3170760963303</v>
      </c>
      <c r="E250" s="3">
        <v>913.41375238537205</v>
      </c>
      <c r="F250" s="4">
        <v>224.49862100000001</v>
      </c>
      <c r="G250" s="3">
        <v>502.40979800000002</v>
      </c>
      <c r="H250" s="4">
        <v>126.85721842843492</v>
      </c>
      <c r="I250" s="9">
        <v>155.87232567461223</v>
      </c>
      <c r="J250">
        <v>463.53</v>
      </c>
      <c r="K250" s="5">
        <v>292.34187228085403</v>
      </c>
      <c r="L250" s="5">
        <v>320.81767955801138</v>
      </c>
      <c r="M250" s="5">
        <v>216.80858056803282</v>
      </c>
    </row>
    <row r="251" spans="1:13">
      <c r="A251">
        <f t="shared" si="4"/>
        <v>9</v>
      </c>
      <c r="B251" s="2">
        <v>38625</v>
      </c>
      <c r="C251" s="3">
        <v>4052.03424607535</v>
      </c>
      <c r="D251" s="3">
        <v>5262.6542802276999</v>
      </c>
      <c r="E251" s="3">
        <v>982.24110444755399</v>
      </c>
      <c r="F251" s="4">
        <v>222.61000300000001</v>
      </c>
      <c r="G251" s="3">
        <v>505.10072700000001</v>
      </c>
      <c r="H251" s="4">
        <v>139.22211836587292</v>
      </c>
      <c r="I251" s="9">
        <v>158.67802753675525</v>
      </c>
      <c r="J251">
        <v>540.16</v>
      </c>
      <c r="K251" s="5">
        <v>290.54333611801832</v>
      </c>
      <c r="L251" s="5">
        <v>319.80847145488065</v>
      </c>
      <c r="M251" s="5">
        <v>217.79770717732077</v>
      </c>
    </row>
    <row r="252" spans="1:13" hidden="1">
      <c r="A252">
        <f t="shared" si="4"/>
        <v>10</v>
      </c>
      <c r="B252" s="2">
        <v>38656</v>
      </c>
      <c r="C252" s="3">
        <v>3884.1458552387999</v>
      </c>
      <c r="D252" s="3">
        <v>5249.4441440822702</v>
      </c>
      <c r="E252" s="3">
        <v>938.34028286344596</v>
      </c>
      <c r="F252" s="4">
        <v>220.216126</v>
      </c>
      <c r="G252" s="3">
        <v>495.18830300000002</v>
      </c>
      <c r="H252" s="4">
        <v>135.10114366224309</v>
      </c>
      <c r="I252" s="9">
        <v>161.42315741314113</v>
      </c>
      <c r="J252">
        <v>540.16</v>
      </c>
      <c r="K252" s="5">
        <v>291.06026554442047</v>
      </c>
      <c r="L252" s="5">
        <v>318.17311233885857</v>
      </c>
      <c r="M252" s="5">
        <v>218.83737910149955</v>
      </c>
    </row>
    <row r="253" spans="1:13" hidden="1">
      <c r="A253">
        <f t="shared" si="4"/>
        <v>11</v>
      </c>
      <c r="B253" s="2">
        <v>38686</v>
      </c>
      <c r="C253" s="3">
        <v>4067.49701148124</v>
      </c>
      <c r="D253" s="3">
        <v>5478.5399220098598</v>
      </c>
      <c r="E253" s="3">
        <v>1025.64120442628</v>
      </c>
      <c r="F253" s="4">
        <v>229.65529000000001</v>
      </c>
      <c r="G253" s="3">
        <v>511.85490700000003</v>
      </c>
      <c r="H253" s="4">
        <v>130.72217784329064</v>
      </c>
      <c r="I253" s="9">
        <v>162.64997340948102</v>
      </c>
      <c r="J253">
        <v>540.16</v>
      </c>
      <c r="K253" s="5">
        <v>293.24019475966264</v>
      </c>
      <c r="L253" s="5">
        <v>320.07366482504642</v>
      </c>
      <c r="M253" s="5">
        <v>219.85157289947321</v>
      </c>
    </row>
    <row r="254" spans="1:13">
      <c r="A254">
        <f t="shared" si="4"/>
        <v>12</v>
      </c>
      <c r="B254" s="2">
        <v>38716</v>
      </c>
      <c r="C254" s="3">
        <v>4200.2230236505002</v>
      </c>
      <c r="D254" s="3">
        <v>5651.70869057662</v>
      </c>
      <c r="E254" s="3">
        <v>1096.1729541299901</v>
      </c>
      <c r="F254" s="4">
        <v>234.502792</v>
      </c>
      <c r="G254" s="3">
        <v>539.12902999999994</v>
      </c>
      <c r="H254" s="4">
        <v>128.55694797836551</v>
      </c>
      <c r="I254" s="9">
        <v>160.34034378706639</v>
      </c>
      <c r="J254">
        <v>569.76</v>
      </c>
      <c r="K254" s="5">
        <v>295.94587902566019</v>
      </c>
      <c r="L254" s="5">
        <v>323.1233885819525</v>
      </c>
      <c r="M254" s="5">
        <v>220.89083388613258</v>
      </c>
    </row>
    <row r="255" spans="1:13" hidden="1">
      <c r="A255">
        <f t="shared" si="4"/>
        <v>1</v>
      </c>
      <c r="B255" s="2">
        <v>38748</v>
      </c>
      <c r="C255" s="3">
        <v>4363.05786116944</v>
      </c>
      <c r="D255" s="3">
        <v>5726.4106857401403</v>
      </c>
      <c r="E255" s="3">
        <v>1182.3674993021</v>
      </c>
      <c r="F255" s="4">
        <v>242.139196</v>
      </c>
      <c r="G255" s="3">
        <v>533.41789800000004</v>
      </c>
      <c r="H255" s="4">
        <v>129.07861921756694</v>
      </c>
      <c r="I255" s="9">
        <v>159.84328872132647</v>
      </c>
      <c r="J255">
        <v>569.76</v>
      </c>
      <c r="K255" s="5">
        <v>296.43507077552368</v>
      </c>
      <c r="L255" s="5">
        <v>323.21915285451234</v>
      </c>
      <c r="M255" s="5">
        <v>221.94899799868614</v>
      </c>
    </row>
    <row r="256" spans="1:13" hidden="1">
      <c r="A256">
        <f t="shared" si="4"/>
        <v>2</v>
      </c>
      <c r="B256" s="2">
        <v>38776</v>
      </c>
      <c r="C256" s="3">
        <v>4383.8329377222899</v>
      </c>
      <c r="D256" s="3">
        <v>5825.0159090622901</v>
      </c>
      <c r="E256" s="3">
        <v>1202.86070112641</v>
      </c>
      <c r="F256" s="4">
        <v>252.53937999999999</v>
      </c>
      <c r="G256" s="3">
        <v>549.10839499999997</v>
      </c>
      <c r="H256" s="4">
        <v>127.82826044893021</v>
      </c>
      <c r="I256" s="9">
        <v>160.46667754733966</v>
      </c>
      <c r="J256">
        <v>569.76</v>
      </c>
      <c r="K256" s="5">
        <v>298.12769944612091</v>
      </c>
      <c r="L256" s="5">
        <v>324.40515653775361</v>
      </c>
      <c r="M256" s="5">
        <v>222.90442773138008</v>
      </c>
    </row>
    <row r="257" spans="1:13">
      <c r="A257">
        <f t="shared" si="4"/>
        <v>3</v>
      </c>
      <c r="B257" s="2">
        <v>38807</v>
      </c>
      <c r="C257" s="3">
        <v>4590.18956508671</v>
      </c>
      <c r="D257" s="3">
        <v>6204.6348781122797</v>
      </c>
      <c r="E257" s="3">
        <v>1264.36454872842</v>
      </c>
      <c r="F257" s="4">
        <v>271.51525400000003</v>
      </c>
      <c r="G257" s="3">
        <v>547.81215999999995</v>
      </c>
      <c r="H257" s="4">
        <v>130.40670985609768</v>
      </c>
      <c r="I257" s="9">
        <v>159.68039082735768</v>
      </c>
      <c r="J257">
        <v>633.34</v>
      </c>
      <c r="K257" s="5">
        <v>298.46685558197987</v>
      </c>
      <c r="L257" s="5">
        <v>321.6206261510132</v>
      </c>
      <c r="M257" s="5">
        <v>223.9609480938559</v>
      </c>
    </row>
    <row r="258" spans="1:13" hidden="1">
      <c r="A258">
        <f t="shared" ref="A258:A321" si="5">MONTH(B258)</f>
        <v>4</v>
      </c>
      <c r="B258" s="2">
        <v>38835</v>
      </c>
      <c r="C258" s="3">
        <v>4709.80590004639</v>
      </c>
      <c r="D258" s="3">
        <v>6011.0685409873404</v>
      </c>
      <c r="E258" s="3">
        <v>1273.0054133214801</v>
      </c>
      <c r="F258" s="4">
        <v>251.589235</v>
      </c>
      <c r="G258" s="3">
        <v>548.15360199999998</v>
      </c>
      <c r="H258" s="4">
        <v>134.33128674854595</v>
      </c>
      <c r="I258" s="9">
        <v>159.9518474917642</v>
      </c>
      <c r="J258">
        <v>633.34</v>
      </c>
      <c r="K258" s="5">
        <v>296.80070378444225</v>
      </c>
      <c r="L258" s="5">
        <v>320.81767955801138</v>
      </c>
      <c r="M258" s="5">
        <v>224.95130751570213</v>
      </c>
    </row>
    <row r="259" spans="1:13" hidden="1">
      <c r="A259">
        <f t="shared" si="5"/>
        <v>5</v>
      </c>
      <c r="B259" s="2">
        <v>38868</v>
      </c>
      <c r="C259" s="3">
        <v>4479.0208803736796</v>
      </c>
      <c r="D259" s="3">
        <v>5850.4447873965501</v>
      </c>
      <c r="E259" s="3">
        <v>1147.6084168831601</v>
      </c>
      <c r="F259" s="4">
        <v>246.28424699999999</v>
      </c>
      <c r="G259" s="3">
        <v>538.47591299999999</v>
      </c>
      <c r="H259" s="4">
        <v>135.70576447455707</v>
      </c>
      <c r="I259" s="9">
        <v>162.76700000761926</v>
      </c>
      <c r="J259">
        <v>633.34</v>
      </c>
      <c r="K259" s="5">
        <v>297.98333744777199</v>
      </c>
      <c r="L259" s="5">
        <v>321.98895027624343</v>
      </c>
      <c r="M259" s="5">
        <v>226.03905912965519</v>
      </c>
    </row>
    <row r="260" spans="1:13">
      <c r="A260">
        <f t="shared" si="5"/>
        <v>6</v>
      </c>
      <c r="B260" s="2">
        <v>38898</v>
      </c>
      <c r="C260" s="3">
        <v>4580.7903262210002</v>
      </c>
      <c r="D260" s="3">
        <v>5935.4106884626999</v>
      </c>
      <c r="E260" s="3">
        <v>1161.66781321197</v>
      </c>
      <c r="F260" s="4">
        <v>260.32666</v>
      </c>
      <c r="G260" s="3">
        <v>571.40128500000003</v>
      </c>
      <c r="H260" s="4">
        <v>133.59122439366743</v>
      </c>
      <c r="I260" s="9">
        <v>164.55743700770304</v>
      </c>
      <c r="J260">
        <v>699.4</v>
      </c>
      <c r="K260" s="5">
        <v>298.50026687417414</v>
      </c>
      <c r="L260" s="5">
        <v>322.10681399631704</v>
      </c>
      <c r="M260" s="5">
        <v>227.12516699353054</v>
      </c>
    </row>
    <row r="261" spans="1:13" hidden="1">
      <c r="A261">
        <f t="shared" si="5"/>
        <v>7</v>
      </c>
      <c r="B261" s="2">
        <v>38929</v>
      </c>
      <c r="C261" s="3">
        <v>4495.3864853116902</v>
      </c>
      <c r="D261" s="3">
        <v>5791.7148026217401</v>
      </c>
      <c r="E261" s="3">
        <v>1142.8333085387601</v>
      </c>
      <c r="F261" s="4">
        <v>262.09772500000003</v>
      </c>
      <c r="G261" s="3">
        <v>585.43910200000005</v>
      </c>
      <c r="H261" s="4">
        <v>121.1890025355101</v>
      </c>
      <c r="I261" s="9">
        <v>169.49416011793414</v>
      </c>
      <c r="J261">
        <v>699.4</v>
      </c>
      <c r="K261" s="5">
        <v>298.74297154388739</v>
      </c>
      <c r="L261" s="5">
        <v>325.9668508287296</v>
      </c>
      <c r="M261" s="5">
        <v>228.22072642035295</v>
      </c>
    </row>
    <row r="262" spans="1:13" hidden="1">
      <c r="A262">
        <f t="shared" si="5"/>
        <v>8</v>
      </c>
      <c r="B262" s="2">
        <v>38960</v>
      </c>
      <c r="C262" s="3">
        <v>4649.87783801981</v>
      </c>
      <c r="D262" s="3">
        <v>5965.6458528017902</v>
      </c>
      <c r="E262" s="3">
        <v>1176.5914331388999</v>
      </c>
      <c r="F262" s="4">
        <v>272.15770199999997</v>
      </c>
      <c r="G262" s="3">
        <v>607.74066400000004</v>
      </c>
      <c r="H262" s="4">
        <v>120.26618463790295</v>
      </c>
      <c r="I262" s="9">
        <v>169.17212121371006</v>
      </c>
      <c r="J262">
        <v>699.4</v>
      </c>
      <c r="K262" s="5">
        <v>301.89939305363794</v>
      </c>
      <c r="L262" s="5">
        <v>331.02025782688798</v>
      </c>
      <c r="M262" s="5">
        <v>229.41367803928222</v>
      </c>
    </row>
    <row r="263" spans="1:13">
      <c r="A263">
        <f t="shared" si="5"/>
        <v>9</v>
      </c>
      <c r="B263" s="2">
        <v>38989</v>
      </c>
      <c r="C263" s="3">
        <v>4696.4738481531303</v>
      </c>
      <c r="D263" s="3">
        <v>6179.2954753903896</v>
      </c>
      <c r="E263" s="3">
        <v>1214.14627174883</v>
      </c>
      <c r="F263" s="4">
        <v>284.74101400000001</v>
      </c>
      <c r="G263" s="3">
        <v>629.42218500000001</v>
      </c>
      <c r="H263" s="4">
        <v>112.3553395980279</v>
      </c>
      <c r="I263" s="9">
        <v>172.23413660767821</v>
      </c>
      <c r="J263">
        <v>726.39</v>
      </c>
      <c r="K263" s="5">
        <v>304.43549925170601</v>
      </c>
      <c r="L263" s="5">
        <v>333.61325966850865</v>
      </c>
      <c r="M263" s="5">
        <v>230.5856718447202</v>
      </c>
    </row>
    <row r="264" spans="1:13" hidden="1">
      <c r="A264">
        <f t="shared" si="5"/>
        <v>10</v>
      </c>
      <c r="B264" s="2">
        <v>39021</v>
      </c>
      <c r="C264" s="3">
        <v>4902.8467374729598</v>
      </c>
      <c r="D264" s="3">
        <v>6178.8309679051899</v>
      </c>
      <c r="E264" s="3">
        <v>1226.51650116921</v>
      </c>
      <c r="F264" s="4">
        <v>289.74571800000001</v>
      </c>
      <c r="G264" s="3">
        <v>637.48735599999998</v>
      </c>
      <c r="H264" s="4">
        <v>103.81778317245859</v>
      </c>
      <c r="I264" s="9">
        <v>171.26962544267519</v>
      </c>
      <c r="J264">
        <v>726.39</v>
      </c>
      <c r="K264" s="5">
        <v>303.87192009657974</v>
      </c>
      <c r="L264" s="5">
        <v>335.60220994475162</v>
      </c>
      <c r="M264" s="5">
        <v>231.75355627496376</v>
      </c>
    </row>
    <row r="265" spans="1:13" hidden="1">
      <c r="A265">
        <f t="shared" si="5"/>
        <v>11</v>
      </c>
      <c r="B265" s="2">
        <v>39051</v>
      </c>
      <c r="C265" s="3">
        <v>5003.8182613377403</v>
      </c>
      <c r="D265" s="3">
        <v>6208.1914320515598</v>
      </c>
      <c r="E265" s="3">
        <v>1291.8206119188101</v>
      </c>
      <c r="F265" s="4">
        <v>299.09086200000002</v>
      </c>
      <c r="G265" s="3">
        <v>670.81685000000004</v>
      </c>
      <c r="H265" s="4">
        <v>108.1847847856032</v>
      </c>
      <c r="I265" s="9">
        <v>169.18013601227455</v>
      </c>
      <c r="J265">
        <v>726.39</v>
      </c>
      <c r="K265" s="5">
        <v>306.17099524059029</v>
      </c>
      <c r="L265" s="5">
        <v>338.72559852670383</v>
      </c>
      <c r="M265" s="5">
        <v>232.94856258149022</v>
      </c>
    </row>
    <row r="266" spans="1:13">
      <c r="A266">
        <f t="shared" si="5"/>
        <v>12</v>
      </c>
      <c r="B266" s="2">
        <v>39080</v>
      </c>
      <c r="C266" s="3">
        <v>5179.7063172115704</v>
      </c>
      <c r="D266" s="3">
        <v>6346.1224793305</v>
      </c>
      <c r="E266" s="3">
        <v>1352.2527616418899</v>
      </c>
      <c r="F266" s="4">
        <v>302.884997</v>
      </c>
      <c r="G266" s="3">
        <v>717.54405999999994</v>
      </c>
      <c r="H266" s="4">
        <v>101.58717895936709</v>
      </c>
      <c r="I266" s="9">
        <v>171.19337963082063</v>
      </c>
      <c r="J266">
        <v>797.07</v>
      </c>
      <c r="K266" s="5">
        <v>305.24178307654546</v>
      </c>
      <c r="L266" s="5">
        <v>337.3701657458567</v>
      </c>
      <c r="M266" s="5">
        <v>234.19164857779097</v>
      </c>
    </row>
    <row r="267" spans="1:13" hidden="1">
      <c r="A267">
        <f t="shared" si="5"/>
        <v>1</v>
      </c>
      <c r="B267" s="2">
        <v>39113</v>
      </c>
      <c r="C267" s="3">
        <v>5282.5134090220399</v>
      </c>
      <c r="D267" s="3">
        <v>6535.0652051572497</v>
      </c>
      <c r="E267" s="3">
        <v>1362.09677981202</v>
      </c>
      <c r="F267" s="4">
        <v>328.29880400000002</v>
      </c>
      <c r="G267" s="3">
        <v>735.46832600000005</v>
      </c>
      <c r="H267" s="4">
        <v>100.7251</v>
      </c>
      <c r="I267" s="9">
        <v>173.96671238083994</v>
      </c>
      <c r="J267">
        <v>797.07</v>
      </c>
      <c r="K267" s="5">
        <v>306.670273418286</v>
      </c>
      <c r="L267" s="5">
        <v>337.50276243093941</v>
      </c>
      <c r="M267" s="5">
        <v>235.47582832603558</v>
      </c>
    </row>
    <row r="268" spans="1:13" hidden="1">
      <c r="A268">
        <f t="shared" si="5"/>
        <v>2</v>
      </c>
      <c r="B268" s="2">
        <v>39141</v>
      </c>
      <c r="C268" s="3">
        <v>5379.4511809699497</v>
      </c>
      <c r="D268" s="3">
        <v>6393.5614938798299</v>
      </c>
      <c r="E268" s="3">
        <v>1331.2628380640799</v>
      </c>
      <c r="F268" s="4">
        <v>321.80353000000002</v>
      </c>
      <c r="G268" s="3">
        <v>730.97511199999997</v>
      </c>
      <c r="H268" s="4">
        <v>103.2734</v>
      </c>
      <c r="I268" s="9">
        <v>177.0633198612189</v>
      </c>
      <c r="J268">
        <v>797.07</v>
      </c>
      <c r="K268" s="5">
        <v>310.33984194400159</v>
      </c>
      <c r="L268" s="5">
        <v>341.94475138121561</v>
      </c>
      <c r="M268" s="5">
        <v>236.63426119333204</v>
      </c>
    </row>
    <row r="269" spans="1:13">
      <c r="A269">
        <f t="shared" si="5"/>
        <v>3</v>
      </c>
      <c r="B269" s="2">
        <v>39171</v>
      </c>
      <c r="C269" s="3">
        <v>5537.67460259154</v>
      </c>
      <c r="D269" s="3">
        <v>6352.8707321628899</v>
      </c>
      <c r="E269" s="3">
        <v>1350.48350074767</v>
      </c>
      <c r="F269" s="4">
        <v>312.83799699999997</v>
      </c>
      <c r="G269" s="3">
        <v>708.86080600000003</v>
      </c>
      <c r="H269" s="4">
        <v>103.98739999999999</v>
      </c>
      <c r="I269" s="9">
        <v>178.81624672784497</v>
      </c>
      <c r="J269">
        <v>819.31</v>
      </c>
      <c r="K269" s="5">
        <v>309.51590687045575</v>
      </c>
      <c r="L269" s="5">
        <v>342.12891344383075</v>
      </c>
      <c r="M269" s="5">
        <v>237.87323781443845</v>
      </c>
    </row>
    <row r="270" spans="1:13" hidden="1">
      <c r="A270">
        <f t="shared" si="5"/>
        <v>4</v>
      </c>
      <c r="B270" s="2">
        <v>39202</v>
      </c>
      <c r="C270" s="3">
        <v>5696.6467271062102</v>
      </c>
      <c r="D270" s="3">
        <v>6441.4466516597404</v>
      </c>
      <c r="E270" s="3">
        <v>1373.1042564663501</v>
      </c>
      <c r="F270" s="4">
        <v>305.65389399999998</v>
      </c>
      <c r="G270" s="3">
        <v>729.49595499999998</v>
      </c>
      <c r="H270" s="4">
        <v>100.6489</v>
      </c>
      <c r="I270" s="9">
        <v>182.75020415585757</v>
      </c>
      <c r="J270">
        <v>819.31</v>
      </c>
      <c r="K270" s="5">
        <v>311.65738157958754</v>
      </c>
      <c r="L270" s="5">
        <v>343.50644567219166</v>
      </c>
      <c r="M270" s="5">
        <v>239.1754988135383</v>
      </c>
    </row>
    <row r="271" spans="1:13" hidden="1">
      <c r="A271">
        <f t="shared" si="5"/>
        <v>5</v>
      </c>
      <c r="B271" s="2">
        <v>39233</v>
      </c>
      <c r="C271" s="3">
        <v>5819.2988549050297</v>
      </c>
      <c r="D271" s="3">
        <v>6665.9435891856001</v>
      </c>
      <c r="E271" s="3">
        <v>1448.34358880738</v>
      </c>
      <c r="F271" s="4">
        <v>309.40081700000002</v>
      </c>
      <c r="G271" s="3">
        <v>758.39923899999997</v>
      </c>
      <c r="H271" s="4">
        <v>99.648139999999998</v>
      </c>
      <c r="I271" s="9">
        <v>180.83132701222107</v>
      </c>
      <c r="J271">
        <v>819.31</v>
      </c>
      <c r="K271" s="5">
        <v>311.80930839881057</v>
      </c>
      <c r="L271" s="5">
        <v>341.45119705340716</v>
      </c>
      <c r="M271" s="5">
        <v>240.46748637465222</v>
      </c>
    </row>
    <row r="272" spans="1:13">
      <c r="A272">
        <f t="shared" si="5"/>
        <v>6</v>
      </c>
      <c r="B272" s="2">
        <v>39262</v>
      </c>
      <c r="C272" s="3">
        <v>5830.2231788320596</v>
      </c>
      <c r="D272" s="3">
        <v>6455.03146094969</v>
      </c>
      <c r="E272" s="3">
        <v>1479.7516737189601</v>
      </c>
      <c r="F272" s="4">
        <v>278.26145400000001</v>
      </c>
      <c r="G272" s="3">
        <v>720.82430899999997</v>
      </c>
      <c r="H272" s="4">
        <v>100.3424</v>
      </c>
      <c r="I272" s="9">
        <v>184.84578247189236</v>
      </c>
      <c r="J272">
        <v>896.33</v>
      </c>
      <c r="K272" s="5">
        <v>310.40414292143214</v>
      </c>
      <c r="L272" s="5">
        <v>340.52302025782711</v>
      </c>
      <c r="M272" s="5">
        <v>241.71427080862796</v>
      </c>
    </row>
    <row r="273" spans="1:13" hidden="1">
      <c r="A273">
        <f t="shared" si="5"/>
        <v>7</v>
      </c>
      <c r="B273" s="2">
        <v>39294</v>
      </c>
      <c r="C273" s="3">
        <v>5694.17835875527</v>
      </c>
      <c r="D273" s="3">
        <v>6251.4957838210103</v>
      </c>
      <c r="E273" s="3">
        <v>1543.3143627450099</v>
      </c>
      <c r="F273" s="4">
        <v>257.85040300000003</v>
      </c>
      <c r="G273" s="3">
        <v>691.45066499999996</v>
      </c>
      <c r="H273" s="4">
        <v>104.869</v>
      </c>
      <c r="I273" s="9">
        <v>191.00114702820639</v>
      </c>
      <c r="J273">
        <v>896.33</v>
      </c>
      <c r="K273" s="5">
        <v>312.48131665313343</v>
      </c>
      <c r="L273" s="5">
        <v>344.22099447513824</v>
      </c>
      <c r="M273" s="5">
        <v>242.98365680617275</v>
      </c>
    </row>
    <row r="274" spans="1:13" hidden="1">
      <c r="A274">
        <f t="shared" si="5"/>
        <v>8</v>
      </c>
      <c r="B274" s="2">
        <v>39325</v>
      </c>
      <c r="C274" s="3">
        <v>5897.2467755695397</v>
      </c>
      <c r="D274" s="3">
        <v>6581.7050339814105</v>
      </c>
      <c r="E274" s="3">
        <v>1591.35087234349</v>
      </c>
      <c r="F274" s="4">
        <v>282.76128399999999</v>
      </c>
      <c r="G274" s="3">
        <v>741.91983100000004</v>
      </c>
      <c r="H274" s="4">
        <v>105.82</v>
      </c>
      <c r="I274" s="9">
        <v>191.97525287805027</v>
      </c>
      <c r="J274">
        <v>896.33</v>
      </c>
      <c r="K274" s="5">
        <v>315.16241525128987</v>
      </c>
      <c r="L274" s="5">
        <v>348.63351749539601</v>
      </c>
      <c r="M274" s="5">
        <v>244.27317874217002</v>
      </c>
    </row>
    <row r="275" spans="1:13">
      <c r="A275">
        <f t="shared" si="5"/>
        <v>9</v>
      </c>
      <c r="B275" s="2">
        <v>39353</v>
      </c>
      <c r="C275" s="3">
        <v>6233.3977867612602</v>
      </c>
      <c r="D275" s="3">
        <v>6340.4794127220403</v>
      </c>
      <c r="E275" s="3">
        <v>1624.6424251277199</v>
      </c>
      <c r="F275" s="4">
        <v>272.085217</v>
      </c>
      <c r="G275" s="3">
        <v>756.45520499999998</v>
      </c>
      <c r="H275" s="4">
        <v>107.23009999999999</v>
      </c>
      <c r="I275" s="9">
        <v>195.87235051147468</v>
      </c>
      <c r="J275">
        <v>869.35</v>
      </c>
      <c r="K275" s="5">
        <v>315.00922762858778</v>
      </c>
      <c r="L275" s="5">
        <v>350.47513812154705</v>
      </c>
      <c r="M275" s="5">
        <v>245.67201005833789</v>
      </c>
    </row>
    <row r="276" spans="1:13" hidden="1">
      <c r="A276">
        <f t="shared" si="5"/>
        <v>10</v>
      </c>
      <c r="B276" s="2">
        <v>39386</v>
      </c>
      <c r="C276" s="3">
        <v>6401.4842411367399</v>
      </c>
      <c r="D276" s="3">
        <v>6241.51628948082</v>
      </c>
      <c r="E276" s="3">
        <v>1724.49474607868</v>
      </c>
      <c r="F276" s="4">
        <v>262.80689100000001</v>
      </c>
      <c r="G276" s="3">
        <v>756.80566299999998</v>
      </c>
      <c r="H276" s="4">
        <v>112.2304</v>
      </c>
      <c r="I276" s="9">
        <v>200.14236775262484</v>
      </c>
      <c r="J276">
        <v>869.35</v>
      </c>
      <c r="K276" s="5">
        <v>314.88566888764285</v>
      </c>
      <c r="L276" s="5">
        <v>353.82688766114188</v>
      </c>
      <c r="M276" s="5">
        <v>247.07988199993341</v>
      </c>
    </row>
    <row r="277" spans="1:13" hidden="1">
      <c r="A277">
        <f t="shared" si="5"/>
        <v>11</v>
      </c>
      <c r="B277" s="2">
        <v>39416</v>
      </c>
      <c r="C277" s="3">
        <v>6210.2709730192801</v>
      </c>
      <c r="D277" s="3">
        <v>6276.0150154206804</v>
      </c>
      <c r="E277" s="3">
        <v>1679.05484005733</v>
      </c>
      <c r="F277" s="4">
        <v>251.41500300000001</v>
      </c>
      <c r="G277" s="3">
        <v>711.10697200000004</v>
      </c>
      <c r="H277" s="4">
        <v>113.2565</v>
      </c>
      <c r="I277" s="9">
        <v>197.38040307763862</v>
      </c>
      <c r="J277">
        <v>869.35</v>
      </c>
      <c r="K277" s="5">
        <v>316.32172405025756</v>
      </c>
      <c r="L277" s="5">
        <v>358.51933701657464</v>
      </c>
      <c r="M277" s="5">
        <v>248.45611175253214</v>
      </c>
    </row>
    <row r="278" spans="1:13">
      <c r="A278">
        <f t="shared" si="5"/>
        <v>12</v>
      </c>
      <c r="B278" s="2">
        <v>39447</v>
      </c>
      <c r="C278" s="3">
        <v>6034.7480954400398</v>
      </c>
      <c r="D278" s="3">
        <v>6241.6761715724297</v>
      </c>
      <c r="E278" s="3">
        <v>1697.2700614964999</v>
      </c>
      <c r="F278" s="4">
        <v>241.63432299999999</v>
      </c>
      <c r="G278" s="3">
        <v>662.10280299999999</v>
      </c>
      <c r="H278" s="4">
        <v>120.6523</v>
      </c>
      <c r="I278" s="9">
        <v>196.9066901102523</v>
      </c>
      <c r="J278">
        <v>912.29</v>
      </c>
      <c r="K278" s="5">
        <v>315.81172904299007</v>
      </c>
      <c r="L278" s="5">
        <v>359.72744014732979</v>
      </c>
      <c r="M278" s="5">
        <v>249.95438994840407</v>
      </c>
    </row>
    <row r="279" spans="1:13" hidden="1">
      <c r="A279">
        <f t="shared" si="5"/>
        <v>1</v>
      </c>
      <c r="B279" s="2">
        <v>39478</v>
      </c>
      <c r="C279" s="3">
        <v>5390.6804619661398</v>
      </c>
      <c r="D279" s="3">
        <v>5673.36311823705</v>
      </c>
      <c r="E279" s="3">
        <v>1462.06399291251</v>
      </c>
      <c r="F279" s="4">
        <v>230.185451</v>
      </c>
      <c r="G279" s="3">
        <v>564.52961200000004</v>
      </c>
      <c r="H279" s="4">
        <v>118.6818</v>
      </c>
      <c r="I279" s="9">
        <v>196.67040208212001</v>
      </c>
      <c r="J279">
        <v>912.29</v>
      </c>
      <c r="K279" s="5">
        <v>319.6716788940393</v>
      </c>
      <c r="L279" s="5">
        <v>366.20994475138127</v>
      </c>
      <c r="M279" s="5">
        <v>251.44650408148442</v>
      </c>
    </row>
    <row r="280" spans="1:13" hidden="1">
      <c r="A280">
        <f t="shared" si="5"/>
        <v>2</v>
      </c>
      <c r="B280" s="2">
        <v>39507</v>
      </c>
      <c r="C280" s="3">
        <v>5308.03675151885</v>
      </c>
      <c r="D280" s="3">
        <v>5383.8530242779298</v>
      </c>
      <c r="E280" s="3">
        <v>1498.3179817672001</v>
      </c>
      <c r="F280" s="4">
        <v>216.734655</v>
      </c>
      <c r="G280" s="3">
        <v>532.19322499999998</v>
      </c>
      <c r="H280" s="4">
        <v>125.97329999999999</v>
      </c>
      <c r="I280" s="9">
        <v>198.75510834419046</v>
      </c>
      <c r="J280">
        <v>912.29</v>
      </c>
      <c r="K280" s="5">
        <v>317.70230385979505</v>
      </c>
      <c r="L280" s="5">
        <v>368.40515653775333</v>
      </c>
      <c r="M280" s="5">
        <v>252.80752914586398</v>
      </c>
    </row>
    <row r="281" spans="1:13">
      <c r="A281">
        <f t="shared" si="5"/>
        <v>3</v>
      </c>
      <c r="B281" s="2">
        <v>39538</v>
      </c>
      <c r="C281" s="3">
        <v>5143.9861145795903</v>
      </c>
      <c r="D281" s="3">
        <v>5466.6821336641196</v>
      </c>
      <c r="E281" s="3">
        <v>1454.2204984518601</v>
      </c>
      <c r="F281" s="4">
        <v>228.21866199999999</v>
      </c>
      <c r="G281" s="3">
        <v>527.31748000000005</v>
      </c>
      <c r="H281" s="4">
        <v>127.56959999999999</v>
      </c>
      <c r="I281" s="9">
        <v>199.19236958254768</v>
      </c>
      <c r="J281">
        <v>906.36</v>
      </c>
      <c r="K281" s="5">
        <v>322.79531951333513</v>
      </c>
      <c r="L281" s="5">
        <v>369.53222836095779</v>
      </c>
      <c r="M281" s="5">
        <v>254.49155110052195</v>
      </c>
    </row>
    <row r="282" spans="1:13" hidden="1">
      <c r="A282">
        <f t="shared" si="5"/>
        <v>4</v>
      </c>
      <c r="B282" s="2">
        <v>39568</v>
      </c>
      <c r="C282" s="3">
        <v>5404.4576213019</v>
      </c>
      <c r="D282" s="3">
        <v>5578.1331546062702</v>
      </c>
      <c r="E282" s="3">
        <v>1523.2449929930799</v>
      </c>
      <c r="F282" s="4">
        <v>229.87606199999999</v>
      </c>
      <c r="G282" s="3">
        <v>546.22858900000006</v>
      </c>
      <c r="H282" s="4">
        <v>133.41810000000001</v>
      </c>
      <c r="I282" s="9">
        <v>202.7977514719918</v>
      </c>
      <c r="J282">
        <v>906.36</v>
      </c>
      <c r="K282" s="5">
        <v>322.84449084901729</v>
      </c>
      <c r="L282" s="5">
        <v>369.01657458563551</v>
      </c>
      <c r="M282" s="5">
        <v>256.15379336664972</v>
      </c>
    </row>
    <row r="283" spans="1:13" hidden="1">
      <c r="A283">
        <f t="shared" si="5"/>
        <v>5</v>
      </c>
      <c r="B283" s="2">
        <v>39598</v>
      </c>
      <c r="C283" s="3">
        <v>5472.6680426222201</v>
      </c>
      <c r="D283" s="3">
        <v>5604.1281129481004</v>
      </c>
      <c r="E283" s="3">
        <v>1533.87873975758</v>
      </c>
      <c r="F283" s="4">
        <v>222.98028099999999</v>
      </c>
      <c r="G283" s="3">
        <v>501.37123700000001</v>
      </c>
      <c r="H283" s="4">
        <v>143.86940000000001</v>
      </c>
      <c r="I283" s="9">
        <v>207.25930200437563</v>
      </c>
      <c r="J283">
        <v>906.36</v>
      </c>
      <c r="K283" s="5">
        <v>323.19625501966652</v>
      </c>
      <c r="L283" s="5">
        <v>367.14548802946598</v>
      </c>
      <c r="M283" s="5">
        <v>257.83411688363287</v>
      </c>
    </row>
    <row r="284" spans="1:13">
      <c r="A284">
        <f t="shared" si="5"/>
        <v>6</v>
      </c>
      <c r="B284" s="2">
        <v>39629</v>
      </c>
      <c r="C284" s="3">
        <v>5102.80444097708</v>
      </c>
      <c r="D284" s="3">
        <v>5125.8239169992503</v>
      </c>
      <c r="E284" s="3">
        <v>1372.1452484266799</v>
      </c>
      <c r="F284" s="4">
        <v>198.10041100000001</v>
      </c>
      <c r="G284" s="3">
        <v>441.67419799999999</v>
      </c>
      <c r="H284" s="4">
        <v>156.11410000000001</v>
      </c>
      <c r="I284" s="9">
        <v>209.97439886063296</v>
      </c>
      <c r="J284">
        <v>890.14</v>
      </c>
      <c r="K284" s="5">
        <v>324.12609758545085</v>
      </c>
      <c r="L284" s="5">
        <v>367.44014732965013</v>
      </c>
      <c r="M284" s="5">
        <v>259.45567633533625</v>
      </c>
    </row>
    <row r="285" spans="1:13" hidden="1">
      <c r="A285">
        <f t="shared" si="5"/>
        <v>7</v>
      </c>
      <c r="B285" s="2">
        <v>39660</v>
      </c>
      <c r="C285" s="3">
        <v>4841.2614730628502</v>
      </c>
      <c r="D285" s="3">
        <v>5103.4553765723504</v>
      </c>
      <c r="E285" s="3">
        <v>1348.3088624571701</v>
      </c>
      <c r="F285" s="4">
        <v>202.83584400000001</v>
      </c>
      <c r="G285" s="3">
        <v>420.79019</v>
      </c>
      <c r="H285" s="4">
        <v>139.80959999999999</v>
      </c>
      <c r="I285" s="9">
        <v>211.42322221277129</v>
      </c>
      <c r="J285">
        <v>890.14</v>
      </c>
      <c r="K285" s="5">
        <v>329.9194895715919</v>
      </c>
      <c r="L285" s="5">
        <v>371.8453038674034</v>
      </c>
      <c r="M285" s="5">
        <v>261.18818891728796</v>
      </c>
    </row>
    <row r="286" spans="1:13" hidden="1">
      <c r="A286">
        <f t="shared" si="5"/>
        <v>8</v>
      </c>
      <c r="B286" s="2">
        <v>39689</v>
      </c>
      <c r="C286" s="3">
        <v>5072.1378649507897</v>
      </c>
      <c r="D286" s="3">
        <v>5497.9222019396602</v>
      </c>
      <c r="E286" s="3">
        <v>1355.40235485828</v>
      </c>
      <c r="F286" s="4">
        <v>221.30895200000001</v>
      </c>
      <c r="G286" s="3">
        <v>456.14421599999997</v>
      </c>
      <c r="H286" s="4">
        <v>141.84649999999999</v>
      </c>
      <c r="I286" s="9">
        <v>213.11460799047347</v>
      </c>
      <c r="J286">
        <v>890.14</v>
      </c>
      <c r="K286" s="5">
        <v>337.05437645942038</v>
      </c>
      <c r="L286" s="5">
        <v>377.31860036832421</v>
      </c>
      <c r="M286" s="5">
        <v>262.93261868730343</v>
      </c>
    </row>
    <row r="287" spans="1:13">
      <c r="A287">
        <f t="shared" si="5"/>
        <v>9</v>
      </c>
      <c r="B287" s="2">
        <v>39721</v>
      </c>
      <c r="C287" s="3">
        <v>4580.1477809437802</v>
      </c>
      <c r="D287" s="3">
        <v>5291.1889318833701</v>
      </c>
      <c r="E287" s="3">
        <v>1220.9963497756501</v>
      </c>
      <c r="F287" s="4">
        <v>230.36218099999999</v>
      </c>
      <c r="G287" s="3">
        <v>428.30457799999999</v>
      </c>
      <c r="H287" s="4">
        <v>135.5977</v>
      </c>
      <c r="I287" s="9">
        <v>217.24903138548868</v>
      </c>
      <c r="J287">
        <v>863.44</v>
      </c>
      <c r="K287" s="5">
        <v>341.38523640988711</v>
      </c>
      <c r="L287" s="5">
        <v>374.88029465930026</v>
      </c>
      <c r="M287" s="5">
        <v>264.47404532271639</v>
      </c>
    </row>
    <row r="288" spans="1:13" hidden="1">
      <c r="A288">
        <f t="shared" si="5"/>
        <v>10</v>
      </c>
      <c r="B288" s="2">
        <v>39752</v>
      </c>
      <c r="C288" s="3">
        <v>4079.1165091089301</v>
      </c>
      <c r="D288" s="3">
        <v>5128.36675944533</v>
      </c>
      <c r="E288" s="3">
        <v>1060.5177449375301</v>
      </c>
      <c r="F288" s="4">
        <v>191.443208</v>
      </c>
      <c r="G288" s="3">
        <v>322.87732299999999</v>
      </c>
      <c r="H288" s="4">
        <v>116.4054</v>
      </c>
      <c r="I288" s="9">
        <v>221.8764357539996</v>
      </c>
      <c r="J288">
        <v>863.44</v>
      </c>
      <c r="K288" s="5">
        <v>348.24085532711058</v>
      </c>
      <c r="L288" s="5">
        <v>371.86003683241267</v>
      </c>
      <c r="M288" s="5">
        <v>266.36312509957412</v>
      </c>
    </row>
    <row r="289" spans="1:13" hidden="1">
      <c r="A289">
        <f t="shared" si="5"/>
        <v>11</v>
      </c>
      <c r="B289" s="2">
        <v>39780</v>
      </c>
      <c r="C289" s="3">
        <v>3828.8935889251002</v>
      </c>
      <c r="D289" s="3">
        <v>4862.9736712886697</v>
      </c>
      <c r="E289" s="3">
        <v>993.63713295300397</v>
      </c>
      <c r="F289" s="4">
        <v>162.041461188363</v>
      </c>
      <c r="G289" s="3">
        <v>321.03759624616202</v>
      </c>
      <c r="H289" s="4">
        <v>100.4314</v>
      </c>
      <c r="I289" s="9">
        <v>224.36145183444441</v>
      </c>
      <c r="J289">
        <v>863.44</v>
      </c>
      <c r="K289" s="5">
        <v>358.54918457165661</v>
      </c>
      <c r="L289" s="5">
        <v>383.18232044198908</v>
      </c>
      <c r="M289" s="5">
        <v>267.81414548071058</v>
      </c>
    </row>
    <row r="290" spans="1:13">
      <c r="A290">
        <f t="shared" si="5"/>
        <v>12</v>
      </c>
      <c r="B290" s="2">
        <v>39813</v>
      </c>
      <c r="C290" s="3">
        <v>3803.1512115514201</v>
      </c>
      <c r="D290" s="3">
        <v>4690.1887113652901</v>
      </c>
      <c r="E290" s="3">
        <v>1000.71885947377</v>
      </c>
      <c r="F290" s="4">
        <v>167.24553242632601</v>
      </c>
      <c r="G290" s="3">
        <v>285.738419776488</v>
      </c>
      <c r="H290" s="4">
        <v>81.310630000000003</v>
      </c>
      <c r="I290" s="9">
        <v>225.50569523880009</v>
      </c>
      <c r="J290">
        <v>786.85</v>
      </c>
      <c r="K290" s="5">
        <v>363.0237761187326</v>
      </c>
      <c r="L290" s="5">
        <v>392.92817679558027</v>
      </c>
      <c r="M290" s="5">
        <v>268.95408615963237</v>
      </c>
    </row>
    <row r="291" spans="1:13" hidden="1">
      <c r="A291">
        <f t="shared" si="5"/>
        <v>1</v>
      </c>
      <c r="B291" s="2">
        <v>39843</v>
      </c>
      <c r="C291" s="3">
        <v>3619.9787038230502</v>
      </c>
      <c r="D291" s="3">
        <v>4693.32524397211</v>
      </c>
      <c r="E291" s="3">
        <v>1026.7785332856299</v>
      </c>
      <c r="F291" s="4">
        <v>157.72859703510801</v>
      </c>
      <c r="G291" s="3">
        <v>259.52354189265299</v>
      </c>
      <c r="H291" s="4">
        <v>81.179969999999997</v>
      </c>
      <c r="I291" s="9">
        <v>222.88982917402998</v>
      </c>
      <c r="J291">
        <v>786.85</v>
      </c>
      <c r="K291" s="5">
        <v>368.13066061054201</v>
      </c>
      <c r="L291" s="5">
        <v>390.50460405156554</v>
      </c>
      <c r="M291" s="5">
        <v>270.03156433559951</v>
      </c>
    </row>
    <row r="292" spans="1:13" hidden="1">
      <c r="A292">
        <f t="shared" si="5"/>
        <v>2</v>
      </c>
      <c r="B292" s="2">
        <v>39871</v>
      </c>
      <c r="C292" s="3">
        <v>3469.8357196843199</v>
      </c>
      <c r="D292" s="3">
        <v>4196.6191356347799</v>
      </c>
      <c r="E292" s="3">
        <v>964.55287009547601</v>
      </c>
      <c r="F292" s="4">
        <v>130.047293521847</v>
      </c>
      <c r="G292" s="3">
        <v>215.43860636461099</v>
      </c>
      <c r="H292" s="4">
        <v>75.875470000000007</v>
      </c>
      <c r="I292" s="9">
        <v>229.46507913466388</v>
      </c>
      <c r="J292">
        <v>786.85</v>
      </c>
      <c r="K292" s="5">
        <v>363.61004973648136</v>
      </c>
      <c r="L292" s="5">
        <v>391.32228360957663</v>
      </c>
      <c r="M292" s="5">
        <v>270.81727687276549</v>
      </c>
    </row>
    <row r="293" spans="1:13">
      <c r="A293">
        <f t="shared" si="5"/>
        <v>3</v>
      </c>
      <c r="B293" s="2">
        <v>39903</v>
      </c>
      <c r="C293" s="3">
        <v>3758.1412048735901</v>
      </c>
      <c r="D293" s="3">
        <v>4151.9515210042</v>
      </c>
      <c r="E293" s="3">
        <v>1014.45438441173</v>
      </c>
      <c r="F293" s="4">
        <v>125.43861037476</v>
      </c>
      <c r="G293" s="3">
        <v>220.66569819773201</v>
      </c>
      <c r="H293" s="4">
        <v>72.908919999999995</v>
      </c>
      <c r="I293" s="9">
        <v>235.77536881086715</v>
      </c>
      <c r="J293">
        <v>744.12</v>
      </c>
      <c r="K293" s="5">
        <v>364.02863649151925</v>
      </c>
      <c r="L293" s="5">
        <v>395.4401473296503</v>
      </c>
      <c r="M293" s="5">
        <v>271.52943159395198</v>
      </c>
    </row>
    <row r="294" spans="1:13" hidden="1">
      <c r="A294">
        <f t="shared" si="5"/>
        <v>4</v>
      </c>
      <c r="B294" s="2">
        <v>39933</v>
      </c>
      <c r="C294" s="3">
        <v>3954.04626756167</v>
      </c>
      <c r="D294" s="3">
        <v>4370.9024329904596</v>
      </c>
      <c r="E294" s="3">
        <v>1119.1559351052699</v>
      </c>
      <c r="F294" s="4">
        <v>143.662440480904</v>
      </c>
      <c r="G294" s="3">
        <v>235.65741264976199</v>
      </c>
      <c r="H294" s="4">
        <v>68.315969999999993</v>
      </c>
      <c r="I294" s="9">
        <v>232.80459916385024</v>
      </c>
      <c r="J294">
        <v>744.12</v>
      </c>
      <c r="K294" s="5">
        <v>364.04187492804903</v>
      </c>
      <c r="L294" s="5">
        <v>397.96685082872949</v>
      </c>
      <c r="M294" s="5">
        <v>272.24692850289125</v>
      </c>
    </row>
    <row r="295" spans="1:13" hidden="1">
      <c r="A295">
        <f t="shared" si="5"/>
        <v>5</v>
      </c>
      <c r="B295" s="2">
        <v>39962</v>
      </c>
      <c r="C295" s="3">
        <v>3989.6346383660898</v>
      </c>
      <c r="D295" s="3">
        <v>4380.4256008438197</v>
      </c>
      <c r="E295" s="3">
        <v>1203.34500156028</v>
      </c>
      <c r="F295" s="4">
        <v>140.44133709984001</v>
      </c>
      <c r="G295" s="3">
        <v>243.57108104945601</v>
      </c>
      <c r="H295" s="4">
        <v>75.035330000000002</v>
      </c>
      <c r="I295" s="9">
        <v>228.40459223965345</v>
      </c>
      <c r="J295">
        <v>744.12</v>
      </c>
      <c r="K295" s="5">
        <v>361.42255570036508</v>
      </c>
      <c r="L295" s="5">
        <v>399.49907918968722</v>
      </c>
      <c r="M295" s="5">
        <v>272.93155041027541</v>
      </c>
    </row>
    <row r="296" spans="1:13">
      <c r="A296">
        <f t="shared" si="5"/>
        <v>6</v>
      </c>
      <c r="B296" s="2">
        <v>39994</v>
      </c>
      <c r="C296" s="3">
        <v>4147.7448924719401</v>
      </c>
      <c r="D296" s="3">
        <v>4319.3425734954099</v>
      </c>
      <c r="E296" s="3">
        <v>1175.62453765649</v>
      </c>
      <c r="F296" s="4">
        <v>138.640819847367</v>
      </c>
      <c r="G296" s="3">
        <v>254.772486586947</v>
      </c>
      <c r="H296" s="4">
        <v>74.717100000000002</v>
      </c>
      <c r="I296" s="9">
        <v>233.84062153495722</v>
      </c>
      <c r="J296">
        <v>746.65</v>
      </c>
      <c r="K296" s="5">
        <v>359.20228077379386</v>
      </c>
      <c r="L296" s="5">
        <v>404.01473296500939</v>
      </c>
      <c r="M296" s="5">
        <v>273.66178638231713</v>
      </c>
    </row>
    <row r="297" spans="1:13" hidden="1">
      <c r="A297">
        <f t="shared" si="5"/>
        <v>7</v>
      </c>
      <c r="B297" s="2">
        <v>40025</v>
      </c>
      <c r="C297" s="3">
        <v>4446.4630527585296</v>
      </c>
      <c r="D297" s="3">
        <v>4557.3931306478498</v>
      </c>
      <c r="E297" s="3">
        <v>1272.61344725708</v>
      </c>
      <c r="F297" s="4">
        <v>148.05898881530501</v>
      </c>
      <c r="G297" s="3">
        <v>262.64834459321497</v>
      </c>
      <c r="H297" s="4">
        <v>72.981759999999994</v>
      </c>
      <c r="I297" s="9">
        <v>229.79517878240247</v>
      </c>
      <c r="J297">
        <v>746.65</v>
      </c>
      <c r="K297" s="5">
        <v>360.32880868230683</v>
      </c>
      <c r="L297" s="5">
        <v>410.2615101289137</v>
      </c>
      <c r="M297" s="5">
        <v>274.38709110412572</v>
      </c>
    </row>
    <row r="298" spans="1:13" hidden="1">
      <c r="A298">
        <f t="shared" si="5"/>
        <v>8</v>
      </c>
      <c r="B298" s="2">
        <v>40056</v>
      </c>
      <c r="C298" s="3">
        <v>4744.7274343919498</v>
      </c>
      <c r="D298" s="3">
        <v>4681.5428085774201</v>
      </c>
      <c r="E298" s="3">
        <v>1250.7966298558899</v>
      </c>
      <c r="F298" s="4">
        <v>165.286901469366</v>
      </c>
      <c r="G298" s="3">
        <v>305.71762104973402</v>
      </c>
      <c r="H298" s="4">
        <v>70.266559999999998</v>
      </c>
      <c r="I298" s="9">
        <v>233.26508598201673</v>
      </c>
      <c r="J298">
        <v>746.65</v>
      </c>
      <c r="K298" s="5">
        <v>362.9109342073595</v>
      </c>
      <c r="L298" s="5">
        <v>415.44751381215497</v>
      </c>
      <c r="M298" s="5">
        <v>275.08157551197638</v>
      </c>
    </row>
    <row r="299" spans="1:13">
      <c r="A299">
        <f t="shared" si="5"/>
        <v>9</v>
      </c>
      <c r="B299" s="2">
        <v>40086</v>
      </c>
      <c r="C299" s="3">
        <v>5060.1190141265497</v>
      </c>
      <c r="D299" s="3">
        <v>4651.8033917307603</v>
      </c>
      <c r="E299" s="3">
        <v>1303.46475235663</v>
      </c>
      <c r="F299" s="4">
        <v>168.526843036141</v>
      </c>
      <c r="G299" s="3">
        <v>335.99266673767102</v>
      </c>
      <c r="H299" s="4">
        <v>67.237560000000002</v>
      </c>
      <c r="I299" s="9">
        <v>237.39387800389844</v>
      </c>
      <c r="J299">
        <v>799.22</v>
      </c>
      <c r="K299" s="5">
        <v>365.53655745243867</v>
      </c>
      <c r="L299" s="5">
        <v>419.81583793738508</v>
      </c>
      <c r="M299" s="5">
        <v>275.85989117379245</v>
      </c>
    </row>
    <row r="300" spans="1:13" hidden="1">
      <c r="A300">
        <f t="shared" si="5"/>
        <v>10</v>
      </c>
      <c r="B300" s="2">
        <v>40116</v>
      </c>
      <c r="C300" s="3">
        <v>4945.5252677990102</v>
      </c>
      <c r="D300" s="3">
        <v>4463.5756890480297</v>
      </c>
      <c r="E300" s="3">
        <v>1274.7919220113999</v>
      </c>
      <c r="F300" s="4">
        <v>159.507216317878</v>
      </c>
      <c r="G300" s="3">
        <v>306.41503045969802</v>
      </c>
      <c r="H300" s="4">
        <v>69.527929999999998</v>
      </c>
      <c r="I300" s="9">
        <v>235.77959963347192</v>
      </c>
      <c r="J300">
        <v>799.22</v>
      </c>
      <c r="K300" s="5">
        <v>365.26044149053121</v>
      </c>
      <c r="L300" s="5">
        <v>421.73848987108676</v>
      </c>
      <c r="M300" s="5">
        <v>276.56547089466795</v>
      </c>
    </row>
    <row r="301" spans="1:13" hidden="1">
      <c r="A301">
        <f t="shared" si="5"/>
        <v>11</v>
      </c>
      <c r="B301" s="2">
        <v>40147</v>
      </c>
      <c r="C301" s="3">
        <v>5033.8145125634201</v>
      </c>
      <c r="D301" s="3">
        <v>4588.5630755820803</v>
      </c>
      <c r="E301" s="3">
        <v>1312.5474584343201</v>
      </c>
      <c r="F301" s="4">
        <v>162.89625919443799</v>
      </c>
      <c r="G301" s="3">
        <v>308.64254444859699</v>
      </c>
      <c r="H301" s="4">
        <v>69.681659999999994</v>
      </c>
      <c r="I301" s="9">
        <v>231.91281419948299</v>
      </c>
      <c r="J301">
        <v>799.22</v>
      </c>
      <c r="K301" s="5">
        <v>370.73295899125924</v>
      </c>
      <c r="L301" s="5">
        <v>427.13075506445693</v>
      </c>
      <c r="M301" s="5">
        <v>277.40501624688034</v>
      </c>
    </row>
    <row r="302" spans="1:13">
      <c r="A302">
        <f t="shared" si="5"/>
        <v>12</v>
      </c>
      <c r="B302" s="2">
        <v>40178</v>
      </c>
      <c r="C302" s="3">
        <v>5211.7682317457202</v>
      </c>
      <c r="D302" s="3">
        <v>4755.5644287365903</v>
      </c>
      <c r="E302" s="3">
        <v>1388.81969829542</v>
      </c>
      <c r="F302" s="4">
        <v>173.326175532013</v>
      </c>
      <c r="G302" s="3">
        <v>320.65547712550301</v>
      </c>
      <c r="H302" s="4">
        <v>71.53434</v>
      </c>
      <c r="I302" s="9">
        <v>230.01112912304723</v>
      </c>
      <c r="J302">
        <v>845.57</v>
      </c>
      <c r="K302" s="5">
        <v>369.31959829126708</v>
      </c>
      <c r="L302" s="5">
        <v>424.48618784530402</v>
      </c>
      <c r="M302" s="5">
        <v>278.30003816421691</v>
      </c>
    </row>
    <row r="303" spans="1:13" hidden="1">
      <c r="A303">
        <f t="shared" si="5"/>
        <v>1</v>
      </c>
      <c r="B303" s="2">
        <v>40207</v>
      </c>
      <c r="C303" s="3">
        <v>4904.3291325721202</v>
      </c>
      <c r="D303" s="3">
        <v>4613.7879960178398</v>
      </c>
      <c r="E303" s="3">
        <v>1327.08070834723</v>
      </c>
      <c r="F303" s="4">
        <v>167.78682842599801</v>
      </c>
      <c r="G303" s="3">
        <v>309.84944022638098</v>
      </c>
      <c r="H303" s="4">
        <v>66.665459999999996</v>
      </c>
      <c r="I303" s="9">
        <v>219.6376271995978</v>
      </c>
      <c r="J303">
        <v>845.57</v>
      </c>
      <c r="K303" s="5">
        <v>374.2934680160389</v>
      </c>
      <c r="L303" s="5">
        <v>430.21731123388599</v>
      </c>
      <c r="M303" s="5">
        <v>279.2653303973774</v>
      </c>
    </row>
    <row r="304" spans="1:13" hidden="1">
      <c r="A304">
        <f t="shared" si="5"/>
        <v>2</v>
      </c>
      <c r="B304" s="2">
        <v>40235</v>
      </c>
      <c r="C304" s="3">
        <v>5034.3439708818996</v>
      </c>
      <c r="D304" s="3">
        <v>4645.9075597439996</v>
      </c>
      <c r="E304" s="3">
        <v>1322.1386505407499</v>
      </c>
      <c r="F304" s="4">
        <v>171.16042060721799</v>
      </c>
      <c r="G304" s="3">
        <v>314.79824655554302</v>
      </c>
      <c r="H304" s="4">
        <v>69.848420000000004</v>
      </c>
      <c r="I304" s="9">
        <v>209.66607892473607</v>
      </c>
      <c r="J304">
        <v>845.57</v>
      </c>
      <c r="K304" s="5">
        <v>376.15000113891</v>
      </c>
      <c r="L304" s="5">
        <v>433.51012891344396</v>
      </c>
      <c r="M304" s="5">
        <v>280.22938981797955</v>
      </c>
    </row>
    <row r="305" spans="1:13">
      <c r="A305">
        <f t="shared" si="5"/>
        <v>3</v>
      </c>
      <c r="B305" s="2">
        <v>40268</v>
      </c>
      <c r="C305" s="3">
        <v>5321.8439518298101</v>
      </c>
      <c r="D305" s="3">
        <v>4816.0192671819004</v>
      </c>
      <c r="E305" s="3">
        <v>1394.1869528642701</v>
      </c>
      <c r="F305" s="4">
        <v>178.77513945107501</v>
      </c>
      <c r="G305" s="3">
        <v>314.23733516304497</v>
      </c>
      <c r="H305" s="4">
        <v>69.46651</v>
      </c>
      <c r="I305" s="9">
        <v>207.21298580131665</v>
      </c>
      <c r="J305">
        <v>860.37</v>
      </c>
      <c r="K305" s="5">
        <v>373.95620308539844</v>
      </c>
      <c r="L305" s="5">
        <v>435.92633517495426</v>
      </c>
      <c r="M305" s="5">
        <v>281.14536954880748</v>
      </c>
    </row>
    <row r="306" spans="1:13" hidden="1">
      <c r="A306">
        <f t="shared" si="5"/>
        <v>4</v>
      </c>
      <c r="B306" s="2">
        <v>40298</v>
      </c>
      <c r="C306" s="3">
        <v>5218.0957261134699</v>
      </c>
      <c r="D306" s="3">
        <v>4752.0778689934996</v>
      </c>
      <c r="E306" s="3">
        <v>1391.6789898593199</v>
      </c>
      <c r="F306" s="4">
        <v>184.10653240029899</v>
      </c>
      <c r="G306" s="3">
        <v>325.98729388398698</v>
      </c>
      <c r="H306" s="4">
        <v>70.397120000000001</v>
      </c>
      <c r="I306" s="9">
        <v>207.91750995304113</v>
      </c>
      <c r="J306">
        <v>860.37</v>
      </c>
      <c r="K306" s="5">
        <v>376.01635597013285</v>
      </c>
      <c r="L306" s="5">
        <v>439.76427255985288</v>
      </c>
      <c r="M306" s="5">
        <v>282.11888053235674</v>
      </c>
    </row>
    <row r="307" spans="1:13" hidden="1">
      <c r="A307">
        <f t="shared" si="5"/>
        <v>5</v>
      </c>
      <c r="B307" s="2">
        <v>40329</v>
      </c>
      <c r="C307" s="3">
        <v>4824.1598746279997</v>
      </c>
      <c r="D307" s="3">
        <v>4773.7236882884199</v>
      </c>
      <c r="E307" s="3">
        <v>1409.3115205731499</v>
      </c>
      <c r="F307" s="4">
        <v>186.687637033702</v>
      </c>
      <c r="G307" s="3">
        <v>310.88896325438799</v>
      </c>
      <c r="H307" s="4">
        <v>67.106750000000005</v>
      </c>
      <c r="I307" s="9">
        <v>206.10862761644967</v>
      </c>
      <c r="J307">
        <v>860.37</v>
      </c>
      <c r="K307" s="5">
        <v>382.20311864173107</v>
      </c>
      <c r="L307" s="5">
        <v>444.97237569060798</v>
      </c>
      <c r="M307" s="5">
        <v>283.17786651994913</v>
      </c>
    </row>
    <row r="308" spans="1:13">
      <c r="A308">
        <f t="shared" si="5"/>
        <v>6</v>
      </c>
      <c r="B308" s="2">
        <v>40359</v>
      </c>
      <c r="C308" s="3">
        <v>4686.8279189251498</v>
      </c>
      <c r="D308" s="3">
        <v>4579.6155109995398</v>
      </c>
      <c r="E308" s="3">
        <v>1389.4291942208199</v>
      </c>
      <c r="F308" s="4">
        <v>181.91727116045399</v>
      </c>
      <c r="G308" s="3">
        <v>306.85978916296</v>
      </c>
      <c r="H308" s="4">
        <v>67.630039999999994</v>
      </c>
      <c r="I308" s="9">
        <v>209.75675032526084</v>
      </c>
      <c r="J308">
        <v>879.04</v>
      </c>
      <c r="K308" s="5">
        <v>387.42032343795557</v>
      </c>
      <c r="L308" s="5">
        <v>446.7476979742176</v>
      </c>
      <c r="M308" s="5">
        <v>284.29643844786006</v>
      </c>
    </row>
    <row r="309" spans="1:13" hidden="1">
      <c r="A309">
        <f t="shared" si="5"/>
        <v>7</v>
      </c>
      <c r="B309" s="2">
        <v>40389</v>
      </c>
      <c r="C309" s="3">
        <v>4906.05016639118</v>
      </c>
      <c r="D309" s="3">
        <v>4620.5941064671097</v>
      </c>
      <c r="E309" s="3">
        <v>1405.29463715833</v>
      </c>
      <c r="F309" s="4">
        <v>187.07467268905299</v>
      </c>
      <c r="G309" s="3">
        <v>309.95513577363602</v>
      </c>
      <c r="H309" s="4">
        <v>66.655450000000002</v>
      </c>
      <c r="I309" s="9">
        <v>217.49677441226294</v>
      </c>
      <c r="J309">
        <v>879.04</v>
      </c>
      <c r="K309" s="5">
        <v>388.47687675338238</v>
      </c>
      <c r="L309" s="5">
        <v>455.67587476979776</v>
      </c>
      <c r="M309" s="5">
        <v>285.49637600461983</v>
      </c>
    </row>
    <row r="310" spans="1:13" hidden="1">
      <c r="A310">
        <f t="shared" si="5"/>
        <v>8</v>
      </c>
      <c r="B310" s="2">
        <v>40421</v>
      </c>
      <c r="C310" s="3">
        <v>4837.3934562239601</v>
      </c>
      <c r="D310" s="3">
        <v>4525.9673287171199</v>
      </c>
      <c r="E310" s="3">
        <v>1402.0171450391599</v>
      </c>
      <c r="F310" s="4">
        <v>189.27781280075999</v>
      </c>
      <c r="G310" s="3">
        <v>319.64192809829399</v>
      </c>
      <c r="H310" s="4">
        <v>64.048320000000004</v>
      </c>
      <c r="I310" s="9">
        <v>228.50211119752345</v>
      </c>
      <c r="J310">
        <v>879.04</v>
      </c>
      <c r="K310" s="5">
        <v>395.93831174227961</v>
      </c>
      <c r="L310" s="5">
        <v>465.17127071823234</v>
      </c>
      <c r="M310" s="5">
        <v>286.65563074695524</v>
      </c>
    </row>
    <row r="311" spans="1:13">
      <c r="A311">
        <f t="shared" si="5"/>
        <v>9</v>
      </c>
      <c r="B311" s="2">
        <v>40451</v>
      </c>
      <c r="C311" s="3">
        <v>5056.6010848278802</v>
      </c>
      <c r="D311" s="3">
        <v>4549.9732947604698</v>
      </c>
      <c r="E311" s="3">
        <v>1432.1803284508401</v>
      </c>
      <c r="F311" s="4">
        <v>185.60259275486101</v>
      </c>
      <c r="G311" s="3">
        <v>319.03175353352901</v>
      </c>
      <c r="H311" s="4">
        <v>63.872970000000002</v>
      </c>
      <c r="I311" s="9">
        <v>229.64462175351105</v>
      </c>
      <c r="J311">
        <v>922.64</v>
      </c>
      <c r="K311" s="5">
        <v>392.36519468270967</v>
      </c>
      <c r="L311" s="5">
        <v>466.09208103130777</v>
      </c>
      <c r="M311" s="5">
        <v>287.72036985981975</v>
      </c>
    </row>
    <row r="312" spans="1:13" hidden="1">
      <c r="A312">
        <f t="shared" si="5"/>
        <v>10</v>
      </c>
      <c r="B312" s="2">
        <v>40480</v>
      </c>
      <c r="C312" s="3">
        <v>5138.2337399485896</v>
      </c>
      <c r="D312" s="3">
        <v>4663.0376710789697</v>
      </c>
      <c r="E312" s="3">
        <v>1455.92150406721</v>
      </c>
      <c r="F312" s="4">
        <v>191.546084674811</v>
      </c>
      <c r="G312" s="3">
        <v>317.55192437573299</v>
      </c>
      <c r="H312" s="4">
        <v>64.707440000000005</v>
      </c>
      <c r="I312" s="9">
        <v>235.47759514605025</v>
      </c>
      <c r="J312">
        <v>922.64</v>
      </c>
      <c r="K312" s="5">
        <v>392.36708588792817</v>
      </c>
      <c r="L312" s="5">
        <v>467.4401473296503</v>
      </c>
      <c r="M312" s="5">
        <v>288.92893710448766</v>
      </c>
    </row>
    <row r="313" spans="1:13" hidden="1">
      <c r="A313">
        <f t="shared" si="5"/>
        <v>11</v>
      </c>
      <c r="B313" s="2">
        <v>40512</v>
      </c>
      <c r="C313" s="3">
        <v>5069.8355144360303</v>
      </c>
      <c r="D313" s="3">
        <v>4665.2196105953299</v>
      </c>
      <c r="E313" s="3">
        <v>1448.8085072076201</v>
      </c>
      <c r="F313" s="4">
        <v>188.36296928507301</v>
      </c>
      <c r="G313" s="3">
        <v>312.34229252537199</v>
      </c>
      <c r="H313" s="4">
        <v>66.850300000000004</v>
      </c>
      <c r="I313" s="9">
        <v>239.05685459227024</v>
      </c>
      <c r="J313">
        <v>922.64</v>
      </c>
      <c r="K313" s="5">
        <v>391.50469630827189</v>
      </c>
      <c r="L313" s="5">
        <v>463.95580110497264</v>
      </c>
      <c r="M313" s="5">
        <v>290.05202934511249</v>
      </c>
    </row>
    <row r="314" spans="1:13">
      <c r="A314">
        <f t="shared" si="5"/>
        <v>12</v>
      </c>
      <c r="B314" s="2">
        <v>40543</v>
      </c>
      <c r="C314" s="3">
        <v>5246.2884506206501</v>
      </c>
      <c r="D314" s="3">
        <v>4687.2056801445297</v>
      </c>
      <c r="E314" s="3">
        <v>1452.4128876137499</v>
      </c>
      <c r="F314" s="4">
        <v>187.71494554476899</v>
      </c>
      <c r="G314" s="3">
        <v>318.65105977181599</v>
      </c>
      <c r="H314" s="4">
        <v>68.426929999999999</v>
      </c>
      <c r="I314" s="9">
        <v>245.41576692442462</v>
      </c>
      <c r="J314">
        <v>912.03</v>
      </c>
      <c r="K314" s="5">
        <v>391.60871259529182</v>
      </c>
      <c r="L314" s="5">
        <v>463.86740331491751</v>
      </c>
      <c r="M314" s="5">
        <v>291.28237627831066</v>
      </c>
    </row>
    <row r="315" spans="1:13" hidden="1">
      <c r="A315">
        <f t="shared" si="5"/>
        <v>1</v>
      </c>
      <c r="B315" s="2">
        <v>40574</v>
      </c>
      <c r="C315" s="3">
        <v>5270.8307966006996</v>
      </c>
      <c r="D315" s="3">
        <v>4929.0775542328702</v>
      </c>
      <c r="E315" s="3">
        <v>1453.04616178989</v>
      </c>
      <c r="F315" s="4">
        <v>196.54984927759801</v>
      </c>
      <c r="G315" s="3">
        <v>325.70178520417699</v>
      </c>
      <c r="H315" s="4">
        <v>72.499039999999994</v>
      </c>
      <c r="I315" s="9">
        <v>245.36668377103973</v>
      </c>
      <c r="J315">
        <v>912.03</v>
      </c>
      <c r="K315" s="5">
        <v>395.21208893835842</v>
      </c>
      <c r="L315" s="5">
        <v>464.26519337016606</v>
      </c>
      <c r="M315" s="5">
        <v>292.52998258732521</v>
      </c>
    </row>
    <row r="316" spans="1:13" hidden="1">
      <c r="A316">
        <f t="shared" si="5"/>
        <v>2</v>
      </c>
      <c r="B316" s="2">
        <v>40602</v>
      </c>
      <c r="C316" s="3">
        <v>5398.56365347882</v>
      </c>
      <c r="D316" s="3">
        <v>4997.0807458641302</v>
      </c>
      <c r="E316" s="3">
        <v>1409.5955260558301</v>
      </c>
      <c r="F316" s="4">
        <v>200.94636505892501</v>
      </c>
      <c r="G316" s="3">
        <v>336.70414874458299</v>
      </c>
      <c r="H316" s="4">
        <v>73.641260000000003</v>
      </c>
      <c r="I316" s="9">
        <v>249.73421074216424</v>
      </c>
      <c r="J316">
        <v>912.03</v>
      </c>
      <c r="K316" s="5">
        <v>396.88832716372826</v>
      </c>
      <c r="L316" s="5">
        <v>466.73296500920844</v>
      </c>
      <c r="M316" s="5">
        <v>293.61526857616172</v>
      </c>
    </row>
    <row r="317" spans="1:13">
      <c r="A317">
        <f t="shared" si="5"/>
        <v>3</v>
      </c>
      <c r="B317" s="2">
        <v>40633</v>
      </c>
      <c r="C317" s="3">
        <v>5433.4719320525401</v>
      </c>
      <c r="D317" s="3">
        <v>4874.2275268032599</v>
      </c>
      <c r="E317" s="3">
        <v>1469.81568110083</v>
      </c>
      <c r="F317" s="4">
        <v>196.41951156070701</v>
      </c>
      <c r="G317" s="3">
        <v>331.37858380620702</v>
      </c>
      <c r="H317" s="4">
        <v>75.667950000000005</v>
      </c>
      <c r="I317" s="9">
        <v>248.53548653060184</v>
      </c>
      <c r="J317">
        <v>925.62</v>
      </c>
      <c r="K317" s="5">
        <v>399.59842424190242</v>
      </c>
      <c r="L317" s="5">
        <v>468.30202578268916</v>
      </c>
      <c r="M317" s="5">
        <v>294.84520457184044</v>
      </c>
    </row>
    <row r="318" spans="1:13" hidden="1">
      <c r="A318">
        <f t="shared" si="5"/>
        <v>4</v>
      </c>
      <c r="B318" s="2">
        <v>40662</v>
      </c>
      <c r="C318" s="3">
        <v>5430.9189574806896</v>
      </c>
      <c r="D318" s="3">
        <v>4804.6947370697599</v>
      </c>
      <c r="E318" s="3">
        <v>1432.34888989757</v>
      </c>
      <c r="F318" s="4">
        <v>196.69670771602799</v>
      </c>
      <c r="G318" s="3">
        <v>331.433698846146</v>
      </c>
      <c r="H318" s="4">
        <v>74.660070000000005</v>
      </c>
      <c r="I318" s="9">
        <v>250.54862397149972</v>
      </c>
      <c r="J318">
        <v>925.62</v>
      </c>
      <c r="K318" s="5">
        <v>401.5123239230694</v>
      </c>
      <c r="L318" s="5">
        <v>474.1068139963171</v>
      </c>
      <c r="M318" s="5">
        <v>296.03240306549759</v>
      </c>
    </row>
    <row r="319" spans="1:13" hidden="1">
      <c r="A319">
        <f t="shared" si="5"/>
        <v>5</v>
      </c>
      <c r="B319" s="2">
        <v>40694</v>
      </c>
      <c r="C319" s="3">
        <v>5297.9345126449198</v>
      </c>
      <c r="D319" s="3">
        <v>4837.1847805808202</v>
      </c>
      <c r="E319" s="3">
        <v>1433.0622889896399</v>
      </c>
      <c r="F319" s="4">
        <v>203.27158379790399</v>
      </c>
      <c r="G319" s="3">
        <v>331.87100184539298</v>
      </c>
      <c r="H319" s="4">
        <v>71.396090000000001</v>
      </c>
      <c r="I319" s="9">
        <v>256.46157149722711</v>
      </c>
      <c r="J319">
        <v>925.62</v>
      </c>
      <c r="K319" s="5">
        <v>406.66774934882142</v>
      </c>
      <c r="L319" s="5">
        <v>480.67034990791927</v>
      </c>
      <c r="M319" s="5">
        <v>297.26521562381237</v>
      </c>
    </row>
    <row r="320" spans="1:13">
      <c r="A320">
        <f t="shared" si="5"/>
        <v>6</v>
      </c>
      <c r="B320" s="2">
        <v>40724</v>
      </c>
      <c r="C320" s="3">
        <v>5218.8526864856003</v>
      </c>
      <c r="D320" s="3">
        <v>4740.0607075550997</v>
      </c>
      <c r="E320" s="3">
        <v>1404.96105419063</v>
      </c>
      <c r="F320" s="4">
        <v>197.74155669709901</v>
      </c>
      <c r="G320" s="3">
        <v>329.36361570938698</v>
      </c>
      <c r="H320" s="4">
        <v>67.289360000000002</v>
      </c>
      <c r="I320" s="9">
        <v>259.4621718837447</v>
      </c>
      <c r="J320">
        <v>953.85</v>
      </c>
      <c r="K320" s="5">
        <v>408.91008833627558</v>
      </c>
      <c r="L320" s="5">
        <v>481.74585635359142</v>
      </c>
      <c r="M320" s="5">
        <v>298.46679693064988</v>
      </c>
    </row>
    <row r="321" spans="1:13" hidden="1">
      <c r="A321">
        <f t="shared" si="5"/>
        <v>7</v>
      </c>
      <c r="B321" s="2">
        <v>40753</v>
      </c>
      <c r="C321" s="3">
        <v>4974.7415488666902</v>
      </c>
      <c r="D321" s="3">
        <v>4537.3388587924301</v>
      </c>
      <c r="E321" s="3">
        <v>1364.1900860293999</v>
      </c>
      <c r="F321" s="4">
        <v>193.39310154780199</v>
      </c>
      <c r="G321" s="3">
        <v>309.35022758500901</v>
      </c>
      <c r="H321" s="4">
        <v>67.180170000000004</v>
      </c>
      <c r="I321" s="9">
        <v>253.33886462728833</v>
      </c>
      <c r="J321">
        <v>953.85</v>
      </c>
      <c r="K321" s="5">
        <v>415.75372962044827</v>
      </c>
      <c r="L321" s="5">
        <v>488.94290976058954</v>
      </c>
      <c r="M321" s="5">
        <v>299.71481417718394</v>
      </c>
    </row>
    <row r="322" spans="1:13" hidden="1">
      <c r="A322">
        <f t="shared" ref="A322:A385" si="6">MONTH(B322)</f>
        <v>8</v>
      </c>
      <c r="B322" s="2">
        <v>40786</v>
      </c>
      <c r="C322" s="3">
        <v>4878.4806210178203</v>
      </c>
      <c r="D322" s="3">
        <v>4327.9025974881897</v>
      </c>
      <c r="E322" s="3">
        <v>1274.69310209932</v>
      </c>
      <c r="F322" s="4">
        <v>188.416586463762</v>
      </c>
      <c r="G322" s="3">
        <v>316.49158750164497</v>
      </c>
      <c r="H322" s="4">
        <v>67.634249999999994</v>
      </c>
      <c r="I322" s="9">
        <v>252.30017528231645</v>
      </c>
      <c r="J322">
        <v>953.85</v>
      </c>
      <c r="K322" s="5">
        <v>424.03216526375667</v>
      </c>
      <c r="L322" s="5">
        <v>497.15653775322295</v>
      </c>
      <c r="M322" s="5">
        <v>300.99241892511748</v>
      </c>
    </row>
    <row r="323" spans="1:13">
      <c r="A323">
        <f t="shared" si="6"/>
        <v>9</v>
      </c>
      <c r="B323" s="2">
        <v>40816</v>
      </c>
      <c r="C323" s="3">
        <v>4590.8537970154102</v>
      </c>
      <c r="D323" s="3">
        <v>4358.9716223231799</v>
      </c>
      <c r="E323" s="3">
        <v>1200.0553158441201</v>
      </c>
      <c r="F323" s="4">
        <v>183.76798355131399</v>
      </c>
      <c r="G323" s="3">
        <v>299.97948971839202</v>
      </c>
      <c r="H323" s="4">
        <v>65.45805</v>
      </c>
      <c r="I323" s="9">
        <v>256.26128803424882</v>
      </c>
      <c r="J323">
        <v>958.9</v>
      </c>
      <c r="K323" s="5">
        <v>427.84924779651885</v>
      </c>
      <c r="L323" s="5">
        <v>502.37937384898726</v>
      </c>
      <c r="M323" s="5">
        <v>302.15660491768614</v>
      </c>
    </row>
    <row r="324" spans="1:13" hidden="1">
      <c r="A324">
        <f t="shared" si="6"/>
        <v>10</v>
      </c>
      <c r="B324" s="2">
        <v>40847</v>
      </c>
      <c r="C324" s="3">
        <v>4921.0241242197899</v>
      </c>
      <c r="D324" s="3">
        <v>4407.2679706691497</v>
      </c>
      <c r="E324" s="3">
        <v>1245.0524818763199</v>
      </c>
      <c r="F324" s="4">
        <v>188.36873929739099</v>
      </c>
      <c r="G324" s="3">
        <v>312.63973935702302</v>
      </c>
      <c r="H324" s="4">
        <v>65.808090000000007</v>
      </c>
      <c r="I324" s="9">
        <v>257.28633318638583</v>
      </c>
      <c r="J324">
        <v>958.9</v>
      </c>
      <c r="K324" s="5">
        <v>425.40391944894094</v>
      </c>
      <c r="L324" s="5">
        <v>504.09576427256002</v>
      </c>
      <c r="M324" s="5">
        <v>303.4259909152309</v>
      </c>
    </row>
    <row r="325" spans="1:13" hidden="1">
      <c r="A325">
        <f t="shared" si="6"/>
        <v>11</v>
      </c>
      <c r="B325" s="2">
        <v>40877</v>
      </c>
      <c r="C325" s="3">
        <v>4742.2624914471799</v>
      </c>
      <c r="D325" s="3">
        <v>4443.1114215935904</v>
      </c>
      <c r="E325" s="3">
        <v>1200.2085904112901</v>
      </c>
      <c r="F325" s="4">
        <v>186.967010322948</v>
      </c>
      <c r="G325" s="3">
        <v>318.33110644604398</v>
      </c>
      <c r="H325" s="4">
        <v>68.926410000000004</v>
      </c>
      <c r="I325" s="9">
        <v>265.41658131507563</v>
      </c>
      <c r="J325">
        <v>958.9</v>
      </c>
      <c r="K325" s="5">
        <v>432.77709819430612</v>
      </c>
      <c r="L325" s="5">
        <v>503.08655616942923</v>
      </c>
      <c r="M325" s="5">
        <v>304.61688784656303</v>
      </c>
    </row>
    <row r="326" spans="1:13">
      <c r="A326">
        <f t="shared" si="6"/>
        <v>12</v>
      </c>
      <c r="B326" s="2">
        <v>40907</v>
      </c>
      <c r="C326" s="3">
        <v>4679.3773452820496</v>
      </c>
      <c r="D326" s="3">
        <v>4451.4188297884202</v>
      </c>
      <c r="E326" s="3">
        <v>1188.28737287234</v>
      </c>
      <c r="F326" s="4">
        <v>190.881832566816</v>
      </c>
      <c r="G326" s="3">
        <v>310.66873862435898</v>
      </c>
      <c r="H326" s="4">
        <v>67.612030000000004</v>
      </c>
      <c r="I326" s="9">
        <v>271.1761211296128</v>
      </c>
      <c r="J326">
        <v>982.11</v>
      </c>
      <c r="K326" s="5">
        <v>436.1497475007103</v>
      </c>
      <c r="L326" s="5">
        <v>512.63351749539606</v>
      </c>
      <c r="M326" s="5">
        <v>305.84476915464455</v>
      </c>
    </row>
    <row r="327" spans="1:13" hidden="1">
      <c r="A327">
        <f t="shared" si="6"/>
        <v>1</v>
      </c>
      <c r="B327" s="2">
        <v>40939</v>
      </c>
      <c r="C327" s="3">
        <v>4912.2491228558602</v>
      </c>
      <c r="D327" s="3">
        <v>4510.89440628785</v>
      </c>
      <c r="E327" s="3">
        <v>1276.5443457769099</v>
      </c>
      <c r="F327" s="4">
        <v>196.07552969055101</v>
      </c>
      <c r="G327" s="3">
        <v>327.26327070915102</v>
      </c>
      <c r="H327" s="4">
        <v>66.679060000000007</v>
      </c>
      <c r="I327" s="9">
        <v>271.93541426877567</v>
      </c>
      <c r="J327">
        <v>982.11</v>
      </c>
      <c r="K327" s="5">
        <v>436.74232513585423</v>
      </c>
      <c r="L327" s="5">
        <v>519.46961325966868</v>
      </c>
      <c r="M327" s="5">
        <v>307.03566608597663</v>
      </c>
    </row>
    <row r="328" spans="1:13" hidden="1">
      <c r="A328">
        <f t="shared" si="6"/>
        <v>2</v>
      </c>
      <c r="B328" s="2">
        <v>40968</v>
      </c>
      <c r="C328" s="3">
        <v>4979.5418175169998</v>
      </c>
      <c r="D328" s="3">
        <v>4656.1845955040299</v>
      </c>
      <c r="E328" s="3">
        <v>1331.0760971633799</v>
      </c>
      <c r="F328" s="4">
        <v>194.62452233639701</v>
      </c>
      <c r="G328" s="3">
        <v>334.62263918212801</v>
      </c>
      <c r="H328" s="4">
        <v>69.563540000000003</v>
      </c>
      <c r="I328" s="9">
        <v>272.91438176014327</v>
      </c>
      <c r="J328">
        <v>982.11</v>
      </c>
      <c r="K328" s="5">
        <v>435.81626498050701</v>
      </c>
      <c r="L328" s="5">
        <v>523.02025782688781</v>
      </c>
      <c r="M328" s="5">
        <v>308.05643488426131</v>
      </c>
    </row>
    <row r="329" spans="1:13">
      <c r="A329">
        <f t="shared" si="6"/>
        <v>3</v>
      </c>
      <c r="B329" s="2">
        <v>40998</v>
      </c>
      <c r="C329" s="3">
        <v>5047.93012780545</v>
      </c>
      <c r="D329" s="3">
        <v>4921.3004752900997</v>
      </c>
      <c r="E329" s="3">
        <v>1342.06800230154</v>
      </c>
      <c r="F329" s="4">
        <v>209.66795900752899</v>
      </c>
      <c r="G329" s="3">
        <v>333.09283138389998</v>
      </c>
      <c r="H329" s="4">
        <v>70.846540000000005</v>
      </c>
      <c r="I329" s="9">
        <v>276.05289715038492</v>
      </c>
      <c r="J329">
        <v>997.53</v>
      </c>
      <c r="K329" s="5">
        <v>439.57093774105715</v>
      </c>
      <c r="L329" s="5">
        <v>524.05156537753237</v>
      </c>
      <c r="M329" s="5">
        <v>309.25924900365709</v>
      </c>
    </row>
    <row r="330" spans="1:13" hidden="1">
      <c r="A330">
        <f t="shared" si="6"/>
        <v>4</v>
      </c>
      <c r="B330" s="2">
        <v>41029</v>
      </c>
      <c r="C330" s="3">
        <v>5120.6846255442597</v>
      </c>
      <c r="D330" s="3">
        <v>4844.9922097138797</v>
      </c>
      <c r="E330" s="3">
        <v>1319.90380475081</v>
      </c>
      <c r="F330" s="4">
        <v>214.404041635499</v>
      </c>
      <c r="G330" s="3">
        <v>349.88273276848997</v>
      </c>
      <c r="H330" s="4">
        <v>70.137609999999995</v>
      </c>
      <c r="I330" s="9">
        <v>276.93626642126617</v>
      </c>
      <c r="J330">
        <v>997.53</v>
      </c>
      <c r="K330" s="5">
        <v>446.57722267402465</v>
      </c>
      <c r="L330" s="5">
        <v>529.08287292817704</v>
      </c>
      <c r="M330" s="5">
        <v>310.42918812149787</v>
      </c>
    </row>
    <row r="331" spans="1:13" hidden="1">
      <c r="A331">
        <f t="shared" si="6"/>
        <v>5</v>
      </c>
      <c r="B331" s="2">
        <v>41060</v>
      </c>
      <c r="C331" s="3">
        <v>4785.6860481731301</v>
      </c>
      <c r="D331" s="3">
        <v>4756.2138404655598</v>
      </c>
      <c r="E331" s="3">
        <v>1258.52080198823</v>
      </c>
      <c r="F331" s="4">
        <v>218.12393929937701</v>
      </c>
      <c r="G331" s="3">
        <v>345.59668514139997</v>
      </c>
      <c r="H331" s="4">
        <v>65.509209999999996</v>
      </c>
      <c r="I331" s="9">
        <v>281.06261679094303</v>
      </c>
      <c r="J331">
        <v>997.53</v>
      </c>
      <c r="K331" s="5">
        <v>460.40571523202135</v>
      </c>
      <c r="L331" s="5">
        <v>536.81031307550666</v>
      </c>
      <c r="M331" s="5">
        <v>311.61186630244117</v>
      </c>
    </row>
    <row r="332" spans="1:13">
      <c r="A332">
        <f t="shared" si="6"/>
        <v>6</v>
      </c>
      <c r="B332" s="2">
        <v>41089</v>
      </c>
      <c r="C332" s="3">
        <v>4845.4512957020397</v>
      </c>
      <c r="D332" s="3">
        <v>4732.1215663494304</v>
      </c>
      <c r="E332" s="3">
        <v>1237.3924443286101</v>
      </c>
      <c r="F332" s="4">
        <v>219.12076017662699</v>
      </c>
      <c r="G332" s="3">
        <v>358.76496668205601</v>
      </c>
      <c r="H332" s="4">
        <v>62.732559999999999</v>
      </c>
      <c r="I332" s="9">
        <v>278.84222211829456</v>
      </c>
      <c r="J332">
        <v>995.43</v>
      </c>
      <c r="K332" s="5">
        <v>459.65553716199878</v>
      </c>
      <c r="L332" s="5">
        <v>537.55432780847161</v>
      </c>
      <c r="M332" s="5">
        <v>312.49620384427237</v>
      </c>
    </row>
    <row r="333" spans="1:13" hidden="1">
      <c r="A333">
        <f t="shared" si="6"/>
        <v>7</v>
      </c>
      <c r="B333" s="2">
        <v>41121</v>
      </c>
      <c r="C333" s="3">
        <v>5071.2395474475397</v>
      </c>
      <c r="D333" s="3">
        <v>4669.8952940506397</v>
      </c>
      <c r="E333" s="3">
        <v>1229.67156781072</v>
      </c>
      <c r="F333" s="4">
        <v>220.36644037622099</v>
      </c>
      <c r="G333" s="3">
        <v>379.55581245000701</v>
      </c>
      <c r="H333" s="4">
        <v>64.999690000000001</v>
      </c>
      <c r="I333" s="9">
        <v>275.94226300826432</v>
      </c>
      <c r="J333">
        <v>995.43</v>
      </c>
      <c r="K333" s="5">
        <v>461.36329547434445</v>
      </c>
      <c r="L333" s="5">
        <v>546.25414364640892</v>
      </c>
      <c r="M333" s="5">
        <v>313.41012888750305</v>
      </c>
    </row>
    <row r="334" spans="1:13" hidden="1">
      <c r="A334">
        <f t="shared" si="6"/>
        <v>8</v>
      </c>
      <c r="B334" s="2">
        <v>41152</v>
      </c>
      <c r="C334" s="3">
        <v>5175.0351796081404</v>
      </c>
      <c r="D334" s="3">
        <v>4878.26140134252</v>
      </c>
      <c r="E334" s="3">
        <v>1248.54127898158</v>
      </c>
      <c r="F334" s="4">
        <v>225.372738298342</v>
      </c>
      <c r="G334" s="3">
        <v>380.41826240287901</v>
      </c>
      <c r="H334" s="4">
        <v>70.401449999999997</v>
      </c>
      <c r="I334" s="9">
        <v>277.15640896550065</v>
      </c>
      <c r="J334">
        <v>995.43</v>
      </c>
      <c r="K334" s="5">
        <v>464.25873066393592</v>
      </c>
      <c r="L334" s="5">
        <v>549.22283609576436</v>
      </c>
      <c r="M334" s="5">
        <v>314.34788830686114</v>
      </c>
    </row>
    <row r="335" spans="1:13">
      <c r="A335">
        <f t="shared" si="6"/>
        <v>9</v>
      </c>
      <c r="B335" s="2">
        <v>41180</v>
      </c>
      <c r="C335" s="3">
        <v>5278.5178659736603</v>
      </c>
      <c r="D335" s="3">
        <v>4983.3616220090898</v>
      </c>
      <c r="E335" s="3">
        <v>1315.9143234052599</v>
      </c>
      <c r="F335" s="4">
        <v>223.664756650111</v>
      </c>
      <c r="G335" s="3">
        <v>383.518255697764</v>
      </c>
      <c r="H335" s="4">
        <v>68.969719999999995</v>
      </c>
      <c r="I335" s="9">
        <v>271.03125232736306</v>
      </c>
      <c r="J335">
        <v>1027.0899999999999</v>
      </c>
      <c r="K335" s="5">
        <v>468.77618952929902</v>
      </c>
      <c r="L335" s="5">
        <v>552.92817679558027</v>
      </c>
      <c r="M335" s="5">
        <v>315.33249460343529</v>
      </c>
    </row>
    <row r="336" spans="1:13" hidden="1">
      <c r="A336">
        <f t="shared" si="6"/>
        <v>10</v>
      </c>
      <c r="B336" s="2">
        <v>41213</v>
      </c>
      <c r="C336" s="3">
        <v>5433.63291051536</v>
      </c>
      <c r="D336" s="3">
        <v>4965.1882701241902</v>
      </c>
      <c r="E336" s="3">
        <v>1311.7882516411601</v>
      </c>
      <c r="F336" s="4">
        <v>226.46011049716401</v>
      </c>
      <c r="G336" s="3">
        <v>404.92989071778402</v>
      </c>
      <c r="H336" s="4">
        <v>66.353790000000004</v>
      </c>
      <c r="I336" s="9">
        <v>264.03864601731709</v>
      </c>
      <c r="J336">
        <v>1027.0899999999999</v>
      </c>
      <c r="K336" s="5">
        <v>468.86129376413351</v>
      </c>
      <c r="L336" s="5">
        <v>556.11049723756923</v>
      </c>
      <c r="M336" s="5">
        <v>316.26737746015732</v>
      </c>
    </row>
    <row r="337" spans="1:13" hidden="1">
      <c r="A337">
        <f t="shared" si="6"/>
        <v>11</v>
      </c>
      <c r="B337" s="2">
        <v>41243</v>
      </c>
      <c r="C337" s="3">
        <v>5462.3863247228301</v>
      </c>
      <c r="D337" s="3">
        <v>5001.06477324752</v>
      </c>
      <c r="E337" s="3">
        <v>1320.5163281888199</v>
      </c>
      <c r="F337" s="4">
        <v>225.39823081743299</v>
      </c>
      <c r="G337" s="3">
        <v>399.86953786209102</v>
      </c>
      <c r="H337" s="4">
        <v>66.927210000000002</v>
      </c>
      <c r="I337" s="9">
        <v>269.7946885004946</v>
      </c>
      <c r="J337">
        <v>1027.0899999999999</v>
      </c>
      <c r="K337" s="5">
        <v>468.89722666328584</v>
      </c>
      <c r="L337" s="5">
        <v>560.22836095764285</v>
      </c>
      <c r="M337" s="5">
        <v>317.07199312321745</v>
      </c>
    </row>
    <row r="338" spans="1:13">
      <c r="A338">
        <f t="shared" si="6"/>
        <v>12</v>
      </c>
      <c r="B338" s="2">
        <v>41274</v>
      </c>
      <c r="C338" s="3">
        <v>5651.4012163161296</v>
      </c>
      <c r="D338" s="3">
        <v>5122.6038023008896</v>
      </c>
      <c r="E338" s="3">
        <v>1391.98060586885</v>
      </c>
      <c r="F338" s="4">
        <v>233.21583998931001</v>
      </c>
      <c r="G338" s="3">
        <v>412.30005913083698</v>
      </c>
      <c r="H338" s="4">
        <v>66.81671</v>
      </c>
      <c r="I338" s="9">
        <v>267.55539258594052</v>
      </c>
      <c r="J338">
        <v>1039.93</v>
      </c>
      <c r="K338" s="5">
        <v>469.75016021684945</v>
      </c>
      <c r="L338" s="5">
        <v>562.15837937384913</v>
      </c>
      <c r="M338" s="5">
        <v>317.98345254133153</v>
      </c>
    </row>
    <row r="339" spans="1:13" hidden="1">
      <c r="A339">
        <f t="shared" si="6"/>
        <v>1</v>
      </c>
      <c r="B339" s="2">
        <v>41305</v>
      </c>
      <c r="C339" s="3">
        <v>5934.9698714447604</v>
      </c>
      <c r="D339" s="3">
        <v>5360.0884731426704</v>
      </c>
      <c r="E339" s="3">
        <v>1404.82590802751</v>
      </c>
      <c r="F339" s="4">
        <v>239.70786423496801</v>
      </c>
      <c r="G339" s="3">
        <v>432.50209226560298</v>
      </c>
      <c r="H339" s="4">
        <v>69.403999999999996</v>
      </c>
      <c r="I339" s="9">
        <v>273.84294431171014</v>
      </c>
      <c r="J339">
        <v>1039.93</v>
      </c>
      <c r="K339" s="5">
        <v>468.68919408924609</v>
      </c>
      <c r="L339" s="5">
        <v>560.42725598526715</v>
      </c>
      <c r="M339" s="5">
        <v>318.83696976920481</v>
      </c>
    </row>
    <row r="340" spans="1:13" hidden="1">
      <c r="A340">
        <f t="shared" si="6"/>
        <v>2</v>
      </c>
      <c r="B340" s="2">
        <v>41333</v>
      </c>
      <c r="C340" s="3">
        <v>6284.5944094249498</v>
      </c>
      <c r="D340" s="3">
        <v>5472.8844557641596</v>
      </c>
      <c r="E340" s="3">
        <v>1413.53344059453</v>
      </c>
      <c r="F340" s="4">
        <v>247.05068996833299</v>
      </c>
      <c r="G340" s="3">
        <v>447.72981850233401</v>
      </c>
      <c r="H340" s="4">
        <v>67.611509999999996</v>
      </c>
      <c r="I340" s="9">
        <v>279.37457178680671</v>
      </c>
      <c r="J340">
        <v>1039.93</v>
      </c>
      <c r="K340" s="5">
        <v>471.4743089744224</v>
      </c>
      <c r="L340" s="5">
        <v>565.07550644567232</v>
      </c>
      <c r="M340" s="5">
        <v>319.5532338655857</v>
      </c>
    </row>
    <row r="341" spans="1:13">
      <c r="A341">
        <f t="shared" si="6"/>
        <v>3</v>
      </c>
      <c r="B341" s="2">
        <v>41362</v>
      </c>
      <c r="C341" s="3">
        <v>6139.6403268888598</v>
      </c>
      <c r="D341" s="3">
        <v>5502.8491094245101</v>
      </c>
      <c r="E341" s="3">
        <v>1364.4372979161001</v>
      </c>
      <c r="F341" s="4">
        <v>250.58482734536</v>
      </c>
      <c r="G341" s="3">
        <v>436.46592832956901</v>
      </c>
      <c r="H341" s="4">
        <v>66.903310000000005</v>
      </c>
      <c r="I341" s="9">
        <v>279.45838415834277</v>
      </c>
      <c r="J341">
        <v>1066.45</v>
      </c>
      <c r="K341" s="5">
        <v>470.51798953557847</v>
      </c>
      <c r="L341" s="5">
        <v>569.29650092081067</v>
      </c>
      <c r="M341" s="5">
        <v>320.34017921531</v>
      </c>
    </row>
    <row r="342" spans="1:13" hidden="1">
      <c r="A342">
        <f t="shared" si="6"/>
        <v>4</v>
      </c>
      <c r="B342" s="2">
        <v>41394</v>
      </c>
      <c r="C342" s="3">
        <v>6454.2464499374801</v>
      </c>
      <c r="D342" s="3">
        <v>5704.6798975605898</v>
      </c>
      <c r="E342" s="3">
        <v>1381.21793958635</v>
      </c>
      <c r="F342" s="4">
        <v>267.17912516431301</v>
      </c>
      <c r="G342" s="3">
        <v>471.34067845239599</v>
      </c>
      <c r="H342" s="4">
        <v>64.015039999999999</v>
      </c>
      <c r="I342" s="9">
        <v>278.84357571319441</v>
      </c>
      <c r="J342">
        <v>1066.45</v>
      </c>
      <c r="K342" s="5">
        <v>477.77391355739383</v>
      </c>
      <c r="L342" s="5">
        <v>576.83977900552509</v>
      </c>
      <c r="M342" s="5">
        <v>321.17766987992525</v>
      </c>
    </row>
    <row r="343" spans="1:13" hidden="1">
      <c r="A343">
        <f t="shared" si="6"/>
        <v>5</v>
      </c>
      <c r="B343" s="2">
        <v>41425</v>
      </c>
      <c r="C343" s="3">
        <v>6142.7439189010602</v>
      </c>
      <c r="D343" s="3">
        <v>6184.3398304616903</v>
      </c>
      <c r="E343" s="3">
        <v>1457.7980466567001</v>
      </c>
      <c r="F343" s="4">
        <v>268.73933661286401</v>
      </c>
      <c r="G343" s="3">
        <v>453.27386945429498</v>
      </c>
      <c r="H343" s="4">
        <v>68.277739999999994</v>
      </c>
      <c r="I343" s="9">
        <v>274.29842542906937</v>
      </c>
      <c r="J343">
        <v>1066.45</v>
      </c>
      <c r="K343" s="5">
        <v>477.41773657456798</v>
      </c>
      <c r="L343" s="5">
        <v>569.28913443830595</v>
      </c>
      <c r="M343" s="5">
        <v>322.00242148143781</v>
      </c>
    </row>
    <row r="344" spans="1:13">
      <c r="A344">
        <f t="shared" si="6"/>
        <v>6</v>
      </c>
      <c r="B344" s="2">
        <v>41453</v>
      </c>
      <c r="C344" s="3">
        <v>6021.7742374506197</v>
      </c>
      <c r="D344" s="3">
        <v>6320.5381899695003</v>
      </c>
      <c r="E344" s="3">
        <v>1430.43718647846</v>
      </c>
      <c r="F344" s="4">
        <v>273.72903991364899</v>
      </c>
      <c r="G344" s="3">
        <v>444.53881514776998</v>
      </c>
      <c r="H344" s="4">
        <v>71.682429999999997</v>
      </c>
      <c r="I344" s="9">
        <v>275.20361023298534</v>
      </c>
      <c r="J344">
        <v>1131.93</v>
      </c>
      <c r="K344" s="5">
        <v>472.42243319065255</v>
      </c>
      <c r="L344" s="5">
        <v>562.23204419889521</v>
      </c>
      <c r="M344" s="5">
        <v>322.74293089146556</v>
      </c>
    </row>
    <row r="345" spans="1:13" hidden="1">
      <c r="A345">
        <f t="shared" si="6"/>
        <v>7</v>
      </c>
      <c r="B345" s="2">
        <v>41486</v>
      </c>
      <c r="C345" s="3">
        <v>6315.4636528246801</v>
      </c>
      <c r="D345" s="3">
        <v>6787.8719170382201</v>
      </c>
      <c r="E345" s="3">
        <v>1475.0005731609699</v>
      </c>
      <c r="F345" s="4">
        <v>281.14550500498001</v>
      </c>
      <c r="G345" s="3">
        <v>443.01790959120802</v>
      </c>
      <c r="H345" s="4">
        <v>76.704310000000007</v>
      </c>
      <c r="I345" s="9">
        <v>278.4234924727113</v>
      </c>
      <c r="J345">
        <v>1131.93</v>
      </c>
      <c r="K345" s="5">
        <v>476.46393874268205</v>
      </c>
      <c r="L345" s="5">
        <v>565.76795580110513</v>
      </c>
      <c r="M345" s="5">
        <v>323.55987468010881</v>
      </c>
    </row>
    <row r="346" spans="1:13" hidden="1">
      <c r="A346">
        <f t="shared" si="6"/>
        <v>8</v>
      </c>
      <c r="B346" s="2">
        <v>41516</v>
      </c>
      <c r="C346" s="3">
        <v>6463.4690587485602</v>
      </c>
      <c r="D346" s="3">
        <v>6697.0275798041703</v>
      </c>
      <c r="E346" s="3">
        <v>1461.3198828473301</v>
      </c>
      <c r="F346" s="4">
        <v>267.38488762159699</v>
      </c>
      <c r="G346" s="3">
        <v>444.845428116481</v>
      </c>
      <c r="H346" s="4">
        <v>79.899249999999995</v>
      </c>
      <c r="I346" s="9">
        <v>280.6230380632457</v>
      </c>
      <c r="J346">
        <v>1131.93</v>
      </c>
      <c r="K346" s="5">
        <v>474.93647532783757</v>
      </c>
      <c r="L346" s="5">
        <v>564.83241252302048</v>
      </c>
      <c r="M346" s="5">
        <v>324.30860284052534</v>
      </c>
    </row>
    <row r="347" spans="1:13">
      <c r="A347">
        <f t="shared" si="6"/>
        <v>9</v>
      </c>
      <c r="B347" s="2">
        <v>41547</v>
      </c>
      <c r="C347" s="3">
        <v>6601.5993941246898</v>
      </c>
      <c r="D347" s="3">
        <v>6700.55666961116</v>
      </c>
      <c r="E347" s="3">
        <v>1482.89052125381</v>
      </c>
      <c r="F347" s="4">
        <v>268.16164004331</v>
      </c>
      <c r="G347" s="3">
        <v>450.94941756368098</v>
      </c>
      <c r="H347" s="4">
        <v>73.524109999999993</v>
      </c>
      <c r="I347" s="9">
        <v>283.51345535529714</v>
      </c>
      <c r="J347">
        <v>1162.49</v>
      </c>
      <c r="K347" s="5">
        <v>477.31435068928744</v>
      </c>
      <c r="L347" s="5">
        <v>570.34990791896882</v>
      </c>
      <c r="M347" s="5">
        <v>324.99322474790949</v>
      </c>
    </row>
    <row r="348" spans="1:13" hidden="1">
      <c r="A348">
        <f t="shared" si="6"/>
        <v>10</v>
      </c>
      <c r="B348" s="2">
        <v>41578</v>
      </c>
      <c r="C348" s="3">
        <v>6881.48778615419</v>
      </c>
      <c r="D348" s="3">
        <v>6876.9144483181199</v>
      </c>
      <c r="E348" s="3">
        <v>1535.6103709530501</v>
      </c>
      <c r="F348" s="4">
        <v>275.08435069123601</v>
      </c>
      <c r="G348" s="3">
        <v>465.88031680696099</v>
      </c>
      <c r="H348" s="4">
        <v>71.552639999999997</v>
      </c>
      <c r="I348" s="9">
        <v>283.14488786333527</v>
      </c>
      <c r="J348">
        <v>1162.49</v>
      </c>
      <c r="K348" s="5">
        <v>477.04642994999364</v>
      </c>
      <c r="L348" s="5">
        <v>576.66298342541461</v>
      </c>
      <c r="M348" s="5">
        <v>325.70127009390166</v>
      </c>
    </row>
    <row r="349" spans="1:13" hidden="1">
      <c r="A349">
        <f t="shared" si="6"/>
        <v>11</v>
      </c>
      <c r="B349" s="2">
        <v>41607</v>
      </c>
      <c r="C349" s="3">
        <v>6817.0264618268202</v>
      </c>
      <c r="D349" s="3">
        <v>7255.9466679090101</v>
      </c>
      <c r="E349" s="3">
        <v>1568.0877922172101</v>
      </c>
      <c r="F349" s="4">
        <v>272.70012685506202</v>
      </c>
      <c r="G349" s="3">
        <v>453.869943198263</v>
      </c>
      <c r="H349" s="4">
        <v>73.566299999999998</v>
      </c>
      <c r="I349" s="9">
        <v>284.73049923536996</v>
      </c>
      <c r="J349">
        <v>1162.49</v>
      </c>
      <c r="K349" s="5">
        <v>476.57551985057609</v>
      </c>
      <c r="L349" s="5">
        <v>576.95764272559882</v>
      </c>
      <c r="M349" s="5">
        <v>326.39575450175232</v>
      </c>
    </row>
    <row r="350" spans="1:13">
      <c r="A350">
        <f t="shared" si="6"/>
        <v>12</v>
      </c>
      <c r="B350" s="2">
        <v>41639</v>
      </c>
      <c r="C350" s="3">
        <v>6842.8083992206703</v>
      </c>
      <c r="D350" s="3">
        <v>7571.2709837550101</v>
      </c>
      <c r="E350" s="3">
        <v>1578.71299235571</v>
      </c>
      <c r="F350" s="4">
        <v>278.23058451839103</v>
      </c>
      <c r="G350" s="3">
        <v>448.75875630873099</v>
      </c>
      <c r="H350" s="4">
        <v>76.593429999999998</v>
      </c>
      <c r="I350" s="9">
        <v>290.96609716862457</v>
      </c>
      <c r="J350">
        <v>1276.6400000000001</v>
      </c>
      <c r="K350" s="5">
        <v>479.07821475644994</v>
      </c>
      <c r="L350" s="5">
        <v>574.90976058931892</v>
      </c>
      <c r="M350" s="5">
        <v>327.09681390991403</v>
      </c>
    </row>
    <row r="351" spans="1:13" hidden="1">
      <c r="A351">
        <f t="shared" si="6"/>
        <v>1</v>
      </c>
      <c r="B351" s="2">
        <v>41670</v>
      </c>
      <c r="C351" s="3">
        <v>6636.0427252314803</v>
      </c>
      <c r="D351" s="3">
        <v>7477.6810505902104</v>
      </c>
      <c r="E351" s="3">
        <v>1514.0340630870501</v>
      </c>
      <c r="F351" s="4">
        <v>290.19488189794998</v>
      </c>
      <c r="G351" s="3">
        <v>449.24304785960499</v>
      </c>
      <c r="H351" s="4">
        <v>77.25264</v>
      </c>
      <c r="I351" s="9">
        <v>291.69351241154612</v>
      </c>
      <c r="J351">
        <v>1276.6400000000001</v>
      </c>
      <c r="K351" s="5">
        <v>484.28785473180022</v>
      </c>
      <c r="L351" s="5">
        <v>584.53038674033178</v>
      </c>
      <c r="M351" s="5">
        <v>327.83033738211128</v>
      </c>
    </row>
    <row r="352" spans="1:13" hidden="1">
      <c r="A352">
        <f t="shared" si="6"/>
        <v>2</v>
      </c>
      <c r="B352" s="2">
        <v>41698</v>
      </c>
      <c r="C352" s="3">
        <v>6972.4397426169398</v>
      </c>
      <c r="D352" s="3">
        <v>7659.7806921584797</v>
      </c>
      <c r="E352" s="3">
        <v>1525.4307124161001</v>
      </c>
      <c r="F352" s="4">
        <v>297.82589247667602</v>
      </c>
      <c r="G352" s="3">
        <v>468.75381401856703</v>
      </c>
      <c r="H352" s="4">
        <v>78.718909999999994</v>
      </c>
      <c r="I352" s="9">
        <v>294.20207661828539</v>
      </c>
      <c r="J352">
        <v>1276.6400000000001</v>
      </c>
      <c r="K352" s="5">
        <v>485.94076809280813</v>
      </c>
      <c r="L352" s="5">
        <v>588.4567219152857</v>
      </c>
      <c r="M352" s="5">
        <v>328.48372803801817</v>
      </c>
    </row>
    <row r="353" spans="1:13">
      <c r="A353">
        <f t="shared" si="6"/>
        <v>3</v>
      </c>
      <c r="B353" s="2">
        <v>41729</v>
      </c>
      <c r="C353" s="3">
        <v>6998.9436966953399</v>
      </c>
      <c r="D353" s="3">
        <v>7410.2313300420701</v>
      </c>
      <c r="E353" s="3">
        <v>1518.3030428745401</v>
      </c>
      <c r="F353" s="4">
        <v>288.097095325807</v>
      </c>
      <c r="G353" s="3">
        <v>464.22888936570502</v>
      </c>
      <c r="H353" s="4">
        <v>76.107320000000001</v>
      </c>
      <c r="I353" s="9">
        <v>296.4380124005844</v>
      </c>
      <c r="J353">
        <v>1319.41</v>
      </c>
      <c r="K353" s="5">
        <v>486.0334371485169</v>
      </c>
      <c r="L353" s="5">
        <v>590.26887661141836</v>
      </c>
      <c r="M353" s="5">
        <v>329.19999213439905</v>
      </c>
    </row>
    <row r="354" spans="1:13" hidden="1">
      <c r="A354">
        <f t="shared" si="6"/>
        <v>4</v>
      </c>
      <c r="B354" s="2">
        <v>41759</v>
      </c>
      <c r="C354" s="3">
        <v>7132.1173865103101</v>
      </c>
      <c r="D354" s="3">
        <v>7492.6565477855302</v>
      </c>
      <c r="E354" s="3">
        <v>1524.4494846090599</v>
      </c>
      <c r="F354" s="4">
        <v>298.67049600083197</v>
      </c>
      <c r="G354" s="3">
        <v>490.41648162254398</v>
      </c>
      <c r="H354" s="4">
        <v>76.69659</v>
      </c>
      <c r="I354" s="9">
        <v>298.06842146878762</v>
      </c>
      <c r="J354">
        <v>1319.41</v>
      </c>
      <c r="K354" s="5">
        <v>490.43994530772528</v>
      </c>
      <c r="L354" s="5">
        <v>595.5727440147333</v>
      </c>
      <c r="M354" s="5">
        <v>329.92899529388256</v>
      </c>
    </row>
    <row r="355" spans="1:13" hidden="1">
      <c r="A355">
        <f t="shared" si="6"/>
        <v>5</v>
      </c>
      <c r="B355" s="2">
        <v>41789</v>
      </c>
      <c r="C355" s="3">
        <v>7178.4649695865501</v>
      </c>
      <c r="D355" s="3">
        <v>7613.0361286595298</v>
      </c>
      <c r="E355" s="3">
        <v>1570.97038739237</v>
      </c>
      <c r="F355" s="4">
        <v>305.37878996721503</v>
      </c>
      <c r="G355" s="3">
        <v>492.07378222416901</v>
      </c>
      <c r="H355" s="4">
        <v>76.220619999999997</v>
      </c>
      <c r="I355" s="9">
        <v>294.16372514754653</v>
      </c>
      <c r="J355">
        <v>1319.41</v>
      </c>
      <c r="K355" s="5">
        <v>497.17326628748299</v>
      </c>
      <c r="L355" s="5">
        <v>602.56353591160246</v>
      </c>
      <c r="M355" s="5">
        <v>330.67073751646859</v>
      </c>
    </row>
    <row r="356" spans="1:13">
      <c r="A356">
        <f t="shared" si="6"/>
        <v>6</v>
      </c>
      <c r="B356" s="2">
        <v>41820</v>
      </c>
      <c r="C356" s="3">
        <v>7068.6294994875198</v>
      </c>
      <c r="D356" s="3">
        <v>7644.4931843200902</v>
      </c>
      <c r="E356" s="3">
        <v>1590.9417133230099</v>
      </c>
      <c r="F356" s="4">
        <v>306.41395056091102</v>
      </c>
      <c r="G356" s="3">
        <v>506.10271738371898</v>
      </c>
      <c r="H356" s="4">
        <v>76.749870000000001</v>
      </c>
      <c r="I356" s="9">
        <v>298.07610269200893</v>
      </c>
      <c r="J356">
        <v>1385.51</v>
      </c>
      <c r="K356" s="5">
        <v>501.17316532470443</v>
      </c>
      <c r="L356" s="5">
        <v>605.85635359116043</v>
      </c>
      <c r="M356" s="5">
        <v>331.39891880091324</v>
      </c>
    </row>
    <row r="357" spans="1:13" hidden="1">
      <c r="A357">
        <f t="shared" si="6"/>
        <v>7</v>
      </c>
      <c r="B357" s="2">
        <v>41851</v>
      </c>
      <c r="C357" s="3">
        <v>7381.5645414187902</v>
      </c>
      <c r="D357" s="3">
        <v>7638.8529215231201</v>
      </c>
      <c r="E357" s="3">
        <v>1647.71284104542</v>
      </c>
      <c r="F357" s="4">
        <v>311.35278192122797</v>
      </c>
      <c r="G357" s="3">
        <v>530.38720803456602</v>
      </c>
      <c r="H357" s="4">
        <v>73.790520000000001</v>
      </c>
      <c r="I357" s="9">
        <v>297.15206677366371</v>
      </c>
      <c r="J357">
        <v>1385.51</v>
      </c>
      <c r="K357" s="5">
        <v>502.63254535168107</v>
      </c>
      <c r="L357" s="5">
        <v>608.64825046040528</v>
      </c>
      <c r="M357" s="5">
        <v>332.1607969619518</v>
      </c>
    </row>
    <row r="358" spans="1:13" hidden="1">
      <c r="A358">
        <f t="shared" si="6"/>
        <v>8</v>
      </c>
      <c r="B358" s="2">
        <v>41880</v>
      </c>
      <c r="C358" s="3">
        <v>7414.1719986247199</v>
      </c>
      <c r="D358" s="3">
        <v>7763.5524127704002</v>
      </c>
      <c r="E358" s="3">
        <v>1675.4115560272</v>
      </c>
      <c r="F358" s="4">
        <v>317.091268431537</v>
      </c>
      <c r="G358" s="3">
        <v>540.66902288190295</v>
      </c>
      <c r="H358" s="4">
        <v>72.146119999999996</v>
      </c>
      <c r="I358" s="9">
        <v>301.34191091517238</v>
      </c>
      <c r="J358">
        <v>1385.51</v>
      </c>
      <c r="K358" s="5">
        <v>507.72997381739782</v>
      </c>
      <c r="L358" s="5">
        <v>617.32596685082888</v>
      </c>
      <c r="M358" s="5">
        <v>332.91363449756267</v>
      </c>
    </row>
    <row r="359" spans="1:13">
      <c r="A359">
        <f t="shared" si="6"/>
        <v>9</v>
      </c>
      <c r="B359" s="2">
        <v>41912</v>
      </c>
      <c r="C359" s="3">
        <v>7020.70371560883</v>
      </c>
      <c r="D359" s="3">
        <v>8076.2943319349997</v>
      </c>
      <c r="E359" s="3">
        <v>1658.4035475943699</v>
      </c>
      <c r="F359" s="4">
        <v>317.71679787123401</v>
      </c>
      <c r="G359" s="3">
        <v>516.27894851972803</v>
      </c>
      <c r="H359" s="4">
        <v>72.468419999999995</v>
      </c>
      <c r="I359" s="9">
        <v>306.34418663636421</v>
      </c>
      <c r="J359">
        <v>1477.65</v>
      </c>
      <c r="K359" s="5">
        <v>506.03923635201903</v>
      </c>
      <c r="L359" s="5">
        <v>616.61878453038685</v>
      </c>
      <c r="M359" s="5">
        <v>333.55387515284752</v>
      </c>
    </row>
    <row r="360" spans="1:13" hidden="1">
      <c r="A360">
        <f t="shared" si="6"/>
        <v>10</v>
      </c>
      <c r="B360" s="2">
        <v>41943</v>
      </c>
      <c r="C360" s="3">
        <v>7358.2228815759399</v>
      </c>
      <c r="D360" s="3">
        <v>8093.9349919924998</v>
      </c>
      <c r="E360" s="3">
        <v>1670.6088966167099</v>
      </c>
      <c r="F360" s="4">
        <v>339.32498243186501</v>
      </c>
      <c r="G360" s="3">
        <v>549.63980218649601</v>
      </c>
      <c r="H360" s="4">
        <v>67.825940000000003</v>
      </c>
      <c r="I360" s="9">
        <v>308.94811222277332</v>
      </c>
      <c r="J360">
        <v>1477.65</v>
      </c>
      <c r="K360" s="5">
        <v>510.88009130975314</v>
      </c>
      <c r="L360" s="5">
        <v>622.50460405156559</v>
      </c>
      <c r="M360" s="5">
        <v>334.37492831668516</v>
      </c>
    </row>
    <row r="361" spans="1:13" hidden="1">
      <c r="A361">
        <f t="shared" si="6"/>
        <v>11</v>
      </c>
      <c r="B361" s="2">
        <v>41971</v>
      </c>
      <c r="C361" s="3">
        <v>7101.6440452114903</v>
      </c>
      <c r="D361" s="3">
        <v>8506.7367393584009</v>
      </c>
      <c r="E361" s="3">
        <v>1702.4266063605301</v>
      </c>
      <c r="F361" s="4">
        <v>355.16998633782799</v>
      </c>
      <c r="G361" s="3">
        <v>548.49662234295204</v>
      </c>
      <c r="H361" s="4">
        <v>62.224220000000003</v>
      </c>
      <c r="I361" s="9">
        <v>308.05216269732728</v>
      </c>
      <c r="J361">
        <v>1477.65</v>
      </c>
      <c r="K361" s="5">
        <v>517.35620837978877</v>
      </c>
      <c r="L361" s="5">
        <v>629.80478821362829</v>
      </c>
      <c r="M361" s="5">
        <v>335.12694397725721</v>
      </c>
    </row>
    <row r="362" spans="1:13">
      <c r="A362">
        <f t="shared" si="6"/>
        <v>12</v>
      </c>
      <c r="B362" s="2">
        <v>42004</v>
      </c>
      <c r="C362" s="3">
        <v>7238.5299323196396</v>
      </c>
      <c r="D362" s="3">
        <v>8732.7403348093503</v>
      </c>
      <c r="E362" s="3">
        <v>1694.5585519194899</v>
      </c>
      <c r="F362" s="4">
        <v>373.53931181239301</v>
      </c>
      <c r="G362" s="3">
        <v>573.54379516312599</v>
      </c>
      <c r="H362" s="4">
        <v>56.051209999999998</v>
      </c>
      <c r="I362" s="9">
        <v>313.53549119333974</v>
      </c>
      <c r="J362">
        <v>1562.32</v>
      </c>
      <c r="K362" s="5">
        <v>526.07466443727833</v>
      </c>
      <c r="L362" s="5">
        <v>634.53406998158403</v>
      </c>
      <c r="M362" s="5">
        <v>335.90361588899549</v>
      </c>
    </row>
    <row r="363" spans="1:13" hidden="1">
      <c r="A363">
        <f t="shared" si="6"/>
        <v>1</v>
      </c>
      <c r="B363" s="2">
        <v>42034</v>
      </c>
      <c r="C363" s="3">
        <v>7471.5164844498504</v>
      </c>
      <c r="D363" s="3">
        <v>9012.6853981198601</v>
      </c>
      <c r="E363" s="3">
        <v>1791.5476042968401</v>
      </c>
      <c r="F363" s="4">
        <v>413.98102486389803</v>
      </c>
      <c r="G363" s="3">
        <v>612.73442649800597</v>
      </c>
      <c r="H363" s="4">
        <v>54.485909999999997</v>
      </c>
      <c r="I363" s="9">
        <v>313.15924860390771</v>
      </c>
      <c r="J363">
        <v>1562.32</v>
      </c>
      <c r="K363" s="5">
        <v>534.54600301287826</v>
      </c>
      <c r="L363" s="5">
        <v>648.34622467771658</v>
      </c>
      <c r="M363" s="5">
        <v>336.74850342896059</v>
      </c>
    </row>
    <row r="364" spans="1:13" hidden="1">
      <c r="A364">
        <f t="shared" si="6"/>
        <v>2</v>
      </c>
      <c r="B364" s="2">
        <v>42062</v>
      </c>
      <c r="C364" s="3">
        <v>8003.9560800610798</v>
      </c>
      <c r="D364" s="3">
        <v>9496.4320665503001</v>
      </c>
      <c r="E364" s="3">
        <v>1837.7955469225401</v>
      </c>
      <c r="F364" s="4">
        <v>405.44569981306302</v>
      </c>
      <c r="G364" s="3">
        <v>636.98338656276701</v>
      </c>
      <c r="H364" s="4">
        <v>57.712110000000003</v>
      </c>
      <c r="I364" s="9">
        <v>313.2218804536285</v>
      </c>
      <c r="J364">
        <v>1562.32</v>
      </c>
      <c r="K364" s="5">
        <v>536.04194634074679</v>
      </c>
      <c r="L364" s="5">
        <v>645.71639042357299</v>
      </c>
      <c r="M364" s="5">
        <v>337.4520284622389</v>
      </c>
    </row>
    <row r="365" spans="1:13">
      <c r="A365">
        <f t="shared" si="6"/>
        <v>3</v>
      </c>
      <c r="B365" s="2">
        <v>42094</v>
      </c>
      <c r="C365" s="3">
        <v>7996.81228246914</v>
      </c>
      <c r="D365" s="3">
        <v>9584.1106969914308</v>
      </c>
      <c r="E365" s="3">
        <v>1856.6219905427799</v>
      </c>
      <c r="F365" s="4">
        <v>415.55811672559997</v>
      </c>
      <c r="G365" s="3">
        <v>624.62716265344898</v>
      </c>
      <c r="H365" s="4">
        <v>55.108150000000002</v>
      </c>
      <c r="I365" s="9">
        <v>316.54203238643697</v>
      </c>
      <c r="J365">
        <v>1669.65</v>
      </c>
      <c r="K365" s="5">
        <v>540.1143415780125</v>
      </c>
      <c r="L365" s="5">
        <v>650.77716390423586</v>
      </c>
      <c r="M365" s="5">
        <v>338.14486912001183</v>
      </c>
    </row>
    <row r="366" spans="1:13" hidden="1">
      <c r="A366">
        <f t="shared" si="6"/>
        <v>4</v>
      </c>
      <c r="B366" s="2">
        <v>42124</v>
      </c>
      <c r="C366" s="3">
        <v>7835.4354938790802</v>
      </c>
      <c r="D366" s="3">
        <v>9505.2571378947105</v>
      </c>
      <c r="E366" s="3">
        <v>1937.00841637996</v>
      </c>
      <c r="F366" s="4">
        <v>390.78446172289398</v>
      </c>
      <c r="G366" s="3">
        <v>617.30436261782404</v>
      </c>
      <c r="H366" s="4">
        <v>59.277560000000001</v>
      </c>
      <c r="I366" s="9">
        <v>320.05564894592646</v>
      </c>
      <c r="J366">
        <v>1669.65</v>
      </c>
      <c r="K366" s="5">
        <v>534.12993786479853</v>
      </c>
      <c r="L366" s="5">
        <v>648.4714548802948</v>
      </c>
      <c r="M366" s="5">
        <v>338.75264571126104</v>
      </c>
    </row>
    <row r="367" spans="1:13" hidden="1">
      <c r="A367">
        <f t="shared" si="6"/>
        <v>5</v>
      </c>
      <c r="B367" s="2">
        <v>42153</v>
      </c>
      <c r="C367" s="3">
        <v>7851.5289257422801</v>
      </c>
      <c r="D367" s="3">
        <v>9836.6525579351091</v>
      </c>
      <c r="E367" s="3">
        <v>1916.4262235429401</v>
      </c>
      <c r="F367" s="4">
        <v>397.89915679549699</v>
      </c>
      <c r="G367" s="3">
        <v>634.12057189402196</v>
      </c>
      <c r="H367" s="4">
        <v>59.86824</v>
      </c>
      <c r="I367" s="9">
        <v>319.70358773208596</v>
      </c>
      <c r="J367">
        <v>1669.65</v>
      </c>
      <c r="K367" s="5">
        <v>534.32347119882945</v>
      </c>
      <c r="L367" s="5">
        <v>646.78453038674058</v>
      </c>
      <c r="M367" s="5">
        <v>339.43110355585355</v>
      </c>
    </row>
    <row r="368" spans="1:13">
      <c r="A368">
        <f t="shared" si="6"/>
        <v>6</v>
      </c>
      <c r="B368" s="2">
        <v>42185</v>
      </c>
      <c r="C368" s="3">
        <v>7461.0038438633501</v>
      </c>
      <c r="D368" s="3">
        <v>9572.5334890377908</v>
      </c>
      <c r="E368" s="3">
        <v>1860.4580713415601</v>
      </c>
      <c r="F368" s="4">
        <v>381.45297081455402</v>
      </c>
      <c r="G368" s="3">
        <v>606.25960882597701</v>
      </c>
      <c r="H368" s="4">
        <v>59.555929999999996</v>
      </c>
      <c r="I368" s="9">
        <v>323.50806042609781</v>
      </c>
      <c r="J368">
        <v>1705.05</v>
      </c>
      <c r="K368" s="5">
        <v>529.3773391505963</v>
      </c>
      <c r="L368" s="5">
        <v>639.88213627992639</v>
      </c>
      <c r="M368" s="5">
        <v>340.02819577159744</v>
      </c>
    </row>
    <row r="369" spans="1:13" hidden="1">
      <c r="A369">
        <f t="shared" si="6"/>
        <v>7</v>
      </c>
      <c r="B369" s="2">
        <v>42216</v>
      </c>
      <c r="C369" s="3">
        <v>7792.4350232656998</v>
      </c>
      <c r="D369" s="3">
        <v>10202.1720266049</v>
      </c>
      <c r="E369" s="3">
        <v>1813.4465162187</v>
      </c>
      <c r="F369" s="4">
        <v>414.89755722677398</v>
      </c>
      <c r="G369" s="3">
        <v>639.05893611526403</v>
      </c>
      <c r="H369" s="4">
        <v>53.54327</v>
      </c>
      <c r="I369" s="9">
        <v>322.66693946898994</v>
      </c>
      <c r="J369">
        <v>1705.05</v>
      </c>
      <c r="K369" s="5">
        <v>536.25943494087949</v>
      </c>
      <c r="L369" s="5">
        <v>647.63167587476983</v>
      </c>
      <c r="M369" s="5">
        <v>340.6413145505993</v>
      </c>
    </row>
    <row r="370" spans="1:13" hidden="1">
      <c r="A370">
        <f t="shared" si="6"/>
        <v>8</v>
      </c>
      <c r="B370" s="2">
        <v>42247</v>
      </c>
      <c r="C370" s="3">
        <v>7152.3970585206098</v>
      </c>
      <c r="D370" s="3">
        <v>9872.7248845548293</v>
      </c>
      <c r="E370" s="3">
        <v>1709.17456215077</v>
      </c>
      <c r="F370" s="4">
        <v>404.10021421158001</v>
      </c>
      <c r="G370" s="3">
        <v>611.66421054486295</v>
      </c>
      <c r="H370" s="4">
        <v>55.627719999999997</v>
      </c>
      <c r="I370" s="9">
        <v>322.21520575373336</v>
      </c>
      <c r="J370">
        <v>1705.05</v>
      </c>
      <c r="K370" s="5">
        <v>539.67558196731011</v>
      </c>
      <c r="L370" s="5">
        <v>646.99079189686938</v>
      </c>
      <c r="M370" s="5">
        <v>341.25772082975675</v>
      </c>
    </row>
    <row r="371" spans="1:13">
      <c r="A371">
        <f t="shared" si="6"/>
        <v>9</v>
      </c>
      <c r="B371" s="2">
        <v>42277</v>
      </c>
      <c r="C371" s="3">
        <v>6917.33059405942</v>
      </c>
      <c r="D371" s="3">
        <v>9603.7951760769793</v>
      </c>
      <c r="E371" s="3">
        <v>1674.1889711618001</v>
      </c>
      <c r="F371" s="4">
        <v>416.33369316112299</v>
      </c>
      <c r="G371" s="3">
        <v>606.23074534264504</v>
      </c>
      <c r="H371" s="4">
        <v>52.605539999999998</v>
      </c>
      <c r="I371" s="9">
        <v>325.72735149644905</v>
      </c>
      <c r="J371">
        <v>1764.73</v>
      </c>
      <c r="K371" s="5">
        <v>541.02464168987171</v>
      </c>
      <c r="L371" s="5">
        <v>651.86740331491717</v>
      </c>
      <c r="M371" s="5">
        <v>341.85892242069491</v>
      </c>
    </row>
    <row r="372" spans="1:13" hidden="1">
      <c r="A372">
        <f t="shared" si="6"/>
        <v>10</v>
      </c>
      <c r="B372" s="2">
        <v>42307</v>
      </c>
      <c r="C372" s="3">
        <v>7206.22934577467</v>
      </c>
      <c r="D372" s="3">
        <v>10204.8772035693</v>
      </c>
      <c r="E372" s="3">
        <v>1765.57017492829</v>
      </c>
      <c r="F372" s="4">
        <v>433.21714876710701</v>
      </c>
      <c r="G372" s="3">
        <v>635.64730579942795</v>
      </c>
      <c r="H372" s="4">
        <v>51.898519999999998</v>
      </c>
      <c r="I372" s="9">
        <v>328.56117945446812</v>
      </c>
      <c r="J372">
        <v>1764.73</v>
      </c>
      <c r="K372" s="5">
        <v>542.60758045779346</v>
      </c>
      <c r="L372" s="5">
        <v>655.06445672191546</v>
      </c>
      <c r="M372" s="5">
        <v>342.48601307535768</v>
      </c>
    </row>
    <row r="373" spans="1:13" hidden="1">
      <c r="A373">
        <f t="shared" si="6"/>
        <v>11</v>
      </c>
      <c r="B373" s="2">
        <v>42338</v>
      </c>
      <c r="C373" s="3">
        <v>7154.3118553171198</v>
      </c>
      <c r="D373" s="3">
        <v>10002.7261877159</v>
      </c>
      <c r="E373" s="3">
        <v>1670.7088641277701</v>
      </c>
      <c r="F373" s="4">
        <v>420.11279307491299</v>
      </c>
      <c r="G373" s="3">
        <v>618.76855766867504</v>
      </c>
      <c r="H373" s="4">
        <v>46.518320000000003</v>
      </c>
      <c r="I373" s="9">
        <v>334.31100009492133</v>
      </c>
      <c r="J373">
        <v>1764.73</v>
      </c>
      <c r="K373" s="5">
        <v>537.89028424100434</v>
      </c>
      <c r="L373" s="5">
        <v>656.39779005524895</v>
      </c>
      <c r="M373" s="5">
        <v>343.07653029079052</v>
      </c>
    </row>
    <row r="374" spans="1:13">
      <c r="A374">
        <f t="shared" si="6"/>
        <v>12</v>
      </c>
      <c r="B374" s="2">
        <v>42369</v>
      </c>
      <c r="C374" s="3">
        <v>7346.0949207330996</v>
      </c>
      <c r="D374" s="3">
        <v>9791.0823580292999</v>
      </c>
      <c r="E374" s="3">
        <v>1627.7852009025601</v>
      </c>
      <c r="F374" s="4">
        <v>422.64485985532701</v>
      </c>
      <c r="G374" s="3">
        <v>645.74419404392097</v>
      </c>
      <c r="H374" s="4">
        <v>42.331659999999999</v>
      </c>
      <c r="I374" s="9">
        <v>336.81833259563325</v>
      </c>
      <c r="J374">
        <v>1860.73</v>
      </c>
      <c r="K374" s="5">
        <v>539.68062518122622</v>
      </c>
      <c r="L374" s="5">
        <v>655.77163904235749</v>
      </c>
      <c r="M374" s="5">
        <v>343.73361938437228</v>
      </c>
    </row>
    <row r="375" spans="1:13" hidden="1">
      <c r="A375">
        <f t="shared" si="6"/>
        <v>1</v>
      </c>
      <c r="B375" s="2">
        <v>42398</v>
      </c>
      <c r="C375" s="3">
        <v>6911.5498711897799</v>
      </c>
      <c r="D375" s="3">
        <v>9470.7763582811403</v>
      </c>
      <c r="E375" s="3">
        <v>1565.7472586259501</v>
      </c>
      <c r="F375" s="4">
        <v>420.89981981272598</v>
      </c>
      <c r="G375" s="3">
        <v>647.55083947158698</v>
      </c>
      <c r="H375" s="4">
        <v>41.289149999999999</v>
      </c>
      <c r="I375" s="9">
        <v>339.9507430887727</v>
      </c>
      <c r="J375">
        <v>1860.73</v>
      </c>
      <c r="K375" s="5">
        <v>546.26472880843721</v>
      </c>
      <c r="L375" s="5">
        <v>666.6003683241255</v>
      </c>
      <c r="M375" s="5">
        <v>344.42108662314104</v>
      </c>
    </row>
    <row r="376" spans="1:13" hidden="1">
      <c r="A376">
        <f t="shared" si="6"/>
        <v>2</v>
      </c>
      <c r="B376" s="2">
        <v>42429</v>
      </c>
      <c r="C376" s="3">
        <v>6783.0537746464397</v>
      </c>
      <c r="D376" s="3">
        <v>9315.19333264735</v>
      </c>
      <c r="E376" s="3">
        <v>1548.2546040078</v>
      </c>
      <c r="F376" s="4">
        <v>421.06663630965397</v>
      </c>
      <c r="G376" s="3">
        <v>665.33862552344499</v>
      </c>
      <c r="H376" s="4">
        <v>40.068069999999999</v>
      </c>
      <c r="I376" s="9">
        <v>342.50037366193851</v>
      </c>
      <c r="J376">
        <v>1860.73</v>
      </c>
      <c r="K376" s="5">
        <v>551.89125551516406</v>
      </c>
      <c r="L376" s="5">
        <v>673.87845303867425</v>
      </c>
      <c r="M376" s="5">
        <v>345.04104457906271</v>
      </c>
    </row>
    <row r="377" spans="1:13">
      <c r="A377">
        <f t="shared" si="6"/>
        <v>3</v>
      </c>
      <c r="B377" s="2">
        <v>42460</v>
      </c>
      <c r="C377" s="3">
        <v>7096.5132820219596</v>
      </c>
      <c r="D377" s="3">
        <v>9242.4423946394709</v>
      </c>
      <c r="E377" s="3">
        <v>1628.14300150689</v>
      </c>
      <c r="F377" s="4">
        <v>428.59226203614702</v>
      </c>
      <c r="G377" s="3">
        <v>683.44879797921396</v>
      </c>
      <c r="H377" s="4">
        <v>39.037559999999999</v>
      </c>
      <c r="I377" s="9">
        <v>338.52736932746001</v>
      </c>
      <c r="J377">
        <v>1814.95</v>
      </c>
      <c r="K377" s="5">
        <v>550.73228387858217</v>
      </c>
      <c r="L377" s="5">
        <v>680.11049723756935</v>
      </c>
      <c r="M377" s="5">
        <v>345.73112666822084</v>
      </c>
    </row>
    <row r="378" spans="1:13" hidden="1">
      <c r="A378">
        <f t="shared" si="6"/>
        <v>4</v>
      </c>
      <c r="B378" s="2">
        <v>42489</v>
      </c>
      <c r="C378" s="3">
        <v>7357.7582329396</v>
      </c>
      <c r="D378" s="3">
        <v>9469.6495742054904</v>
      </c>
      <c r="E378" s="3">
        <v>1650.40380163124</v>
      </c>
      <c r="F378" s="4">
        <v>430.61599500793699</v>
      </c>
      <c r="G378" s="3">
        <v>697.40534729425201</v>
      </c>
      <c r="H378" s="4">
        <v>43.339680000000001</v>
      </c>
      <c r="I378" s="9">
        <v>338.83204395985467</v>
      </c>
      <c r="J378">
        <v>1814.95</v>
      </c>
      <c r="K378" s="5">
        <v>552.16418781666641</v>
      </c>
      <c r="L378" s="5">
        <v>682.20994475138161</v>
      </c>
      <c r="M378" s="5">
        <v>346.42258892155729</v>
      </c>
    </row>
    <row r="379" spans="1:13" hidden="1">
      <c r="A379">
        <f t="shared" si="6"/>
        <v>5</v>
      </c>
      <c r="B379" s="2">
        <v>42521</v>
      </c>
      <c r="C379" s="3">
        <v>7565.2918038880798</v>
      </c>
      <c r="D379" s="3">
        <v>10040.702269424701</v>
      </c>
      <c r="E379" s="3">
        <v>1674.058946462</v>
      </c>
      <c r="F379" s="4">
        <v>454.99287955428798</v>
      </c>
      <c r="G379" s="3">
        <v>717.05974099774699</v>
      </c>
      <c r="H379" s="4">
        <v>46.667580000000001</v>
      </c>
      <c r="I379" s="9">
        <v>332.29258551142948</v>
      </c>
      <c r="J379">
        <v>1814.95</v>
      </c>
      <c r="K379" s="5">
        <v>559.12145658315637</v>
      </c>
      <c r="L379" s="5">
        <v>686.06998158379395</v>
      </c>
      <c r="M379" s="5">
        <v>347.08079184050825</v>
      </c>
    </row>
    <row r="380" spans="1:13">
      <c r="A380">
        <f t="shared" si="6"/>
        <v>6</v>
      </c>
      <c r="B380" s="2">
        <v>42551</v>
      </c>
      <c r="C380" s="3">
        <v>7370.1562216961502</v>
      </c>
      <c r="D380" s="3">
        <v>9664.2061641935106</v>
      </c>
      <c r="E380" s="3">
        <v>1695.45467095711</v>
      </c>
      <c r="F380" s="4">
        <v>463.88711002599399</v>
      </c>
      <c r="G380" s="3">
        <v>737.52305272666399</v>
      </c>
      <c r="H380" s="4">
        <v>45.441090000000003</v>
      </c>
      <c r="I380" s="9">
        <v>329.73393260299144</v>
      </c>
      <c r="J380">
        <v>1896.08</v>
      </c>
      <c r="K380" s="5">
        <v>566.55777195571238</v>
      </c>
      <c r="L380" s="5">
        <v>699.62578268876644</v>
      </c>
      <c r="M380" s="5">
        <v>347.63612110745311</v>
      </c>
    </row>
    <row r="381" spans="1:13" hidden="1">
      <c r="A381">
        <f t="shared" si="6"/>
        <v>7</v>
      </c>
      <c r="B381" s="2">
        <v>42580</v>
      </c>
      <c r="C381" s="3">
        <v>7809.7579661964</v>
      </c>
      <c r="D381" s="3">
        <v>9870.3004351199597</v>
      </c>
      <c r="E381" s="3">
        <v>1745.53245967558</v>
      </c>
      <c r="F381" s="4">
        <v>475.33422883139701</v>
      </c>
      <c r="G381" s="3">
        <v>777.43873012361905</v>
      </c>
      <c r="H381" s="4">
        <v>40.25797</v>
      </c>
      <c r="I381" s="9">
        <v>334.87778195159814</v>
      </c>
      <c r="J381">
        <v>1896.08</v>
      </c>
      <c r="K381" s="5">
        <v>570.75029946818472</v>
      </c>
      <c r="L381" s="5">
        <v>704.53775322283639</v>
      </c>
      <c r="M381" s="5">
        <v>348.22710251333581</v>
      </c>
    </row>
    <row r="382" spans="1:13" hidden="1">
      <c r="A382">
        <f t="shared" si="6"/>
        <v>8</v>
      </c>
      <c r="B382" s="2">
        <v>42613</v>
      </c>
      <c r="C382" s="3">
        <v>7693.19547469797</v>
      </c>
      <c r="D382" s="3">
        <v>9995.2767116177292</v>
      </c>
      <c r="E382" s="3">
        <v>1809.7309508352</v>
      </c>
      <c r="F382" s="4">
        <v>465.25537104183798</v>
      </c>
      <c r="G382" s="3">
        <v>760.80891445959401</v>
      </c>
      <c r="H382" s="4">
        <v>41.433540000000001</v>
      </c>
      <c r="I382" s="9">
        <v>336.51868308316091</v>
      </c>
      <c r="J382">
        <v>1896.08</v>
      </c>
      <c r="K382" s="5">
        <v>573.1474507259511</v>
      </c>
      <c r="L382" s="5">
        <v>704.9200736648254</v>
      </c>
      <c r="M382" s="5">
        <v>348.81908858760852</v>
      </c>
    </row>
    <row r="383" spans="1:13">
      <c r="A383">
        <f t="shared" si="6"/>
        <v>9</v>
      </c>
      <c r="B383" s="2">
        <v>42643</v>
      </c>
      <c r="C383" s="3">
        <v>7741.1350046735297</v>
      </c>
      <c r="D383" s="3">
        <v>9872.9082581582006</v>
      </c>
      <c r="E383" s="3">
        <v>1800.7143758509401</v>
      </c>
      <c r="F383" s="4">
        <v>451.44186683757101</v>
      </c>
      <c r="G383" s="3">
        <v>730.15357933042401</v>
      </c>
      <c r="H383" s="4">
        <v>42.378270000000001</v>
      </c>
      <c r="I383" s="9">
        <v>330.36039118273908</v>
      </c>
      <c r="J383">
        <v>1950.31</v>
      </c>
      <c r="K383" s="5">
        <v>571.88652633435402</v>
      </c>
      <c r="L383" s="5">
        <v>705.41657458563577</v>
      </c>
      <c r="M383" s="5">
        <v>349.3074353116312</v>
      </c>
    </row>
    <row r="384" spans="1:13" hidden="1">
      <c r="A384">
        <f t="shared" si="6"/>
        <v>10</v>
      </c>
      <c r="B384" s="2">
        <v>42674</v>
      </c>
      <c r="C384" s="3">
        <v>7619.4722000368401</v>
      </c>
      <c r="D384" s="3">
        <v>9739.1071311990399</v>
      </c>
      <c r="E384" s="3">
        <v>1815.3671447086599</v>
      </c>
      <c r="F384" s="4">
        <v>426.47748345425799</v>
      </c>
      <c r="G384" s="3">
        <v>677.89945629180897</v>
      </c>
      <c r="H384" s="4">
        <v>41.979660000000003</v>
      </c>
      <c r="I384" s="9">
        <v>330.72378761304014</v>
      </c>
      <c r="J384">
        <v>1950.31</v>
      </c>
      <c r="K384" s="5">
        <v>564.5663787972743</v>
      </c>
      <c r="L384" s="5">
        <v>699.04014732965049</v>
      </c>
      <c r="M384" s="5">
        <v>349.83139646459864</v>
      </c>
    </row>
    <row r="385" spans="1:13" hidden="1">
      <c r="A385">
        <f t="shared" si="6"/>
        <v>11</v>
      </c>
      <c r="B385" s="2">
        <v>42704</v>
      </c>
      <c r="C385" s="3">
        <v>7875.6670104302302</v>
      </c>
      <c r="D385" s="3">
        <v>10180.1145518352</v>
      </c>
      <c r="E385" s="3">
        <v>1783.7185786274099</v>
      </c>
      <c r="F385" s="4">
        <v>427.37757854936302</v>
      </c>
      <c r="G385" s="3">
        <v>681.82721924388704</v>
      </c>
      <c r="H385" s="4">
        <v>44.331339999999997</v>
      </c>
      <c r="I385" s="9">
        <v>336.44530913874576</v>
      </c>
      <c r="J385">
        <v>1950.31</v>
      </c>
      <c r="K385" s="5">
        <v>556.43662294259354</v>
      </c>
      <c r="L385" s="5">
        <v>687.67513812154743</v>
      </c>
      <c r="M385" s="5">
        <v>350.32116041964912</v>
      </c>
    </row>
    <row r="386" spans="1:13">
      <c r="A386">
        <f t="shared" ref="A386:A449" si="7">MONTH(B386)</f>
        <v>12</v>
      </c>
      <c r="B386" s="2">
        <v>42734</v>
      </c>
      <c r="C386" s="3">
        <v>8242.4831078970692</v>
      </c>
      <c r="D386" s="3">
        <v>10639.8178630576</v>
      </c>
      <c r="E386" s="3">
        <v>1825.3308363845399</v>
      </c>
      <c r="F386" s="4">
        <v>453.97160941475101</v>
      </c>
      <c r="G386" s="3">
        <v>727.85676927837301</v>
      </c>
      <c r="H386" s="4">
        <v>47.367339999999999</v>
      </c>
      <c r="I386" s="9">
        <v>339.47331692099442</v>
      </c>
      <c r="J386">
        <v>2007.06</v>
      </c>
      <c r="K386" s="5">
        <v>555.49068068359111</v>
      </c>
      <c r="L386" s="5">
        <v>690.11860036832445</v>
      </c>
      <c r="M386" s="5">
        <v>350.84664216027863</v>
      </c>
    </row>
    <row r="387" spans="1:13" hidden="1">
      <c r="A387">
        <f t="shared" si="7"/>
        <v>1</v>
      </c>
      <c r="B387" s="2">
        <v>42766</v>
      </c>
      <c r="C387" s="3">
        <v>8197.3459042590093</v>
      </c>
      <c r="D387" s="3">
        <v>10395.881183923</v>
      </c>
      <c r="E387" s="3">
        <v>1836.41820052089</v>
      </c>
      <c r="F387" s="4">
        <v>433.52449037171402</v>
      </c>
      <c r="G387" s="3">
        <v>693.90941325955396</v>
      </c>
      <c r="H387" s="4">
        <v>44.542029999999997</v>
      </c>
      <c r="I387" s="9">
        <v>341.034894178831</v>
      </c>
      <c r="J387">
        <v>2007.06</v>
      </c>
      <c r="K387" s="5">
        <v>558.87917383576098</v>
      </c>
      <c r="L387" s="5">
        <v>688.3447513812157</v>
      </c>
      <c r="M387" s="5">
        <v>351.4079967877351</v>
      </c>
    </row>
    <row r="388" spans="1:13" hidden="1">
      <c r="A388">
        <f t="shared" si="7"/>
        <v>2</v>
      </c>
      <c r="B388" s="2">
        <v>42794</v>
      </c>
      <c r="C388" s="3">
        <v>8399.2169548522797</v>
      </c>
      <c r="D388" s="3">
        <v>10554.5489132984</v>
      </c>
      <c r="E388" s="3">
        <v>1868.8957516278199</v>
      </c>
      <c r="F388" s="4">
        <v>441.75733075880203</v>
      </c>
      <c r="G388" s="3">
        <v>724.01249392243994</v>
      </c>
      <c r="H388" s="4">
        <v>44.08229</v>
      </c>
      <c r="I388" s="9">
        <v>341.9556883931138</v>
      </c>
      <c r="J388">
        <v>2007.06</v>
      </c>
      <c r="K388" s="5">
        <v>559.82926843128178</v>
      </c>
      <c r="L388" s="5">
        <v>694.64162062615128</v>
      </c>
      <c r="M388" s="5">
        <v>351.86482718355916</v>
      </c>
    </row>
    <row r="389" spans="1:13">
      <c r="A389">
        <f t="shared" si="7"/>
        <v>3</v>
      </c>
      <c r="B389" s="2">
        <v>42825</v>
      </c>
      <c r="C389" s="3">
        <v>8685.2578398847909</v>
      </c>
      <c r="D389" s="3">
        <v>10758.494773770501</v>
      </c>
      <c r="E389" s="3">
        <v>1931.6158457004799</v>
      </c>
      <c r="F389" s="4">
        <v>438.30921759621401</v>
      </c>
      <c r="G389" s="3">
        <v>731.23791040685603</v>
      </c>
      <c r="H389" s="4">
        <v>42.689790000000002</v>
      </c>
      <c r="I389" s="9">
        <v>348.00830407767194</v>
      </c>
      <c r="J389">
        <v>2042.99</v>
      </c>
      <c r="K389" s="5">
        <v>562.29251721237938</v>
      </c>
      <c r="L389" s="5">
        <v>694.816942909761</v>
      </c>
      <c r="M389" s="5">
        <v>352.39262442433454</v>
      </c>
    </row>
    <row r="390" spans="1:13" hidden="1">
      <c r="A390">
        <f t="shared" si="7"/>
        <v>4</v>
      </c>
      <c r="B390" s="2">
        <v>42853</v>
      </c>
      <c r="C390" s="3">
        <v>8797.4513258694897</v>
      </c>
      <c r="D390" s="3">
        <v>11142.1955035186</v>
      </c>
      <c r="E390" s="3">
        <v>2013.9031147017499</v>
      </c>
      <c r="F390" s="4">
        <v>450.12604473580899</v>
      </c>
      <c r="G390" s="3">
        <v>750.04025097051601</v>
      </c>
      <c r="H390" s="4">
        <v>42.628880000000002</v>
      </c>
      <c r="I390" s="9">
        <v>349.50473978520591</v>
      </c>
      <c r="J390">
        <v>2042.99</v>
      </c>
      <c r="K390" s="5">
        <v>566.50971109147224</v>
      </c>
      <c r="L390" s="5">
        <v>699.96316758747741</v>
      </c>
      <c r="M390" s="5">
        <v>352.92121336097108</v>
      </c>
    </row>
    <row r="391" spans="1:13" hidden="1">
      <c r="A391">
        <f t="shared" si="7"/>
        <v>5</v>
      </c>
      <c r="B391" s="2">
        <v>42886</v>
      </c>
      <c r="C391" s="3">
        <v>8490.4129697180397</v>
      </c>
      <c r="D391" s="3">
        <v>11440.708685077199</v>
      </c>
      <c r="E391" s="3">
        <v>2083.3349220052301</v>
      </c>
      <c r="F391" s="4">
        <v>453.08667821450399</v>
      </c>
      <c r="G391" s="3">
        <v>744.31909666764102</v>
      </c>
      <c r="H391" s="4">
        <v>42.165669999999999</v>
      </c>
      <c r="I391" s="9">
        <v>351.53186727596011</v>
      </c>
      <c r="J391">
        <v>2042.99</v>
      </c>
      <c r="K391" s="5">
        <v>573.13787471124249</v>
      </c>
      <c r="L391" s="5">
        <v>704.4559852670352</v>
      </c>
      <c r="M391" s="5">
        <v>353.45059518101255</v>
      </c>
    </row>
    <row r="392" spans="1:13">
      <c r="A392">
        <f t="shared" si="7"/>
        <v>6</v>
      </c>
      <c r="B392" s="2">
        <v>42916</v>
      </c>
      <c r="C392" s="3">
        <v>8481.0193422256998</v>
      </c>
      <c r="D392" s="3">
        <v>11150.5730717756</v>
      </c>
      <c r="E392" s="3">
        <v>2043.67947680572</v>
      </c>
      <c r="F392" s="4">
        <v>444.54393680297898</v>
      </c>
      <c r="G392" s="3">
        <v>713.66761521375201</v>
      </c>
      <c r="H392" s="4">
        <v>40.136879999999998</v>
      </c>
      <c r="I392" s="9">
        <v>350.79365035468061</v>
      </c>
      <c r="J392">
        <v>2115.7199999999998</v>
      </c>
      <c r="K392" s="5">
        <v>568.03694762631244</v>
      </c>
      <c r="L392" s="5">
        <v>702.93186003683297</v>
      </c>
      <c r="M392" s="5">
        <v>353.94542601426599</v>
      </c>
    </row>
    <row r="393" spans="1:13" hidden="1">
      <c r="A393">
        <f t="shared" si="7"/>
        <v>7</v>
      </c>
      <c r="B393" s="2">
        <v>42947</v>
      </c>
      <c r="C393" s="3">
        <v>8510.8583382693305</v>
      </c>
      <c r="D393" s="3">
        <v>10973.112740397701</v>
      </c>
      <c r="E393" s="3">
        <v>2082.1785653243101</v>
      </c>
      <c r="F393" s="4">
        <v>435.09191610034998</v>
      </c>
      <c r="G393" s="3">
        <v>712.45013779768703</v>
      </c>
      <c r="H393" s="4">
        <v>40.331310000000002</v>
      </c>
      <c r="I393" s="9">
        <v>352.19682495609931</v>
      </c>
      <c r="J393">
        <v>2115.7199999999998</v>
      </c>
      <c r="K393" s="5">
        <v>569.45703999537818</v>
      </c>
      <c r="L393" s="5">
        <v>705.49907918968734</v>
      </c>
      <c r="M393" s="5">
        <v>354.47634415328741</v>
      </c>
    </row>
    <row r="394" spans="1:13" hidden="1">
      <c r="A394">
        <f t="shared" si="7"/>
        <v>8</v>
      </c>
      <c r="B394" s="2">
        <v>42978</v>
      </c>
      <c r="C394" s="3">
        <v>8550.4195998807609</v>
      </c>
      <c r="D394" s="3">
        <v>11066.1786498438</v>
      </c>
      <c r="E394" s="3">
        <v>2143.36078664963</v>
      </c>
      <c r="F394" s="4">
        <v>437.210026703197</v>
      </c>
      <c r="G394" s="3">
        <v>721.02715571800195</v>
      </c>
      <c r="H394" s="4">
        <v>40.280360000000002</v>
      </c>
      <c r="I394" s="9">
        <v>356.03577034812076</v>
      </c>
      <c r="J394">
        <v>2115.7199999999998</v>
      </c>
      <c r="K394" s="5">
        <v>569.42349640185057</v>
      </c>
      <c r="L394" s="5">
        <v>712.25119705340728</v>
      </c>
      <c r="M394" s="5">
        <v>354.97999012122733</v>
      </c>
    </row>
    <row r="395" spans="1:13">
      <c r="A395">
        <f t="shared" si="7"/>
        <v>9</v>
      </c>
      <c r="B395" s="2">
        <v>43007</v>
      </c>
      <c r="C395" s="3">
        <v>8553.7243712663603</v>
      </c>
      <c r="D395" s="3">
        <v>11441.522977773</v>
      </c>
      <c r="E395" s="3">
        <v>2158.4556691273401</v>
      </c>
      <c r="F395" s="4">
        <v>440.69948570251302</v>
      </c>
      <c r="G395" s="3">
        <v>729.153214604401</v>
      </c>
      <c r="H395" s="4">
        <v>42.069139999999997</v>
      </c>
      <c r="I395" s="9">
        <v>359.95216382195008</v>
      </c>
      <c r="J395">
        <v>2169.46</v>
      </c>
      <c r="K395" s="5">
        <v>567.65035178308847</v>
      </c>
      <c r="L395" s="5">
        <v>709.16685082872959</v>
      </c>
      <c r="M395" s="5">
        <v>355.48268272789244</v>
      </c>
    </row>
    <row r="396" spans="1:13" hidden="1">
      <c r="A396">
        <f t="shared" si="7"/>
        <v>10</v>
      </c>
      <c r="B396" s="2">
        <v>43039</v>
      </c>
      <c r="C396" s="3">
        <v>8877.7836390249995</v>
      </c>
      <c r="D396" s="3">
        <v>11932.851201708199</v>
      </c>
      <c r="E396" s="3">
        <v>2286.4182648317001</v>
      </c>
      <c r="F396" s="4">
        <v>446.46333503598902</v>
      </c>
      <c r="G396" s="3">
        <v>738.37336640975104</v>
      </c>
      <c r="H396" s="4">
        <v>44.694989999999997</v>
      </c>
      <c r="I396" s="9">
        <v>361.93190072297085</v>
      </c>
      <c r="J396">
        <v>2169.46</v>
      </c>
      <c r="K396" s="5">
        <v>573.86430248406498</v>
      </c>
      <c r="L396" s="5">
        <v>712.46629834254168</v>
      </c>
      <c r="M396" s="5">
        <v>356.0045452929495</v>
      </c>
    </row>
    <row r="397" spans="1:13" hidden="1">
      <c r="A397">
        <f t="shared" si="7"/>
        <v>11</v>
      </c>
      <c r="B397" s="2">
        <v>43069</v>
      </c>
      <c r="C397" s="3">
        <v>9013.3025251264899</v>
      </c>
      <c r="D397" s="3">
        <v>12319.633201623499</v>
      </c>
      <c r="E397" s="3">
        <v>2314.0702885062301</v>
      </c>
      <c r="F397" s="4">
        <v>464.81958405298002</v>
      </c>
      <c r="G397" s="3">
        <v>773.72491668356804</v>
      </c>
      <c r="H397" s="4">
        <v>45.766330000000004</v>
      </c>
      <c r="I397" s="9">
        <v>364.24826488759783</v>
      </c>
      <c r="J397">
        <v>2169.46</v>
      </c>
      <c r="K397" s="5">
        <v>578.85422728062395</v>
      </c>
      <c r="L397" s="5">
        <v>713.80994475138152</v>
      </c>
      <c r="M397" s="5">
        <v>355.36934368771881</v>
      </c>
    </row>
    <row r="398" spans="1:13">
      <c r="A398">
        <f t="shared" si="7"/>
        <v>12</v>
      </c>
      <c r="B398" s="2">
        <v>43098</v>
      </c>
      <c r="C398" s="3">
        <v>9168.6760071881108</v>
      </c>
      <c r="D398" s="3">
        <v>12122.803613598</v>
      </c>
      <c r="E398" s="3">
        <v>2327.8146635079102</v>
      </c>
      <c r="F398" s="4">
        <v>456.54616471295299</v>
      </c>
      <c r="G398" s="3">
        <v>777.75132487046096</v>
      </c>
      <c r="H398" s="4">
        <v>46.380540000000003</v>
      </c>
      <c r="I398" s="9">
        <v>365.92380690608076</v>
      </c>
      <c r="J398">
        <v>2303.5300000000002</v>
      </c>
      <c r="K398" s="5">
        <v>575.84293313911701</v>
      </c>
      <c r="L398" s="5">
        <v>715.51602209944781</v>
      </c>
      <c r="M398" s="5">
        <v>356.98971678166453</v>
      </c>
    </row>
    <row r="399" spans="1:13" hidden="1">
      <c r="A399">
        <f t="shared" si="7"/>
        <v>1</v>
      </c>
      <c r="B399" s="2">
        <v>43131</v>
      </c>
      <c r="C399" s="3">
        <v>9117.8294055803108</v>
      </c>
      <c r="D399" s="3">
        <v>12330.512251631801</v>
      </c>
      <c r="E399" s="3">
        <v>2436.04215483493</v>
      </c>
      <c r="F399" s="4">
        <v>434.11206367761201</v>
      </c>
      <c r="G399" s="3">
        <v>753.31707869301704</v>
      </c>
      <c r="H399" s="4">
        <v>46.33146</v>
      </c>
      <c r="I399" s="9">
        <v>366.39950785505869</v>
      </c>
      <c r="J399">
        <v>2303.5300000000002</v>
      </c>
      <c r="K399" s="7">
        <v>574.30163023727368</v>
      </c>
      <c r="L399" s="7">
        <v>710.61436464088422</v>
      </c>
      <c r="M399" s="7">
        <v>357.54608527182722</v>
      </c>
    </row>
    <row r="400" spans="1:13" hidden="1">
      <c r="A400">
        <f t="shared" si="7"/>
        <v>2</v>
      </c>
      <c r="B400" s="2">
        <v>43159</v>
      </c>
      <c r="C400" s="3">
        <v>9147.8803132951198</v>
      </c>
      <c r="D400" s="3">
        <v>12287.7171180399</v>
      </c>
      <c r="E400" s="3">
        <v>2415.0035107287699</v>
      </c>
      <c r="F400" s="4">
        <v>421.31963370572299</v>
      </c>
      <c r="G400" s="3">
        <v>739.43091908866302</v>
      </c>
      <c r="H400" s="4">
        <v>46.537019999999998</v>
      </c>
      <c r="I400" s="9">
        <v>370.24670268753681</v>
      </c>
      <c r="J400">
        <v>2303.5300000000002</v>
      </c>
      <c r="K400" s="7">
        <v>577.91089344400291</v>
      </c>
      <c r="L400" s="7">
        <v>708.97458563535952</v>
      </c>
      <c r="M400" s="7">
        <v>359.5583657540929</v>
      </c>
    </row>
    <row r="401" spans="1:13">
      <c r="A401">
        <f t="shared" si="7"/>
        <v>3</v>
      </c>
      <c r="B401" s="2">
        <v>43189</v>
      </c>
      <c r="C401" s="3">
        <v>8776.4350626956402</v>
      </c>
      <c r="D401" s="3">
        <v>12219.1446050906</v>
      </c>
      <c r="E401" s="3">
        <v>2408.4270448800698</v>
      </c>
      <c r="F401" s="4">
        <v>439.85035255967398</v>
      </c>
      <c r="G401" s="3">
        <v>737.98108228392005</v>
      </c>
      <c r="H401" s="4">
        <v>48.327489999999997</v>
      </c>
      <c r="I401" s="9">
        <v>373.02355295769337</v>
      </c>
      <c r="J401">
        <v>2403.5100000000002</v>
      </c>
      <c r="K401" s="7">
        <v>579.4712528563017</v>
      </c>
      <c r="L401" s="7">
        <v>714.89871086556218</v>
      </c>
      <c r="M401" s="7">
        <v>360.09770330272409</v>
      </c>
    </row>
    <row r="402" spans="1:13" hidden="1">
      <c r="A402">
        <f t="shared" si="7"/>
        <v>4</v>
      </c>
      <c r="B402" s="2">
        <v>43220</v>
      </c>
      <c r="C402" s="3">
        <v>9136.3979760777802</v>
      </c>
      <c r="D402" s="3">
        <v>12566.977699143799</v>
      </c>
      <c r="E402" s="3">
        <v>2436.97898764212</v>
      </c>
      <c r="F402" s="4">
        <v>454.01592288173202</v>
      </c>
      <c r="G402" s="3">
        <v>768.39351722423396</v>
      </c>
      <c r="H402" s="4">
        <v>51.5822</v>
      </c>
      <c r="I402" s="9">
        <v>375.56011311780566</v>
      </c>
      <c r="J402">
        <v>2403.5100000000002</v>
      </c>
      <c r="K402" s="7">
        <v>577.44310347130465</v>
      </c>
      <c r="L402" s="7">
        <v>712.15911602209985</v>
      </c>
      <c r="M402" s="7">
        <v>360.67385962800847</v>
      </c>
    </row>
    <row r="403" spans="1:13" hidden="1">
      <c r="A403">
        <f t="shared" si="7"/>
        <v>5</v>
      </c>
      <c r="B403" s="2">
        <v>43251</v>
      </c>
      <c r="C403" s="3">
        <v>9245.7481605044504</v>
      </c>
      <c r="D403" s="3">
        <v>12627.538941137</v>
      </c>
      <c r="E403" s="3">
        <v>2345.6164296217898</v>
      </c>
      <c r="F403" s="4">
        <v>463.06908245936899</v>
      </c>
      <c r="G403" s="3">
        <v>791.69569357549403</v>
      </c>
      <c r="H403" s="4">
        <v>52.204239999999999</v>
      </c>
      <c r="I403" s="9">
        <v>380.2546145317782</v>
      </c>
      <c r="J403">
        <v>2403.5100000000002</v>
      </c>
      <c r="K403" s="7">
        <v>581.42746088525655</v>
      </c>
      <c r="L403" s="7">
        <v>714.78232044198944</v>
      </c>
      <c r="M403" s="7">
        <v>361.28700518937609</v>
      </c>
    </row>
    <row r="404" spans="1:13">
      <c r="A404">
        <f t="shared" si="7"/>
        <v>6</v>
      </c>
      <c r="B404" s="2">
        <v>43280</v>
      </c>
      <c r="C404" s="3">
        <v>9591.0052663761508</v>
      </c>
      <c r="D404" s="3">
        <v>12930.2809920254</v>
      </c>
      <c r="E404" s="3">
        <v>2303.9199551236302</v>
      </c>
      <c r="F404" s="4">
        <v>485.92878654493097</v>
      </c>
      <c r="G404" s="3">
        <v>811.836846333518</v>
      </c>
      <c r="H404" s="4">
        <v>54.186439999999997</v>
      </c>
      <c r="I404" s="9">
        <v>381.5094547597331</v>
      </c>
      <c r="J404">
        <v>2486.67</v>
      </c>
      <c r="K404" s="7">
        <v>584.21831269750578</v>
      </c>
      <c r="L404" s="7">
        <v>715.96906077348115</v>
      </c>
      <c r="M404" s="7">
        <v>361.82893569716015</v>
      </c>
    </row>
    <row r="405" spans="1:13" hidden="1">
      <c r="A405">
        <f t="shared" si="7"/>
        <v>7</v>
      </c>
      <c r="B405" s="2">
        <v>43312</v>
      </c>
      <c r="C405" s="3">
        <v>9744.0987109309208</v>
      </c>
      <c r="D405" s="3">
        <v>13255.772444399299</v>
      </c>
      <c r="E405" s="3">
        <v>2342.1375045992299</v>
      </c>
      <c r="F405" s="4">
        <v>487.22882500156499</v>
      </c>
      <c r="G405" s="3">
        <v>819.58499388527105</v>
      </c>
      <c r="H405" s="4">
        <v>51.953389999999999</v>
      </c>
      <c r="I405" s="9">
        <v>389.13964385492778</v>
      </c>
      <c r="J405">
        <v>2486.67</v>
      </c>
      <c r="K405" s="7">
        <v>585.15306199782185</v>
      </c>
      <c r="L405" s="7">
        <v>716.09723756906124</v>
      </c>
      <c r="M405" s="7">
        <v>362.51641067498474</v>
      </c>
    </row>
    <row r="406" spans="1:13" hidden="1">
      <c r="A406">
        <f t="shared" si="7"/>
        <v>8</v>
      </c>
      <c r="B406" s="2">
        <v>43343</v>
      </c>
      <c r="C406" s="3">
        <v>9839.9678820562403</v>
      </c>
      <c r="D406" s="3">
        <v>13801.0045660659</v>
      </c>
      <c r="E406" s="3">
        <v>2343.16549177256</v>
      </c>
      <c r="F406" s="4">
        <v>508.99909005353697</v>
      </c>
      <c r="G406" s="3">
        <v>844.91684978384501</v>
      </c>
      <c r="H406" s="4">
        <v>53.979860000000002</v>
      </c>
      <c r="I406" s="9">
        <v>383.88625866288629</v>
      </c>
      <c r="J406">
        <v>2486.67</v>
      </c>
      <c r="K406" s="7">
        <v>589.89280180000424</v>
      </c>
      <c r="L406" s="7">
        <v>718.19226519337076</v>
      </c>
      <c r="M406" s="7">
        <v>363.13268857313221</v>
      </c>
    </row>
    <row r="407" spans="1:13">
      <c r="A407">
        <f t="shared" si="7"/>
        <v>9</v>
      </c>
      <c r="B407" s="2">
        <v>43371</v>
      </c>
      <c r="C407" s="3">
        <v>9704.8559604433995</v>
      </c>
      <c r="D407" s="3">
        <v>13876.9126783847</v>
      </c>
      <c r="E407" s="3">
        <v>2330.3788618998301</v>
      </c>
      <c r="F407" s="4">
        <v>497.31546017423398</v>
      </c>
      <c r="G407" s="3">
        <v>829.39787159193304</v>
      </c>
      <c r="H407" s="4">
        <v>56.073459999999997</v>
      </c>
      <c r="I407" s="9">
        <v>381.65971836264151</v>
      </c>
      <c r="J407">
        <v>2570.4699999999998</v>
      </c>
      <c r="K407" s="7">
        <v>587.41525203244419</v>
      </c>
      <c r="L407" s="7">
        <v>715.46593001841666</v>
      </c>
      <c r="M407" s="7">
        <v>363.71370087484922</v>
      </c>
    </row>
    <row r="408" spans="1:13" hidden="1">
      <c r="A408">
        <f t="shared" si="7"/>
        <v>10</v>
      </c>
      <c r="B408" s="2">
        <v>43404</v>
      </c>
      <c r="C408" s="3">
        <v>9156.7732049933402</v>
      </c>
      <c r="D408" s="3">
        <v>13129.8153353505</v>
      </c>
      <c r="E408" s="3">
        <v>2172.0681067566102</v>
      </c>
      <c r="F408" s="4">
        <v>491.40862790771098</v>
      </c>
      <c r="G408" s="3">
        <v>802.15786918697904</v>
      </c>
      <c r="H408" s="4">
        <v>53.899380000000001</v>
      </c>
      <c r="I408" s="9">
        <v>383.9878426446536</v>
      </c>
      <c r="J408">
        <v>2570.4699999999998</v>
      </c>
      <c r="K408" s="7">
        <v>590.23484524219987</v>
      </c>
      <c r="L408" s="7">
        <v>713.84088397790094</v>
      </c>
      <c r="M408" s="7">
        <v>364.33201416633648</v>
      </c>
    </row>
    <row r="409" spans="1:13" hidden="1">
      <c r="A409">
        <f t="shared" si="7"/>
        <v>11</v>
      </c>
      <c r="B409" s="2">
        <v>43434</v>
      </c>
      <c r="C409" s="3">
        <v>8942.8494697531405</v>
      </c>
      <c r="D409" s="3">
        <v>12894.6720000067</v>
      </c>
      <c r="E409" s="3">
        <v>2195.1452586093501</v>
      </c>
      <c r="F409" s="4">
        <v>494.07072093588999</v>
      </c>
      <c r="G409" s="3">
        <v>783.68573994530595</v>
      </c>
      <c r="H409" s="4">
        <v>46.411140000000003</v>
      </c>
      <c r="I409" s="9">
        <v>385.10140738832308</v>
      </c>
      <c r="J409">
        <v>2570.4699999999998</v>
      </c>
      <c r="K409" s="7">
        <v>591.6514088707811</v>
      </c>
      <c r="L409" s="7">
        <v>717.04677716390449</v>
      </c>
      <c r="M409" s="7">
        <v>364.87851218758601</v>
      </c>
    </row>
    <row r="410" spans="1:13">
      <c r="A410">
        <f t="shared" si="7"/>
        <v>12</v>
      </c>
      <c r="B410" s="2">
        <v>43465</v>
      </c>
      <c r="C410" s="3">
        <v>8981.68425504275</v>
      </c>
      <c r="D410" s="3">
        <v>12363.4908185937</v>
      </c>
      <c r="E410" s="3">
        <v>2218.0494100707301</v>
      </c>
      <c r="F410" s="4">
        <v>483.03443886422798</v>
      </c>
      <c r="G410" s="3">
        <v>798.51047032818201</v>
      </c>
      <c r="H410" s="4">
        <v>44.409799999999997</v>
      </c>
      <c r="I410" s="9">
        <v>383.59951189950863</v>
      </c>
      <c r="J410">
        <v>2568.15</v>
      </c>
      <c r="K410" s="7">
        <v>600.5261800038428</v>
      </c>
      <c r="L410" s="7">
        <v>727.31933701657488</v>
      </c>
      <c r="M410" s="7">
        <v>365.42582995586741</v>
      </c>
    </row>
    <row r="411" spans="1:13" hidden="1">
      <c r="A411">
        <f t="shared" si="7"/>
        <v>1</v>
      </c>
      <c r="B411" s="2">
        <v>43496</v>
      </c>
      <c r="C411" s="3">
        <v>9296.8351215412204</v>
      </c>
      <c r="D411" s="3">
        <v>12869.8654364673</v>
      </c>
      <c r="E411" s="3">
        <v>2329.2160787683301</v>
      </c>
      <c r="F411" s="4">
        <v>517.73698451949099</v>
      </c>
      <c r="G411" s="3">
        <v>842.98472195768795</v>
      </c>
      <c r="H411" s="4">
        <v>46.732230000000001</v>
      </c>
      <c r="I411" s="9">
        <v>385.36406965424635</v>
      </c>
      <c r="J411">
        <v>2568.15</v>
      </c>
      <c r="K411" s="7">
        <v>604.36954755586737</v>
      </c>
      <c r="L411" s="7">
        <v>734.33885819521208</v>
      </c>
      <c r="M411" s="7">
        <v>366.08359644978799</v>
      </c>
    </row>
    <row r="412" spans="1:13" hidden="1">
      <c r="A412">
        <f t="shared" si="7"/>
        <v>2</v>
      </c>
      <c r="B412" s="2">
        <v>43524</v>
      </c>
      <c r="C412" s="3">
        <v>9849.1440456754208</v>
      </c>
      <c r="D412" s="3">
        <v>13593.314685330201</v>
      </c>
      <c r="E412" s="3">
        <v>2392.7495114850099</v>
      </c>
      <c r="F412" s="4">
        <v>530.583089780867</v>
      </c>
      <c r="G412" s="3">
        <v>865.15832735192805</v>
      </c>
      <c r="H412" s="4">
        <v>49.72128</v>
      </c>
      <c r="I412" s="9">
        <v>385.78797013086609</v>
      </c>
      <c r="J412">
        <v>2568.15</v>
      </c>
      <c r="K412" s="7">
        <v>610.05062130289252</v>
      </c>
      <c r="L412" s="7">
        <v>734.84198895027669</v>
      </c>
      <c r="M412" s="7">
        <v>366.70593856375262</v>
      </c>
    </row>
    <row r="413" spans="1:13">
      <c r="A413">
        <f t="shared" si="7"/>
        <v>3</v>
      </c>
      <c r="B413" s="2">
        <v>43553</v>
      </c>
      <c r="C413" s="3">
        <v>9919.0136011784198</v>
      </c>
      <c r="D413" s="3">
        <v>13802.430727175901</v>
      </c>
      <c r="E413" s="3">
        <v>2417.0336718294998</v>
      </c>
      <c r="F413" s="4">
        <v>547.59633338107597</v>
      </c>
      <c r="G413" s="3">
        <v>912.07954254176002</v>
      </c>
      <c r="H413" s="4">
        <v>50.599620000000002</v>
      </c>
      <c r="I413" s="9">
        <v>385.51791855177447</v>
      </c>
      <c r="J413">
        <v>2618.75</v>
      </c>
      <c r="K413" s="7">
        <v>621.1535426106052</v>
      </c>
      <c r="L413" s="7">
        <v>747.62946593001891</v>
      </c>
      <c r="M413" s="7">
        <v>367.32933865931102</v>
      </c>
    </row>
    <row r="414" spans="1:13" hidden="1">
      <c r="A414">
        <f t="shared" si="7"/>
        <v>4</v>
      </c>
      <c r="B414" s="2">
        <v>43585</v>
      </c>
      <c r="C414" s="3">
        <v>10131.078569531401</v>
      </c>
      <c r="D414" s="3">
        <v>14431.850709094</v>
      </c>
      <c r="E414" s="3">
        <v>2491.16883394354</v>
      </c>
      <c r="F414" s="4">
        <v>550.66185094056505</v>
      </c>
      <c r="G414" s="3">
        <v>893.96218286135195</v>
      </c>
      <c r="H414" s="4">
        <v>52.521889999999999</v>
      </c>
      <c r="I414" s="9">
        <v>376.65100642508366</v>
      </c>
      <c r="J414">
        <v>2618.75</v>
      </c>
      <c r="K414" s="7">
        <v>622.89277252991485</v>
      </c>
      <c r="L414" s="7">
        <v>747.61841620626194</v>
      </c>
      <c r="M414" s="7">
        <v>367.91706560116592</v>
      </c>
    </row>
    <row r="415" spans="1:13" hidden="1">
      <c r="A415">
        <f t="shared" si="7"/>
        <v>5</v>
      </c>
      <c r="B415" s="2">
        <v>43616</v>
      </c>
      <c r="C415" s="3">
        <v>10366.7461312672</v>
      </c>
      <c r="D415" s="3">
        <v>13828.2240461084</v>
      </c>
      <c r="E415" s="3">
        <v>2347.8859457069898</v>
      </c>
      <c r="F415" s="4">
        <v>558.31054220461294</v>
      </c>
      <c r="G415" s="3">
        <v>921.95644360232802</v>
      </c>
      <c r="H415" s="4">
        <v>48.973390000000002</v>
      </c>
      <c r="I415" s="9">
        <v>375.33272790259588</v>
      </c>
      <c r="J415">
        <v>2618.75</v>
      </c>
      <c r="K415" s="7">
        <v>633.4819496629234</v>
      </c>
      <c r="L415" s="7">
        <v>757.92117863720125</v>
      </c>
      <c r="M415" s="7">
        <v>368.46894119956767</v>
      </c>
    </row>
    <row r="416" spans="1:13">
      <c r="A416">
        <f t="shared" si="7"/>
        <v>6</v>
      </c>
      <c r="B416" s="2">
        <v>43644</v>
      </c>
      <c r="C416" s="3">
        <v>10779.8598395798</v>
      </c>
      <c r="D416" s="3">
        <v>14558.248013447899</v>
      </c>
      <c r="E416" s="3">
        <v>2464.6661561842602</v>
      </c>
      <c r="F416" s="4">
        <v>563.05521719164005</v>
      </c>
      <c r="G416" s="3">
        <v>954.14262519315901</v>
      </c>
      <c r="H416" s="4">
        <v>50.494500000000002</v>
      </c>
      <c r="I416" s="9">
        <v>384.94124573690237</v>
      </c>
      <c r="J416">
        <v>2729.52</v>
      </c>
      <c r="K416" s="7">
        <v>640.07016193941774</v>
      </c>
      <c r="L416" s="7">
        <v>767.70165745856389</v>
      </c>
      <c r="M416" s="7">
        <v>368.94795082312714</v>
      </c>
    </row>
    <row r="417" spans="1:13" hidden="1">
      <c r="A417">
        <f t="shared" si="7"/>
        <v>7</v>
      </c>
      <c r="B417" s="2">
        <v>43677</v>
      </c>
      <c r="C417" s="3">
        <v>11044.073945025801</v>
      </c>
      <c r="D417" s="3">
        <v>14899.819907166</v>
      </c>
      <c r="E417" s="3">
        <v>2480.7593570832701</v>
      </c>
      <c r="F417" s="4">
        <v>577.19935557528402</v>
      </c>
      <c r="G417" s="3">
        <v>984.40180969158996</v>
      </c>
      <c r="H417" s="4">
        <v>51.301369999999999</v>
      </c>
      <c r="I417" s="9">
        <v>389.32957593830309</v>
      </c>
      <c r="J417">
        <v>2729.52</v>
      </c>
      <c r="K417" s="7">
        <v>646.15082847784231</v>
      </c>
      <c r="L417" s="7">
        <v>772.99373848987159</v>
      </c>
      <c r="M417" s="7">
        <v>369.39068836411491</v>
      </c>
    </row>
    <row r="418" spans="1:13" hidden="1">
      <c r="A418">
        <f t="shared" si="7"/>
        <v>8</v>
      </c>
      <c r="B418" s="2">
        <v>43707</v>
      </c>
      <c r="C418" s="3">
        <v>10811.604461946999</v>
      </c>
      <c r="D418" s="3">
        <v>14938.1192127615</v>
      </c>
      <c r="E418" s="3">
        <v>2414.8193922567102</v>
      </c>
      <c r="F418" s="4">
        <v>605.37433069351596</v>
      </c>
      <c r="G418" s="3">
        <v>1008.27842901594</v>
      </c>
      <c r="H418" s="4">
        <v>49.530650000000001</v>
      </c>
      <c r="I418" s="9">
        <v>392.21061480024656</v>
      </c>
      <c r="J418">
        <v>2729.52</v>
      </c>
      <c r="K418" s="7">
        <v>655.90770598785764</v>
      </c>
      <c r="L418" s="7">
        <v>790.02504604051603</v>
      </c>
      <c r="M418" s="7">
        <v>369.68620091480619</v>
      </c>
    </row>
    <row r="419" spans="1:13">
      <c r="A419">
        <f t="shared" si="7"/>
        <v>9</v>
      </c>
      <c r="B419" s="2">
        <v>43738</v>
      </c>
      <c r="C419" s="3">
        <v>11063.3918490987</v>
      </c>
      <c r="D419" s="3">
        <v>15247.289496653901</v>
      </c>
      <c r="E419" s="3">
        <v>2459.1585503504298</v>
      </c>
      <c r="F419" s="4">
        <v>621.02477814697795</v>
      </c>
      <c r="G419" s="3">
        <v>982.95682060495994</v>
      </c>
      <c r="H419" s="4">
        <v>50.34469</v>
      </c>
      <c r="I419" s="9">
        <v>396.8387000548895</v>
      </c>
      <c r="J419">
        <v>2764.73</v>
      </c>
      <c r="K419" s="7">
        <v>652.69375822851714</v>
      </c>
      <c r="L419" s="7">
        <v>785.63683241252352</v>
      </c>
      <c r="M419" s="7">
        <v>369.98194987553802</v>
      </c>
    </row>
    <row r="420" spans="1:13" hidden="1">
      <c r="A420">
        <f t="shared" si="7"/>
        <v>10</v>
      </c>
      <c r="B420" s="2">
        <v>43769</v>
      </c>
      <c r="C420" s="3">
        <v>11019.7055228544</v>
      </c>
      <c r="D420" s="3">
        <v>15310.371524964799</v>
      </c>
      <c r="E420" s="3">
        <v>2509.1714278649401</v>
      </c>
      <c r="F420" s="4">
        <v>622.17374015338305</v>
      </c>
      <c r="G420" s="3">
        <v>999.08066978038403</v>
      </c>
      <c r="H420" s="4">
        <v>49.898569999999999</v>
      </c>
      <c r="I420" s="9">
        <v>392.98936466435708</v>
      </c>
      <c r="J420">
        <v>2764.73</v>
      </c>
      <c r="K420" s="7">
        <v>649.49555881319736</v>
      </c>
      <c r="L420" s="7">
        <v>783.42983425414411</v>
      </c>
      <c r="M420" s="7">
        <v>370.27793543543839</v>
      </c>
    </row>
    <row r="421" spans="1:13" hidden="1">
      <c r="A421">
        <f t="shared" si="7"/>
        <v>11</v>
      </c>
      <c r="B421" s="2">
        <v>43798</v>
      </c>
      <c r="C421" s="3">
        <v>11337.5408924039</v>
      </c>
      <c r="D421" s="3">
        <v>16036.185468214</v>
      </c>
      <c r="E421" s="3">
        <v>2552.37817492766</v>
      </c>
      <c r="F421" s="4">
        <v>626.57972669838398</v>
      </c>
      <c r="G421" s="3">
        <v>1022.2459485821699</v>
      </c>
      <c r="H421" s="4">
        <v>50.818019999999997</v>
      </c>
      <c r="I421" s="9">
        <v>400.57405940237919</v>
      </c>
      <c r="J421">
        <v>2764.73</v>
      </c>
      <c r="K421" s="7">
        <v>654.82142239546556</v>
      </c>
      <c r="L421" s="7">
        <v>781.85709023941104</v>
      </c>
      <c r="M421" s="7">
        <v>370.57415778378669</v>
      </c>
    </row>
    <row r="422" spans="1:13">
      <c r="A422">
        <f t="shared" si="7"/>
        <v>12</v>
      </c>
      <c r="B422" s="2">
        <v>43830</v>
      </c>
      <c r="C422" s="3">
        <v>11077.2899201212</v>
      </c>
      <c r="D422" s="3">
        <v>15898.6863272887</v>
      </c>
      <c r="E422" s="3">
        <v>2640.8228428245102</v>
      </c>
      <c r="F422" s="4">
        <v>602.22147261654698</v>
      </c>
      <c r="G422" s="3">
        <v>974.786041935203</v>
      </c>
      <c r="H422" s="4">
        <v>52.315660000000001</v>
      </c>
      <c r="I422" s="9">
        <v>402.69710191721185</v>
      </c>
      <c r="J422">
        <v>2825.83</v>
      </c>
      <c r="K422" s="7">
        <v>644.08235106817995</v>
      </c>
      <c r="L422" s="7">
        <v>779.64198895027675</v>
      </c>
      <c r="M422" s="7">
        <v>370.8335596942353</v>
      </c>
    </row>
    <row r="423" spans="1:13" hidden="1">
      <c r="A423">
        <f t="shared" si="7"/>
        <v>1</v>
      </c>
      <c r="B423" s="2">
        <v>43861</v>
      </c>
      <c r="C423" s="3">
        <v>11642.0984378184</v>
      </c>
      <c r="D423" s="3">
        <v>16597.369235291499</v>
      </c>
      <c r="E423" s="3">
        <v>2643.81963832269</v>
      </c>
      <c r="F423" s="4">
        <v>637.66868682275401</v>
      </c>
      <c r="G423" s="3">
        <v>1037.1470055764801</v>
      </c>
      <c r="H423" s="4">
        <v>48.987079999999999</v>
      </c>
      <c r="I423" s="9">
        <v>401.32793177069334</v>
      </c>
      <c r="J423">
        <v>2825.83</v>
      </c>
      <c r="K423" s="7">
        <v>659.08946984806857</v>
      </c>
      <c r="L423" s="7">
        <v>793.7745856353597</v>
      </c>
      <c r="M423" s="7">
        <v>371.13022654199068</v>
      </c>
    </row>
    <row r="424" spans="1:13" hidden="1">
      <c r="A424">
        <f t="shared" si="7"/>
        <v>2</v>
      </c>
      <c r="B424" s="2">
        <v>43889</v>
      </c>
      <c r="C424" s="3">
        <v>10761.1888935319</v>
      </c>
      <c r="D424" s="3">
        <v>15783.9699359517</v>
      </c>
      <c r="E424" s="3">
        <v>2600.50091892</v>
      </c>
      <c r="F424" s="4">
        <v>607.82167585023205</v>
      </c>
      <c r="G424" s="3">
        <v>992.20318218694194</v>
      </c>
      <c r="H424" s="4">
        <v>46.59666</v>
      </c>
      <c r="I424" s="9">
        <v>401.12726780480801</v>
      </c>
      <c r="J424">
        <v>2825.83</v>
      </c>
      <c r="K424" s="7">
        <v>664.7576392887612</v>
      </c>
      <c r="L424" s="7">
        <v>803.39668508287355</v>
      </c>
      <c r="M424" s="7">
        <v>371.42713072322425</v>
      </c>
    </row>
    <row r="425" spans="1:13">
      <c r="A425">
        <f t="shared" si="7"/>
        <v>3</v>
      </c>
      <c r="B425" s="2">
        <v>43921</v>
      </c>
      <c r="C425" s="3">
        <v>8495.1765931273803</v>
      </c>
      <c r="D425" s="3">
        <v>14437.673911693801</v>
      </c>
      <c r="E425" s="3">
        <v>2318.1910435774598</v>
      </c>
      <c r="F425" s="4">
        <v>492.45349741466902</v>
      </c>
      <c r="G425" s="3">
        <v>641.10511086155998</v>
      </c>
      <c r="H425" s="4">
        <v>34.642380000000003</v>
      </c>
      <c r="I425" s="9">
        <v>403.17301687061257</v>
      </c>
      <c r="J425">
        <v>2643.28</v>
      </c>
      <c r="K425" s="7">
        <v>663.36164824625484</v>
      </c>
      <c r="L425" s="7">
        <v>789.57716390423627</v>
      </c>
      <c r="M425" s="7">
        <v>371.79855785394744</v>
      </c>
    </row>
    <row r="426" spans="1:13" hidden="1">
      <c r="A426">
        <f t="shared" si="7"/>
        <v>4</v>
      </c>
      <c r="B426" s="2">
        <v>43951</v>
      </c>
      <c r="C426" s="3">
        <v>9156.0361043231496</v>
      </c>
      <c r="D426" s="3">
        <v>14979.029067293801</v>
      </c>
      <c r="E426" s="3">
        <v>2366.0512287003999</v>
      </c>
      <c r="F426" s="4">
        <v>496.099336641707</v>
      </c>
      <c r="G426" s="3">
        <v>732.47096786391899</v>
      </c>
      <c r="H426" s="4">
        <v>29.253450000000001</v>
      </c>
      <c r="I426" s="9">
        <v>406.27744910051632</v>
      </c>
      <c r="J426">
        <v>2643.28</v>
      </c>
      <c r="K426" s="7">
        <v>662.89729509248241</v>
      </c>
      <c r="L426" s="7">
        <v>801.44088397790085</v>
      </c>
      <c r="M426" s="7">
        <v>371.98445713287441</v>
      </c>
    </row>
    <row r="427" spans="1:13" hidden="1">
      <c r="A427">
        <f t="shared" si="7"/>
        <v>5</v>
      </c>
      <c r="B427" s="2">
        <v>43980</v>
      </c>
      <c r="C427" s="3">
        <v>9442.8599824989506</v>
      </c>
      <c r="D427" s="3">
        <v>15497.115492245301</v>
      </c>
      <c r="E427" s="3">
        <v>2352.0342534044798</v>
      </c>
      <c r="F427" s="4">
        <v>493.99853724837601</v>
      </c>
      <c r="G427" s="3">
        <v>784.70487823809799</v>
      </c>
      <c r="H427" s="4">
        <v>33.576479999999997</v>
      </c>
      <c r="I427" s="9">
        <v>407.8213034070983</v>
      </c>
      <c r="J427">
        <v>2643.28</v>
      </c>
      <c r="K427" s="7">
        <v>664.81969724825058</v>
      </c>
      <c r="L427" s="7">
        <v>803.5904235727445</v>
      </c>
      <c r="M427" s="7">
        <v>372.02165557858768</v>
      </c>
    </row>
    <row r="428" spans="1:13">
      <c r="A428">
        <f t="shared" si="7"/>
        <v>6</v>
      </c>
      <c r="B428" s="2">
        <v>44012</v>
      </c>
      <c r="C428" s="3">
        <v>9738.6799316994893</v>
      </c>
      <c r="D428" s="3">
        <v>15342.7064745096</v>
      </c>
      <c r="E428" s="3">
        <v>2435.52114497815</v>
      </c>
      <c r="F428" s="4">
        <v>487.93559530733501</v>
      </c>
      <c r="G428" s="3">
        <v>772.04637852496899</v>
      </c>
      <c r="H428" s="4">
        <v>34.019880000000001</v>
      </c>
      <c r="I428" s="9">
        <v>399.62409520861564</v>
      </c>
      <c r="J428">
        <v>2738.44</v>
      </c>
      <c r="K428" s="7">
        <v>666.88063830972021</v>
      </c>
      <c r="L428" s="7">
        <v>807.4615101289138</v>
      </c>
      <c r="M428" s="7">
        <v>372.05885774414554</v>
      </c>
    </row>
    <row r="429" spans="1:13" hidden="1">
      <c r="A429">
        <f t="shared" si="7"/>
        <v>7</v>
      </c>
      <c r="B429" s="2">
        <v>44043</v>
      </c>
      <c r="C429" s="3">
        <v>9768.7161398917196</v>
      </c>
      <c r="D429" s="3">
        <v>15439.3664220638</v>
      </c>
      <c r="E429" s="3">
        <v>2549.26227450955</v>
      </c>
      <c r="F429" s="4">
        <v>487.22619323082802</v>
      </c>
      <c r="G429" s="3">
        <v>772.26650853334502</v>
      </c>
      <c r="H429" s="4">
        <v>33.900790000000001</v>
      </c>
      <c r="I429" s="9">
        <v>373.24890492484701</v>
      </c>
      <c r="J429">
        <v>2738.44</v>
      </c>
      <c r="K429" s="7">
        <v>669.21472054380422</v>
      </c>
      <c r="L429" s="7">
        <v>815.78416206261556</v>
      </c>
      <c r="M429" s="7">
        <v>372.09606362991997</v>
      </c>
    </row>
    <row r="430" spans="1:13" hidden="1">
      <c r="A430">
        <f t="shared" si="7"/>
        <v>8</v>
      </c>
      <c r="B430" s="2">
        <v>44074</v>
      </c>
      <c r="C430" s="3">
        <v>10004.238621324999</v>
      </c>
      <c r="D430" s="3">
        <v>15977.987863288001</v>
      </c>
      <c r="E430" s="3">
        <v>2527.3037238388702</v>
      </c>
      <c r="F430" s="4">
        <v>481.524553483425</v>
      </c>
      <c r="G430" s="3">
        <v>832.82850252845003</v>
      </c>
      <c r="H430" s="4">
        <v>34.38129</v>
      </c>
      <c r="I430" s="9">
        <v>390.04510564646512</v>
      </c>
      <c r="J430">
        <v>2738.44</v>
      </c>
      <c r="K430" s="7">
        <v>671.69081500981633</v>
      </c>
      <c r="L430" s="7">
        <v>809.9720073664829</v>
      </c>
      <c r="M430" s="7">
        <v>372.13327323628295</v>
      </c>
    </row>
    <row r="431" spans="1:13">
      <c r="A431">
        <f t="shared" si="7"/>
        <v>9</v>
      </c>
      <c r="B431" s="2">
        <v>44104</v>
      </c>
      <c r="C431" s="3">
        <v>9620.64089062938</v>
      </c>
      <c r="D431" s="3">
        <v>15923.907821978701</v>
      </c>
      <c r="E431" s="3">
        <v>2566.4796754901399</v>
      </c>
      <c r="F431" s="4">
        <v>481.01716075226602</v>
      </c>
      <c r="G431" s="3">
        <v>821.94912655061398</v>
      </c>
      <c r="H431" s="4">
        <v>34.183889999999998</v>
      </c>
      <c r="I431" s="9">
        <v>398.74311150238128</v>
      </c>
      <c r="J431">
        <v>2892.88</v>
      </c>
      <c r="K431" s="7">
        <v>668.86971358677511</v>
      </c>
      <c r="L431" s="7">
        <v>812.92891344383088</v>
      </c>
      <c r="M431" s="7">
        <v>372.17048656360657</v>
      </c>
    </row>
    <row r="432" spans="1:13" hidden="1">
      <c r="A432">
        <f t="shared" si="7"/>
        <v>10</v>
      </c>
      <c r="B432" s="2">
        <v>44134</v>
      </c>
      <c r="C432" s="3">
        <v>9821.3391453590302</v>
      </c>
      <c r="D432" s="3">
        <v>15758.3106855642</v>
      </c>
      <c r="E432" s="3">
        <v>2673.8451308753902</v>
      </c>
      <c r="F432" s="4">
        <v>475.95527231072401</v>
      </c>
      <c r="G432" s="3">
        <v>823.93625801138796</v>
      </c>
      <c r="H432" s="4">
        <v>33.642510000000001</v>
      </c>
      <c r="I432" s="9">
        <v>406.4787278655275</v>
      </c>
      <c r="J432">
        <v>2892.88</v>
      </c>
      <c r="K432" s="7">
        <v>670.4750008993833</v>
      </c>
      <c r="L432" s="7">
        <v>812.91639042357303</v>
      </c>
      <c r="M432" s="7">
        <v>372.20770361226295</v>
      </c>
    </row>
    <row r="433" spans="1:13" hidden="1">
      <c r="A433">
        <f t="shared" si="7"/>
        <v>11</v>
      </c>
      <c r="B433" s="2">
        <v>44165</v>
      </c>
      <c r="C433" s="3">
        <v>10848.043929927901</v>
      </c>
      <c r="D433" s="3">
        <v>16944.876254366001</v>
      </c>
      <c r="E433" s="3">
        <v>2784.13050937861</v>
      </c>
      <c r="F433" s="4">
        <v>507.08300770745598</v>
      </c>
      <c r="G433" s="3">
        <v>930.69994248027604</v>
      </c>
      <c r="H433" s="4">
        <v>35.923310000000001</v>
      </c>
      <c r="I433" s="9">
        <v>417.94142799133539</v>
      </c>
      <c r="J433">
        <v>2892.88</v>
      </c>
      <c r="K433" s="7">
        <v>669.73747839839393</v>
      </c>
      <c r="L433" s="7">
        <v>817.22799263351794</v>
      </c>
      <c r="M433" s="7">
        <v>372.24492438262416</v>
      </c>
    </row>
    <row r="434" spans="1:13">
      <c r="A434">
        <f t="shared" si="7"/>
        <v>12</v>
      </c>
      <c r="B434" s="2">
        <v>44196</v>
      </c>
      <c r="C434" s="3">
        <v>10986.3009803775</v>
      </c>
      <c r="D434" s="3">
        <v>16872.4132459129</v>
      </c>
      <c r="E434" s="3">
        <v>2855.2711123050799</v>
      </c>
      <c r="F434" s="4">
        <v>504.10689062981498</v>
      </c>
      <c r="G434" s="3">
        <v>931.77054211388895</v>
      </c>
      <c r="H434" s="4">
        <v>36.351390000000002</v>
      </c>
      <c r="I434" s="9">
        <v>426.80178626475174</v>
      </c>
      <c r="J434">
        <v>3038.35</v>
      </c>
      <c r="K434" s="7">
        <v>667.92918720671821</v>
      </c>
      <c r="L434" s="7">
        <v>819.32154696132659</v>
      </c>
      <c r="M434" s="7">
        <v>372.24492438262416</v>
      </c>
    </row>
    <row r="435" spans="1:13" hidden="1">
      <c r="A435">
        <f t="shared" si="7"/>
        <v>1</v>
      </c>
      <c r="B435" s="2">
        <v>44225</v>
      </c>
      <c r="C435" s="3">
        <v>11053.9500288288</v>
      </c>
      <c r="D435" s="3">
        <v>16804.558703626801</v>
      </c>
      <c r="E435" s="3">
        <v>2960.4367000430798</v>
      </c>
      <c r="F435" s="4">
        <v>506.241154944713</v>
      </c>
      <c r="G435" s="3">
        <v>891.46840305262504</v>
      </c>
      <c r="H435" s="4">
        <v>38.367440000000002</v>
      </c>
      <c r="I435" s="9">
        <v>423.17397108150135</v>
      </c>
      <c r="J435">
        <v>3038.35</v>
      </c>
      <c r="K435" s="7">
        <v>665.12388462044999</v>
      </c>
      <c r="L435" s="7">
        <v>814.63646408839838</v>
      </c>
      <c r="M435" s="9">
        <v>372.24492438262416</v>
      </c>
    </row>
    <row r="436" spans="1:13" hidden="1">
      <c r="A436">
        <f t="shared" si="7"/>
        <v>2</v>
      </c>
      <c r="B436" s="2">
        <v>44253</v>
      </c>
      <c r="C436" s="3">
        <v>11246.621912062499</v>
      </c>
      <c r="D436" s="3">
        <v>17086.066673211801</v>
      </c>
      <c r="E436" s="3">
        <v>2956.4612555318499</v>
      </c>
      <c r="F436" s="4">
        <v>516.64259846865104</v>
      </c>
      <c r="G436" s="3">
        <v>879.23499226817</v>
      </c>
      <c r="H436" s="4">
        <v>42.046759999999999</v>
      </c>
      <c r="I436" s="9">
        <v>422.92006669885245</v>
      </c>
      <c r="J436">
        <v>3038.35</v>
      </c>
      <c r="K436" s="7">
        <v>664.76416291994622</v>
      </c>
      <c r="L436" s="92">
        <v>811.34947332334548</v>
      </c>
      <c r="M436" s="9">
        <v>372.25042676023628</v>
      </c>
    </row>
    <row r="437" spans="1:13">
      <c r="A437">
        <f t="shared" si="7"/>
        <v>3</v>
      </c>
      <c r="B437" s="2">
        <v>44286</v>
      </c>
      <c r="C437" s="3">
        <v>11513.952863085</v>
      </c>
      <c r="D437" s="3">
        <v>17955.4838716372</v>
      </c>
      <c r="E437" s="3">
        <v>2960.53029936026</v>
      </c>
      <c r="F437" s="4">
        <v>543.67874086651</v>
      </c>
      <c r="G437" s="3">
        <v>928.299993449824</v>
      </c>
      <c r="H437" s="4">
        <v>41.818939999999998</v>
      </c>
      <c r="I437" s="9">
        <v>444.95420217386265</v>
      </c>
      <c r="J437">
        <v>3114.31</v>
      </c>
      <c r="K437" s="7">
        <v>662.31411523961356</v>
      </c>
      <c r="L437" s="92">
        <v>807.75505410367282</v>
      </c>
      <c r="M437" s="9">
        <v>372.25592921918235</v>
      </c>
    </row>
    <row r="438" spans="1:13" hidden="1">
      <c r="A438">
        <f t="shared" si="7"/>
        <v>4</v>
      </c>
      <c r="B438" s="2">
        <v>44316</v>
      </c>
      <c r="C438" s="3">
        <v>11913.0559469895</v>
      </c>
      <c r="D438" s="3">
        <v>18536.452156344902</v>
      </c>
      <c r="E438" s="3">
        <v>2992.21108669669</v>
      </c>
      <c r="F438" s="4">
        <v>573.44028364682197</v>
      </c>
      <c r="G438" s="3">
        <v>954.43375664640701</v>
      </c>
      <c r="H438" s="4">
        <v>44.628050000000002</v>
      </c>
      <c r="I438" s="9">
        <v>450.64961596168808</v>
      </c>
      <c r="J438">
        <v>3114.31</v>
      </c>
      <c r="K438" s="7">
        <v>662.91124421034181</v>
      </c>
      <c r="L438" s="92">
        <v>803.82095905518543</v>
      </c>
      <c r="M438" s="9">
        <v>372.26143151546057</v>
      </c>
    </row>
    <row r="439" spans="1:13" hidden="1">
      <c r="A439">
        <f t="shared" si="7"/>
        <v>5</v>
      </c>
      <c r="B439" s="2">
        <v>44347</v>
      </c>
      <c r="C439" s="3">
        <v>12274.6355487811</v>
      </c>
      <c r="D439" s="3">
        <v>18775.363563344999</v>
      </c>
      <c r="E439" s="3">
        <v>3055.9645535924701</v>
      </c>
      <c r="F439" s="4">
        <v>581.88854308066402</v>
      </c>
      <c r="G439" s="3">
        <v>967.26760855112695</v>
      </c>
      <c r="H439" s="4">
        <v>45.842449999999999</v>
      </c>
      <c r="I439" s="9">
        <v>463.44806505500003</v>
      </c>
      <c r="J439">
        <v>3114.31</v>
      </c>
      <c r="K439" s="7">
        <v>659.90036638520166</v>
      </c>
      <c r="L439" s="92">
        <v>801.45829909640531</v>
      </c>
      <c r="M439" s="9">
        <v>372.27326162732663</v>
      </c>
    </row>
    <row r="440" spans="1:13">
      <c r="A440">
        <f t="shared" si="7"/>
        <v>6</v>
      </c>
      <c r="B440" s="2">
        <v>44377</v>
      </c>
      <c r="C440" s="3">
        <v>12488.170201074299</v>
      </c>
      <c r="D440" s="3">
        <v>19652.9510753469</v>
      </c>
      <c r="E440" s="3">
        <v>3157.3026158820398</v>
      </c>
      <c r="F440" s="4">
        <v>609.079693491184</v>
      </c>
      <c r="G440" s="3">
        <v>1015.0675469888999</v>
      </c>
      <c r="H440" s="4">
        <v>49.096870000000003</v>
      </c>
      <c r="I440" s="9">
        <v>469.47288990071496</v>
      </c>
      <c r="J440">
        <v>3349.75</v>
      </c>
      <c r="K440" s="7">
        <v>655.93271964898508</v>
      </c>
      <c r="L440" s="92">
        <v>800.7746869946028</v>
      </c>
      <c r="M440" s="9">
        <v>372.28509211514228</v>
      </c>
    </row>
    <row r="441" spans="1:13" hidden="1">
      <c r="A441">
        <f t="shared" si="7"/>
        <v>7</v>
      </c>
      <c r="B441" s="2">
        <v>44407</v>
      </c>
      <c r="C441" s="3">
        <v>12586.793047691701</v>
      </c>
      <c r="D441" s="3">
        <v>20437.171920831199</v>
      </c>
      <c r="E441" s="3">
        <v>3009.6094489380598</v>
      </c>
      <c r="F441" s="4">
        <v>647.24780740591802</v>
      </c>
      <c r="G441" s="3">
        <v>1023.77758437236</v>
      </c>
      <c r="H441" s="4">
        <v>50.934950000000001</v>
      </c>
      <c r="I441" s="9">
        <v>479.09708414367958</v>
      </c>
      <c r="J441">
        <v>3349.75</v>
      </c>
      <c r="K441" s="7">
        <v>652.11098782792294</v>
      </c>
      <c r="L441" s="92">
        <v>804.3056925792813</v>
      </c>
      <c r="M441" s="9">
        <v>372.29692185105858</v>
      </c>
    </row>
    <row r="442" spans="1:13" hidden="1">
      <c r="A442">
        <f t="shared" si="7"/>
        <v>8</v>
      </c>
      <c r="B442" s="2">
        <v>44439</v>
      </c>
      <c r="C442" s="3">
        <v>12846.090156501299</v>
      </c>
      <c r="D442" s="3">
        <v>21072.581860976301</v>
      </c>
      <c r="E442" s="3">
        <v>3107.0868739357102</v>
      </c>
      <c r="F442" s="4">
        <v>663.07484258028296</v>
      </c>
      <c r="G442" s="3">
        <v>1085.77423136944</v>
      </c>
      <c r="H442" s="4">
        <v>50.04853</v>
      </c>
      <c r="I442" s="9">
        <v>482.92986081682903</v>
      </c>
      <c r="J442">
        <v>3349.75</v>
      </c>
      <c r="K442" s="7">
        <v>648.15901204643399</v>
      </c>
      <c r="L442" s="92">
        <v>800.69963322634885</v>
      </c>
      <c r="M442" s="9">
        <v>372.29815988602127</v>
      </c>
    </row>
    <row r="443" spans="1:13">
      <c r="A443">
        <f t="shared" si="7"/>
        <v>9</v>
      </c>
      <c r="B443" s="2">
        <v>44469</v>
      </c>
      <c r="C443" s="3">
        <v>12589.7362485043</v>
      </c>
      <c r="D443" s="3">
        <v>20444.661269378001</v>
      </c>
      <c r="E443" s="3">
        <v>3019.8224015974702</v>
      </c>
      <c r="F443" s="4">
        <v>633.81501635720394</v>
      </c>
      <c r="G443" s="3">
        <v>1063.4015415167601</v>
      </c>
      <c r="H443" s="4">
        <v>53.69258</v>
      </c>
      <c r="I443" s="9">
        <v>484.5718223436063</v>
      </c>
      <c r="J443">
        <v>3751.72</v>
      </c>
      <c r="K443" s="7">
        <v>644.04398984209047</v>
      </c>
      <c r="L443" s="92">
        <v>796.82634126210439</v>
      </c>
      <c r="M443" s="9">
        <v>372.29939792510095</v>
      </c>
    </row>
    <row r="444" spans="1:13" hidden="1">
      <c r="A444">
        <f t="shared" si="7"/>
        <v>10</v>
      </c>
      <c r="B444" s="2">
        <v>44498</v>
      </c>
      <c r="C444" s="3">
        <v>12582.640704085199</v>
      </c>
      <c r="D444" s="3">
        <v>20781.096522156298</v>
      </c>
      <c r="E444" s="3">
        <v>2933.3034279797198</v>
      </c>
      <c r="F444" s="4">
        <v>646.998164994136</v>
      </c>
      <c r="G444" s="3">
        <v>1068.02911043012</v>
      </c>
      <c r="H444" s="4">
        <v>54.63082</v>
      </c>
      <c r="I444" s="9">
        <v>483.84496461009093</v>
      </c>
      <c r="J444">
        <v>3751.72</v>
      </c>
      <c r="K444" s="7">
        <v>640.27797601110569</v>
      </c>
      <c r="L444" s="92">
        <v>795.47853918858959</v>
      </c>
      <c r="M444" s="9">
        <v>372.3006359559468</v>
      </c>
    </row>
    <row r="445" spans="1:13" hidden="1">
      <c r="A445">
        <f t="shared" si="7"/>
        <v>11</v>
      </c>
      <c r="B445" s="2">
        <v>44530</v>
      </c>
      <c r="C445" s="3">
        <v>12460.284267639499</v>
      </c>
      <c r="D445" s="3">
        <v>21538.4654213832</v>
      </c>
      <c r="E445" s="3">
        <v>2980.8867271123199</v>
      </c>
      <c r="F445" s="4">
        <v>675.91827597125496</v>
      </c>
      <c r="G445" s="3">
        <v>1107.9345415785899</v>
      </c>
      <c r="H445" s="4">
        <v>51.606990000000003</v>
      </c>
      <c r="I445" s="9">
        <v>489.45756619956802</v>
      </c>
      <c r="J445">
        <v>3751.72</v>
      </c>
      <c r="K445" s="7">
        <v>641.31558607884904</v>
      </c>
      <c r="L445" s="92">
        <v>792.658582501924</v>
      </c>
      <c r="M445" s="9">
        <v>372.31796844542492</v>
      </c>
    </row>
    <row r="446" spans="1:13">
      <c r="A446">
        <f t="shared" si="7"/>
        <v>12</v>
      </c>
      <c r="B446" s="2">
        <v>44561</v>
      </c>
      <c r="C446" s="3">
        <v>12775.9550082685</v>
      </c>
      <c r="D446" s="3">
        <v>21909.288404810701</v>
      </c>
      <c r="E446" s="3">
        <v>2963.04408927635</v>
      </c>
      <c r="F446" s="4">
        <v>708.91733497138398</v>
      </c>
      <c r="G446" s="3">
        <v>1163.15563876641</v>
      </c>
      <c r="H446" s="4">
        <v>54.150219999999997</v>
      </c>
      <c r="I446" s="9">
        <v>485.68874293983134</v>
      </c>
      <c r="J446">
        <v>4088.01</v>
      </c>
      <c r="K446" s="7">
        <v>640.55510554005957</v>
      </c>
      <c r="L446" s="92">
        <v>792.63084385981813</v>
      </c>
      <c r="M446" s="9">
        <v>372.33530174181868</v>
      </c>
    </row>
    <row r="447" spans="1:13" hidden="1">
      <c r="A447">
        <f t="shared" si="7"/>
        <v>1</v>
      </c>
      <c r="B447" s="2">
        <v>44592</v>
      </c>
      <c r="C447" s="3">
        <v>12029.1449188857</v>
      </c>
      <c r="D447" s="3">
        <v>21417.250871841799</v>
      </c>
      <c r="E447" s="3">
        <v>3000.0216262062099</v>
      </c>
      <c r="F447" s="4">
        <v>683.24276828262896</v>
      </c>
      <c r="G447" s="3">
        <v>1051.8970560269599</v>
      </c>
      <c r="H447" s="4">
        <v>62.380369999999999</v>
      </c>
      <c r="I447" s="9">
        <v>493.5083317011626</v>
      </c>
      <c r="J447">
        <v>4088.01</v>
      </c>
      <c r="K447" s="7">
        <v>636.09847838683834</v>
      </c>
      <c r="L447" s="92">
        <v>794.09155587904092</v>
      </c>
      <c r="M447" s="9">
        <v>372.35263342438122</v>
      </c>
    </row>
    <row r="448" spans="1:13" hidden="1">
      <c r="A448">
        <f t="shared" si="7"/>
        <v>2</v>
      </c>
      <c r="B448" s="2">
        <v>44620</v>
      </c>
      <c r="C448" s="3">
        <v>12364.134911032301</v>
      </c>
      <c r="D448" s="3">
        <v>20275.302263397702</v>
      </c>
      <c r="E448" s="3">
        <v>2826.0755346701599</v>
      </c>
      <c r="F448" s="4">
        <v>648.23537157822898</v>
      </c>
      <c r="G448" s="3">
        <v>1070.68131737401</v>
      </c>
      <c r="H448" s="4">
        <v>65.880529999999993</v>
      </c>
      <c r="I448" s="9">
        <v>488.17844171879005</v>
      </c>
      <c r="J448">
        <v>4088.01</v>
      </c>
      <c r="K448" s="7">
        <v>631.6069002863145</v>
      </c>
      <c r="L448" s="92">
        <v>794.5673624011406</v>
      </c>
      <c r="M448" s="9">
        <v>372.3436920607615</v>
      </c>
    </row>
    <row r="449" spans="1:13">
      <c r="A449">
        <f t="shared" si="7"/>
        <v>3</v>
      </c>
      <c r="B449" s="2">
        <v>44651</v>
      </c>
      <c r="C449" s="3">
        <v>13269.101299669301</v>
      </c>
      <c r="D449" s="3">
        <v>20142.0922597506</v>
      </c>
      <c r="E449" s="3">
        <v>2670.1310848825401</v>
      </c>
      <c r="F449" s="4">
        <v>661.54982713960396</v>
      </c>
      <c r="G449" s="3">
        <v>1088.7253983923199</v>
      </c>
      <c r="H449" s="4">
        <v>69.793639999999996</v>
      </c>
      <c r="I449" s="9">
        <v>479.6841368328831</v>
      </c>
      <c r="J449" s="9">
        <f>J446*(C449/C446)</f>
        <v>4245.8054031150432</v>
      </c>
      <c r="K449" s="7">
        <v>631.17143282870222</v>
      </c>
      <c r="L449" s="92">
        <v>791.65307768812181</v>
      </c>
      <c r="M449" s="9">
        <v>372.33475091185221</v>
      </c>
    </row>
    <row r="450" spans="1:13" hidden="1">
      <c r="A450">
        <f t="shared" ref="A450:A464" si="8">MONTH(B450)</f>
        <v>4</v>
      </c>
      <c r="B450" s="2">
        <v>44680</v>
      </c>
      <c r="C450" s="3">
        <v>13198.4482955451</v>
      </c>
      <c r="D450" s="3">
        <v>19524.696238138698</v>
      </c>
      <c r="E450" s="3">
        <v>2665.0250229707499</v>
      </c>
      <c r="F450" s="4">
        <v>665.40609468952198</v>
      </c>
      <c r="G450" s="3">
        <v>1099.6308281627801</v>
      </c>
      <c r="H450" s="4">
        <v>77.527379999999994</v>
      </c>
      <c r="I450" s="9">
        <v>477.52555821713514</v>
      </c>
      <c r="J450" s="9">
        <f>J449</f>
        <v>4245.8054031150432</v>
      </c>
      <c r="K450" s="7">
        <v>627.34624870735706</v>
      </c>
      <c r="L450" s="92">
        <v>794.79152738091511</v>
      </c>
      <c r="M450" s="9">
        <v>372.32580933352216</v>
      </c>
    </row>
    <row r="451" spans="1:13" hidden="1">
      <c r="A451">
        <f t="shared" si="8"/>
        <v>5</v>
      </c>
      <c r="B451" s="2">
        <v>44712</v>
      </c>
      <c r="C451" s="3">
        <v>12933.2028376204</v>
      </c>
      <c r="D451" s="3">
        <v>19371.845198499799</v>
      </c>
      <c r="E451" s="3">
        <v>2652.4189205951102</v>
      </c>
      <c r="F451" s="4">
        <v>626.88946195874996</v>
      </c>
      <c r="G451" s="3">
        <v>1003.06719742578</v>
      </c>
      <c r="H451" s="4">
        <v>80.69699</v>
      </c>
      <c r="I451" s="9">
        <v>483.5901328064927</v>
      </c>
      <c r="J451" s="9">
        <f>J450</f>
        <v>4245.8054031150432</v>
      </c>
      <c r="K451" s="7">
        <v>627.17017183773328</v>
      </c>
      <c r="L451" s="92">
        <v>792.27479987742572</v>
      </c>
      <c r="M451" s="9">
        <v>372.58387084353041</v>
      </c>
    </row>
    <row r="452" spans="1:13">
      <c r="A452">
        <f t="shared" si="8"/>
        <v>6</v>
      </c>
      <c r="B452" s="2">
        <v>44742</v>
      </c>
      <c r="C452" s="3">
        <v>11870.623822634399</v>
      </c>
      <c r="D452" s="3">
        <v>18465.2671852928</v>
      </c>
      <c r="E452" s="3">
        <v>2585.3910937424398</v>
      </c>
      <c r="F452" s="4">
        <v>599.62134889556296</v>
      </c>
      <c r="G452" s="3">
        <v>897.51838964067997</v>
      </c>
      <c r="H452" s="4">
        <v>77.748109999999997</v>
      </c>
      <c r="I452" s="9">
        <v>477.15838404016637</v>
      </c>
      <c r="J452" s="9">
        <f>J449*(C452/C449)</f>
        <v>3798.3249676256055</v>
      </c>
      <c r="K452" s="7">
        <v>628.39959488811598</v>
      </c>
      <c r="L452" s="92">
        <v>794.14082674564975</v>
      </c>
      <c r="M452" s="9">
        <v>372.84211121769812</v>
      </c>
    </row>
    <row r="453" spans="1:13" hidden="1">
      <c r="A453">
        <f t="shared" si="8"/>
        <v>7</v>
      </c>
      <c r="B453" s="2">
        <v>44771</v>
      </c>
      <c r="C453" s="3">
        <v>12464.6413931758</v>
      </c>
      <c r="D453" s="3">
        <v>19646.6308349147</v>
      </c>
      <c r="E453" s="3">
        <v>2543.6601103511698</v>
      </c>
      <c r="F453" s="4">
        <v>640.71937518643404</v>
      </c>
      <c r="G453" s="3">
        <v>1005.30819155636</v>
      </c>
      <c r="H453" s="4">
        <v>76.584800000000001</v>
      </c>
      <c r="I453" s="9">
        <v>473.53198032146111</v>
      </c>
      <c r="J453" s="9">
        <f>J452</f>
        <v>3798.3249676256055</v>
      </c>
      <c r="K453" s="7">
        <v>629.59078716601198</v>
      </c>
      <c r="L453" s="92">
        <v>793.67891355163715</v>
      </c>
      <c r="M453" s="9">
        <v>373.09999386354679</v>
      </c>
    </row>
    <row r="454" spans="1:13" hidden="1">
      <c r="A454">
        <f t="shared" si="8"/>
        <v>8</v>
      </c>
      <c r="B454" s="2">
        <v>44804</v>
      </c>
      <c r="C454" s="3">
        <v>12558.1290835317</v>
      </c>
      <c r="D454" s="3">
        <v>19169.468656990499</v>
      </c>
      <c r="E454" s="3">
        <v>2600.8924516719599</v>
      </c>
      <c r="F454" s="4">
        <v>613.18940853706204</v>
      </c>
      <c r="G454" s="3">
        <v>972.42573091446002</v>
      </c>
      <c r="H454" s="4">
        <v>75.865250000000003</v>
      </c>
      <c r="I454" s="9">
        <v>458.47366334723864</v>
      </c>
      <c r="J454" s="9">
        <f>J453</f>
        <v>3798.3249676256055</v>
      </c>
      <c r="K454" s="7">
        <v>626.51231682103401</v>
      </c>
      <c r="L454" s="92">
        <v>794.74165554950878</v>
      </c>
      <c r="M454" s="9">
        <v>373.74941198121661</v>
      </c>
    </row>
    <row r="455" spans="1:13">
      <c r="A455">
        <f t="shared" si="8"/>
        <v>9</v>
      </c>
      <c r="B455" s="2">
        <v>44834</v>
      </c>
      <c r="C455" s="3">
        <v>11842.88522315</v>
      </c>
      <c r="D455" s="3">
        <v>18547.895746422699</v>
      </c>
      <c r="E455" s="3">
        <v>2449.4879583649299</v>
      </c>
      <c r="F455" s="4">
        <v>571.470244708358</v>
      </c>
      <c r="G455" s="3">
        <v>841.03524328619699</v>
      </c>
      <c r="H455" s="4">
        <v>74.581289999999996</v>
      </c>
      <c r="I455" s="9">
        <v>467.18466295083613</v>
      </c>
      <c r="J455" s="9">
        <f>J452*(C455/C452)</f>
        <v>3789.4492575902436</v>
      </c>
      <c r="K455" s="7">
        <v>625.29595111496837</v>
      </c>
      <c r="L455" s="92">
        <v>796.14926220423126</v>
      </c>
      <c r="M455" s="9">
        <v>374.39996047652915</v>
      </c>
    </row>
    <row r="456" spans="1:13" hidden="1">
      <c r="A456">
        <f t="shared" si="8"/>
        <v>10</v>
      </c>
      <c r="B456" s="2">
        <v>44865</v>
      </c>
      <c r="C456" s="3">
        <v>12532.816836607601</v>
      </c>
      <c r="D456" s="3">
        <v>19993.7593029893</v>
      </c>
      <c r="E456" s="3">
        <v>2386.75075467958</v>
      </c>
      <c r="F456" s="4">
        <v>598.22102865987199</v>
      </c>
      <c r="G456" s="3">
        <v>918.38403828137598</v>
      </c>
      <c r="H456" s="4">
        <v>80.017499999999998</v>
      </c>
      <c r="I456" s="9">
        <v>466.8576336867705</v>
      </c>
      <c r="J456" s="9">
        <f>J455</f>
        <v>3789.4492575902436</v>
      </c>
      <c r="K456" s="7">
        <v>623.45515002195975</v>
      </c>
      <c r="L456" s="92">
        <v>792.73552270620257</v>
      </c>
      <c r="M456" s="9">
        <v>375.04824821655632</v>
      </c>
    </row>
    <row r="457" spans="1:13" hidden="1">
      <c r="A457">
        <f t="shared" si="8"/>
        <v>11</v>
      </c>
      <c r="B457" s="2">
        <v>44895</v>
      </c>
      <c r="C457" s="3">
        <v>13423.6088655271</v>
      </c>
      <c r="D457" s="3">
        <v>20427.448106642001</v>
      </c>
      <c r="E457" s="3">
        <v>2617.3012885327798</v>
      </c>
      <c r="F457" s="4">
        <v>608.34307563787604</v>
      </c>
      <c r="G457" s="3">
        <v>964.47109238479698</v>
      </c>
      <c r="H457" s="4">
        <v>75.100110000000001</v>
      </c>
      <c r="I457" s="9">
        <v>455.27956437133855</v>
      </c>
      <c r="J457" s="9">
        <f>J456</f>
        <v>3789.4492575902436</v>
      </c>
      <c r="K457" s="7">
        <v>620.48626680279858</v>
      </c>
      <c r="L457" s="92">
        <v>790.70010043534614</v>
      </c>
      <c r="M457" s="9">
        <v>375.98709139662338</v>
      </c>
    </row>
    <row r="458" spans="1:13">
      <c r="A458">
        <f t="shared" si="8"/>
        <v>12</v>
      </c>
      <c r="B458" s="2">
        <v>44925</v>
      </c>
      <c r="C458" s="3">
        <v>12993.866304327001</v>
      </c>
      <c r="D458" s="3">
        <v>19323.869541440799</v>
      </c>
      <c r="E458" s="3">
        <v>2549.7576644545802</v>
      </c>
      <c r="F458" s="4">
        <v>580.67967181142797</v>
      </c>
      <c r="G458" s="3">
        <v>929.098403627165</v>
      </c>
      <c r="H458" s="4">
        <v>73.140969999999996</v>
      </c>
      <c r="I458" s="9">
        <v>460.92503096954312</v>
      </c>
      <c r="J458" s="9">
        <f>J455*(C458/C455)</f>
        <v>4157.7365728333862</v>
      </c>
      <c r="K458" s="7">
        <v>620.49900143598154</v>
      </c>
      <c r="L458" s="92">
        <v>790.40062470681437</v>
      </c>
      <c r="M458" s="9">
        <v>376.92828474502465</v>
      </c>
    </row>
    <row r="459" spans="1:13" hidden="1">
      <c r="A459">
        <f t="shared" si="8"/>
        <v>1</v>
      </c>
      <c r="B459" s="2">
        <v>44957</v>
      </c>
      <c r="C459" s="3">
        <v>13843.114647979601</v>
      </c>
      <c r="D459" s="3">
        <v>19918.0618982255</v>
      </c>
      <c r="E459" s="3">
        <v>2647.862411009</v>
      </c>
      <c r="F459" s="4">
        <v>611.30752850817703</v>
      </c>
      <c r="G459" s="3">
        <v>1002.98538863294</v>
      </c>
      <c r="H459" s="4">
        <v>70.328779999999995</v>
      </c>
      <c r="I459" s="9">
        <v>467.42407390621366</v>
      </c>
      <c r="J459" s="9">
        <f>J458</f>
        <v>4157.7365728333862</v>
      </c>
      <c r="K459" s="7">
        <v>616.12275521248625</v>
      </c>
      <c r="L459" s="92">
        <v>790.67886841326197</v>
      </c>
      <c r="M459" s="9">
        <v>377.86477775675758</v>
      </c>
    </row>
    <row r="460" spans="1:13" hidden="1">
      <c r="A460">
        <f t="shared" si="8"/>
        <v>2</v>
      </c>
      <c r="B460" s="2">
        <v>44985</v>
      </c>
      <c r="C460" s="3">
        <v>13516.1329698966</v>
      </c>
      <c r="D460" s="3">
        <v>20320.768421090099</v>
      </c>
      <c r="E460" s="3">
        <v>2587.63527531104</v>
      </c>
      <c r="F460" s="4">
        <v>610.79353597361103</v>
      </c>
      <c r="G460" s="3">
        <v>993.21726530266699</v>
      </c>
      <c r="H460" s="4">
        <v>70.677170000000004</v>
      </c>
      <c r="I460" s="9">
        <v>482.28815945643129</v>
      </c>
      <c r="J460" s="9">
        <f>J459</f>
        <v>4157.7365728333862</v>
      </c>
      <c r="K460" s="7">
        <v>612.01695054282777</v>
      </c>
      <c r="L460" s="92">
        <v>792.20876214453051</v>
      </c>
      <c r="M460" s="9">
        <v>378.95865042604601</v>
      </c>
    </row>
    <row r="461" spans="1:13">
      <c r="A461">
        <f t="shared" si="8"/>
        <v>3</v>
      </c>
      <c r="B461" s="2">
        <v>45016</v>
      </c>
      <c r="C461" s="3">
        <v>13525.6468210122</v>
      </c>
      <c r="D461" s="3">
        <v>21107.428764160701</v>
      </c>
      <c r="E461" s="3">
        <v>2685.4400713762702</v>
      </c>
      <c r="F461" s="4">
        <v>597.68189686681399</v>
      </c>
      <c r="G461" s="3">
        <v>926.19252612550804</v>
      </c>
      <c r="H461" s="4">
        <v>70.398510000000002</v>
      </c>
      <c r="I461" s="9">
        <v>478.47808299672545</v>
      </c>
      <c r="J461" s="9">
        <f>J458*(C461/C458)</f>
        <v>4327.8940341431135</v>
      </c>
      <c r="K461" s="7">
        <v>612.64380688906635</v>
      </c>
      <c r="L461" s="92">
        <v>791.9367164684428</v>
      </c>
      <c r="M461" s="9">
        <v>380.05568972394622</v>
      </c>
    </row>
    <row r="462" spans="1:13" hidden="1">
      <c r="A462">
        <f t="shared" si="8"/>
        <v>4</v>
      </c>
      <c r="B462" s="2">
        <v>45044</v>
      </c>
      <c r="C462" s="3">
        <v>13735.629654464299</v>
      </c>
      <c r="D462" s="3">
        <v>21777.609193971301</v>
      </c>
      <c r="E462" s="3">
        <v>2691.2802337124299</v>
      </c>
      <c r="F462" s="4">
        <v>614.71097746174803</v>
      </c>
      <c r="G462" s="3">
        <v>973.32050753693102</v>
      </c>
      <c r="H462" s="4">
        <v>70.805400000000006</v>
      </c>
      <c r="I462" s="9">
        <v>476.80340970623695</v>
      </c>
      <c r="J462" s="9">
        <f>J461</f>
        <v>4327.8940341431135</v>
      </c>
      <c r="K462" s="7">
        <v>611.61240592516208</v>
      </c>
      <c r="L462" s="92">
        <v>791.69092881171139</v>
      </c>
      <c r="M462" s="9">
        <v>381.14639576462281</v>
      </c>
    </row>
    <row r="463" spans="1:13" hidden="1">
      <c r="A463">
        <f t="shared" si="8"/>
        <v>5</v>
      </c>
      <c r="B463" s="2">
        <v>45077</v>
      </c>
      <c r="C463" s="3">
        <v>13357.2619837603</v>
      </c>
      <c r="D463" s="3">
        <v>22033.6129329047</v>
      </c>
      <c r="E463" s="3">
        <v>2702.88764545922</v>
      </c>
      <c r="F463" s="4">
        <v>604.83895169694097</v>
      </c>
      <c r="G463" s="3">
        <v>958.16103939494997</v>
      </c>
      <c r="H463" s="4">
        <v>67.888469999999998</v>
      </c>
      <c r="I463" s="9">
        <v>478.61526266312069</v>
      </c>
      <c r="J463" s="9">
        <f>J462</f>
        <v>4327.8940341431135</v>
      </c>
      <c r="K463" s="7">
        <v>612.26514797483514</v>
      </c>
      <c r="L463" s="92">
        <v>791.1140188912899</v>
      </c>
      <c r="M463" s="9">
        <v>382.33490932883956</v>
      </c>
    </row>
    <row r="464" spans="1:13">
      <c r="A464">
        <f t="shared" si="8"/>
        <v>6</v>
      </c>
      <c r="B464" s="2">
        <v>45107</v>
      </c>
      <c r="C464" s="3">
        <v>13651.7758896572</v>
      </c>
      <c r="D464" s="3">
        <v>22724.896887096598</v>
      </c>
      <c r="E464" s="3">
        <v>2730.03742980376</v>
      </c>
      <c r="F464" s="4">
        <v>607.542880545304</v>
      </c>
      <c r="G464" s="3">
        <v>956.659101528257</v>
      </c>
      <c r="H464" s="4">
        <v>68.899500000000003</v>
      </c>
      <c r="I464" s="9">
        <v>476.74866313873451</v>
      </c>
      <c r="J464" s="9">
        <f>J461*(C464/C461)</f>
        <v>4368.2524178081885</v>
      </c>
      <c r="K464" s="7">
        <v>613.06121024359948</v>
      </c>
      <c r="L464" s="92">
        <v>788.50019080543723</v>
      </c>
      <c r="M464" s="9">
        <v>383.52712898737605</v>
      </c>
    </row>
    <row r="465" hidden="1"/>
  </sheetData>
  <autoFilter ref="A1:M465" xr:uid="{458455EB-006C-4D3D-B8E9-90EB3CE23C47}">
    <filterColumn colId="0">
      <filters>
        <filter val="12"/>
        <filter val="3"/>
        <filter val="6"/>
        <filter val="9"/>
      </filters>
    </filterColumn>
  </autoFilter>
  <phoneticPr fontId="20"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66"/>
  <sheetViews>
    <sheetView workbookViewId="0">
      <selection activeCell="A3" sqref="A3:A464"/>
    </sheetView>
  </sheetViews>
  <sheetFormatPr baseColWidth="10" defaultColWidth="8.83203125" defaultRowHeight="15"/>
  <cols>
    <col min="1" max="1" width="13" customWidth="1"/>
    <col min="2" max="2" width="16.33203125" bestFit="1" customWidth="1"/>
    <col min="3" max="3" width="12.5" bestFit="1" customWidth="1"/>
    <col min="4" max="6" width="16.1640625" bestFit="1" customWidth="1"/>
    <col min="7" max="7" width="11.83203125" bestFit="1" customWidth="1"/>
    <col min="8" max="8" width="12" bestFit="1" customWidth="1"/>
    <col min="9" max="9" width="12.5" bestFit="1" customWidth="1"/>
    <col min="10" max="10" width="21.5" bestFit="1" customWidth="1"/>
    <col min="11" max="11" width="17.83203125" bestFit="1" customWidth="1"/>
    <col min="12" max="12" width="14.33203125" bestFit="1" customWidth="1"/>
  </cols>
  <sheetData>
    <row r="1" spans="1:14">
      <c r="A1" s="11" t="s">
        <v>2</v>
      </c>
      <c r="B1" t="s">
        <v>3</v>
      </c>
      <c r="C1" t="s">
        <v>4</v>
      </c>
      <c r="D1" t="s">
        <v>5</v>
      </c>
      <c r="E1" t="s">
        <v>6</v>
      </c>
      <c r="F1" t="s">
        <v>7</v>
      </c>
      <c r="G1" s="1" t="s">
        <v>8</v>
      </c>
      <c r="H1" s="1" t="s">
        <v>9</v>
      </c>
      <c r="I1" s="1" t="s">
        <v>10</v>
      </c>
      <c r="J1" s="1" t="s">
        <v>11</v>
      </c>
      <c r="K1" s="1" t="s">
        <v>12</v>
      </c>
      <c r="L1" s="1" t="s">
        <v>13</v>
      </c>
    </row>
    <row r="2" spans="1:14">
      <c r="A2" s="61">
        <v>31047</v>
      </c>
      <c r="B2" s="3">
        <v>254.64805829048299</v>
      </c>
      <c r="C2" s="3">
        <v>476.20482941934102</v>
      </c>
      <c r="D2" s="3"/>
      <c r="E2" s="4"/>
      <c r="F2" s="3"/>
      <c r="G2" s="4">
        <v>13.257414962869639</v>
      </c>
      <c r="J2" s="5">
        <v>35.652173934781132</v>
      </c>
      <c r="K2" s="5">
        <v>30.788609352716438</v>
      </c>
      <c r="L2" s="5">
        <v>36.99348138320606</v>
      </c>
      <c r="N2">
        <f>MONTH(3)</f>
        <v>1</v>
      </c>
    </row>
    <row r="3" spans="1:14">
      <c r="A3" s="2">
        <v>31078</v>
      </c>
      <c r="B3" s="3">
        <v>274.171591437215</v>
      </c>
      <c r="C3" s="3">
        <v>509.413168122885</v>
      </c>
      <c r="D3" s="3"/>
      <c r="E3" s="4"/>
      <c r="F3" s="3"/>
      <c r="G3" s="4">
        <v>14.93414917178157</v>
      </c>
      <c r="J3" s="5">
        <v>36.36165219608327</v>
      </c>
      <c r="K3" s="5">
        <v>31.265833737277337</v>
      </c>
      <c r="L3" s="5">
        <v>37.374205564270589</v>
      </c>
    </row>
    <row r="4" spans="1:14">
      <c r="A4" s="2">
        <v>31106</v>
      </c>
      <c r="B4" s="3">
        <v>280.86718738161198</v>
      </c>
      <c r="C4" s="3">
        <v>578.04828217810598</v>
      </c>
      <c r="D4" s="3"/>
      <c r="E4" s="4"/>
      <c r="F4" s="3"/>
      <c r="G4" s="4">
        <v>14.914185201168731</v>
      </c>
      <c r="J4" s="5">
        <v>35.916000021898512</v>
      </c>
      <c r="K4" s="5">
        <v>30.834792736542411</v>
      </c>
      <c r="L4" s="5">
        <v>37.767618544839742</v>
      </c>
    </row>
    <row r="5" spans="1:14">
      <c r="A5" s="62">
        <v>31135</v>
      </c>
      <c r="B5" s="3">
        <v>295.96836196363</v>
      </c>
      <c r="C5" s="3">
        <v>614.13732585921798</v>
      </c>
      <c r="D5" s="3"/>
      <c r="E5" s="4"/>
      <c r="F5" s="3"/>
      <c r="G5" s="4">
        <v>16.334646502354005</v>
      </c>
      <c r="J5" s="5">
        <v>36.154869587261537</v>
      </c>
      <c r="K5" s="5">
        <v>31.546008860915126</v>
      </c>
      <c r="L5" s="5">
        <v>38.237171846927382</v>
      </c>
    </row>
    <row r="6" spans="1:14">
      <c r="A6" s="2">
        <v>31167</v>
      </c>
      <c r="B6" s="3">
        <v>317.36721616391998</v>
      </c>
      <c r="C6" s="3">
        <v>666.49754526658103</v>
      </c>
      <c r="D6" s="3"/>
      <c r="E6" s="4"/>
      <c r="F6" s="3"/>
      <c r="G6" s="4">
        <v>16.448907354637974</v>
      </c>
      <c r="J6" s="5">
        <v>36.36165219608327</v>
      </c>
      <c r="K6" s="5">
        <v>32.266463541240618</v>
      </c>
      <c r="L6" s="5">
        <v>38.706732673505726</v>
      </c>
    </row>
    <row r="7" spans="1:14">
      <c r="A7" s="2">
        <v>31198</v>
      </c>
      <c r="B7" s="3">
        <v>318.050983854528</v>
      </c>
      <c r="C7" s="3">
        <v>686.19192131917305</v>
      </c>
      <c r="D7" s="3"/>
      <c r="E7" s="4"/>
      <c r="F7" s="3"/>
      <c r="G7" s="4">
        <v>16.399001369724004</v>
      </c>
      <c r="J7" s="5">
        <v>37.035478283450637</v>
      </c>
      <c r="K7" s="5">
        <v>33.584215645699366</v>
      </c>
      <c r="L7" s="5">
        <v>39.176290991920503</v>
      </c>
    </row>
    <row r="8" spans="1:14" ht="14.25" customHeight="1">
      <c r="A8" s="62">
        <v>31226</v>
      </c>
      <c r="B8" s="3">
        <v>315.04844695771197</v>
      </c>
      <c r="C8" s="3">
        <v>688.320772393982</v>
      </c>
      <c r="D8" s="3"/>
      <c r="E8" s="4"/>
      <c r="F8" s="3"/>
      <c r="G8" s="4">
        <v>15.98700925831243</v>
      </c>
      <c r="J8" s="5">
        <v>37.819826110015818</v>
      </c>
      <c r="K8" s="5">
        <v>34.178435900166178</v>
      </c>
      <c r="L8" s="5">
        <v>39.633152986339937</v>
      </c>
    </row>
    <row r="9" spans="1:14">
      <c r="A9" s="2">
        <v>31259</v>
      </c>
      <c r="B9" s="3">
        <v>342.777713101659</v>
      </c>
      <c r="C9" s="3">
        <v>648.11479277968897</v>
      </c>
      <c r="D9" s="3"/>
      <c r="E9" s="4"/>
      <c r="F9" s="3"/>
      <c r="G9" s="4">
        <v>15.813515036439371</v>
      </c>
      <c r="J9" s="5">
        <v>38.450869588661448</v>
      </c>
      <c r="K9" s="5">
        <v>34.526346340217458</v>
      </c>
      <c r="L9" s="5">
        <v>40.102713812918289</v>
      </c>
    </row>
    <row r="10" spans="1:14">
      <c r="A10" s="2">
        <v>31289</v>
      </c>
      <c r="B10" s="3">
        <v>342.86311454705299</v>
      </c>
      <c r="C10" s="3">
        <v>673.68845858042198</v>
      </c>
      <c r="D10" s="3"/>
      <c r="E10" s="4"/>
      <c r="F10" s="3"/>
      <c r="G10" s="4">
        <v>15.772581752767548</v>
      </c>
      <c r="J10" s="5">
        <v>37.859043501344082</v>
      </c>
      <c r="K10" s="5">
        <v>35.252957708860329</v>
      </c>
      <c r="L10" s="5">
        <v>40.610341038010517</v>
      </c>
    </row>
    <row r="11" spans="1:14">
      <c r="A11" s="62">
        <v>31320</v>
      </c>
      <c r="B11" s="3">
        <v>365.62837272426202</v>
      </c>
      <c r="C11" s="3">
        <v>677.58521802877999</v>
      </c>
      <c r="D11" s="3"/>
      <c r="E11" s="4"/>
      <c r="F11" s="3"/>
      <c r="G11" s="4">
        <v>15.849670246084198</v>
      </c>
      <c r="J11" s="5">
        <v>38.450869588661448</v>
      </c>
      <c r="K11" s="5">
        <v>35.8841251401848</v>
      </c>
      <c r="L11" s="5">
        <v>41.168736001939109</v>
      </c>
    </row>
    <row r="12" spans="1:14">
      <c r="A12" s="2">
        <v>31351</v>
      </c>
      <c r="B12" s="3">
        <v>380.23598161682099</v>
      </c>
      <c r="C12" s="3">
        <v>718.94622575042695</v>
      </c>
      <c r="D12" s="3"/>
      <c r="E12" s="4"/>
      <c r="F12" s="3"/>
      <c r="G12" s="4">
        <v>17.244304920575491</v>
      </c>
      <c r="J12" s="5">
        <v>37.762782631720171</v>
      </c>
      <c r="K12" s="5">
        <v>36.361347175761225</v>
      </c>
      <c r="L12" s="5">
        <v>41.727146014849133</v>
      </c>
    </row>
    <row r="13" spans="1:14">
      <c r="A13" s="2">
        <v>31380</v>
      </c>
      <c r="B13" s="3">
        <v>365.98244275481301</v>
      </c>
      <c r="C13" s="3">
        <v>776.83936874788606</v>
      </c>
      <c r="D13" s="3"/>
      <c r="E13" s="4"/>
      <c r="F13" s="3"/>
      <c r="G13" s="4">
        <v>17.11446565110651</v>
      </c>
      <c r="J13" s="5">
        <v>37.602347849013654</v>
      </c>
      <c r="K13" s="5">
        <v>37.315793595898533</v>
      </c>
      <c r="L13" s="5">
        <v>42.361663743151205</v>
      </c>
    </row>
    <row r="14" spans="1:14">
      <c r="A14" s="61">
        <v>31412</v>
      </c>
      <c r="B14" s="3">
        <v>373.168171629124</v>
      </c>
      <c r="C14" s="3">
        <v>817.46137017575597</v>
      </c>
      <c r="D14" s="3"/>
      <c r="E14" s="4"/>
      <c r="F14" s="3"/>
      <c r="G14" s="4">
        <v>17.665108180411774</v>
      </c>
      <c r="J14" s="5">
        <v>38.154956545002761</v>
      </c>
      <c r="K14" s="5">
        <v>38.491918379212926</v>
      </c>
      <c r="L14" s="5">
        <v>43.046979308252496</v>
      </c>
    </row>
    <row r="15" spans="1:14">
      <c r="A15" s="2">
        <v>31443</v>
      </c>
      <c r="B15" s="3">
        <v>401.54220933459101</v>
      </c>
      <c r="C15" s="3">
        <v>791.011602023161</v>
      </c>
      <c r="D15" s="3"/>
      <c r="E15" s="4"/>
      <c r="F15" s="3"/>
      <c r="G15" s="4">
        <v>16.284007626607551</v>
      </c>
      <c r="J15" s="5">
        <v>39.737913067707041</v>
      </c>
      <c r="K15" s="5">
        <v>39.021482835917162</v>
      </c>
      <c r="L15" s="5">
        <v>43.719553402414178</v>
      </c>
    </row>
    <row r="16" spans="1:14">
      <c r="A16" s="2">
        <v>31471</v>
      </c>
      <c r="B16" s="3">
        <v>387.353153274688</v>
      </c>
      <c r="C16" s="3">
        <v>881.31638230530302</v>
      </c>
      <c r="D16" s="3"/>
      <c r="E16" s="4"/>
      <c r="F16" s="3"/>
      <c r="G16" s="4">
        <v>16.655154356833954</v>
      </c>
      <c r="J16" s="5">
        <v>40.885913068407007</v>
      </c>
      <c r="K16" s="5">
        <v>40.853406501794481</v>
      </c>
      <c r="L16" s="5">
        <v>44.379471303197647</v>
      </c>
    </row>
    <row r="17" spans="1:12">
      <c r="A17" s="2">
        <v>31502</v>
      </c>
      <c r="B17" s="3">
        <v>420.50846246253099</v>
      </c>
      <c r="C17" s="3">
        <v>947.19001471206604</v>
      </c>
      <c r="D17" s="3"/>
      <c r="E17" s="4"/>
      <c r="F17" s="3"/>
      <c r="G17" s="4">
        <v>14.776717762337357</v>
      </c>
      <c r="J17" s="5">
        <v>42.836086982639529</v>
      </c>
      <c r="K17" s="5">
        <v>42.802326037577707</v>
      </c>
      <c r="L17" s="5">
        <v>44.963276472261917</v>
      </c>
    </row>
    <row r="18" spans="1:12">
      <c r="A18" s="2">
        <v>31532</v>
      </c>
      <c r="B18" s="3">
        <v>449.38176626989099</v>
      </c>
      <c r="C18" s="3">
        <v>940.40257130167004</v>
      </c>
      <c r="D18" s="3"/>
      <c r="E18" s="4"/>
      <c r="F18" s="3"/>
      <c r="G18" s="4">
        <v>15.950009840071813</v>
      </c>
      <c r="J18" s="5">
        <v>44.030434809454697</v>
      </c>
      <c r="K18" s="5">
        <v>43.411939187330184</v>
      </c>
      <c r="L18" s="5">
        <v>45.483589988695208</v>
      </c>
    </row>
    <row r="19" spans="1:12">
      <c r="A19" s="2">
        <v>31562</v>
      </c>
      <c r="B19" s="3">
        <v>466.69430320701701</v>
      </c>
      <c r="C19" s="3">
        <v>969.902875447881</v>
      </c>
      <c r="D19" s="3"/>
      <c r="E19" s="4"/>
      <c r="F19" s="3"/>
      <c r="G19" s="4">
        <v>15.285905660364678</v>
      </c>
      <c r="J19" s="5">
        <v>43.948434809404695</v>
      </c>
      <c r="K19" s="5">
        <v>42.919319558499133</v>
      </c>
      <c r="L19" s="5">
        <v>45.940451983114642</v>
      </c>
    </row>
    <row r="20" spans="1:12">
      <c r="A20" s="2">
        <v>31593</v>
      </c>
      <c r="B20" s="3">
        <v>443.02111519135798</v>
      </c>
      <c r="C20" s="3">
        <v>1074.8178171705999</v>
      </c>
      <c r="D20" s="3"/>
      <c r="E20" s="4"/>
      <c r="F20" s="3"/>
      <c r="G20" s="4">
        <v>16.553529130605138</v>
      </c>
      <c r="J20" s="5">
        <v>44.123130461685129</v>
      </c>
      <c r="K20" s="5">
        <v>44.237071662957881</v>
      </c>
      <c r="L20" s="5">
        <v>46.422711641851897</v>
      </c>
    </row>
    <row r="21" spans="1:12">
      <c r="A21" s="2">
        <v>31624</v>
      </c>
      <c r="B21" s="3">
        <v>421.30639864216198</v>
      </c>
      <c r="C21" s="3">
        <v>1223.87196350812</v>
      </c>
      <c r="D21" s="3"/>
      <c r="E21" s="4"/>
      <c r="F21" s="3"/>
      <c r="G21" s="4">
        <v>17.569584748641681</v>
      </c>
      <c r="J21" s="5">
        <v>42.062434808254778</v>
      </c>
      <c r="K21" s="5">
        <v>44.892870545520807</v>
      </c>
      <c r="L21" s="5">
        <v>46.955726498607667</v>
      </c>
    </row>
    <row r="22" spans="1:12">
      <c r="A22" s="2">
        <v>31653</v>
      </c>
      <c r="B22" s="3">
        <v>441.80748578130999</v>
      </c>
      <c r="C22" s="3">
        <v>1302.9166520880301</v>
      </c>
      <c r="D22" s="3"/>
      <c r="E22" s="4"/>
      <c r="F22" s="3"/>
      <c r="G22" s="4">
        <v>17.489615026699763</v>
      </c>
      <c r="J22" s="5">
        <v>42.458173938930848</v>
      </c>
      <c r="K22" s="5">
        <v>46.182914029074659</v>
      </c>
      <c r="L22" s="5">
        <v>47.602943059068657</v>
      </c>
    </row>
    <row r="23" spans="1:12">
      <c r="A23" s="2">
        <v>31685</v>
      </c>
      <c r="B23" s="3">
        <v>465.84787606856702</v>
      </c>
      <c r="C23" s="3">
        <v>1211.6568084374001</v>
      </c>
      <c r="D23" s="3"/>
      <c r="E23" s="4"/>
      <c r="F23" s="3"/>
      <c r="G23" s="4">
        <v>18.926902844786436</v>
      </c>
      <c r="J23" s="5">
        <v>43.221130461135168</v>
      </c>
      <c r="K23" s="5">
        <v>45.902736556452396</v>
      </c>
      <c r="L23" s="5">
        <v>48.288218493552812</v>
      </c>
    </row>
    <row r="24" spans="1:12">
      <c r="A24" s="2">
        <v>31716</v>
      </c>
      <c r="B24" s="3">
        <v>515.42164671231706</v>
      </c>
      <c r="C24" s="3">
        <v>1167.0022003296799</v>
      </c>
      <c r="D24" s="3"/>
      <c r="E24" s="4"/>
      <c r="F24" s="3"/>
      <c r="G24" s="4">
        <v>18.426674266050153</v>
      </c>
      <c r="J24" s="5">
        <v>44.554521766295977</v>
      </c>
      <c r="K24" s="5">
        <v>46.826394837033888</v>
      </c>
      <c r="L24" s="5">
        <v>48.960832718331623</v>
      </c>
    </row>
    <row r="25" spans="1:12">
      <c r="A25" s="2">
        <v>31744</v>
      </c>
      <c r="B25" s="3">
        <v>515.96241858198596</v>
      </c>
      <c r="C25" s="3">
        <v>1199.6516718432899</v>
      </c>
      <c r="D25" s="3"/>
      <c r="E25" s="4"/>
      <c r="F25" s="3"/>
      <c r="G25" s="4">
        <v>18.916584254761627</v>
      </c>
      <c r="J25" s="5">
        <v>44.871826114315525</v>
      </c>
      <c r="K25" s="5">
        <v>47.642295803662243</v>
      </c>
      <c r="L25" s="5">
        <v>49.595393085414408</v>
      </c>
    </row>
    <row r="26" spans="1:12">
      <c r="A26" s="2">
        <v>31777</v>
      </c>
      <c r="B26" s="3">
        <v>551.23061314072402</v>
      </c>
      <c r="C26" s="3">
        <v>1198.06876398585</v>
      </c>
      <c r="D26" s="3"/>
      <c r="E26" s="4"/>
      <c r="F26" s="3"/>
      <c r="G26" s="4">
        <v>18.471970750096133</v>
      </c>
      <c r="J26" s="5">
        <v>45.631217419126365</v>
      </c>
      <c r="K26" s="5">
        <v>48.365825304669706</v>
      </c>
      <c r="L26" s="5">
        <v>50.229913321880062</v>
      </c>
    </row>
    <row r="27" spans="1:12">
      <c r="A27" s="2">
        <v>31807</v>
      </c>
      <c r="B27" s="3">
        <v>560.92824797818002</v>
      </c>
      <c r="C27" s="3">
        <v>1345.3658121892699</v>
      </c>
      <c r="D27" s="3"/>
      <c r="E27" s="4"/>
      <c r="F27" s="3"/>
      <c r="G27" s="4">
        <v>18.243893632850547</v>
      </c>
      <c r="J27" s="5">
        <v>45.488608723387244</v>
      </c>
      <c r="K27" s="5">
        <v>49.384927522569591</v>
      </c>
      <c r="L27" s="5">
        <v>50.889831222663531</v>
      </c>
    </row>
    <row r="28" spans="1:12">
      <c r="A28" s="2">
        <v>31835</v>
      </c>
      <c r="B28" s="3">
        <v>615.78022650747505</v>
      </c>
      <c r="C28" s="3">
        <v>1358.58593675211</v>
      </c>
      <c r="D28" s="3"/>
      <c r="E28" s="4"/>
      <c r="F28" s="3"/>
      <c r="G28" s="4">
        <v>18.537684173967158</v>
      </c>
      <c r="J28" s="5">
        <v>45.46365220163289</v>
      </c>
      <c r="K28" s="5">
        <v>50.42866119170791</v>
      </c>
      <c r="L28" s="5">
        <v>51.600499305138371</v>
      </c>
    </row>
    <row r="29" spans="1:12">
      <c r="A29" s="2">
        <v>31867</v>
      </c>
      <c r="B29" s="3">
        <v>653.67458401993804</v>
      </c>
      <c r="C29" s="3">
        <v>1382.5249590443</v>
      </c>
      <c r="D29" s="3"/>
      <c r="E29" s="4"/>
      <c r="F29" s="3"/>
      <c r="G29" s="4">
        <v>18.682268841682014</v>
      </c>
      <c r="J29" s="5">
        <v>47.192782637469783</v>
      </c>
      <c r="K29" s="5">
        <v>51.041356209095802</v>
      </c>
      <c r="L29" s="5">
        <v>52.285814870239655</v>
      </c>
    </row>
    <row r="30" spans="1:12">
      <c r="A30" s="2">
        <v>31897</v>
      </c>
      <c r="B30" s="3">
        <v>679.70438410380302</v>
      </c>
      <c r="C30" s="3">
        <v>1471.3649068628399</v>
      </c>
      <c r="D30" s="3"/>
      <c r="E30" s="4"/>
      <c r="F30" s="3"/>
      <c r="G30" s="4">
        <v>19.209979416745465</v>
      </c>
      <c r="J30" s="5">
        <v>48.230260898971913</v>
      </c>
      <c r="K30" s="5">
        <v>51.389268998131563</v>
      </c>
      <c r="L30" s="5">
        <v>53.047238150733001</v>
      </c>
    </row>
    <row r="31" spans="1:12">
      <c r="A31" s="2">
        <v>31926</v>
      </c>
      <c r="B31" s="3">
        <v>693.63151096853903</v>
      </c>
      <c r="C31" s="3">
        <v>1454.4281474345701</v>
      </c>
      <c r="D31" s="3"/>
      <c r="E31" s="4"/>
      <c r="F31" s="3"/>
      <c r="G31" s="4">
        <v>19.328760482473026</v>
      </c>
      <c r="J31" s="5">
        <v>48.993217421176219</v>
      </c>
      <c r="K31" s="5">
        <v>51.84493910112046</v>
      </c>
      <c r="L31" s="5">
        <v>53.719852375511813</v>
      </c>
    </row>
    <row r="32" spans="1:12">
      <c r="A32" s="2">
        <v>31958</v>
      </c>
      <c r="B32" s="3">
        <v>700.82150321782296</v>
      </c>
      <c r="C32" s="3">
        <v>1436.7026459641299</v>
      </c>
      <c r="D32" s="3"/>
      <c r="E32" s="4"/>
      <c r="F32" s="3"/>
      <c r="G32" s="4">
        <v>20.832466531595642</v>
      </c>
      <c r="J32" s="5">
        <v>49.991478291350099</v>
      </c>
      <c r="K32" s="5">
        <v>52.041986013059081</v>
      </c>
      <c r="L32" s="5">
        <v>54.35441274259459</v>
      </c>
    </row>
    <row r="33" spans="1:12">
      <c r="A33" s="2">
        <v>31989</v>
      </c>
      <c r="B33" s="3">
        <v>804.29409388732404</v>
      </c>
      <c r="C33" s="3">
        <v>1510.3091107064299</v>
      </c>
      <c r="D33" s="3"/>
      <c r="E33" s="4"/>
      <c r="F33" s="3"/>
      <c r="G33" s="4">
        <v>21.544343161680064</v>
      </c>
      <c r="J33" s="5">
        <v>50.483478291650073</v>
      </c>
      <c r="K33" s="5">
        <v>51.783362822008819</v>
      </c>
      <c r="L33" s="5">
        <v>54.988932979060245</v>
      </c>
    </row>
    <row r="34" spans="1:12">
      <c r="A34" s="2">
        <v>32020</v>
      </c>
      <c r="B34" s="3">
        <v>862.82381008648497</v>
      </c>
      <c r="C34" s="3">
        <v>1567.7737774725299</v>
      </c>
      <c r="D34" s="3"/>
      <c r="E34" s="4"/>
      <c r="F34" s="3"/>
      <c r="G34" s="4">
        <v>21.337883721161685</v>
      </c>
      <c r="J34" s="5">
        <v>51.278521770395699</v>
      </c>
      <c r="K34" s="5">
        <v>51.8480162707869</v>
      </c>
      <c r="L34" s="5">
        <v>55.5980956818252</v>
      </c>
    </row>
    <row r="35" spans="1:12">
      <c r="A35" s="2">
        <v>32050</v>
      </c>
      <c r="B35" s="3">
        <v>900.76239897399603</v>
      </c>
      <c r="C35" s="3">
        <v>1550.5108979987599</v>
      </c>
      <c r="D35" s="3"/>
      <c r="E35" s="4"/>
      <c r="F35" s="3"/>
      <c r="G35" s="4">
        <v>21.75949896560812</v>
      </c>
      <c r="J35" s="5">
        <v>53.064695684528232</v>
      </c>
      <c r="K35" s="5">
        <v>51.133722976747741</v>
      </c>
      <c r="L35" s="5">
        <v>56.207263400917306</v>
      </c>
    </row>
    <row r="36" spans="1:12">
      <c r="A36" s="2">
        <v>32080</v>
      </c>
      <c r="B36" s="3">
        <v>528.92817038034002</v>
      </c>
      <c r="C36" s="3">
        <v>1362.44042458527</v>
      </c>
      <c r="D36" s="3"/>
      <c r="E36" s="4"/>
      <c r="F36" s="3"/>
      <c r="G36" s="4">
        <v>21.050441756364918</v>
      </c>
      <c r="J36" s="5">
        <v>50.911304378867463</v>
      </c>
      <c r="K36" s="5">
        <v>53.424396264264871</v>
      </c>
      <c r="L36" s="5">
        <v>56.626026390696438</v>
      </c>
    </row>
    <row r="37" spans="1:12">
      <c r="A37" s="2">
        <v>32111</v>
      </c>
      <c r="B37" s="3">
        <v>551.73553428386799</v>
      </c>
      <c r="C37" s="3">
        <v>1260.87247071503</v>
      </c>
      <c r="D37" s="3"/>
      <c r="E37" s="4"/>
      <c r="F37" s="3"/>
      <c r="G37" s="4">
        <v>21.047890442824045</v>
      </c>
      <c r="J37" s="5">
        <v>52.529913075506521</v>
      </c>
      <c r="K37" s="5">
        <v>54.181793423479085</v>
      </c>
      <c r="L37" s="5">
        <v>57.298645631802394</v>
      </c>
    </row>
    <row r="38" spans="1:12">
      <c r="A38" s="2">
        <v>32142</v>
      </c>
      <c r="B38" s="3">
        <v>559.81431497041297</v>
      </c>
      <c r="C38" s="3">
        <v>1287.4947315826701</v>
      </c>
      <c r="D38" s="3">
        <v>100</v>
      </c>
      <c r="E38" s="4"/>
      <c r="F38" s="3"/>
      <c r="G38" s="4">
        <v>21.055640276085093</v>
      </c>
      <c r="J38" s="5">
        <v>54.219826120015149</v>
      </c>
      <c r="K38" s="5">
        <v>54.88069617121706</v>
      </c>
      <c r="L38" s="5">
        <v>57.920504658562692</v>
      </c>
    </row>
    <row r="39" spans="1:12">
      <c r="A39" s="2">
        <v>32171</v>
      </c>
      <c r="B39" s="3">
        <v>536.05570663217395</v>
      </c>
      <c r="C39" s="3">
        <v>1344.2918554936</v>
      </c>
      <c r="D39" s="3">
        <v>111.930803332273</v>
      </c>
      <c r="E39" s="4"/>
      <c r="F39" s="3"/>
      <c r="G39" s="4">
        <v>21.26048638920307</v>
      </c>
      <c r="J39" s="5">
        <v>55.63521742522596</v>
      </c>
      <c r="K39" s="5">
        <v>56.45399429705963</v>
      </c>
      <c r="L39" s="5">
        <v>58.478877049019154</v>
      </c>
    </row>
    <row r="40" spans="1:12">
      <c r="A40" s="2">
        <v>32202</v>
      </c>
      <c r="B40" s="3">
        <v>533.97896347210099</v>
      </c>
      <c r="C40" s="3">
        <v>1401.7889945004299</v>
      </c>
      <c r="D40" s="3">
        <v>110.670925702966</v>
      </c>
      <c r="E40" s="4"/>
      <c r="F40" s="3"/>
      <c r="G40" s="4">
        <v>20.843825502996108</v>
      </c>
      <c r="J40" s="5">
        <v>56.070173947230288</v>
      </c>
      <c r="K40" s="5">
        <v>57.217550493575686</v>
      </c>
      <c r="L40" s="5">
        <v>58.976933121925242</v>
      </c>
    </row>
    <row r="41" spans="1:12">
      <c r="A41" s="2">
        <v>32233</v>
      </c>
      <c r="B41" s="3">
        <v>607.839347556181</v>
      </c>
      <c r="C41" s="3">
        <v>1399.98182859391</v>
      </c>
      <c r="D41" s="3">
        <v>118.788299108008</v>
      </c>
      <c r="E41" s="4"/>
      <c r="F41" s="3"/>
      <c r="G41" s="4">
        <v>21.823872996791277</v>
      </c>
      <c r="J41" s="5">
        <v>57.296608730586755</v>
      </c>
      <c r="K41" s="5">
        <v>57.445387894054612</v>
      </c>
      <c r="L41" s="5">
        <v>59.483617277514853</v>
      </c>
    </row>
    <row r="42" spans="1:12">
      <c r="A42" s="2">
        <v>32262</v>
      </c>
      <c r="B42" s="3">
        <v>631.45163321097198</v>
      </c>
      <c r="C42" s="3">
        <v>1385.04005264066</v>
      </c>
      <c r="D42" s="3">
        <v>122.229673714371</v>
      </c>
      <c r="E42" s="4"/>
      <c r="F42" s="3"/>
      <c r="G42" s="4">
        <v>21.200262373069865</v>
      </c>
      <c r="J42" s="5">
        <v>58.572956557451917</v>
      </c>
      <c r="K42" s="5">
        <v>57.602408110484639</v>
      </c>
      <c r="L42" s="5">
        <v>60.027698151944954</v>
      </c>
    </row>
    <row r="43" spans="1:12">
      <c r="A43" s="2">
        <v>32294</v>
      </c>
      <c r="B43" s="3">
        <v>686.07792251058197</v>
      </c>
      <c r="C43" s="3">
        <v>1282.30115627288</v>
      </c>
      <c r="D43" s="3">
        <v>118.908212808507</v>
      </c>
      <c r="E43" s="4"/>
      <c r="F43" s="3"/>
      <c r="G43" s="4">
        <v>21.945366794433777</v>
      </c>
      <c r="J43" s="5">
        <v>57.022086991288937</v>
      </c>
      <c r="K43" s="5">
        <v>57.716329159708579</v>
      </c>
      <c r="L43" s="5">
        <v>60.545889761997351</v>
      </c>
    </row>
    <row r="44" spans="1:12">
      <c r="A44" s="2">
        <v>32324</v>
      </c>
      <c r="B44" s="3">
        <v>675.16037863398799</v>
      </c>
      <c r="C44" s="3">
        <v>1301.30965899643</v>
      </c>
      <c r="D44" s="3">
        <v>124.92049912118399</v>
      </c>
      <c r="E44" s="4"/>
      <c r="F44" s="3"/>
      <c r="G44" s="4">
        <v>21.295981445619688</v>
      </c>
      <c r="J44" s="5">
        <v>58.458869600860616</v>
      </c>
      <c r="K44" s="5">
        <v>58.501434939827689</v>
      </c>
      <c r="L44" s="5">
        <v>61.163530057631576</v>
      </c>
    </row>
    <row r="45" spans="1:12">
      <c r="A45" s="2">
        <v>32353</v>
      </c>
      <c r="B45" s="3">
        <v>704.39207577417096</v>
      </c>
      <c r="C45" s="3">
        <v>1301.8310233812799</v>
      </c>
      <c r="D45" s="3">
        <v>119.524707436247</v>
      </c>
      <c r="E45" s="4"/>
      <c r="F45" s="3"/>
      <c r="G45" s="4">
        <v>21.532575540284235</v>
      </c>
      <c r="J45" s="5">
        <v>58.861739166323645</v>
      </c>
      <c r="K45" s="5">
        <v>58.707718058734613</v>
      </c>
      <c r="L45" s="5">
        <v>61.844039981331235</v>
      </c>
    </row>
    <row r="46" spans="1:12">
      <c r="A46" s="2">
        <v>32386</v>
      </c>
      <c r="B46" s="3">
        <v>688.12222101004295</v>
      </c>
      <c r="C46" s="3">
        <v>1234.3779727701001</v>
      </c>
      <c r="D46" s="3">
        <v>116.68602815488001</v>
      </c>
      <c r="E46" s="4"/>
      <c r="F46" s="3"/>
      <c r="G46" s="4">
        <v>21.491278213655523</v>
      </c>
      <c r="J46" s="5">
        <v>59.446434818854058</v>
      </c>
      <c r="K46" s="5">
        <v>58.864742973133602</v>
      </c>
      <c r="L46" s="5">
        <v>62.501540012432464</v>
      </c>
    </row>
    <row r="47" spans="1:12">
      <c r="A47" s="2">
        <v>32416</v>
      </c>
      <c r="B47" s="3">
        <v>683.68000835485498</v>
      </c>
      <c r="C47" s="3">
        <v>1319.14627548055</v>
      </c>
      <c r="D47" s="3">
        <v>127.353323887133</v>
      </c>
      <c r="E47" s="4"/>
      <c r="F47" s="3"/>
      <c r="G47" s="4">
        <v>20.76808810525473</v>
      </c>
      <c r="J47" s="5">
        <v>59.314521775295368</v>
      </c>
      <c r="K47" s="5">
        <v>60.348751500990673</v>
      </c>
      <c r="L47" s="5">
        <v>63.165205109590694</v>
      </c>
    </row>
    <row r="48" spans="1:12">
      <c r="A48" s="2">
        <v>32447</v>
      </c>
      <c r="B48" s="3">
        <v>699.20037606449102</v>
      </c>
      <c r="C48" s="3">
        <v>1344.09152271891</v>
      </c>
      <c r="D48" s="3">
        <v>120.857288549419</v>
      </c>
      <c r="E48" s="4"/>
      <c r="F48" s="3"/>
      <c r="G48" s="4">
        <v>21.365399087249962</v>
      </c>
      <c r="J48" s="5">
        <v>59.884956558251865</v>
      </c>
      <c r="K48" s="5">
        <v>61.795819898943506</v>
      </c>
      <c r="L48" s="5">
        <v>63.890510834664674</v>
      </c>
    </row>
    <row r="49" spans="1:12">
      <c r="A49" s="2">
        <v>32477</v>
      </c>
      <c r="B49" s="3">
        <v>642.64599304334399</v>
      </c>
      <c r="C49" s="3">
        <v>1304.7996152718099</v>
      </c>
      <c r="D49" s="3">
        <v>112.873358238398</v>
      </c>
      <c r="E49" s="4"/>
      <c r="F49" s="3"/>
      <c r="G49" s="4">
        <v>22.134675237165759</v>
      </c>
      <c r="J49" s="5">
        <v>59.49634786236274</v>
      </c>
      <c r="K49" s="5">
        <v>61.860473347721602</v>
      </c>
      <c r="L49" s="5">
        <v>64.584173568129543</v>
      </c>
    </row>
    <row r="50" spans="1:12">
      <c r="A50" s="2">
        <v>32507</v>
      </c>
      <c r="B50" s="3">
        <v>654.05452765453504</v>
      </c>
      <c r="C50" s="3">
        <v>1349.6651306009401</v>
      </c>
      <c r="D50" s="3">
        <v>118.76333975522</v>
      </c>
      <c r="E50" s="4"/>
      <c r="F50" s="3"/>
      <c r="G50" s="4">
        <v>22.759488422825427</v>
      </c>
      <c r="J50" s="5">
        <v>59.097043514293205</v>
      </c>
      <c r="K50" s="5">
        <v>62.439300706902735</v>
      </c>
      <c r="L50" s="5">
        <v>65.384267714557339</v>
      </c>
    </row>
    <row r="51" spans="1:12">
      <c r="A51" s="2">
        <v>32539</v>
      </c>
      <c r="B51" s="3">
        <v>686.15296471673605</v>
      </c>
      <c r="C51" s="3">
        <v>1342.2816720907499</v>
      </c>
      <c r="D51" s="3">
        <v>112.534166431627</v>
      </c>
      <c r="E51" s="4"/>
      <c r="F51" s="3"/>
      <c r="G51" s="4">
        <v>24.280297922778203</v>
      </c>
      <c r="J51" s="5">
        <v>58.772608731486685</v>
      </c>
      <c r="K51" s="5">
        <v>63.329091329277475</v>
      </c>
      <c r="L51" s="5">
        <v>66.206965431085095</v>
      </c>
    </row>
    <row r="52" spans="1:12">
      <c r="A52" s="2">
        <v>32567</v>
      </c>
      <c r="B52" s="3">
        <v>650.59680909947701</v>
      </c>
      <c r="C52" s="3">
        <v>1486.44561562077</v>
      </c>
      <c r="D52" s="3">
        <v>134.98230456500301</v>
      </c>
      <c r="E52" s="4"/>
      <c r="F52" s="3"/>
      <c r="G52" s="4">
        <v>24.224113313384894</v>
      </c>
      <c r="J52" s="5">
        <v>58.722695687977996</v>
      </c>
      <c r="K52" s="5">
        <v>62.993496614845427</v>
      </c>
      <c r="L52" s="5">
        <v>66.946241627248369</v>
      </c>
    </row>
    <row r="53" spans="1:12">
      <c r="A53" s="2">
        <v>32598</v>
      </c>
      <c r="B53" s="3">
        <v>648.00616536985399</v>
      </c>
      <c r="C53" s="3">
        <v>1443.1689090442201</v>
      </c>
      <c r="D53" s="3">
        <v>145.01588140342699</v>
      </c>
      <c r="E53" s="4"/>
      <c r="F53" s="3"/>
      <c r="G53" s="4">
        <v>26.562035782308961</v>
      </c>
      <c r="J53" s="5">
        <v>59.350173949230147</v>
      </c>
      <c r="K53" s="5">
        <v>63.769366187996226</v>
      </c>
      <c r="L53" s="5">
        <v>67.847018475734828</v>
      </c>
    </row>
    <row r="54" spans="1:12">
      <c r="A54" s="2">
        <v>32626</v>
      </c>
      <c r="B54" s="3">
        <v>676.97380802914097</v>
      </c>
      <c r="C54" s="3">
        <v>1519.5797404227601</v>
      </c>
      <c r="D54" s="3">
        <v>177.54619765707301</v>
      </c>
      <c r="E54" s="4"/>
      <c r="F54" s="3"/>
      <c r="G54" s="4">
        <v>28.484914676661869</v>
      </c>
      <c r="J54" s="5">
        <v>60.558782645619239</v>
      </c>
      <c r="K54" s="5">
        <v>65.025542013343326</v>
      </c>
      <c r="L54" s="5">
        <v>68.830389150607402</v>
      </c>
    </row>
    <row r="55" spans="1:12">
      <c r="A55" s="2">
        <v>32659</v>
      </c>
      <c r="B55" s="3">
        <v>698.44374340818797</v>
      </c>
      <c r="C55" s="3">
        <v>1568.6976978580899</v>
      </c>
      <c r="D55" s="3">
        <v>190.39307731927499</v>
      </c>
      <c r="E55" s="4"/>
      <c r="F55" s="3"/>
      <c r="G55" s="4">
        <v>28.103322214178903</v>
      </c>
      <c r="J55" s="5">
        <v>60.041826123564903</v>
      </c>
      <c r="K55" s="5">
        <v>66.226300596880648</v>
      </c>
      <c r="L55" s="5">
        <v>69.754175891692284</v>
      </c>
    </row>
    <row r="56" spans="1:12">
      <c r="A56" s="2">
        <v>32689</v>
      </c>
      <c r="B56" s="3">
        <v>702.05430912753002</v>
      </c>
      <c r="C56" s="3">
        <v>1541.5949542834001</v>
      </c>
      <c r="D56" s="3">
        <v>166.24933018367599</v>
      </c>
      <c r="E56" s="4"/>
      <c r="F56" s="3"/>
      <c r="G56" s="4">
        <v>30.441836189939611</v>
      </c>
      <c r="J56" s="5">
        <v>61.560608733186569</v>
      </c>
      <c r="K56" s="5">
        <v>68.092089571980225</v>
      </c>
      <c r="L56" s="5">
        <v>70.793438483576338</v>
      </c>
    </row>
    <row r="57" spans="1:12">
      <c r="A57" s="2">
        <v>32720</v>
      </c>
      <c r="B57" s="3">
        <v>763.47398305601496</v>
      </c>
      <c r="C57" s="3">
        <v>1713.5727285405101</v>
      </c>
      <c r="D57" s="3">
        <v>176.927762366785</v>
      </c>
      <c r="E57" s="4">
        <v>41.800429999999999</v>
      </c>
      <c r="F57" s="3">
        <v>72.864707999999993</v>
      </c>
      <c r="G57" s="4">
        <v>31.622897241151552</v>
      </c>
      <c r="J57" s="5">
        <v>62.669391342558271</v>
      </c>
      <c r="K57" s="5">
        <v>70.09642634957325</v>
      </c>
      <c r="L57" s="5">
        <v>71.859413017489331</v>
      </c>
    </row>
    <row r="58" spans="1:12">
      <c r="A58" s="2">
        <v>32751</v>
      </c>
      <c r="B58" s="3">
        <v>819.85429758062401</v>
      </c>
      <c r="C58" s="3">
        <v>1654.6431208978199</v>
      </c>
      <c r="D58" s="3">
        <v>179.11607689677601</v>
      </c>
      <c r="E58" s="4">
        <v>42.188071999999998</v>
      </c>
      <c r="F58" s="3">
        <v>79.955921000000004</v>
      </c>
      <c r="G58" s="4">
        <v>30.953978095809475</v>
      </c>
      <c r="J58" s="5">
        <v>64.202434821753869</v>
      </c>
      <c r="K58" s="5">
        <v>70.139530214748291</v>
      </c>
      <c r="L58" s="5">
        <v>72.961133898613213</v>
      </c>
    </row>
    <row r="59" spans="1:12">
      <c r="A59" s="2">
        <v>32780</v>
      </c>
      <c r="B59" s="3">
        <v>808.23034348864803</v>
      </c>
      <c r="C59" s="3">
        <v>1677.7120076501201</v>
      </c>
      <c r="D59" s="3">
        <v>198.85632534324299</v>
      </c>
      <c r="E59" s="4">
        <v>41.685917000000003</v>
      </c>
      <c r="F59" s="3">
        <v>79.101405999999997</v>
      </c>
      <c r="G59" s="4">
        <v>31.553414263226067</v>
      </c>
      <c r="J59" s="5">
        <v>63.040173951479993</v>
      </c>
      <c r="K59" s="5">
        <v>70.644463220214078</v>
      </c>
      <c r="L59" s="5">
        <v>73.988889036034493</v>
      </c>
    </row>
    <row r="60" spans="1:12">
      <c r="A60" s="2">
        <v>32812</v>
      </c>
      <c r="B60" s="3">
        <v>768.41278759724003</v>
      </c>
      <c r="C60" s="3">
        <v>1607.3146881697101</v>
      </c>
      <c r="D60" s="3">
        <v>199.812324772415</v>
      </c>
      <c r="E60" s="4">
        <v>39.993689000000003</v>
      </c>
      <c r="F60" s="3">
        <v>76.472553000000005</v>
      </c>
      <c r="G60" s="4">
        <v>32.575050710240802</v>
      </c>
      <c r="J60" s="5">
        <v>63.933452139025746</v>
      </c>
      <c r="K60" s="5">
        <v>72.066900166928477</v>
      </c>
      <c r="L60" s="5">
        <v>75.126777635849166</v>
      </c>
    </row>
    <row r="61" spans="1:12">
      <c r="A61" s="2">
        <v>32842</v>
      </c>
      <c r="B61" s="3">
        <v>751.37089384236594</v>
      </c>
      <c r="C61" s="3">
        <v>1671.9611597685</v>
      </c>
      <c r="D61" s="3">
        <v>190.522893802309</v>
      </c>
      <c r="E61" s="4">
        <v>40.399709000000001</v>
      </c>
      <c r="F61" s="3">
        <v>73.154003000000003</v>
      </c>
      <c r="G61" s="4">
        <v>33.434699783473917</v>
      </c>
      <c r="J61" s="5">
        <v>65.854288240114116</v>
      </c>
      <c r="K61" s="5">
        <v>72.89819167985803</v>
      </c>
      <c r="L61" s="5">
        <v>76.264661219336688</v>
      </c>
    </row>
    <row r="62" spans="1:12">
      <c r="A62" s="2">
        <v>32871</v>
      </c>
      <c r="B62" s="3">
        <v>784.26385542967296</v>
      </c>
      <c r="C62" s="3">
        <v>1709.5850495504001</v>
      </c>
      <c r="D62" s="3">
        <v>211.74949810540801</v>
      </c>
      <c r="E62" s="4">
        <v>40.768234</v>
      </c>
      <c r="F62" s="3">
        <v>74.837774999999993</v>
      </c>
      <c r="G62" s="4">
        <v>34.068417739699903</v>
      </c>
      <c r="J62" s="5">
        <v>67.307990649861694</v>
      </c>
      <c r="K62" s="5">
        <v>73.664825046040534</v>
      </c>
      <c r="L62" s="5">
        <v>77.435421810910157</v>
      </c>
    </row>
    <row r="63" spans="1:12">
      <c r="A63" s="2">
        <v>32904</v>
      </c>
      <c r="B63" s="3">
        <v>800.13450405953597</v>
      </c>
      <c r="C63" s="3">
        <v>1673.6826636298199</v>
      </c>
      <c r="D63" s="3">
        <v>224.575769128871</v>
      </c>
      <c r="E63" s="4">
        <v>40.525525999999999</v>
      </c>
      <c r="F63" s="3">
        <v>75.901121000000003</v>
      </c>
      <c r="G63" s="4">
        <v>34.086869194747727</v>
      </c>
      <c r="J63" s="5">
        <v>68.529709528854738</v>
      </c>
      <c r="K63" s="5">
        <v>73.097605893186014</v>
      </c>
      <c r="L63" s="5">
        <v>78.64357912132408</v>
      </c>
    </row>
    <row r="64" spans="1:12">
      <c r="A64" s="2">
        <v>32932</v>
      </c>
      <c r="B64" s="3">
        <v>754.27643452421898</v>
      </c>
      <c r="C64" s="3">
        <v>1620.0835817412301</v>
      </c>
      <c r="D64" s="3">
        <v>235.99016114614301</v>
      </c>
      <c r="E64" s="4">
        <v>40.173157000000003</v>
      </c>
      <c r="F64" s="3">
        <v>72.990933999999996</v>
      </c>
      <c r="G64" s="4">
        <v>34.256437734243917</v>
      </c>
      <c r="J64" s="5">
        <v>68.194970206745907</v>
      </c>
      <c r="K64" s="5">
        <v>73.451197053407014</v>
      </c>
      <c r="L64" s="5">
        <v>79.660238143108188</v>
      </c>
    </row>
    <row r="65" spans="1:12">
      <c r="A65" s="2">
        <v>32962</v>
      </c>
      <c r="B65" s="3">
        <v>743.10507606084298</v>
      </c>
      <c r="C65" s="3">
        <v>1536.2620869117</v>
      </c>
      <c r="D65" s="3">
        <v>205.90294436085</v>
      </c>
      <c r="E65" s="4">
        <v>40.345896000000003</v>
      </c>
      <c r="F65" s="3">
        <v>72.500823999999994</v>
      </c>
      <c r="G65" s="4">
        <v>35.656392149485491</v>
      </c>
      <c r="J65" s="5">
        <v>68.780615885261966</v>
      </c>
      <c r="K65" s="5">
        <v>73.907918968692471</v>
      </c>
      <c r="L65" s="5">
        <v>80.809217842232897</v>
      </c>
    </row>
    <row r="66" spans="1:12">
      <c r="A66" s="2">
        <v>32993</v>
      </c>
      <c r="B66" s="3">
        <v>696.83495612568697</v>
      </c>
      <c r="C66" s="3">
        <v>1520.24229739569</v>
      </c>
      <c r="D66" s="3">
        <v>221.60883918027801</v>
      </c>
      <c r="E66" s="4">
        <v>40.127467000000003</v>
      </c>
      <c r="F66" s="3">
        <v>74.006964999999994</v>
      </c>
      <c r="G66" s="4">
        <v>33.936987435449076</v>
      </c>
      <c r="J66" s="5">
        <v>69.065551007442309</v>
      </c>
      <c r="K66" s="5">
        <v>73.893186003683269</v>
      </c>
      <c r="L66" s="5">
        <v>81.829167574621877</v>
      </c>
    </row>
    <row r="67" spans="1:12">
      <c r="A67" s="2">
        <v>33024</v>
      </c>
      <c r="B67" s="3">
        <v>743.35898780968705</v>
      </c>
      <c r="C67" s="3">
        <v>1639.56900373075</v>
      </c>
      <c r="D67" s="3">
        <v>233.95429337073199</v>
      </c>
      <c r="E67" s="4">
        <v>39.427717000000001</v>
      </c>
      <c r="F67" s="3">
        <v>75.801975999999996</v>
      </c>
      <c r="G67" s="4">
        <v>33.362654828585256</v>
      </c>
      <c r="J67" s="5">
        <v>70.37678970376659</v>
      </c>
      <c r="K67" s="5">
        <v>76.331491712707205</v>
      </c>
      <c r="L67" s="5">
        <v>82.87253853843491</v>
      </c>
    </row>
    <row r="68" spans="1:12">
      <c r="A68" s="2">
        <v>33053</v>
      </c>
      <c r="B68" s="3">
        <v>753.65665037079702</v>
      </c>
      <c r="C68" s="3">
        <v>1579.94089137781</v>
      </c>
      <c r="D68" s="3">
        <v>234.870229667014</v>
      </c>
      <c r="E68" s="4">
        <v>38.612231000000001</v>
      </c>
      <c r="F68" s="3">
        <v>77.429862</v>
      </c>
      <c r="G68" s="4">
        <v>32.832375447677791</v>
      </c>
      <c r="J68" s="5">
        <v>71.417583591332232</v>
      </c>
      <c r="K68" s="5">
        <v>77.694290976058966</v>
      </c>
      <c r="L68" s="5">
        <v>83.875633411628172</v>
      </c>
    </row>
    <row r="69" spans="1:12">
      <c r="A69" s="2">
        <v>33085</v>
      </c>
      <c r="B69" s="3">
        <v>792.59073841935901</v>
      </c>
      <c r="C69" s="3">
        <v>1597.82007466391</v>
      </c>
      <c r="D69" s="3">
        <v>256.09475700513002</v>
      </c>
      <c r="E69" s="4">
        <v>38.469717000000003</v>
      </c>
      <c r="F69" s="3">
        <v>79.694005000000004</v>
      </c>
      <c r="G69" s="4">
        <v>40.7200909899788</v>
      </c>
      <c r="J69" s="5">
        <v>72.934957192397505</v>
      </c>
      <c r="K69" s="5">
        <v>78.939226519337055</v>
      </c>
      <c r="L69" s="5">
        <v>84.934625218160065</v>
      </c>
    </row>
    <row r="70" spans="1:12">
      <c r="A70" s="2">
        <v>33116</v>
      </c>
      <c r="B70" s="3">
        <v>760.91813694086397</v>
      </c>
      <c r="C70" s="3">
        <v>1410.5893544860401</v>
      </c>
      <c r="D70" s="3">
        <v>217.57055276896</v>
      </c>
      <c r="E70" s="4">
        <v>35.909461999999998</v>
      </c>
      <c r="F70" s="3">
        <v>78.935803000000007</v>
      </c>
      <c r="G70" s="4">
        <v>40.156467922550107</v>
      </c>
      <c r="J70" s="5">
        <v>73.791047679672189</v>
      </c>
      <c r="K70" s="5">
        <v>78.342541436464103</v>
      </c>
      <c r="L70" s="5">
        <v>86.037575099433639</v>
      </c>
    </row>
    <row r="71" spans="1:12">
      <c r="A71" s="2">
        <v>33144</v>
      </c>
      <c r="B71" s="3">
        <v>707.62736225500998</v>
      </c>
      <c r="C71" s="3">
        <v>1242.5392501239301</v>
      </c>
      <c r="D71" s="3">
        <v>186.84538812113701</v>
      </c>
      <c r="E71" s="4">
        <v>33.013295999999997</v>
      </c>
      <c r="F71" s="3">
        <v>78.600919000000005</v>
      </c>
      <c r="G71" s="4">
        <v>48.80221570097703</v>
      </c>
      <c r="J71" s="5">
        <v>74.918837315104227</v>
      </c>
      <c r="K71" s="5">
        <v>78.990791896869283</v>
      </c>
      <c r="L71" s="5">
        <v>87.009859691323328</v>
      </c>
    </row>
    <row r="72" spans="1:12">
      <c r="A72" s="2">
        <v>33177</v>
      </c>
      <c r="B72" s="3">
        <v>677.34378936049495</v>
      </c>
      <c r="C72" s="3">
        <v>1430.50912641231</v>
      </c>
      <c r="D72" s="3">
        <v>193.05502777137801</v>
      </c>
      <c r="E72" s="4">
        <v>33.445632000000003</v>
      </c>
      <c r="F72" s="3">
        <v>77.416488999999999</v>
      </c>
      <c r="G72" s="4">
        <v>47.449457323518509</v>
      </c>
      <c r="J72" s="5">
        <v>76.605161968306305</v>
      </c>
      <c r="K72" s="5">
        <v>80.788213627992661</v>
      </c>
      <c r="L72" s="5">
        <v>88.042952200823237</v>
      </c>
    </row>
    <row r="73" spans="1:12">
      <c r="A73" s="2">
        <v>33207</v>
      </c>
      <c r="B73" s="3">
        <v>688.85122785054398</v>
      </c>
      <c r="C73" s="3">
        <v>1426.5640977748001</v>
      </c>
      <c r="D73" s="3">
        <v>185.486601759634</v>
      </c>
      <c r="E73" s="4">
        <v>34.532746000000003</v>
      </c>
      <c r="F73" s="3">
        <v>78.410329000000004</v>
      </c>
      <c r="G73" s="4">
        <v>46.443424439453807</v>
      </c>
      <c r="J73" s="5">
        <v>78.829213456860884</v>
      </c>
      <c r="K73" s="5">
        <v>82.70349907918974</v>
      </c>
      <c r="L73" s="5">
        <v>88.972086346641049</v>
      </c>
    </row>
    <row r="74" spans="1:12">
      <c r="A74" s="2">
        <v>33238</v>
      </c>
      <c r="B74" s="3">
        <v>673.85823580979002</v>
      </c>
      <c r="C74" s="3">
        <v>1460.20750172011</v>
      </c>
      <c r="D74" s="3">
        <v>193.78941033058601</v>
      </c>
      <c r="E74" s="4">
        <v>34.772359000000002</v>
      </c>
      <c r="F74" s="3">
        <v>74.762409000000005</v>
      </c>
      <c r="G74" s="4">
        <v>44.999670214301617</v>
      </c>
      <c r="J74" s="5">
        <v>80.162514675001447</v>
      </c>
      <c r="K74" s="5">
        <v>84.073664825046066</v>
      </c>
      <c r="L74" s="5">
        <v>89.928740063157562</v>
      </c>
    </row>
    <row r="75" spans="1:12">
      <c r="A75" s="2">
        <v>33269</v>
      </c>
      <c r="B75" s="3">
        <v>704.25875014752603</v>
      </c>
      <c r="C75" s="3">
        <v>1493.2865435086501</v>
      </c>
      <c r="D75" s="3">
        <v>206.60572217201999</v>
      </c>
      <c r="E75" s="4">
        <v>36.970692999999997</v>
      </c>
      <c r="F75" s="3">
        <v>80.352851000000001</v>
      </c>
      <c r="G75" s="4">
        <v>42.753196677863251</v>
      </c>
      <c r="J75" s="5">
        <v>82.019675737105274</v>
      </c>
      <c r="K75" s="5">
        <v>85.517495395948458</v>
      </c>
      <c r="L75" s="5">
        <v>90.854583498370502</v>
      </c>
    </row>
    <row r="76" spans="1:12">
      <c r="A76" s="2">
        <v>33297</v>
      </c>
      <c r="B76" s="3">
        <v>754.78183745822503</v>
      </c>
      <c r="C76" s="3">
        <v>1627.2148252071399</v>
      </c>
      <c r="D76" s="3">
        <v>236.506640067723</v>
      </c>
      <c r="E76" s="4">
        <v>37.889778</v>
      </c>
      <c r="F76" s="3">
        <v>84.273610000000005</v>
      </c>
      <c r="G76" s="4">
        <v>45.049363988439595</v>
      </c>
      <c r="J76" s="5">
        <v>83.097037850576342</v>
      </c>
      <c r="K76" s="5">
        <v>86.777163904235749</v>
      </c>
      <c r="L76" s="5">
        <v>91.668241793389129</v>
      </c>
    </row>
    <row r="77" spans="1:12">
      <c r="A77" s="2">
        <v>33326</v>
      </c>
      <c r="B77" s="3">
        <v>777.91431027366605</v>
      </c>
      <c r="C77" s="3">
        <v>1601.6524755636301</v>
      </c>
      <c r="D77" s="3">
        <v>249.67802238194599</v>
      </c>
      <c r="E77" s="4">
        <v>39.285404</v>
      </c>
      <c r="F77" s="3">
        <v>83.902355</v>
      </c>
      <c r="G77" s="4">
        <v>42.622005148141696</v>
      </c>
      <c r="J77" s="5">
        <v>83.951858607784857</v>
      </c>
      <c r="K77" s="5">
        <v>87.476979742173128</v>
      </c>
      <c r="L77" s="5">
        <v>92.558338881391151</v>
      </c>
    </row>
    <row r="78" spans="1:12">
      <c r="A78" s="2">
        <v>33358</v>
      </c>
      <c r="B78" s="3">
        <v>834.45211379100101</v>
      </c>
      <c r="C78" s="3">
        <v>1602.7473946842599</v>
      </c>
      <c r="D78" s="3">
        <v>250.47974395352799</v>
      </c>
      <c r="E78" s="4">
        <v>39.404528999999997</v>
      </c>
      <c r="F78" s="3">
        <v>86.284036999999998</v>
      </c>
      <c r="G78" s="4">
        <v>43.197606803266318</v>
      </c>
      <c r="J78" s="5">
        <v>85.909890104478009</v>
      </c>
      <c r="K78" s="5">
        <v>88.604051565377546</v>
      </c>
      <c r="L78" s="5">
        <v>93.459110713550459</v>
      </c>
    </row>
    <row r="79" spans="1:12">
      <c r="A79" s="2">
        <v>33389</v>
      </c>
      <c r="B79" s="3">
        <v>831.06311935088502</v>
      </c>
      <c r="C79" s="3">
        <v>1680.2834246048301</v>
      </c>
      <c r="D79" s="3">
        <v>276.88046322947901</v>
      </c>
      <c r="E79" s="4">
        <v>40.449474000000002</v>
      </c>
      <c r="F79" s="3">
        <v>86.557044000000005</v>
      </c>
      <c r="G79" s="4">
        <v>42.157641698520401</v>
      </c>
      <c r="J79" s="5">
        <v>88.018580845021518</v>
      </c>
      <c r="K79" s="5">
        <v>89.539594843462254</v>
      </c>
      <c r="L79" s="5">
        <v>94.426459239532832</v>
      </c>
    </row>
    <row r="80" spans="1:12">
      <c r="A80" s="2">
        <v>33417</v>
      </c>
      <c r="B80" s="3">
        <v>833.45476375039198</v>
      </c>
      <c r="C80" s="3">
        <v>1560.3994191714301</v>
      </c>
      <c r="D80" s="3">
        <v>264.20965695026598</v>
      </c>
      <c r="E80" s="4">
        <v>38.927928999999999</v>
      </c>
      <c r="F80" s="3">
        <v>85.674732000000006</v>
      </c>
      <c r="G80" s="4">
        <v>43.106981200401044</v>
      </c>
      <c r="J80" s="5">
        <v>87.420961227214889</v>
      </c>
      <c r="K80" s="5">
        <v>89.650092081031303</v>
      </c>
      <c r="L80" s="5">
        <v>95.20724052646554</v>
      </c>
    </row>
    <row r="81" spans="1:12">
      <c r="A81" s="2">
        <v>33450</v>
      </c>
      <c r="B81" s="3">
        <v>875.72344916618704</v>
      </c>
      <c r="C81" s="3">
        <v>1614.82922198919</v>
      </c>
      <c r="D81" s="3">
        <v>274.58589885038998</v>
      </c>
      <c r="E81" s="4">
        <v>39.188420000000001</v>
      </c>
      <c r="F81" s="3">
        <v>89.860496999999995</v>
      </c>
      <c r="G81" s="4">
        <v>43.270106638659598</v>
      </c>
      <c r="J81" s="5">
        <v>88.776324967171703</v>
      </c>
      <c r="K81" s="5">
        <v>90.990791896869254</v>
      </c>
      <c r="L81" s="5">
        <v>96.0734899952365</v>
      </c>
    </row>
    <row r="82" spans="1:12">
      <c r="A82" s="2">
        <v>33480</v>
      </c>
      <c r="B82" s="3">
        <v>862.641315252342</v>
      </c>
      <c r="C82" s="3">
        <v>1595.6156510718399</v>
      </c>
      <c r="D82" s="3">
        <v>277.87195224484901</v>
      </c>
      <c r="E82" s="4">
        <v>38.69885</v>
      </c>
      <c r="F82" s="3">
        <v>87.910578999999998</v>
      </c>
      <c r="G82" s="4">
        <v>44.800665504703595</v>
      </c>
      <c r="J82" s="5">
        <v>90.388258829164201</v>
      </c>
      <c r="K82" s="5">
        <v>93.046040515653786</v>
      </c>
      <c r="L82" s="5">
        <v>96.883044934653313</v>
      </c>
    </row>
    <row r="83" spans="1:12">
      <c r="A83" s="2">
        <v>33511</v>
      </c>
      <c r="B83" s="3">
        <v>879.81540944191295</v>
      </c>
      <c r="C83" s="3">
        <v>1608.4268935574601</v>
      </c>
      <c r="D83" s="3">
        <v>262.43820568978703</v>
      </c>
      <c r="E83" s="4">
        <v>38.782654999999998</v>
      </c>
      <c r="F83" s="3">
        <v>88.497094000000004</v>
      </c>
      <c r="G83" s="4">
        <v>44.373065552793953</v>
      </c>
      <c r="J83" s="5">
        <v>93.007581134981692</v>
      </c>
      <c r="K83" s="5">
        <v>95.093922651933696</v>
      </c>
      <c r="L83" s="5">
        <v>97.732449576882843</v>
      </c>
    </row>
    <row r="84" spans="1:12">
      <c r="A84" s="2">
        <v>33542</v>
      </c>
      <c r="B84" s="3">
        <v>952.33665618229304</v>
      </c>
      <c r="C84" s="3">
        <v>1681.48937337092</v>
      </c>
      <c r="D84" s="3">
        <v>280.95204158084903</v>
      </c>
      <c r="E84" s="4">
        <v>39.728670000000001</v>
      </c>
      <c r="F84" s="3">
        <v>93.677277000000004</v>
      </c>
      <c r="G84" s="4">
        <v>44.731559986701534</v>
      </c>
      <c r="J84" s="5">
        <v>96.26613172810724</v>
      </c>
      <c r="K84" s="5">
        <v>96.346224677716407</v>
      </c>
      <c r="L84" s="5">
        <v>98.588435640322132</v>
      </c>
    </row>
    <row r="85" spans="1:12">
      <c r="A85" s="2">
        <v>33571</v>
      </c>
      <c r="B85" s="3">
        <v>897.18161107638196</v>
      </c>
      <c r="C85" s="3">
        <v>1594.3345074920601</v>
      </c>
      <c r="D85" s="3">
        <v>274.340615536641</v>
      </c>
      <c r="E85" s="4">
        <v>39.335895999999998</v>
      </c>
      <c r="F85" s="3">
        <v>92.066091999999998</v>
      </c>
      <c r="G85" s="4">
        <v>42.380290267560554</v>
      </c>
      <c r="J85" s="5">
        <v>97.139867615634714</v>
      </c>
      <c r="K85" s="5">
        <v>97.296500920810303</v>
      </c>
      <c r="L85" s="5">
        <v>99.284972729239129</v>
      </c>
    </row>
    <row r="86" spans="1:12">
      <c r="A86" s="2">
        <v>33603</v>
      </c>
      <c r="B86" s="3">
        <v>928.50728013770799</v>
      </c>
      <c r="C86" s="3">
        <v>1764.9426163451101</v>
      </c>
      <c r="D86" s="3">
        <v>314.84423085816002</v>
      </c>
      <c r="E86" s="4">
        <v>43.304896999999997</v>
      </c>
      <c r="F86" s="3">
        <v>97.539240000000007</v>
      </c>
      <c r="G86" s="4">
        <v>42.918142769375194</v>
      </c>
      <c r="J86" s="5">
        <v>100</v>
      </c>
      <c r="K86" s="5">
        <v>100</v>
      </c>
      <c r="L86" s="5">
        <v>100</v>
      </c>
    </row>
    <row r="87" spans="1:12">
      <c r="A87" s="2">
        <v>33634</v>
      </c>
      <c r="B87" s="3">
        <v>914.53736356123795</v>
      </c>
      <c r="C87" s="3">
        <v>1753.09809032981</v>
      </c>
      <c r="D87" s="3">
        <v>355.45663633912397</v>
      </c>
      <c r="E87" s="4">
        <v>44.035224999999997</v>
      </c>
      <c r="F87" s="3">
        <v>96.278009999999995</v>
      </c>
      <c r="G87" s="4">
        <v>44.428093160101632</v>
      </c>
      <c r="J87" s="5">
        <v>97.572953302868029</v>
      </c>
      <c r="K87" s="5">
        <v>99.749539594843455</v>
      </c>
      <c r="L87" s="5">
        <v>100.67804690707314</v>
      </c>
    </row>
    <row r="88" spans="1:12">
      <c r="A88" s="2">
        <v>33662</v>
      </c>
      <c r="B88" s="3">
        <v>918.23569975842997</v>
      </c>
      <c r="C88" s="3">
        <v>1716.7385342370301</v>
      </c>
      <c r="D88" s="3">
        <v>369.86846441447699</v>
      </c>
      <c r="E88" s="4">
        <v>42.38505</v>
      </c>
      <c r="F88" s="3">
        <v>94.879378000000003</v>
      </c>
      <c r="G88" s="4">
        <v>44.165700841898072</v>
      </c>
      <c r="J88" s="5">
        <v>98.461818216517145</v>
      </c>
      <c r="K88" s="5">
        <v>100.55248618784529</v>
      </c>
      <c r="L88" s="5">
        <v>101.28747045884947</v>
      </c>
    </row>
    <row r="89" spans="1:12">
      <c r="A89" s="2">
        <v>33694</v>
      </c>
      <c r="B89" s="3">
        <v>906.58758385005603</v>
      </c>
      <c r="C89" s="3">
        <v>1602.98573029354</v>
      </c>
      <c r="D89" s="3">
        <v>374.63001529777398</v>
      </c>
      <c r="E89" s="4">
        <v>40.680422</v>
      </c>
      <c r="F89" s="3">
        <v>92.815934999999996</v>
      </c>
      <c r="G89" s="4">
        <v>43.634873283479301</v>
      </c>
      <c r="J89" s="5">
        <v>99.525936660631501</v>
      </c>
      <c r="K89" s="5">
        <v>100.25782688766114</v>
      </c>
      <c r="L89" s="5">
        <v>101.92360093632755</v>
      </c>
    </row>
    <row r="90" spans="1:12">
      <c r="A90" s="2">
        <v>33724</v>
      </c>
      <c r="B90" s="3">
        <v>954.90721800861695</v>
      </c>
      <c r="C90" s="3">
        <v>1652.6790719066801</v>
      </c>
      <c r="D90" s="3">
        <v>378.22143156960999</v>
      </c>
      <c r="E90" s="4">
        <v>41.77158</v>
      </c>
      <c r="F90" s="3">
        <v>96.885480000000001</v>
      </c>
      <c r="G90" s="4">
        <v>45.422921303453066</v>
      </c>
      <c r="J90" s="5">
        <v>102.49449629731325</v>
      </c>
      <c r="K90" s="5">
        <v>101.10497237569061</v>
      </c>
      <c r="L90" s="5">
        <v>102.62466275232627</v>
      </c>
    </row>
    <row r="91" spans="1:12">
      <c r="A91" s="2">
        <v>33753</v>
      </c>
      <c r="B91" s="3">
        <v>969.73936628595504</v>
      </c>
      <c r="C91" s="3">
        <v>1716.45693854089</v>
      </c>
      <c r="D91" s="3">
        <v>376.36850275513302</v>
      </c>
      <c r="E91" s="4">
        <v>42.808022999999999</v>
      </c>
      <c r="F91" s="3">
        <v>96.800740000000005</v>
      </c>
      <c r="G91" s="4">
        <v>46.11689269512722</v>
      </c>
      <c r="J91" s="5">
        <v>104.24196807236817</v>
      </c>
      <c r="K91" s="5">
        <v>102.93186003683242</v>
      </c>
      <c r="L91" s="5">
        <v>103.22011081668614</v>
      </c>
    </row>
    <row r="92" spans="1:12">
      <c r="A92" s="2">
        <v>33785</v>
      </c>
      <c r="B92" s="3">
        <v>950.97224770446201</v>
      </c>
      <c r="C92" s="3">
        <v>1682.8043374106901</v>
      </c>
      <c r="D92" s="3">
        <v>343.84224485345601</v>
      </c>
      <c r="E92" s="4">
        <v>43.055197999999997</v>
      </c>
      <c r="F92" s="3">
        <v>98.068827999999996</v>
      </c>
      <c r="G92" s="4">
        <v>47.13699374985417</v>
      </c>
      <c r="J92" s="5">
        <v>106.69423237814748</v>
      </c>
      <c r="K92" s="5">
        <v>104.07366482504602</v>
      </c>
      <c r="L92" s="5">
        <v>103.77364245145098</v>
      </c>
    </row>
    <row r="93" spans="1:12">
      <c r="A93" s="2">
        <v>33816</v>
      </c>
      <c r="B93" s="3">
        <v>933.70282049422804</v>
      </c>
      <c r="C93" s="3">
        <v>1694.2186015679399</v>
      </c>
      <c r="D93" s="3">
        <v>348.98334206784699</v>
      </c>
      <c r="E93" s="4">
        <v>44.176200000000001</v>
      </c>
      <c r="F93" s="3">
        <v>101.995006</v>
      </c>
      <c r="G93" s="4">
        <v>48.687032511226249</v>
      </c>
      <c r="J93" s="5">
        <v>110.32030441508999</v>
      </c>
      <c r="K93" s="5">
        <v>105.70902394106814</v>
      </c>
      <c r="L93" s="5">
        <v>104.38346730939863</v>
      </c>
    </row>
    <row r="94" spans="1:12">
      <c r="A94" s="2">
        <v>33847</v>
      </c>
      <c r="B94" s="3">
        <v>896.07342283804803</v>
      </c>
      <c r="C94" s="3">
        <v>1806.6225320819501</v>
      </c>
      <c r="D94" s="3">
        <v>346.29799317602101</v>
      </c>
      <c r="E94" s="4">
        <v>44.518366</v>
      </c>
      <c r="F94" s="3">
        <v>100.809731</v>
      </c>
      <c r="G94" s="4">
        <v>48.458928895207904</v>
      </c>
      <c r="J94" s="5">
        <v>106.6885609171853</v>
      </c>
      <c r="K94" s="5">
        <v>106.69613259668509</v>
      </c>
      <c r="L94" s="5">
        <v>104.84947406819715</v>
      </c>
    </row>
    <row r="95" spans="1:12">
      <c r="A95" s="2">
        <v>33877</v>
      </c>
      <c r="B95" s="3">
        <v>861.47060925440599</v>
      </c>
      <c r="C95" s="3">
        <v>1795.9237495150901</v>
      </c>
      <c r="D95" s="3">
        <v>348.560870740479</v>
      </c>
      <c r="E95" s="4">
        <v>45.382891000000001</v>
      </c>
      <c r="F95" s="3">
        <v>100.967895</v>
      </c>
      <c r="G95" s="4">
        <v>49.132687304888208</v>
      </c>
      <c r="J95" s="5">
        <v>107.77726595258075</v>
      </c>
      <c r="K95" s="5">
        <v>108.20626151012893</v>
      </c>
      <c r="L95" s="5">
        <v>105.35287252950904</v>
      </c>
    </row>
    <row r="96" spans="1:12">
      <c r="A96" s="2">
        <v>33907</v>
      </c>
      <c r="B96" s="3">
        <v>830.32430735162404</v>
      </c>
      <c r="C96" s="3">
        <v>1792.10497095758</v>
      </c>
      <c r="D96" s="3">
        <v>376.55621467309101</v>
      </c>
      <c r="E96" s="4">
        <v>45.909049000000003</v>
      </c>
      <c r="F96" s="3">
        <v>99.357026000000005</v>
      </c>
      <c r="G96" s="4">
        <v>49.535688345969092</v>
      </c>
      <c r="J96" s="5">
        <v>108.77455811854632</v>
      </c>
      <c r="K96" s="5">
        <v>108.25046040515653</v>
      </c>
      <c r="L96" s="5">
        <v>105.87722920561843</v>
      </c>
    </row>
    <row r="97" spans="1:12">
      <c r="A97" s="2">
        <v>33938</v>
      </c>
      <c r="B97" s="3">
        <v>852.88530934116</v>
      </c>
      <c r="C97" s="3">
        <v>1858.73033446566</v>
      </c>
      <c r="D97" s="3">
        <v>379.48761882911401</v>
      </c>
      <c r="E97" s="4">
        <v>47.277056000000002</v>
      </c>
      <c r="F97" s="3">
        <v>99.551768999999993</v>
      </c>
      <c r="G97" s="4">
        <v>49.683968475463921</v>
      </c>
      <c r="J97" s="5">
        <v>108.67495741402313</v>
      </c>
      <c r="K97" s="5">
        <v>108.47882136279927</v>
      </c>
      <c r="L97" s="5">
        <v>106.39460315434677</v>
      </c>
    </row>
    <row r="98" spans="1:12">
      <c r="A98" s="2">
        <v>33969</v>
      </c>
      <c r="B98" s="3">
        <v>923.70518621510905</v>
      </c>
      <c r="C98" s="3">
        <v>1855.05374656921</v>
      </c>
      <c r="D98" s="3">
        <v>386.674403094914</v>
      </c>
      <c r="E98" s="4">
        <v>47.657511</v>
      </c>
      <c r="F98" s="3">
        <v>100</v>
      </c>
      <c r="G98" s="4">
        <v>49.557572459662339</v>
      </c>
      <c r="J98" s="5">
        <v>110.41360264128481</v>
      </c>
      <c r="K98" s="5">
        <v>110.14364640883979</v>
      </c>
      <c r="L98" s="5">
        <v>106.91978250810739</v>
      </c>
    </row>
    <row r="99" spans="1:12">
      <c r="A99" s="2">
        <v>33998</v>
      </c>
      <c r="B99" s="3">
        <v>908.27070685856597</v>
      </c>
      <c r="C99" s="3">
        <v>1889.0075333495799</v>
      </c>
      <c r="D99" s="3">
        <v>394.26453656208798</v>
      </c>
      <c r="E99" s="4">
        <v>50.444904000000001</v>
      </c>
      <c r="F99" s="3">
        <v>100.025874</v>
      </c>
      <c r="G99" s="4">
        <v>48.550076923071899</v>
      </c>
      <c r="J99" s="5">
        <v>112.3955897118929</v>
      </c>
      <c r="K99" s="5">
        <v>112.16942909760587</v>
      </c>
      <c r="L99" s="5">
        <v>107.45933865545578</v>
      </c>
    </row>
    <row r="100" spans="1:12">
      <c r="A100" s="2">
        <v>34026</v>
      </c>
      <c r="B100" s="3">
        <v>956.38557944169099</v>
      </c>
      <c r="C100" s="3">
        <v>1889.59431269175</v>
      </c>
      <c r="D100" s="3">
        <v>391.65063839436903</v>
      </c>
      <c r="E100" s="4">
        <v>51.634939000000003</v>
      </c>
      <c r="F100" s="3">
        <v>104.411919</v>
      </c>
      <c r="G100" s="4">
        <v>51.023227551548572</v>
      </c>
      <c r="J100" s="5">
        <v>115.95357343595423</v>
      </c>
      <c r="K100" s="5">
        <v>114.37200736648249</v>
      </c>
      <c r="L100" s="5">
        <v>107.96971984414874</v>
      </c>
    </row>
    <row r="101" spans="1:12">
      <c r="A101" s="2">
        <v>34059</v>
      </c>
      <c r="B101" s="3">
        <v>980.94827462426395</v>
      </c>
      <c r="C101" s="3">
        <v>1971.42754411853</v>
      </c>
      <c r="D101" s="3">
        <v>398.92303764746902</v>
      </c>
      <c r="E101" s="4">
        <v>54.630997000000001</v>
      </c>
      <c r="F101" s="3">
        <v>108.695893</v>
      </c>
      <c r="G101" s="4">
        <v>50.330097414551808</v>
      </c>
      <c r="J101" s="5">
        <v>117.50499119346011</v>
      </c>
      <c r="K101" s="5">
        <v>114.93922651933701</v>
      </c>
      <c r="L101" s="5">
        <v>108.49489919790936</v>
      </c>
    </row>
    <row r="102" spans="1:12">
      <c r="A102" s="2">
        <v>34089</v>
      </c>
      <c r="B102" s="3">
        <v>985.17787540259303</v>
      </c>
      <c r="C102" s="3">
        <v>2057.0251728306098</v>
      </c>
      <c r="D102" s="3">
        <v>406.88564970954502</v>
      </c>
      <c r="E102" s="4">
        <v>53.068505999999999</v>
      </c>
      <c r="F102" s="3">
        <v>111.513346</v>
      </c>
      <c r="G102" s="4">
        <v>49.391456196799645</v>
      </c>
      <c r="J102" s="5">
        <v>119.62566356862796</v>
      </c>
      <c r="K102" s="5">
        <v>115.66114180478822</v>
      </c>
      <c r="L102" s="5">
        <v>108.97692810559809</v>
      </c>
    </row>
    <row r="103" spans="1:12">
      <c r="A103" s="2">
        <v>34120</v>
      </c>
      <c r="B103" s="3">
        <v>1010.75225356248</v>
      </c>
      <c r="C103" s="3">
        <v>2196.3831066119101</v>
      </c>
      <c r="D103" s="3">
        <v>436.42500199053097</v>
      </c>
      <c r="E103" s="4">
        <v>53.861929000000003</v>
      </c>
      <c r="F103" s="3">
        <v>115.834256</v>
      </c>
      <c r="G103" s="4">
        <v>51.202063015498787</v>
      </c>
      <c r="J103" s="5">
        <v>119.43906711623838</v>
      </c>
      <c r="K103" s="5">
        <v>116.19152854511974</v>
      </c>
      <c r="L103" s="5">
        <v>109.45074026942893</v>
      </c>
    </row>
    <row r="104" spans="1:12">
      <c r="A104" s="2">
        <v>34150</v>
      </c>
      <c r="B104" s="3">
        <v>1008.88820234576</v>
      </c>
      <c r="C104" s="3">
        <v>2222.9091919663701</v>
      </c>
      <c r="D104" s="3">
        <v>458.56686383599703</v>
      </c>
      <c r="E104" s="4">
        <v>56.427827000000001</v>
      </c>
      <c r="F104" s="3">
        <v>116.682762</v>
      </c>
      <c r="G104" s="4">
        <v>50.252843329873357</v>
      </c>
      <c r="J104" s="5">
        <v>121.56100152613863</v>
      </c>
      <c r="K104" s="5">
        <v>118.63720073664827</v>
      </c>
      <c r="L104" s="5">
        <v>109.91181096232016</v>
      </c>
    </row>
    <row r="105" spans="1:12">
      <c r="A105" s="2">
        <v>34180</v>
      </c>
      <c r="B105" s="3">
        <v>1069.15041474956</v>
      </c>
      <c r="C105" s="3">
        <v>2187.6962644320702</v>
      </c>
      <c r="D105" s="3">
        <v>453.80194161165502</v>
      </c>
      <c r="E105" s="4">
        <v>56.314498</v>
      </c>
      <c r="F105" s="3">
        <v>125.38632200000001</v>
      </c>
      <c r="G105" s="4">
        <v>51.832782673595908</v>
      </c>
      <c r="J105" s="5">
        <v>124.02082264964504</v>
      </c>
      <c r="K105" s="5">
        <v>119.74217311233886</v>
      </c>
      <c r="L105" s="5">
        <v>110.44398307611614</v>
      </c>
    </row>
    <row r="106" spans="1:12">
      <c r="A106" s="2">
        <v>34212</v>
      </c>
      <c r="B106" s="3">
        <v>1144.4657562421501</v>
      </c>
      <c r="C106" s="3">
        <v>2348.3501262394302</v>
      </c>
      <c r="D106" s="3">
        <v>505.02588514358803</v>
      </c>
      <c r="E106" s="4">
        <v>59.205852</v>
      </c>
      <c r="F106" s="3">
        <v>132.71346</v>
      </c>
      <c r="G106" s="4">
        <v>51.163517783714433</v>
      </c>
      <c r="J106" s="5">
        <v>125.87987676384749</v>
      </c>
      <c r="K106" s="5">
        <v>122.24677716390424</v>
      </c>
      <c r="L106" s="5">
        <v>110.89436899219581</v>
      </c>
    </row>
    <row r="107" spans="1:12">
      <c r="A107" s="2">
        <v>34242</v>
      </c>
      <c r="B107" s="3">
        <v>1161.5926840038401</v>
      </c>
      <c r="C107" s="3">
        <v>2398.2275337179099</v>
      </c>
      <c r="D107" s="3">
        <v>544.59166436767498</v>
      </c>
      <c r="E107" s="4">
        <v>62.470357</v>
      </c>
      <c r="F107" s="3">
        <v>126.645315</v>
      </c>
      <c r="G107" s="4">
        <v>51.913774492143041</v>
      </c>
      <c r="J107" s="5">
        <v>125.58674611124007</v>
      </c>
      <c r="K107" s="5">
        <v>122.81399631675876</v>
      </c>
      <c r="L107" s="5">
        <v>111.32791008173403</v>
      </c>
    </row>
    <row r="108" spans="1:12">
      <c r="A108" s="2">
        <v>34271</v>
      </c>
      <c r="B108" s="3">
        <v>1254.1115305749199</v>
      </c>
      <c r="C108" s="3">
        <v>2388.8143770934998</v>
      </c>
      <c r="D108" s="3">
        <v>575.18072695977503</v>
      </c>
      <c r="E108" s="4">
        <v>60.233519999999999</v>
      </c>
      <c r="F108" s="3">
        <v>128.507273</v>
      </c>
      <c r="G108" s="4">
        <v>47.417252531751174</v>
      </c>
      <c r="J108" s="5">
        <v>127.89905538239348</v>
      </c>
      <c r="K108" s="5">
        <v>123.85267034990792</v>
      </c>
      <c r="L108" s="5">
        <v>111.79719751848316</v>
      </c>
    </row>
    <row r="109" spans="1:12">
      <c r="A109" s="2">
        <v>34303</v>
      </c>
      <c r="B109" s="3">
        <v>1187.9383283260399</v>
      </c>
      <c r="C109" s="3">
        <v>2275.9397001377401</v>
      </c>
      <c r="D109" s="3">
        <v>606.46392868305099</v>
      </c>
      <c r="E109" s="4">
        <v>58.442332</v>
      </c>
      <c r="F109" s="3">
        <v>126.654055</v>
      </c>
      <c r="G109" s="4">
        <v>46.612287769321661</v>
      </c>
      <c r="J109" s="5">
        <v>126.96227932091453</v>
      </c>
      <c r="K109" s="5">
        <v>123.59484346224676</v>
      </c>
      <c r="L109" s="5">
        <v>112.22868191389335</v>
      </c>
    </row>
    <row r="110" spans="1:12">
      <c r="A110" s="2">
        <v>34334</v>
      </c>
      <c r="B110" s="3">
        <v>1280.8321841525101</v>
      </c>
      <c r="C110" s="3">
        <v>2319.45008032756</v>
      </c>
      <c r="D110" s="3">
        <v>686.51025432327401</v>
      </c>
      <c r="E110" s="4">
        <v>58.064884999999997</v>
      </c>
      <c r="F110" s="3">
        <v>135.93866700000001</v>
      </c>
      <c r="G110" s="4">
        <v>43.982506395494518</v>
      </c>
      <c r="J110" s="5">
        <v>128.43489686098107</v>
      </c>
      <c r="K110" s="5">
        <v>125.06077348066297</v>
      </c>
      <c r="L110" s="5">
        <v>112.68235854057787</v>
      </c>
    </row>
    <row r="111" spans="1:12">
      <c r="A111" s="2">
        <v>34365</v>
      </c>
      <c r="B111" s="3">
        <v>1357.7901196233599</v>
      </c>
      <c r="C111" s="3">
        <v>2366.4712011135798</v>
      </c>
      <c r="D111" s="3">
        <v>668.93964960871301</v>
      </c>
      <c r="E111" s="4">
        <v>58.514161000000001</v>
      </c>
      <c r="F111" s="3">
        <v>139.75030799999999</v>
      </c>
      <c r="G111" s="4">
        <v>43.319813175132325</v>
      </c>
      <c r="J111" s="5">
        <v>130.44398689700139</v>
      </c>
      <c r="K111" s="5">
        <v>126.09208103130753</v>
      </c>
      <c r="L111" s="5">
        <v>113.15041196085018</v>
      </c>
    </row>
    <row r="112" spans="1:12">
      <c r="A112" s="2">
        <v>34393</v>
      </c>
      <c r="B112" s="3">
        <v>1283.2377442693</v>
      </c>
      <c r="C112" s="3">
        <v>2324.7613984062</v>
      </c>
      <c r="D112" s="3">
        <v>653.81473951252701</v>
      </c>
      <c r="E112" s="4">
        <v>58.633324000000002</v>
      </c>
      <c r="F112" s="3">
        <v>134.96278000000001</v>
      </c>
      <c r="G112" s="4">
        <v>42.930818580744905</v>
      </c>
      <c r="J112" s="5">
        <v>127.85807773025827</v>
      </c>
      <c r="K112" s="5">
        <v>123.85267034990792</v>
      </c>
      <c r="L112" s="5">
        <v>113.5560121082098</v>
      </c>
    </row>
    <row r="113" spans="1:12">
      <c r="A113" s="2">
        <v>34424</v>
      </c>
      <c r="B113" s="3">
        <v>1210.06137005594</v>
      </c>
      <c r="C113" s="3">
        <v>2262.20923966398</v>
      </c>
      <c r="D113" s="3">
        <v>604.61597917295796</v>
      </c>
      <c r="E113" s="4">
        <v>57.188195999999998</v>
      </c>
      <c r="F113" s="3">
        <v>131.13979800000001</v>
      </c>
      <c r="G113" s="4">
        <v>44.51898411099355</v>
      </c>
      <c r="J113" s="5">
        <v>124.55099266727041</v>
      </c>
      <c r="K113" s="5">
        <v>121.63535911602214</v>
      </c>
      <c r="L113" s="5">
        <v>114.01214673519371</v>
      </c>
    </row>
    <row r="114" spans="1:12">
      <c r="A114" s="2">
        <v>34453</v>
      </c>
      <c r="B114" s="3">
        <v>1232.9896232025201</v>
      </c>
      <c r="C114" s="3">
        <v>2291.8409162858302</v>
      </c>
      <c r="D114" s="3">
        <v>582.18396801258405</v>
      </c>
      <c r="E114" s="4">
        <v>56.33493</v>
      </c>
      <c r="F114" s="3">
        <v>126.54879</v>
      </c>
      <c r="G114" s="4">
        <v>45.637394481728336</v>
      </c>
      <c r="J114" s="5">
        <v>123.52406577109403</v>
      </c>
      <c r="K114" s="5">
        <v>120.92081031307553</v>
      </c>
      <c r="L114" s="5">
        <v>114.48185554342274</v>
      </c>
    </row>
    <row r="115" spans="1:12">
      <c r="A115" s="2">
        <v>34485</v>
      </c>
      <c r="B115" s="3">
        <v>1249.5188841741101</v>
      </c>
      <c r="C115" s="3">
        <v>2220.9234524518802</v>
      </c>
      <c r="D115" s="3">
        <v>581.88028018135003</v>
      </c>
      <c r="E115" s="4">
        <v>55.575972</v>
      </c>
      <c r="F115" s="3">
        <v>126.657692</v>
      </c>
      <c r="G115" s="4">
        <v>45.960721730413042</v>
      </c>
      <c r="J115" s="5">
        <v>123.28641077937728</v>
      </c>
      <c r="K115" s="5">
        <v>120.43462246777166</v>
      </c>
      <c r="L115" s="5">
        <v>114.95771436872732</v>
      </c>
    </row>
    <row r="116" spans="1:12">
      <c r="A116" s="2">
        <v>34515</v>
      </c>
      <c r="B116" s="3">
        <v>1198.60914661469</v>
      </c>
      <c r="C116" s="3">
        <v>2238.1884662212401</v>
      </c>
      <c r="D116" s="3">
        <v>571.72712778880998</v>
      </c>
      <c r="E116" s="4">
        <v>55.008730999999997</v>
      </c>
      <c r="F116" s="3">
        <v>125.14428599999999</v>
      </c>
      <c r="G116" s="4">
        <v>45.574771165754072</v>
      </c>
      <c r="J116" s="5">
        <v>120.18482960376421</v>
      </c>
      <c r="K116" s="5">
        <v>119.83057090239413</v>
      </c>
      <c r="L116" s="5">
        <v>115.3329055409547</v>
      </c>
    </row>
    <row r="117" spans="1:12">
      <c r="A117" s="2">
        <v>34544</v>
      </c>
      <c r="B117" s="3">
        <v>1246.4270427894601</v>
      </c>
      <c r="C117" s="3">
        <v>2255.5188763226702</v>
      </c>
      <c r="D117" s="3">
        <v>600.45638786364498</v>
      </c>
      <c r="E117" s="4">
        <v>54.496164</v>
      </c>
      <c r="F117" s="3">
        <v>126.52144199999999</v>
      </c>
      <c r="G117" s="4">
        <v>44.945488397928692</v>
      </c>
      <c r="J117" s="5">
        <v>121.46706458724385</v>
      </c>
      <c r="K117" s="5">
        <v>121.71639042357279</v>
      </c>
      <c r="L117" s="5">
        <v>115.89876730783352</v>
      </c>
    </row>
    <row r="118" spans="1:12">
      <c r="A118" s="2">
        <v>34577</v>
      </c>
      <c r="B118" s="3">
        <v>1296.8595048213999</v>
      </c>
      <c r="C118" s="3">
        <v>2306.6632999558201</v>
      </c>
      <c r="D118" s="3">
        <v>669.99303352144204</v>
      </c>
      <c r="E118" s="4">
        <v>53.986652999999997</v>
      </c>
      <c r="F118" s="3">
        <v>126.770788</v>
      </c>
      <c r="G118" s="4">
        <v>44.054763203407376</v>
      </c>
      <c r="J118" s="5">
        <v>123.07270366624169</v>
      </c>
      <c r="K118" s="5">
        <v>121.43646408839781</v>
      </c>
      <c r="L118" s="5">
        <v>116.39393899263322</v>
      </c>
    </row>
    <row r="119" spans="1:12">
      <c r="A119" s="2">
        <v>34607</v>
      </c>
      <c r="B119" s="3">
        <v>1235.5522187075101</v>
      </c>
      <c r="C119" s="3">
        <v>2259.97041559641</v>
      </c>
      <c r="D119" s="3">
        <v>681.68314322347999</v>
      </c>
      <c r="E119" s="4">
        <v>53.280583999999998</v>
      </c>
      <c r="F119" s="3">
        <v>124.929787</v>
      </c>
      <c r="G119" s="4">
        <v>42.287242048923467</v>
      </c>
      <c r="J119" s="5">
        <v>120.26489185593596</v>
      </c>
      <c r="K119" s="5">
        <v>120.47145488029467</v>
      </c>
      <c r="L119" s="5">
        <v>116.89980548689876</v>
      </c>
    </row>
    <row r="120" spans="1:12">
      <c r="A120" s="2">
        <v>34638</v>
      </c>
      <c r="B120" s="3">
        <v>1266.8607078453599</v>
      </c>
      <c r="C120" s="3">
        <v>2317.9423594201498</v>
      </c>
      <c r="D120" s="3">
        <v>667.44995634809902</v>
      </c>
      <c r="E120" s="4">
        <v>51.873925</v>
      </c>
      <c r="F120" s="3">
        <v>127.44221</v>
      </c>
      <c r="G120" s="4">
        <v>41.379694403690493</v>
      </c>
      <c r="J120" s="5">
        <v>120.085228899241</v>
      </c>
      <c r="K120" s="5">
        <v>120.707182320442</v>
      </c>
      <c r="L120" s="5">
        <v>117.44141832837521</v>
      </c>
    </row>
    <row r="121" spans="1:12">
      <c r="A121" s="2">
        <v>34668</v>
      </c>
      <c r="B121" s="3">
        <v>1178.1767182486999</v>
      </c>
      <c r="C121" s="3">
        <v>2141.7778264482899</v>
      </c>
      <c r="D121" s="3">
        <v>611.05121210413904</v>
      </c>
      <c r="E121" s="4">
        <v>48.160789000000001</v>
      </c>
      <c r="F121" s="3">
        <v>122.83094199999999</v>
      </c>
      <c r="G121" s="4">
        <v>40.686402451773304</v>
      </c>
      <c r="J121" s="5">
        <v>120.34558512547395</v>
      </c>
      <c r="K121" s="5">
        <v>121.40699815837937</v>
      </c>
      <c r="L121" s="5">
        <v>118.0627606734399</v>
      </c>
    </row>
    <row r="122" spans="1:12">
      <c r="A122" s="2">
        <v>34698</v>
      </c>
      <c r="B122" s="3">
        <v>1193.4602729983101</v>
      </c>
      <c r="C122" s="3">
        <v>2142.9727664453699</v>
      </c>
      <c r="D122" s="3">
        <v>556.79127888781704</v>
      </c>
      <c r="E122" s="4">
        <v>50.384278999999999</v>
      </c>
      <c r="F122" s="3">
        <v>123.565197</v>
      </c>
      <c r="G122" s="4">
        <v>40.523302870264878</v>
      </c>
      <c r="J122" s="5">
        <v>122.44797338768907</v>
      </c>
      <c r="K122" s="5">
        <v>121.98895027624307</v>
      </c>
      <c r="L122" s="5">
        <v>118.72396275397163</v>
      </c>
    </row>
    <row r="123" spans="1:12">
      <c r="A123" s="2">
        <v>34730</v>
      </c>
      <c r="B123" s="3">
        <v>1149.9668255348299</v>
      </c>
      <c r="C123" s="3">
        <v>2162.78022471233</v>
      </c>
      <c r="D123" s="3">
        <v>509.70986371437402</v>
      </c>
      <c r="E123" s="4">
        <v>50.607325000000003</v>
      </c>
      <c r="F123" s="3">
        <v>120.328937</v>
      </c>
      <c r="G123" s="4">
        <v>42.439576921054545</v>
      </c>
      <c r="J123" s="5">
        <v>122.36476374401997</v>
      </c>
      <c r="K123" s="5">
        <v>124.16942909760589</v>
      </c>
      <c r="L123" s="5">
        <v>119.54994114844996</v>
      </c>
    </row>
    <row r="124" spans="1:12">
      <c r="A124" s="2">
        <v>34758</v>
      </c>
      <c r="B124" s="3">
        <v>1219.63968389564</v>
      </c>
      <c r="C124" s="3">
        <v>2253.67350780163</v>
      </c>
      <c r="D124" s="3">
        <v>509.97502786124102</v>
      </c>
      <c r="E124" s="4">
        <v>53.293692999999998</v>
      </c>
      <c r="F124" s="3">
        <v>129.12328500000001</v>
      </c>
      <c r="G124" s="4">
        <v>42.733012643802098</v>
      </c>
      <c r="J124" s="5">
        <v>126.17743223335209</v>
      </c>
      <c r="K124" s="5">
        <v>126.78453038674031</v>
      </c>
      <c r="L124" s="5">
        <v>120.34838993957533</v>
      </c>
    </row>
    <row r="125" spans="1:12">
      <c r="A125" s="2">
        <v>34789</v>
      </c>
      <c r="B125" s="3">
        <v>1214.6325734971899</v>
      </c>
      <c r="C125" s="3">
        <v>2375.1623943612699</v>
      </c>
      <c r="D125" s="3">
        <v>515.909516406855</v>
      </c>
      <c r="E125" s="4">
        <v>54.117936999999998</v>
      </c>
      <c r="F125" s="3">
        <v>131.57721799999999</v>
      </c>
      <c r="G125" s="4">
        <v>42.6992535638135</v>
      </c>
      <c r="J125" s="5">
        <v>127.50127588633316</v>
      </c>
      <c r="K125" s="5">
        <v>128.39042357274403</v>
      </c>
      <c r="L125" s="5">
        <v>121.12958256533364</v>
      </c>
    </row>
    <row r="126" spans="1:12">
      <c r="A126" s="2">
        <v>34817</v>
      </c>
      <c r="B126" s="3">
        <v>1307.9295494411599</v>
      </c>
      <c r="C126" s="3">
        <v>2477.8289268890899</v>
      </c>
      <c r="D126" s="3">
        <v>543.31234883849697</v>
      </c>
      <c r="E126" s="4">
        <v>54.449095999999997</v>
      </c>
      <c r="F126" s="3">
        <v>136.422608</v>
      </c>
      <c r="G126" s="4">
        <v>44.272490481670786</v>
      </c>
      <c r="J126" s="5">
        <v>129.36096101790184</v>
      </c>
      <c r="K126" s="5">
        <v>130.51933701657461</v>
      </c>
      <c r="L126" s="5">
        <v>121.94159550504983</v>
      </c>
    </row>
    <row r="127" spans="1:12">
      <c r="A127" s="2">
        <v>34850</v>
      </c>
      <c r="B127" s="3">
        <v>1293.55960624623</v>
      </c>
      <c r="C127" s="3">
        <v>2527.2747560474099</v>
      </c>
      <c r="D127" s="3">
        <v>578.57508037330194</v>
      </c>
      <c r="E127" s="4">
        <v>57.159621000000001</v>
      </c>
      <c r="F127" s="3">
        <v>141.426973</v>
      </c>
      <c r="G127" s="4">
        <v>43.176356744333198</v>
      </c>
      <c r="J127" s="5">
        <v>134.80510182157786</v>
      </c>
      <c r="K127" s="5">
        <v>135.34438305709025</v>
      </c>
      <c r="L127" s="5">
        <v>122.77128598161295</v>
      </c>
    </row>
    <row r="128" spans="1:12">
      <c r="A128" s="2">
        <v>34880</v>
      </c>
      <c r="B128" s="3">
        <v>1299.94895386591</v>
      </c>
      <c r="C128" s="3">
        <v>2565.85466507294</v>
      </c>
      <c r="D128" s="3">
        <v>589.21191897479002</v>
      </c>
      <c r="E128" s="4">
        <v>58.821387999999999</v>
      </c>
      <c r="F128" s="3">
        <v>139.07196999999999</v>
      </c>
      <c r="G128" s="4">
        <v>44.351604222006927</v>
      </c>
      <c r="J128" s="5">
        <v>134.46216696904202</v>
      </c>
      <c r="K128" s="5">
        <v>135.95580110497238</v>
      </c>
      <c r="L128" s="5">
        <v>123.52658432666644</v>
      </c>
    </row>
    <row r="129" spans="1:12">
      <c r="A129" s="2">
        <v>34911</v>
      </c>
      <c r="B129" s="3">
        <v>1363.78842563075</v>
      </c>
      <c r="C129" s="3">
        <v>2583.9119596895898</v>
      </c>
      <c r="D129" s="3">
        <v>577.66117497999903</v>
      </c>
      <c r="E129" s="4">
        <v>57.118566999999999</v>
      </c>
      <c r="F129" s="3">
        <v>139.99018599999999</v>
      </c>
      <c r="G129" s="4">
        <v>43.91131697657422</v>
      </c>
      <c r="J129" s="5">
        <v>134.21631644689822</v>
      </c>
      <c r="K129" s="5">
        <v>136.76611418047884</v>
      </c>
      <c r="L129" s="5">
        <v>124.31475967980583</v>
      </c>
    </row>
    <row r="130" spans="1:12">
      <c r="A130" s="2">
        <v>34942</v>
      </c>
      <c r="B130" s="3">
        <v>1365.20661950658</v>
      </c>
      <c r="C130" s="3">
        <v>2481.17697995455</v>
      </c>
      <c r="D130" s="3">
        <v>553.867488797845</v>
      </c>
      <c r="E130" s="4">
        <v>55.807029999999997</v>
      </c>
      <c r="F130" s="3">
        <v>141.49647400000001</v>
      </c>
      <c r="G130" s="4">
        <v>44.475880387810342</v>
      </c>
      <c r="J130" s="5">
        <v>137.42821023159263</v>
      </c>
      <c r="K130" s="5">
        <v>138.43093922651934</v>
      </c>
      <c r="L130" s="5">
        <v>125.11855587566411</v>
      </c>
    </row>
    <row r="131" spans="1:12">
      <c r="A131" s="2">
        <v>34971</v>
      </c>
      <c r="B131" s="3">
        <v>1354.31449245156</v>
      </c>
      <c r="C131" s="3">
        <v>2547.3145591176899</v>
      </c>
      <c r="D131" s="3">
        <v>549.81116545905695</v>
      </c>
      <c r="E131" s="4">
        <v>56.886474999999997</v>
      </c>
      <c r="F131" s="3">
        <v>141.23332600000001</v>
      </c>
      <c r="G131" s="4">
        <v>43.828004685789146</v>
      </c>
      <c r="J131" s="5">
        <v>140.15091165079687</v>
      </c>
      <c r="K131" s="5">
        <v>140.22836095764274</v>
      </c>
      <c r="L131" s="5">
        <v>125.89070907991331</v>
      </c>
    </row>
    <row r="132" spans="1:12">
      <c r="A132" s="2">
        <v>35003</v>
      </c>
      <c r="B132" s="3">
        <v>1311.7149632795299</v>
      </c>
      <c r="C132" s="3">
        <v>2488.4129958478902</v>
      </c>
      <c r="D132" s="3">
        <v>524.70139973737798</v>
      </c>
      <c r="E132" s="4">
        <v>55.640833999999998</v>
      </c>
      <c r="F132" s="3">
        <v>141.389206</v>
      </c>
      <c r="G132" s="4">
        <v>48.445447143054373</v>
      </c>
      <c r="J132" s="5">
        <v>140.01411939833577</v>
      </c>
      <c r="K132" s="5">
        <v>142.21731123388582</v>
      </c>
      <c r="L132" s="5">
        <v>126.68464317661123</v>
      </c>
    </row>
    <row r="133" spans="1:12">
      <c r="A133" s="2">
        <v>35033</v>
      </c>
      <c r="B133" s="3">
        <v>1370.9438711432599</v>
      </c>
      <c r="C133" s="3">
        <v>2634.6816576121</v>
      </c>
      <c r="D133" s="3">
        <v>527.22959765106896</v>
      </c>
      <c r="E133" s="4">
        <v>56.764201999999997</v>
      </c>
      <c r="F133" s="3">
        <v>143.34177199999999</v>
      </c>
      <c r="G133" s="4">
        <v>46.282372461751137</v>
      </c>
      <c r="J133" s="5">
        <v>144.31156313159454</v>
      </c>
      <c r="K133" s="5">
        <v>145.03867403314919</v>
      </c>
      <c r="L133" s="5">
        <v>127.467481157672</v>
      </c>
    </row>
    <row r="134" spans="1:12">
      <c r="A134" s="2">
        <v>35062</v>
      </c>
      <c r="B134" s="3">
        <v>1399.58878454607</v>
      </c>
      <c r="C134" s="3">
        <v>2710.9322635948602</v>
      </c>
      <c r="D134" s="3">
        <v>550.35533539623304</v>
      </c>
      <c r="E134" s="4">
        <v>59.609265999999998</v>
      </c>
      <c r="F134" s="3">
        <v>147.91339099999999</v>
      </c>
      <c r="G134" s="4">
        <v>50.84941052682008</v>
      </c>
      <c r="J134" s="5">
        <v>145.25842777559916</v>
      </c>
      <c r="K134" s="5">
        <v>147.15285451197053</v>
      </c>
      <c r="L134" s="5">
        <v>128.26099388289003</v>
      </c>
    </row>
    <row r="135" spans="1:12">
      <c r="A135" s="2">
        <v>35095</v>
      </c>
      <c r="B135" s="3">
        <v>1441.23557253427</v>
      </c>
      <c r="C135" s="3">
        <v>2757.1095512742299</v>
      </c>
      <c r="D135" s="3">
        <v>588.76088048725705</v>
      </c>
      <c r="E135" s="4">
        <v>60.549446000000003</v>
      </c>
      <c r="F135" s="3">
        <v>154.329992</v>
      </c>
      <c r="G135" s="4">
        <v>52.126447707731685</v>
      </c>
      <c r="J135" s="5">
        <v>146.96492959385262</v>
      </c>
      <c r="K135" s="5">
        <v>148.78084714548805</v>
      </c>
      <c r="L135" s="5">
        <v>129.06561275639953</v>
      </c>
    </row>
    <row r="136" spans="1:12">
      <c r="A136" s="2">
        <v>35124</v>
      </c>
      <c r="B136" s="3">
        <v>1449.5452130614699</v>
      </c>
      <c r="C136" s="3">
        <v>2702.2129262994699</v>
      </c>
      <c r="D136" s="3">
        <v>564.322925153406</v>
      </c>
      <c r="E136" s="4">
        <v>59.472642999999998</v>
      </c>
      <c r="F136" s="3">
        <v>151.744607</v>
      </c>
      <c r="G136" s="4">
        <v>52.131754180108331</v>
      </c>
      <c r="J136" s="5">
        <v>144.56687891423152</v>
      </c>
      <c r="K136" s="5">
        <v>146.93922651933701</v>
      </c>
      <c r="L136" s="5">
        <v>129.82543582853472</v>
      </c>
    </row>
    <row r="137" spans="1:12">
      <c r="A137" s="2">
        <v>35153</v>
      </c>
      <c r="B137" s="3">
        <v>1411.9643145038599</v>
      </c>
      <c r="C137" s="3">
        <v>2685.84176392053</v>
      </c>
      <c r="D137" s="3">
        <v>555.92009179623699</v>
      </c>
      <c r="E137" s="4">
        <v>58.180304999999997</v>
      </c>
      <c r="F137" s="3">
        <v>145.682244</v>
      </c>
      <c r="G137" s="4">
        <v>53.476002740694938</v>
      </c>
      <c r="J137" s="5">
        <v>143.82363280083678</v>
      </c>
      <c r="K137" s="5">
        <v>147.1012891344383</v>
      </c>
      <c r="L137" s="5">
        <v>130.64319747915516</v>
      </c>
    </row>
    <row r="138" spans="1:12">
      <c r="A138" s="2">
        <v>35185</v>
      </c>
      <c r="B138" s="3">
        <v>1475.1624088112701</v>
      </c>
      <c r="C138" s="3">
        <v>2735.50316684379</v>
      </c>
      <c r="D138" s="3">
        <v>575.20752200377001</v>
      </c>
      <c r="E138" s="4">
        <v>57.795802000000002</v>
      </c>
      <c r="F138" s="3">
        <v>148.33860899999999</v>
      </c>
      <c r="G138" s="4">
        <v>57.002269185019379</v>
      </c>
      <c r="J138" s="5">
        <v>145.92792181048426</v>
      </c>
      <c r="K138" s="5">
        <v>147.74953959484344</v>
      </c>
      <c r="L138" s="5">
        <v>131.4535750962232</v>
      </c>
    </row>
    <row r="139" spans="1:12">
      <c r="A139" s="2">
        <v>35216</v>
      </c>
      <c r="B139" s="3">
        <v>1442.83193428147</v>
      </c>
      <c r="C139" s="3">
        <v>2696.5255662187901</v>
      </c>
      <c r="D139" s="3">
        <v>563.89095109216203</v>
      </c>
      <c r="E139" s="4">
        <v>57.822113000000002</v>
      </c>
      <c r="F139" s="3">
        <v>146.723073</v>
      </c>
      <c r="G139" s="4">
        <v>55.429388470716383</v>
      </c>
      <c r="J139" s="5">
        <v>146.11704233233871</v>
      </c>
      <c r="K139" s="5">
        <v>148.24309392265192</v>
      </c>
      <c r="L139" s="5">
        <v>132.29229496164115</v>
      </c>
    </row>
    <row r="140" spans="1:12">
      <c r="A140" s="2">
        <v>35244</v>
      </c>
      <c r="B140" s="3">
        <v>1416.79442905919</v>
      </c>
      <c r="C140" s="3">
        <v>2749.9054630851501</v>
      </c>
      <c r="D140" s="3">
        <v>575.63050481966297</v>
      </c>
      <c r="E140" s="4">
        <v>59.778728999999998</v>
      </c>
      <c r="F140" s="3">
        <v>151.547955</v>
      </c>
      <c r="G140" s="4">
        <v>57.935201464128596</v>
      </c>
      <c r="J140" s="5">
        <v>147.17170321129359</v>
      </c>
      <c r="K140" s="5">
        <v>150.26887661141805</v>
      </c>
      <c r="L140" s="5">
        <v>133.10389656253173</v>
      </c>
    </row>
    <row r="141" spans="1:12">
      <c r="A141" s="2">
        <v>35277</v>
      </c>
      <c r="B141" s="3">
        <v>1376.56142361869</v>
      </c>
      <c r="C141" s="3">
        <v>2701.9607135965298</v>
      </c>
      <c r="D141" s="3">
        <v>546.14131281340201</v>
      </c>
      <c r="E141" s="4">
        <v>61.409767000000002</v>
      </c>
      <c r="F141" s="3">
        <v>152.757656</v>
      </c>
      <c r="G141" s="4">
        <v>57.855413104672202</v>
      </c>
      <c r="J141" s="5">
        <v>152.10962957125912</v>
      </c>
      <c r="K141" s="5">
        <v>151.28545119705342</v>
      </c>
      <c r="L141" s="5">
        <v>134.0437054525068</v>
      </c>
    </row>
    <row r="142" spans="1:12">
      <c r="A142" s="2">
        <v>35307</v>
      </c>
      <c r="B142" s="3">
        <v>1432.04869216515</v>
      </c>
      <c r="C142" s="3">
        <v>2669.9653287777101</v>
      </c>
      <c r="D142" s="3">
        <v>547.09508275632004</v>
      </c>
      <c r="E142" s="4">
        <v>62.218764</v>
      </c>
      <c r="F142" s="3">
        <v>160.00439700000001</v>
      </c>
      <c r="G142" s="4">
        <v>57.879920657663341</v>
      </c>
      <c r="J142" s="5">
        <v>154.69932484219953</v>
      </c>
      <c r="K142" s="5">
        <v>152.09576427255988</v>
      </c>
      <c r="L142" s="5">
        <v>134.8475016483651</v>
      </c>
    </row>
    <row r="143" spans="1:12">
      <c r="A143" s="2">
        <v>35338</v>
      </c>
      <c r="B143" s="3">
        <v>1434.7351558729699</v>
      </c>
      <c r="C143" s="3">
        <v>2774.99736030028</v>
      </c>
      <c r="D143" s="3">
        <v>551.83447142265595</v>
      </c>
      <c r="E143" s="4">
        <v>63.244132999999998</v>
      </c>
      <c r="F143" s="3">
        <v>162.030134</v>
      </c>
      <c r="G143" s="4">
        <v>58.681974294200707</v>
      </c>
      <c r="J143" s="5">
        <v>157.23416777428173</v>
      </c>
      <c r="K143" s="5">
        <v>155.29281767955803</v>
      </c>
      <c r="L143" s="5">
        <v>135.61718681966065</v>
      </c>
    </row>
    <row r="144" spans="1:12">
      <c r="A144" s="2">
        <v>35369</v>
      </c>
      <c r="B144" s="3">
        <v>1487.7345566029801</v>
      </c>
      <c r="C144" s="3">
        <v>2788.52395299819</v>
      </c>
      <c r="D144" s="3">
        <v>535.89735566341596</v>
      </c>
      <c r="E144" s="4">
        <v>64.666443000000001</v>
      </c>
      <c r="F144" s="3">
        <v>166.85109199999999</v>
      </c>
      <c r="G144" s="4">
        <v>61.052021871994889</v>
      </c>
      <c r="J144" s="5">
        <v>160.40382956744224</v>
      </c>
      <c r="K144" s="5">
        <v>158.54880294659299</v>
      </c>
      <c r="L144" s="5">
        <v>136.41564564344026</v>
      </c>
    </row>
    <row r="145" spans="1:12">
      <c r="A145" s="2">
        <v>35398</v>
      </c>
      <c r="B145" s="3">
        <v>1509.17773293448</v>
      </c>
      <c r="C145" s="3">
        <v>2867.9010141321901</v>
      </c>
      <c r="D145" s="3">
        <v>530.56070325186897</v>
      </c>
      <c r="E145" s="4">
        <v>65.526433999999995</v>
      </c>
      <c r="F145" s="3">
        <v>174.32696000000001</v>
      </c>
      <c r="G145" s="4">
        <v>59.466482548372618</v>
      </c>
      <c r="J145" s="5">
        <v>162.20993978555262</v>
      </c>
      <c r="K145" s="5">
        <v>161.6869244935543</v>
      </c>
      <c r="L145" s="5">
        <v>137.17588005440106</v>
      </c>
    </row>
    <row r="146" spans="1:12">
      <c r="A146" s="2">
        <v>35430</v>
      </c>
      <c r="B146" s="3">
        <v>1544.5408764241099</v>
      </c>
      <c r="C146" s="3">
        <v>2894.2485886643399</v>
      </c>
      <c r="D146" s="3">
        <v>546.51646110321201</v>
      </c>
      <c r="E146" s="4">
        <v>72.222271000000006</v>
      </c>
      <c r="F146" s="3">
        <v>175.774967</v>
      </c>
      <c r="G146" s="4">
        <v>63.77636344425197</v>
      </c>
      <c r="J146" s="5">
        <v>162.50496349025866</v>
      </c>
      <c r="K146" s="5">
        <v>161.09760589318597</v>
      </c>
      <c r="L146" s="5">
        <v>137.96693477931973</v>
      </c>
    </row>
    <row r="147" spans="1:12">
      <c r="A147" s="2">
        <v>35461</v>
      </c>
      <c r="B147" s="3">
        <v>1545.35181094733</v>
      </c>
      <c r="C147" s="3">
        <v>3052.6231609005399</v>
      </c>
      <c r="D147" s="3">
        <v>608.30421329395404</v>
      </c>
      <c r="E147" s="4">
        <v>75.416889999999995</v>
      </c>
      <c r="F147" s="3">
        <v>171.68517199999999</v>
      </c>
      <c r="G147" s="4">
        <v>61.220493791041847</v>
      </c>
      <c r="J147" s="5">
        <v>163.55015910872032</v>
      </c>
      <c r="K147" s="5">
        <v>162.31307550644567</v>
      </c>
      <c r="L147" s="5">
        <v>138.68360740538304</v>
      </c>
    </row>
    <row r="148" spans="1:12">
      <c r="A148" s="2">
        <v>35489</v>
      </c>
      <c r="B148" s="3">
        <v>1562.8345141156999</v>
      </c>
      <c r="C148" s="3">
        <v>3032.9348375875602</v>
      </c>
      <c r="D148" s="3">
        <v>622.99192331761697</v>
      </c>
      <c r="E148" s="4">
        <v>74.903801999999999</v>
      </c>
      <c r="F148" s="3">
        <v>180.787879</v>
      </c>
      <c r="G148" s="4">
        <v>62.449078904539235</v>
      </c>
      <c r="J148" s="5">
        <v>162.62851976869678</v>
      </c>
      <c r="K148" s="5">
        <v>163.10865561694288</v>
      </c>
      <c r="L148" s="5">
        <v>139.27166140353623</v>
      </c>
    </row>
    <row r="149" spans="1:12">
      <c r="A149" s="2">
        <v>35520</v>
      </c>
      <c r="B149" s="3">
        <v>1543.2947006688401</v>
      </c>
      <c r="C149" s="3">
        <v>2944.2480425660401</v>
      </c>
      <c r="D149" s="3">
        <v>600.66656756635905</v>
      </c>
      <c r="E149" s="4">
        <v>73.648402000000004</v>
      </c>
      <c r="F149" s="3">
        <v>173.852316</v>
      </c>
      <c r="G149" s="4">
        <v>60.282826520774904</v>
      </c>
      <c r="J149" s="5">
        <v>161.88527365530206</v>
      </c>
      <c r="K149" s="5">
        <v>161.83425414364638</v>
      </c>
      <c r="L149" s="5">
        <v>139.97312452570628</v>
      </c>
    </row>
    <row r="150" spans="1:12">
      <c r="A150" s="2">
        <v>35550</v>
      </c>
      <c r="B150" s="3">
        <v>1590.95801216008</v>
      </c>
      <c r="C150" s="3">
        <v>3049.5590580521598</v>
      </c>
      <c r="D150" s="3">
        <v>603.42091986908804</v>
      </c>
      <c r="E150" s="4">
        <v>72.105611999999994</v>
      </c>
      <c r="F150" s="3">
        <v>180.751949</v>
      </c>
      <c r="G150" s="4">
        <v>62.159141552799326</v>
      </c>
      <c r="J150" s="5">
        <v>164.38733446567608</v>
      </c>
      <c r="K150" s="5">
        <v>164.11786372007361</v>
      </c>
      <c r="L150" s="5">
        <v>140.67993505260924</v>
      </c>
    </row>
    <row r="151" spans="1:12">
      <c r="A151" s="2">
        <v>35580</v>
      </c>
      <c r="B151" s="3">
        <v>1664.7616430902401</v>
      </c>
      <c r="C151" s="3">
        <v>3325.1287376929299</v>
      </c>
      <c r="D151" s="3">
        <v>637.327357171166</v>
      </c>
      <c r="E151" s="4">
        <v>75.785089999999997</v>
      </c>
      <c r="F151" s="3">
        <v>189.16067200000001</v>
      </c>
      <c r="G151" s="4">
        <v>59.110770228251873</v>
      </c>
      <c r="J151" s="5">
        <v>168.36138949408416</v>
      </c>
      <c r="K151" s="5">
        <v>165.56906077348063</v>
      </c>
      <c r="L151" s="5">
        <v>141.4635957113212</v>
      </c>
    </row>
    <row r="152" spans="1:12">
      <c r="A152" s="2">
        <v>35611</v>
      </c>
      <c r="B152" s="3">
        <v>1748.2871627981999</v>
      </c>
      <c r="C152" s="3">
        <v>3547.9099305621598</v>
      </c>
      <c r="D152" s="3">
        <v>682.28135514039502</v>
      </c>
      <c r="E152" s="4">
        <v>80.101928000000001</v>
      </c>
      <c r="F152" s="3">
        <v>201.01872</v>
      </c>
      <c r="G152" s="4">
        <v>61.4802372750054</v>
      </c>
      <c r="J152" s="5">
        <v>171.83554025244393</v>
      </c>
      <c r="K152" s="5">
        <v>167.95580110497235</v>
      </c>
      <c r="L152" s="5">
        <v>142.11041096561087</v>
      </c>
    </row>
    <row r="153" spans="1:12">
      <c r="A153" s="2">
        <v>35642</v>
      </c>
      <c r="B153" s="3">
        <v>1745.5671135730199</v>
      </c>
      <c r="C153" s="3">
        <v>3732.2622461399001</v>
      </c>
      <c r="D153" s="3">
        <v>696.27412746602499</v>
      </c>
      <c r="E153" s="4">
        <v>82.674683000000002</v>
      </c>
      <c r="F153" s="3">
        <v>208.497511</v>
      </c>
      <c r="G153" s="4">
        <v>64.207771113568654</v>
      </c>
      <c r="J153" s="5">
        <v>176.46457591631423</v>
      </c>
      <c r="K153" s="5">
        <v>171.65377532228356</v>
      </c>
      <c r="L153" s="5">
        <v>142.81435215338885</v>
      </c>
    </row>
    <row r="154" spans="1:12">
      <c r="A154" s="2">
        <v>35671</v>
      </c>
      <c r="B154" s="3">
        <v>1650.2384947226501</v>
      </c>
      <c r="C154" s="3">
        <v>3533.4014942441199</v>
      </c>
      <c r="D154" s="3">
        <v>616.44342773695496</v>
      </c>
      <c r="E154" s="4">
        <v>82.668942999999999</v>
      </c>
      <c r="F154" s="3">
        <v>201.08969500000001</v>
      </c>
      <c r="G154" s="4">
        <v>63.748640604666868</v>
      </c>
      <c r="J154" s="5">
        <v>176.79238174272842</v>
      </c>
      <c r="K154" s="5">
        <v>170.80662983425407</v>
      </c>
      <c r="L154" s="5">
        <v>143.41883963925787</v>
      </c>
    </row>
    <row r="155" spans="1:12">
      <c r="A155" s="2">
        <v>35703</v>
      </c>
      <c r="B155" s="3">
        <v>1755.2347845475199</v>
      </c>
      <c r="C155" s="3">
        <v>3778.9319076738502</v>
      </c>
      <c r="D155" s="3">
        <v>642.536576207905</v>
      </c>
      <c r="E155" s="4">
        <v>90.110203999999996</v>
      </c>
      <c r="F155" s="3">
        <v>220.42334299999999</v>
      </c>
      <c r="G155" s="4">
        <v>69.600351446011359</v>
      </c>
      <c r="J155" s="5">
        <v>180.18583923155018</v>
      </c>
      <c r="K155" s="5">
        <v>173.54696132596681</v>
      </c>
      <c r="L155" s="5">
        <v>143.98429006731109</v>
      </c>
    </row>
    <row r="156" spans="1:12">
      <c r="A156" s="2">
        <v>35734</v>
      </c>
      <c r="B156" s="3">
        <v>1561.0839371673701</v>
      </c>
      <c r="C156" s="3">
        <v>3678.39760741598</v>
      </c>
      <c r="D156" s="3">
        <v>551.77151042405603</v>
      </c>
      <c r="E156" s="4">
        <v>89.369811999999996</v>
      </c>
      <c r="F156" s="3">
        <v>204.060565</v>
      </c>
      <c r="G156" s="4">
        <v>68.524587533956378</v>
      </c>
      <c r="J156" s="5">
        <v>181.62692898930723</v>
      </c>
      <c r="K156" s="5">
        <v>175.38121546961321</v>
      </c>
      <c r="L156" s="5">
        <v>144.56781933838258</v>
      </c>
    </row>
    <row r="157" spans="1:12">
      <c r="A157" s="2">
        <v>35762</v>
      </c>
      <c r="B157" s="3">
        <v>1575.54919539906</v>
      </c>
      <c r="C157" s="3">
        <v>3857.0577445888098</v>
      </c>
      <c r="D157" s="3">
        <v>547.68179932831595</v>
      </c>
      <c r="E157" s="4">
        <v>93.619282999999996</v>
      </c>
      <c r="F157" s="3">
        <v>210.890792</v>
      </c>
      <c r="G157" s="4">
        <v>68.566435499563369</v>
      </c>
      <c r="J157" s="5">
        <v>180.50796590166846</v>
      </c>
      <c r="K157" s="5">
        <v>176.41988950276235</v>
      </c>
      <c r="L157" s="5">
        <v>145.11806026254251</v>
      </c>
    </row>
    <row r="158" spans="1:12">
      <c r="A158" s="2">
        <v>35795</v>
      </c>
      <c r="B158" s="3">
        <v>1703.57302995845</v>
      </c>
      <c r="C158" s="3">
        <v>4100.6438687400296</v>
      </c>
      <c r="D158" s="3">
        <v>589.03035606328103</v>
      </c>
      <c r="E158" s="4">
        <v>100</v>
      </c>
      <c r="F158" s="3">
        <v>215.29847599999999</v>
      </c>
      <c r="G158" s="4">
        <v>66.802083981288604</v>
      </c>
      <c r="J158" s="5">
        <v>182.37585425899789</v>
      </c>
      <c r="K158" s="5">
        <v>178.34990791896865</v>
      </c>
      <c r="L158" s="5">
        <v>145.74104796290968</v>
      </c>
    </row>
    <row r="159" spans="1:12">
      <c r="A159" s="2">
        <v>35825</v>
      </c>
      <c r="B159" s="3">
        <v>1727.9627057216101</v>
      </c>
      <c r="C159" s="3">
        <v>4007.6747254474399</v>
      </c>
      <c r="D159" s="3">
        <v>516.06227500002205</v>
      </c>
      <c r="E159" s="4">
        <v>95.039734999999993</v>
      </c>
      <c r="F159" s="3">
        <v>231.80567500000001</v>
      </c>
      <c r="G159" s="4">
        <v>62.969541539947706</v>
      </c>
      <c r="J159" s="5">
        <v>184.35280088601002</v>
      </c>
      <c r="K159" s="5">
        <v>180.60405156537743</v>
      </c>
      <c r="L159" s="5">
        <v>146.36073492001768</v>
      </c>
    </row>
    <row r="160" spans="1:12">
      <c r="A160" s="2">
        <v>35853</v>
      </c>
      <c r="B160" s="3">
        <v>1770.11204041878</v>
      </c>
      <c r="C160" s="3">
        <v>4305.16742100182</v>
      </c>
      <c r="D160" s="3">
        <v>573.356098588588</v>
      </c>
      <c r="E160" s="4">
        <v>95.027249999999995</v>
      </c>
      <c r="F160" s="3">
        <f t="shared" ref="F160:F170" si="0">F161*1.011</f>
        <v>295.78335817909971</v>
      </c>
      <c r="G160" s="4">
        <v>63.561090007082285</v>
      </c>
      <c r="J160" s="5">
        <v>184.75183472146898</v>
      </c>
      <c r="K160" s="5">
        <v>181.1491712707182</v>
      </c>
      <c r="L160" s="5">
        <v>146.91920262068982</v>
      </c>
    </row>
    <row r="161" spans="1:12">
      <c r="A161" s="2">
        <v>35885</v>
      </c>
      <c r="B161" s="3">
        <v>1825.35078730645</v>
      </c>
      <c r="C161" s="3">
        <v>4610.0861565382902</v>
      </c>
      <c r="D161" s="3">
        <v>614.56381972690099</v>
      </c>
      <c r="E161" s="4">
        <v>98.954329999999999</v>
      </c>
      <c r="F161" s="3">
        <f t="shared" si="0"/>
        <v>292.56514162126581</v>
      </c>
      <c r="G161" s="4">
        <v>60.003855468181925</v>
      </c>
      <c r="J161" s="5">
        <v>187.26902455796471</v>
      </c>
      <c r="K161" s="5">
        <v>182.14364640883971</v>
      </c>
      <c r="L161" s="5">
        <v>147.54013362692893</v>
      </c>
    </row>
    <row r="162" spans="1:12">
      <c r="A162" s="2">
        <v>35915</v>
      </c>
      <c r="B162" s="3">
        <v>1830.3895945854099</v>
      </c>
      <c r="C162" s="3">
        <v>4735.45029974522</v>
      </c>
      <c r="D162" s="3">
        <v>618.26540150535095</v>
      </c>
      <c r="E162" s="4">
        <v>98.271420000000006</v>
      </c>
      <c r="F162" s="3">
        <f t="shared" si="0"/>
        <v>289.3819402782056</v>
      </c>
      <c r="G162" s="4">
        <v>57.636073329479728</v>
      </c>
      <c r="J162" s="5">
        <v>187.37872923568108</v>
      </c>
      <c r="K162" s="5">
        <v>182.9834254143646</v>
      </c>
      <c r="L162" s="5">
        <v>148.14420977397234</v>
      </c>
    </row>
    <row r="163" spans="1:12">
      <c r="A163" s="2">
        <v>35944</v>
      </c>
      <c r="B163" s="3">
        <v>1797.1245562710501</v>
      </c>
      <c r="C163" s="3">
        <v>4868.3241371849599</v>
      </c>
      <c r="D163" s="3">
        <v>555.38736848606004</v>
      </c>
      <c r="E163" s="4">
        <v>101.3643</v>
      </c>
      <c r="F163" s="3">
        <f t="shared" si="0"/>
        <v>286.23337317329936</v>
      </c>
      <c r="G163" s="4">
        <v>57.844600642785778</v>
      </c>
      <c r="J163" s="5">
        <v>191.79468110844832</v>
      </c>
      <c r="K163" s="5">
        <v>185.06077348066293</v>
      </c>
      <c r="L163" s="5">
        <v>148.75979337547852</v>
      </c>
    </row>
    <row r="164" spans="1:12">
      <c r="A164" s="2">
        <v>35976</v>
      </c>
      <c r="B164" s="3">
        <v>1823.07735906843</v>
      </c>
      <c r="C164" s="3">
        <v>5041.7344302425799</v>
      </c>
      <c r="D164" s="3">
        <v>502.830717437955</v>
      </c>
      <c r="E164" s="4">
        <v>101.28919999999999</v>
      </c>
      <c r="F164" s="3">
        <f t="shared" si="0"/>
        <v>283.11906347507357</v>
      </c>
      <c r="G164" s="4">
        <v>57.445935655155701</v>
      </c>
      <c r="I164" s="6">
        <v>200</v>
      </c>
      <c r="J164" s="5">
        <v>190.53577068151733</v>
      </c>
      <c r="K164" s="5">
        <v>186.26151012891344</v>
      </c>
      <c r="L164" s="5">
        <v>149.37208626637982</v>
      </c>
    </row>
    <row r="165" spans="1:12">
      <c r="A165" s="2">
        <v>36007</v>
      </c>
      <c r="B165" s="3">
        <v>1848.95629777574</v>
      </c>
      <c r="C165" s="3">
        <v>5133.8559129339801</v>
      </c>
      <c r="D165" s="3">
        <v>529.02472693466598</v>
      </c>
      <c r="E165" s="4">
        <v>98.304590000000005</v>
      </c>
      <c r="F165" s="3">
        <f t="shared" si="0"/>
        <v>280.03863845210049</v>
      </c>
      <c r="G165" s="4">
        <v>57.543645447111551</v>
      </c>
      <c r="I165" s="7">
        <v>200</v>
      </c>
      <c r="J165" s="5">
        <v>191.8501644646727</v>
      </c>
      <c r="K165" s="5">
        <v>187.24125230202577</v>
      </c>
      <c r="L165" s="5">
        <v>150.04931049580173</v>
      </c>
    </row>
    <row r="166" spans="1:12">
      <c r="A166" s="2">
        <v>36038</v>
      </c>
      <c r="B166" s="3">
        <v>1697.72502817803</v>
      </c>
      <c r="C166" s="3">
        <v>4722.1528156853901</v>
      </c>
      <c r="D166" s="3">
        <v>399.06345717776901</v>
      </c>
      <c r="E166" s="4">
        <v>94.510040000000004</v>
      </c>
      <c r="F166" s="3">
        <f t="shared" si="0"/>
        <v>276.99172942838823</v>
      </c>
      <c r="G166" s="4">
        <v>57.720333210456907</v>
      </c>
      <c r="H166" s="8"/>
      <c r="I166" s="7">
        <v>200</v>
      </c>
      <c r="J166" s="5">
        <v>189.1822999936592</v>
      </c>
      <c r="K166" s="5">
        <v>190.54880294659299</v>
      </c>
      <c r="L166" s="5">
        <v>150.66243609700854</v>
      </c>
    </row>
    <row r="167" spans="1:12">
      <c r="A167" s="2">
        <v>36068</v>
      </c>
      <c r="B167" s="3">
        <v>1749.9737028831801</v>
      </c>
      <c r="C167" s="3">
        <v>4644.1785375667096</v>
      </c>
      <c r="D167" s="3">
        <v>410.04739683296702</v>
      </c>
      <c r="E167" s="4">
        <v>98.340059999999994</v>
      </c>
      <c r="F167" s="3">
        <f t="shared" si="0"/>
        <v>273.97797173925642</v>
      </c>
      <c r="G167" s="4">
        <v>57.398727057874879</v>
      </c>
      <c r="H167" s="8"/>
      <c r="I167" s="7">
        <v>192.71</v>
      </c>
      <c r="J167" s="5">
        <v>196.97028554613183</v>
      </c>
      <c r="K167" s="5">
        <v>194.7034990791897</v>
      </c>
      <c r="L167" s="5">
        <v>151.35240179737008</v>
      </c>
    </row>
    <row r="168" spans="1:12">
      <c r="A168" s="2">
        <v>36098</v>
      </c>
      <c r="B168" s="3">
        <v>1809.5324548917199</v>
      </c>
      <c r="C168" s="3">
        <v>4820.6247186483197</v>
      </c>
      <c r="D168" s="3">
        <v>431.37413069927698</v>
      </c>
      <c r="E168" s="4">
        <v>93.012140000000002</v>
      </c>
      <c r="F168" s="3">
        <f t="shared" si="0"/>
        <v>270.99700468769186</v>
      </c>
      <c r="G168" s="4">
        <v>51.819048459433212</v>
      </c>
      <c r="H168" s="8"/>
      <c r="I168" s="7">
        <v>192.71</v>
      </c>
      <c r="J168" s="5">
        <v>199.14895765165514</v>
      </c>
      <c r="K168" s="5">
        <v>194.12891344383056</v>
      </c>
      <c r="L168" s="5">
        <v>151.9979830351829</v>
      </c>
    </row>
    <row r="169" spans="1:12">
      <c r="A169" s="2">
        <v>36129</v>
      </c>
      <c r="B169" s="3">
        <v>1903.11627970685</v>
      </c>
      <c r="C169" s="3">
        <v>5054.8515557065102</v>
      </c>
      <c r="D169" s="3">
        <v>462.38369852875599</v>
      </c>
      <c r="E169" s="4">
        <v>93.397970000000001</v>
      </c>
      <c r="F169" s="3">
        <f t="shared" si="0"/>
        <v>268.04847150117894</v>
      </c>
      <c r="G169" s="4">
        <v>52.649070431941873</v>
      </c>
      <c r="H169" s="8"/>
      <c r="I169" s="7">
        <v>192.71</v>
      </c>
      <c r="J169" s="5">
        <v>199.09789141699429</v>
      </c>
      <c r="K169" s="5">
        <v>195.66114180478823</v>
      </c>
      <c r="L169" s="5">
        <v>152.59794579397021</v>
      </c>
    </row>
    <row r="170" spans="1:12">
      <c r="A170" s="2">
        <v>36160</v>
      </c>
      <c r="B170" s="3">
        <v>1937.41616256057</v>
      </c>
      <c r="C170" s="3">
        <v>5436.1303625942501</v>
      </c>
      <c r="D170" s="3">
        <v>467.16091207167602</v>
      </c>
      <c r="E170" s="4">
        <v>95.489159999999998</v>
      </c>
      <c r="F170" s="3">
        <f t="shared" si="0"/>
        <v>265.13201928899997</v>
      </c>
      <c r="G170" s="4">
        <v>45.596232546321204</v>
      </c>
      <c r="H170" s="8"/>
      <c r="I170">
        <v>189.76</v>
      </c>
      <c r="J170" s="5">
        <v>199.77368023487406</v>
      </c>
      <c r="K170" s="5">
        <v>196.33149171270722</v>
      </c>
      <c r="L170" s="5">
        <v>153.2336649326227</v>
      </c>
    </row>
    <row r="171" spans="1:12">
      <c r="A171" s="2">
        <v>36189</v>
      </c>
      <c r="B171" s="3">
        <v>2006.8188598874201</v>
      </c>
      <c r="C171" s="3">
        <v>5424.1514406869101</v>
      </c>
      <c r="D171" s="3">
        <v>448.72303681399598</v>
      </c>
      <c r="E171" s="4">
        <v>91.650013999999999</v>
      </c>
      <c r="F171" s="3">
        <v>262.247299</v>
      </c>
      <c r="G171" s="4">
        <v>46.300092468892259</v>
      </c>
      <c r="I171">
        <v>189.76</v>
      </c>
      <c r="J171" s="5">
        <v>200.68145258350839</v>
      </c>
      <c r="K171" s="5">
        <v>198.57090239410684</v>
      </c>
      <c r="L171" s="5">
        <v>153.86939410392949</v>
      </c>
    </row>
    <row r="172" spans="1:12">
      <c r="A172" s="2">
        <v>36217</v>
      </c>
      <c r="B172" s="3">
        <v>1980.34214496001</v>
      </c>
      <c r="C172" s="3">
        <v>5342.6941119698804</v>
      </c>
      <c r="D172" s="3">
        <v>458.41449907496798</v>
      </c>
      <c r="E172" s="4">
        <v>89.944742000000005</v>
      </c>
      <c r="F172" s="3">
        <v>252.322564</v>
      </c>
      <c r="G172" s="4">
        <v>46.596348240563714</v>
      </c>
      <c r="I172">
        <v>189.76</v>
      </c>
      <c r="J172" s="5">
        <v>197.87805789476616</v>
      </c>
      <c r="K172" s="5">
        <v>196.02209944751388</v>
      </c>
      <c r="L172" s="5">
        <v>154.42210306104309</v>
      </c>
    </row>
    <row r="173" spans="1:12">
      <c r="A173" s="2">
        <v>36250</v>
      </c>
      <c r="B173" s="3">
        <v>2030.4986877506601</v>
      </c>
      <c r="C173" s="3">
        <v>5472.9415906998101</v>
      </c>
      <c r="D173" s="3">
        <v>510.16120229367999</v>
      </c>
      <c r="E173" s="4">
        <v>88.216379000000003</v>
      </c>
      <c r="F173" s="3">
        <v>258.50466799999998</v>
      </c>
      <c r="G173" s="4">
        <v>49.600494025424858</v>
      </c>
      <c r="I173">
        <v>187.63</v>
      </c>
      <c r="J173" s="5">
        <v>199.72261400021318</v>
      </c>
      <c r="K173" s="5">
        <v>197.5027624309393</v>
      </c>
      <c r="L173" s="5">
        <v>155.05125081114011</v>
      </c>
    </row>
    <row r="174" spans="1:12">
      <c r="A174" s="2">
        <v>36280</v>
      </c>
      <c r="B174" s="3">
        <v>2134.3098308253898</v>
      </c>
      <c r="C174" s="3">
        <v>5421.18862240203</v>
      </c>
      <c r="D174" s="3">
        <v>546.24782208760803</v>
      </c>
      <c r="E174" s="4">
        <v>91.379538999999994</v>
      </c>
      <c r="F174" s="3">
        <v>256.78447399999999</v>
      </c>
      <c r="G174" s="4">
        <v>49.668441742190289</v>
      </c>
      <c r="I174">
        <v>187.63</v>
      </c>
      <c r="J174" s="5">
        <v>200.38264277460507</v>
      </c>
      <c r="K174" s="5">
        <v>198.93186003683246</v>
      </c>
      <c r="L174" s="5">
        <v>155.65984165261091</v>
      </c>
    </row>
    <row r="175" spans="1:12">
      <c r="A175" s="2">
        <v>36311</v>
      </c>
      <c r="B175" s="3">
        <v>2002.61088670512</v>
      </c>
      <c r="C175" s="3">
        <v>5336.5501523705498</v>
      </c>
      <c r="D175" s="3">
        <v>554.78933309056697</v>
      </c>
      <c r="E175" s="4">
        <v>94.098618999999999</v>
      </c>
      <c r="F175" s="3">
        <v>243.79921100000001</v>
      </c>
      <c r="G175" s="4">
        <v>48.226149663503868</v>
      </c>
      <c r="I175">
        <v>187.63</v>
      </c>
      <c r="J175" s="5">
        <v>197.64102622508193</v>
      </c>
      <c r="K175" s="5">
        <v>197.70902394106821</v>
      </c>
      <c r="L175" s="5">
        <v>156.28406336945491</v>
      </c>
    </row>
    <row r="176" spans="1:12">
      <c r="A176" s="2">
        <v>36341</v>
      </c>
      <c r="B176" s="3">
        <v>2061.9241887850199</v>
      </c>
      <c r="C176" s="3">
        <v>5475.2218508880396</v>
      </c>
      <c r="D176" s="3">
        <v>605.48029098341704</v>
      </c>
      <c r="E176" s="4">
        <v>91.938770000000005</v>
      </c>
      <c r="F176" s="3">
        <v>244.974738</v>
      </c>
      <c r="G176" s="4">
        <v>49.583325144719232</v>
      </c>
      <c r="I176">
        <v>184.8</v>
      </c>
      <c r="J176" s="5">
        <v>196.79124591146936</v>
      </c>
      <c r="K176" s="5">
        <v>195.92633517495403</v>
      </c>
      <c r="L176" s="5">
        <v>156.89717893800744</v>
      </c>
    </row>
    <row r="177" spans="1:12">
      <c r="A177" s="2">
        <v>36371</v>
      </c>
      <c r="B177" s="3">
        <v>2089.8716814275599</v>
      </c>
      <c r="C177" s="3">
        <v>5533.9665437096801</v>
      </c>
      <c r="D177" s="3">
        <v>597.06054400210405</v>
      </c>
      <c r="E177" s="4">
        <v>90.671054999999996</v>
      </c>
      <c r="F177" s="3">
        <v>257.59357899999998</v>
      </c>
      <c r="G177" s="4">
        <v>54.091907150133466</v>
      </c>
      <c r="I177">
        <v>184.8</v>
      </c>
      <c r="J177" s="5">
        <v>198.15921460808298</v>
      </c>
      <c r="K177" s="5">
        <v>195.08655616942917</v>
      </c>
      <c r="L177" s="5">
        <v>157.56454106826899</v>
      </c>
    </row>
    <row r="178" spans="1:12">
      <c r="A178" s="2">
        <v>36403</v>
      </c>
      <c r="B178" s="3">
        <v>2022.7478127418001</v>
      </c>
      <c r="C178" s="3">
        <v>5662.3538538696002</v>
      </c>
      <c r="D178" s="3">
        <v>617.48034143513996</v>
      </c>
      <c r="E178" s="4">
        <v>91.775617999999994</v>
      </c>
      <c r="F178" s="3">
        <v>259.96322700000002</v>
      </c>
      <c r="G178" s="4">
        <v>53.040127879934126</v>
      </c>
      <c r="I178">
        <v>184.8</v>
      </c>
      <c r="J178" s="5">
        <v>197.97892832935554</v>
      </c>
      <c r="K178" s="5">
        <v>195.13812154696143</v>
      </c>
      <c r="L178" s="5">
        <v>158.21464703316354</v>
      </c>
    </row>
    <row r="179" spans="1:12">
      <c r="A179" s="2">
        <v>36433</v>
      </c>
      <c r="B179" s="3">
        <v>1984.25411383864</v>
      </c>
      <c r="C179" s="3">
        <v>5475.4395454769401</v>
      </c>
      <c r="D179" s="3">
        <v>582.45957783527194</v>
      </c>
      <c r="E179" s="4">
        <v>86.402163999999999</v>
      </c>
      <c r="F179" s="3">
        <v>253.744191</v>
      </c>
      <c r="G179" s="4">
        <v>58.716302029209878</v>
      </c>
      <c r="I179">
        <v>184.72</v>
      </c>
      <c r="J179" s="5">
        <v>199.65327904326705</v>
      </c>
      <c r="K179" s="5">
        <v>196.21362799263363</v>
      </c>
      <c r="L179" s="5">
        <v>158.84214942795811</v>
      </c>
    </row>
    <row r="180" spans="1:12">
      <c r="A180" s="2">
        <v>36462</v>
      </c>
      <c r="B180" s="3">
        <v>1986.3586387376799</v>
      </c>
      <c r="C180" s="3">
        <v>5899.5734466366102</v>
      </c>
      <c r="D180" s="3">
        <v>609.19083461430102</v>
      </c>
      <c r="E180" s="4">
        <v>86.462626</v>
      </c>
      <c r="F180" s="3">
        <v>251.216399</v>
      </c>
      <c r="G180" s="4">
        <v>60.433025781419111</v>
      </c>
      <c r="I180">
        <v>184.72</v>
      </c>
      <c r="J180" s="5">
        <v>197.9278620946946</v>
      </c>
      <c r="K180" s="5">
        <v>196.64088397790064</v>
      </c>
      <c r="L180" s="5">
        <v>159.51196955851907</v>
      </c>
    </row>
    <row r="181" spans="1:12">
      <c r="A181" s="2">
        <v>36494</v>
      </c>
      <c r="B181" s="3">
        <v>2098.3248972051802</v>
      </c>
      <c r="C181" s="3">
        <v>6081.1015257110503</v>
      </c>
      <c r="D181" s="3">
        <v>665.43210336112202</v>
      </c>
      <c r="E181" s="4">
        <v>84.817887999999996</v>
      </c>
      <c r="F181" s="3">
        <v>251.03240600000001</v>
      </c>
      <c r="G181" s="4">
        <v>58.299371329877751</v>
      </c>
      <c r="I181">
        <v>184.72</v>
      </c>
      <c r="J181" s="5">
        <v>198.53305392089581</v>
      </c>
      <c r="K181" s="5">
        <v>197.26703499079201</v>
      </c>
      <c r="L181" s="5">
        <v>160.18878244911539</v>
      </c>
    </row>
    <row r="182" spans="1:12">
      <c r="A182" s="2">
        <v>36525</v>
      </c>
      <c r="B182" s="3">
        <v>2155.0684385531299</v>
      </c>
      <c r="C182" s="3">
        <v>6386.7124471674997</v>
      </c>
      <c r="D182" s="3">
        <v>728.68391889464499</v>
      </c>
      <c r="E182" s="4">
        <v>85.027424999999994</v>
      </c>
      <c r="F182" s="3">
        <v>252.238381</v>
      </c>
      <c r="G182" s="4">
        <v>60.231307556881504</v>
      </c>
      <c r="I182">
        <v>183.78</v>
      </c>
      <c r="J182" s="5">
        <v>197.33844570264876</v>
      </c>
      <c r="K182" s="5">
        <v>196.87661141804799</v>
      </c>
      <c r="L182" s="5">
        <v>160.90833444695795</v>
      </c>
    </row>
    <row r="183" spans="1:12">
      <c r="A183" s="2">
        <v>36556</v>
      </c>
      <c r="B183" s="3">
        <v>2133.0719170218999</v>
      </c>
      <c r="C183" s="3">
        <v>6178.4347790931897</v>
      </c>
      <c r="D183" s="3">
        <v>752.10710375512303</v>
      </c>
      <c r="E183" s="4">
        <v>86.693421999999998</v>
      </c>
      <c r="F183" s="3">
        <v>243.140378</v>
      </c>
      <c r="G183" s="4">
        <v>67.149969439586883</v>
      </c>
      <c r="I183">
        <v>183.78</v>
      </c>
      <c r="J183" s="5">
        <v>196.8839131202979</v>
      </c>
      <c r="K183" s="5">
        <v>196.37569060773487</v>
      </c>
      <c r="L183" s="5">
        <v>161.70884996486566</v>
      </c>
    </row>
    <row r="184" spans="1:12">
      <c r="A184" s="2">
        <v>36585</v>
      </c>
      <c r="B184" s="3">
        <v>2164.4225351154601</v>
      </c>
      <c r="C184" s="3">
        <v>6433.9563402448703</v>
      </c>
      <c r="D184" s="3">
        <v>791.32314118692102</v>
      </c>
      <c r="E184" s="4">
        <v>88.177308999999994</v>
      </c>
      <c r="F184" s="3">
        <v>258.03560900000002</v>
      </c>
      <c r="G184" s="4">
        <v>65.520635866107796</v>
      </c>
      <c r="I184">
        <v>183.78</v>
      </c>
      <c r="J184" s="5">
        <v>200.91597557439522</v>
      </c>
      <c r="K184" s="5">
        <v>198.16574585635368</v>
      </c>
      <c r="L184" s="5">
        <v>162.40744374791069</v>
      </c>
    </row>
    <row r="185" spans="1:12">
      <c r="A185" s="2">
        <v>36616</v>
      </c>
      <c r="B185" s="3">
        <v>2172.4277543658</v>
      </c>
      <c r="C185" s="3">
        <v>6960.4955088915503</v>
      </c>
      <c r="D185" s="3">
        <v>804.551291541757</v>
      </c>
      <c r="E185" s="4">
        <v>91.698588000000001</v>
      </c>
      <c r="F185" s="3">
        <v>258.88458900000001</v>
      </c>
      <c r="G185" s="4">
        <v>73.11532933125595</v>
      </c>
      <c r="I185">
        <v>180.91</v>
      </c>
      <c r="J185" s="5">
        <v>203.29637315842982</v>
      </c>
      <c r="K185" s="5">
        <v>200.7734806629835</v>
      </c>
      <c r="L185" s="5">
        <v>163.1750722250782</v>
      </c>
    </row>
    <row r="186" spans="1:12">
      <c r="A186" s="2">
        <v>36644</v>
      </c>
      <c r="B186" s="3">
        <v>2200.6357953155202</v>
      </c>
      <c r="C186" s="3">
        <v>6935.4919149922498</v>
      </c>
      <c r="D186" s="3">
        <v>757.61699463513798</v>
      </c>
      <c r="E186" s="4">
        <v>100.517899</v>
      </c>
      <c r="F186" s="3">
        <v>264.53381899999999</v>
      </c>
      <c r="G186" s="4">
        <v>81.75862874201863</v>
      </c>
      <c r="I186">
        <v>180.91</v>
      </c>
      <c r="J186" s="5">
        <v>204.11589541979902</v>
      </c>
      <c r="K186" s="5">
        <v>200.83977900552492</v>
      </c>
      <c r="L186" s="5">
        <v>163.92872521482923</v>
      </c>
    </row>
    <row r="187" spans="1:12">
      <c r="A187" s="2">
        <v>36677</v>
      </c>
      <c r="B187" s="3">
        <v>2172.46361218108</v>
      </c>
      <c r="C187" s="3">
        <v>6914.8158475092896</v>
      </c>
      <c r="D187" s="3">
        <v>742.84565196122605</v>
      </c>
      <c r="E187" s="4">
        <v>104.113713</v>
      </c>
      <c r="F187" s="3">
        <v>272.51565299999999</v>
      </c>
      <c r="G187" s="4">
        <v>82.224546639630773</v>
      </c>
      <c r="I187">
        <v>180.91</v>
      </c>
      <c r="J187" s="5">
        <v>206.60472025615007</v>
      </c>
      <c r="K187" s="5">
        <v>201.3112338858196</v>
      </c>
      <c r="L187" s="5">
        <v>164.7966300715569</v>
      </c>
    </row>
    <row r="188" spans="1:12">
      <c r="A188" s="2">
        <v>36707</v>
      </c>
      <c r="B188" s="3">
        <v>2365.6584494308299</v>
      </c>
      <c r="C188" s="3">
        <v>6792.6070340999804</v>
      </c>
      <c r="D188" s="3">
        <v>730.71535876254495</v>
      </c>
      <c r="E188" s="4">
        <v>102.921863</v>
      </c>
      <c r="F188" s="3">
        <v>280.102576</v>
      </c>
      <c r="G188" s="4">
        <v>87.248269100400293</v>
      </c>
      <c r="I188">
        <v>185.8</v>
      </c>
      <c r="J188" s="5">
        <v>208.93342058815753</v>
      </c>
      <c r="K188" s="5">
        <v>203.64640883977904</v>
      </c>
      <c r="L188" s="5">
        <v>165.65055944086814</v>
      </c>
    </row>
    <row r="189" spans="1:12">
      <c r="A189" s="2">
        <v>36738</v>
      </c>
      <c r="B189" s="3">
        <v>2305.5421136489399</v>
      </c>
      <c r="C189" s="3">
        <v>6846.2443447225496</v>
      </c>
      <c r="D189" s="3">
        <v>718.75376054497201</v>
      </c>
      <c r="E189" s="4">
        <v>114.362734</v>
      </c>
      <c r="F189" s="3">
        <v>287.66349500000001</v>
      </c>
      <c r="G189" s="4">
        <v>94.433068087722248</v>
      </c>
      <c r="I189">
        <v>185.8</v>
      </c>
      <c r="J189" s="5">
        <v>208.99582974474282</v>
      </c>
      <c r="K189" s="5">
        <v>205.15653775322292</v>
      </c>
      <c r="L189" s="5">
        <v>166.49174733923974</v>
      </c>
    </row>
    <row r="190" spans="1:12">
      <c r="A190" s="2">
        <v>36769</v>
      </c>
      <c r="B190" s="3">
        <v>2336.4917360856698</v>
      </c>
      <c r="C190" s="3">
        <v>7084.48899740662</v>
      </c>
      <c r="D190" s="3">
        <v>723.78778252100005</v>
      </c>
      <c r="E190" s="4">
        <v>110.68898799999999</v>
      </c>
      <c r="F190" s="3">
        <v>288.57180699999998</v>
      </c>
      <c r="G190" s="4">
        <v>95.9268859051883</v>
      </c>
      <c r="I190">
        <v>185.8</v>
      </c>
      <c r="J190" s="5">
        <v>209.50330622318569</v>
      </c>
      <c r="K190" s="5">
        <v>206.57090239410684</v>
      </c>
      <c r="L190" s="5">
        <v>167.35677282418817</v>
      </c>
    </row>
    <row r="191" spans="1:12">
      <c r="A191" s="2">
        <v>36798</v>
      </c>
      <c r="B191" s="3">
        <v>2385.0157238369402</v>
      </c>
      <c r="C191" s="3">
        <v>7157.6794277108102</v>
      </c>
      <c r="D191" s="3">
        <v>704.80784793387397</v>
      </c>
      <c r="E191" s="4">
        <v>120.95939300000001</v>
      </c>
      <c r="F191" s="3">
        <v>288.99618400000003</v>
      </c>
      <c r="G191" s="4">
        <v>101.65160100954954</v>
      </c>
      <c r="I191">
        <v>206.03</v>
      </c>
      <c r="J191" s="5">
        <v>211.44179157219369</v>
      </c>
      <c r="K191" s="5">
        <v>208.2357274401474</v>
      </c>
      <c r="L191" s="5">
        <v>168.23987715215483</v>
      </c>
    </row>
    <row r="192" spans="1:12">
      <c r="A192" s="2">
        <v>36830</v>
      </c>
      <c r="B192" s="3">
        <v>2333.9968637451002</v>
      </c>
      <c r="C192" s="3">
        <v>7356.5174820869897</v>
      </c>
      <c r="D192" s="3">
        <v>683.22884358809097</v>
      </c>
      <c r="E192" s="4">
        <v>121.15833000000001</v>
      </c>
      <c r="F192" s="3">
        <v>293.41190599999999</v>
      </c>
      <c r="G192" s="4">
        <v>106.6382016183538</v>
      </c>
      <c r="I192">
        <v>206.03</v>
      </c>
      <c r="J192" s="5">
        <v>212.97617955614552</v>
      </c>
      <c r="K192" s="5">
        <v>209.78268876611423</v>
      </c>
      <c r="L192" s="5">
        <v>169.19202620689822</v>
      </c>
    </row>
    <row r="193" spans="1:12">
      <c r="A193" s="2">
        <v>36860</v>
      </c>
      <c r="B193" s="3">
        <v>2353.2317883912901</v>
      </c>
      <c r="C193" s="3">
        <v>6810.93140616045</v>
      </c>
      <c r="D193" s="3">
        <v>614.47874437179905</v>
      </c>
      <c r="E193" s="4">
        <v>121.717556</v>
      </c>
      <c r="F193" s="3">
        <v>295.16835099999997</v>
      </c>
      <c r="G193" s="4">
        <v>103.89918874596623</v>
      </c>
      <c r="I193">
        <v>206.03</v>
      </c>
      <c r="J193" s="5">
        <v>217.15511514989592</v>
      </c>
      <c r="K193" s="5">
        <v>213.20073664825046</v>
      </c>
      <c r="L193" s="5">
        <v>170.09362071670876</v>
      </c>
    </row>
    <row r="194" spans="1:12">
      <c r="A194" s="2">
        <v>36889</v>
      </c>
      <c r="B194" s="3">
        <v>2307.2926963313998</v>
      </c>
      <c r="C194" s="3">
        <v>6549.5898944698401</v>
      </c>
      <c r="D194" s="3">
        <v>595.45016713843995</v>
      </c>
      <c r="E194" s="4">
        <v>123.68566800000001</v>
      </c>
      <c r="F194" s="3">
        <v>293.48245200000002</v>
      </c>
      <c r="G194" s="4">
        <v>106.2095014968404</v>
      </c>
      <c r="I194">
        <v>192.43</v>
      </c>
      <c r="J194" s="5">
        <v>221.17518827403521</v>
      </c>
      <c r="K194" s="5">
        <v>216.05893186003681</v>
      </c>
      <c r="L194" s="5">
        <v>171.00342193772292</v>
      </c>
    </row>
    <row r="195" spans="1:12">
      <c r="A195" s="2">
        <v>36922</v>
      </c>
      <c r="B195" s="3">
        <v>2428.89957671209</v>
      </c>
      <c r="C195" s="3">
        <v>6755.8281051653203</v>
      </c>
      <c r="D195" s="3">
        <v>685.46225876722394</v>
      </c>
      <c r="E195" s="4">
        <v>126.17652699999999</v>
      </c>
      <c r="F195" s="3">
        <v>289.17167000000001</v>
      </c>
      <c r="G195" s="4">
        <v>107.01219042535291</v>
      </c>
      <c r="I195">
        <v>192.43</v>
      </c>
      <c r="J195" s="5">
        <v>224.49363164961488</v>
      </c>
      <c r="K195" s="5">
        <v>218.96132596685084</v>
      </c>
      <c r="L195" s="5">
        <v>171.92104862907794</v>
      </c>
    </row>
    <row r="196" spans="1:12">
      <c r="A196" s="2">
        <v>36950</v>
      </c>
      <c r="B196" s="3">
        <v>2431.1372038018299</v>
      </c>
      <c r="C196" s="3">
        <v>6480.6679392506603</v>
      </c>
      <c r="D196" s="3">
        <v>661.92387891027397</v>
      </c>
      <c r="E196" s="4">
        <v>129.870634</v>
      </c>
      <c r="F196" s="3">
        <v>287.21605899999997</v>
      </c>
      <c r="G196" s="4">
        <v>109.32274413492192</v>
      </c>
      <c r="I196">
        <v>192.43</v>
      </c>
      <c r="J196" s="5">
        <v>225.99208242502749</v>
      </c>
      <c r="K196" s="5">
        <v>220.97974217311233</v>
      </c>
      <c r="L196" s="5">
        <v>172.72813553554107</v>
      </c>
    </row>
    <row r="197" spans="1:12">
      <c r="A197" s="2">
        <v>36980</v>
      </c>
      <c r="B197" s="3">
        <v>2336.8878945158699</v>
      </c>
      <c r="C197" s="3">
        <v>6501.5302895329196</v>
      </c>
      <c r="D197" s="3">
        <v>640.79951326007904</v>
      </c>
      <c r="E197" s="4">
        <v>139.08339699999999</v>
      </c>
      <c r="F197" s="3">
        <v>275.73356799999999</v>
      </c>
      <c r="G197" s="4">
        <v>108.43266021672422</v>
      </c>
      <c r="I197">
        <v>192.51</v>
      </c>
      <c r="J197" s="5">
        <v>227.33421019096133</v>
      </c>
      <c r="K197" s="5">
        <v>222.52670349907922</v>
      </c>
      <c r="L197" s="5">
        <v>173.56068531857488</v>
      </c>
    </row>
    <row r="198" spans="1:12">
      <c r="A198" s="2">
        <v>37011</v>
      </c>
      <c r="B198" s="3">
        <v>2497.1764689660699</v>
      </c>
      <c r="C198" s="3">
        <v>6676.0659993952104</v>
      </c>
      <c r="D198" s="3">
        <v>642.83868665113198</v>
      </c>
      <c r="E198" s="4">
        <v>136.47678099999999</v>
      </c>
      <c r="F198" s="3">
        <v>280.71728200000001</v>
      </c>
      <c r="G198" s="4">
        <v>103.77285339003868</v>
      </c>
      <c r="I198">
        <v>192.51</v>
      </c>
      <c r="J198" s="5">
        <v>225.13790038051894</v>
      </c>
      <c r="K198" s="5">
        <v>221.56169429097611</v>
      </c>
      <c r="L198" s="5">
        <v>174.31558235745706</v>
      </c>
    </row>
    <row r="199" spans="1:12">
      <c r="A199" s="2">
        <v>37042</v>
      </c>
      <c r="B199" s="3">
        <v>2531.0082972403402</v>
      </c>
      <c r="C199" s="3">
        <v>6643.2245693459199</v>
      </c>
      <c r="D199" s="3">
        <v>655.45262969896999</v>
      </c>
      <c r="E199" s="4">
        <v>140.53920099999999</v>
      </c>
      <c r="F199" s="3">
        <v>278.88313799999997</v>
      </c>
      <c r="G199" s="4">
        <v>104.57851469190291</v>
      </c>
      <c r="I199">
        <v>192.51</v>
      </c>
      <c r="J199" s="5">
        <v>224.2887510842726</v>
      </c>
      <c r="K199" s="5">
        <v>222.95395948434623</v>
      </c>
      <c r="L199" s="5">
        <v>175.02158023936306</v>
      </c>
    </row>
    <row r="200" spans="1:12">
      <c r="A200" s="2">
        <v>37071</v>
      </c>
      <c r="B200" s="3">
        <v>2609.09409475436</v>
      </c>
      <c r="C200" s="3">
        <v>6420.8269354777203</v>
      </c>
      <c r="D200" s="3">
        <v>640.48206720524195</v>
      </c>
      <c r="E200" s="4">
        <v>148.01939999999999</v>
      </c>
      <c r="F200" s="3">
        <v>293.27020499999998</v>
      </c>
      <c r="G200" s="4">
        <v>98.95204419155796</v>
      </c>
      <c r="I200">
        <v>186.69</v>
      </c>
      <c r="J200" s="5">
        <v>224.44130338022163</v>
      </c>
      <c r="K200" s="5">
        <v>224.21362799263355</v>
      </c>
      <c r="L200" s="5">
        <v>175.723464733013</v>
      </c>
    </row>
    <row r="201" spans="1:12">
      <c r="A201" s="2">
        <v>37103</v>
      </c>
      <c r="B201" s="3">
        <v>2478.6209027455702</v>
      </c>
      <c r="C201" s="3">
        <v>6346.8888568436496</v>
      </c>
      <c r="D201" s="3">
        <v>601.01478795819605</v>
      </c>
      <c r="E201" s="4">
        <v>146.189672</v>
      </c>
      <c r="F201" s="3">
        <v>293.74243899999999</v>
      </c>
      <c r="G201" s="4">
        <v>98.061970554054895</v>
      </c>
      <c r="I201">
        <v>186.69</v>
      </c>
      <c r="J201" s="5">
        <v>225.37493205020326</v>
      </c>
      <c r="K201" s="5">
        <v>227.74217311233889</v>
      </c>
      <c r="L201" s="5">
        <v>176.46519892947566</v>
      </c>
    </row>
    <row r="202" spans="1:12">
      <c r="A202" s="2">
        <v>37134</v>
      </c>
      <c r="B202" s="3">
        <v>2405.78341162478</v>
      </c>
      <c r="C202" s="3">
        <v>5828.0502526760301</v>
      </c>
      <c r="D202" s="3">
        <v>573.874060773721</v>
      </c>
      <c r="E202" s="4">
        <v>146.67489800000001</v>
      </c>
      <c r="F202" s="3">
        <v>305.92384199999998</v>
      </c>
      <c r="G202" s="4">
        <v>93.309083352846855</v>
      </c>
      <c r="I202">
        <v>186.69</v>
      </c>
      <c r="J202" s="5">
        <v>231.37572251488444</v>
      </c>
      <c r="K202" s="5">
        <v>230.04051565377534</v>
      </c>
      <c r="L202" s="5">
        <v>177.24722426553947</v>
      </c>
    </row>
    <row r="203" spans="1:12">
      <c r="A203" s="2">
        <v>37162</v>
      </c>
      <c r="B203" s="3">
        <v>2245.7583003230402</v>
      </c>
      <c r="C203" s="3">
        <v>5665.3175489571104</v>
      </c>
      <c r="D203" s="3">
        <v>516.99338991224204</v>
      </c>
      <c r="E203" s="4">
        <v>150.22187700000001</v>
      </c>
      <c r="F203" s="3">
        <v>306.30641600000001</v>
      </c>
      <c r="G203" s="4">
        <v>91.806181940007548</v>
      </c>
      <c r="I203">
        <v>192.35</v>
      </c>
      <c r="J203" s="5">
        <v>234.0177306645507</v>
      </c>
      <c r="K203" s="5">
        <v>232.20626151012894</v>
      </c>
      <c r="L203" s="5">
        <v>178.00703730502039</v>
      </c>
    </row>
    <row r="204" spans="1:12">
      <c r="A204" s="2">
        <v>37195</v>
      </c>
      <c r="B204" s="3">
        <v>2391.1921212758598</v>
      </c>
      <c r="C204" s="3">
        <v>5647.3863718140301</v>
      </c>
      <c r="D204" s="3">
        <v>536.99924763468903</v>
      </c>
      <c r="E204" s="4">
        <v>144.07037600000001</v>
      </c>
      <c r="F204" s="3">
        <v>315.90656000000001</v>
      </c>
      <c r="G204" s="4">
        <v>84.62623160469802</v>
      </c>
      <c r="I204">
        <v>192.35</v>
      </c>
      <c r="J204" s="5">
        <v>237.84049543174226</v>
      </c>
      <c r="K204" s="5">
        <v>236.69244935543276</v>
      </c>
      <c r="L204" s="5">
        <v>178.68097082383741</v>
      </c>
    </row>
    <row r="205" spans="1:12">
      <c r="A205" s="2">
        <v>37225</v>
      </c>
      <c r="B205" s="3">
        <v>2501.7111662591101</v>
      </c>
      <c r="C205" s="3">
        <v>5804.0492343416499</v>
      </c>
      <c r="D205" s="3">
        <v>575.38916900401898</v>
      </c>
      <c r="E205" s="4">
        <v>146.27968899999999</v>
      </c>
      <c r="F205" s="3">
        <v>314.24976400000003</v>
      </c>
      <c r="G205" s="4">
        <v>84.987611001519554</v>
      </c>
      <c r="I205">
        <v>192.35</v>
      </c>
      <c r="J205" s="5">
        <v>235.29555622180061</v>
      </c>
      <c r="K205" s="5">
        <v>235.15285451197053</v>
      </c>
      <c r="L205" s="5">
        <v>179.31916802809786</v>
      </c>
    </row>
    <row r="206" spans="1:12">
      <c r="A206" s="2">
        <v>37256</v>
      </c>
      <c r="B206" s="3">
        <v>2571.1118390043098</v>
      </c>
      <c r="C206" s="3">
        <v>5934.8149910565699</v>
      </c>
      <c r="D206" s="3">
        <v>631.00963440970895</v>
      </c>
      <c r="E206" s="4">
        <v>151.755066</v>
      </c>
      <c r="F206" s="3">
        <v>324.387677</v>
      </c>
      <c r="G206" s="4">
        <v>78.475809254016525</v>
      </c>
      <c r="H206" s="9">
        <v>100</v>
      </c>
      <c r="I206">
        <v>205.1</v>
      </c>
      <c r="J206" s="5">
        <v>233.22846645542481</v>
      </c>
      <c r="K206" s="5">
        <v>233.95948434622466</v>
      </c>
      <c r="L206" s="5">
        <v>179.96844128268691</v>
      </c>
    </row>
    <row r="207" spans="1:12">
      <c r="A207" s="2">
        <v>37287</v>
      </c>
      <c r="B207" s="3">
        <v>2604.5409706150199</v>
      </c>
      <c r="C207" s="3">
        <v>5814.7236578934999</v>
      </c>
      <c r="D207" s="3">
        <v>659.08813686758697</v>
      </c>
      <c r="E207" s="4">
        <v>153.05606599999999</v>
      </c>
      <c r="F207" s="3">
        <v>324.22325799999999</v>
      </c>
      <c r="G207" s="4">
        <v>84.039799063192774</v>
      </c>
      <c r="H207" s="9">
        <v>101.42</v>
      </c>
      <c r="I207">
        <v>205.1</v>
      </c>
      <c r="J207" s="5">
        <v>233.33878675983991</v>
      </c>
      <c r="K207" s="5">
        <v>235.52117863720076</v>
      </c>
      <c r="L207" s="5">
        <v>180.61033050372353</v>
      </c>
    </row>
    <row r="208" spans="1:12">
      <c r="A208" s="2">
        <v>37315</v>
      </c>
      <c r="B208" s="3">
        <v>2573.6779355845301</v>
      </c>
      <c r="C208" s="3">
        <v>5659.7537078435098</v>
      </c>
      <c r="D208" s="3">
        <v>657.65077154626204</v>
      </c>
      <c r="E208" s="4">
        <v>153.018067</v>
      </c>
      <c r="F208" s="3">
        <v>317.48835200000002</v>
      </c>
      <c r="G208" s="4">
        <v>83.402441227097512</v>
      </c>
      <c r="H208" s="9">
        <v>106.673556</v>
      </c>
      <c r="I208">
        <v>205.1</v>
      </c>
      <c r="J208" s="5">
        <v>234.68406961260473</v>
      </c>
      <c r="K208" s="5">
        <v>237.23020257826892</v>
      </c>
      <c r="L208" s="5">
        <v>181.20494585777789</v>
      </c>
    </row>
    <row r="209" spans="1:12">
      <c r="A209" s="2">
        <v>37344</v>
      </c>
      <c r="B209" s="3">
        <v>2577.8784798779402</v>
      </c>
      <c r="C209" s="3">
        <v>5716.7625639636799</v>
      </c>
      <c r="D209" s="3">
        <v>674.28275914661697</v>
      </c>
      <c r="E209" s="4">
        <v>156.87272899999999</v>
      </c>
      <c r="F209" s="3">
        <v>321.10720900000001</v>
      </c>
      <c r="G209" s="4">
        <v>86.36845722372442</v>
      </c>
      <c r="H209" s="9">
        <v>108.36966554040001</v>
      </c>
      <c r="I209">
        <v>209.95</v>
      </c>
      <c r="J209" s="5">
        <v>232.66678404615737</v>
      </c>
      <c r="K209" s="5">
        <v>235.28545119705342</v>
      </c>
      <c r="L209" s="5">
        <v>181.83616033465725</v>
      </c>
    </row>
    <row r="210" spans="1:12">
      <c r="A210" s="2">
        <v>37376</v>
      </c>
      <c r="B210" s="3">
        <v>2530.8806204063198</v>
      </c>
      <c r="C210" s="3">
        <v>5491.2766769539003</v>
      </c>
      <c r="D210" s="3">
        <v>674.55143120170305</v>
      </c>
      <c r="E210" s="4">
        <v>157.49302900000001</v>
      </c>
      <c r="F210" s="3">
        <v>323.38019200000002</v>
      </c>
      <c r="G210" s="4">
        <v>84.055302654975748</v>
      </c>
      <c r="H210" s="9">
        <v>107.09090348702328</v>
      </c>
      <c r="I210">
        <v>209.95</v>
      </c>
      <c r="J210" s="5">
        <v>236.02619737853851</v>
      </c>
      <c r="K210" s="5">
        <v>238.93922651933707</v>
      </c>
      <c r="L210" s="5">
        <v>182.52323663058522</v>
      </c>
    </row>
    <row r="211" spans="1:12">
      <c r="A211" s="2">
        <v>37407</v>
      </c>
      <c r="B211" s="3">
        <v>2551.4692472588099</v>
      </c>
      <c r="C211" s="3">
        <v>5221.0507308781798</v>
      </c>
      <c r="D211" s="3">
        <v>629.67830516979802</v>
      </c>
      <c r="E211" s="4">
        <v>153.45974100000001</v>
      </c>
      <c r="F211" s="3">
        <v>326.82906700000001</v>
      </c>
      <c r="G211" s="4">
        <v>82.536230008804225</v>
      </c>
      <c r="H211" s="9">
        <v>107.40146710713564</v>
      </c>
      <c r="I211">
        <v>209.95</v>
      </c>
      <c r="J211" s="5">
        <v>235.38759241326295</v>
      </c>
      <c r="K211" s="5">
        <v>240.55248618784537</v>
      </c>
      <c r="L211" s="5">
        <v>183.19923687618461</v>
      </c>
    </row>
    <row r="212" spans="1:12">
      <c r="A212" s="2">
        <v>37435</v>
      </c>
      <c r="B212" s="3">
        <v>2449.94996504547</v>
      </c>
      <c r="C212" s="3">
        <v>4946.40757523309</v>
      </c>
      <c r="D212" s="3">
        <v>587.31518240525202</v>
      </c>
      <c r="E212" s="4">
        <v>158.30087599999999</v>
      </c>
      <c r="F212" s="3">
        <v>325.07270599999998</v>
      </c>
      <c r="G212" s="4">
        <v>82.119562358850771</v>
      </c>
      <c r="H212" s="9">
        <v>109.95762202428548</v>
      </c>
      <c r="I212">
        <v>211.44</v>
      </c>
      <c r="J212" s="5">
        <v>238.37570589296359</v>
      </c>
      <c r="K212" s="5">
        <v>243.64640883977904</v>
      </c>
      <c r="L212" s="5">
        <v>183.91304016312293</v>
      </c>
    </row>
    <row r="213" spans="1:12">
      <c r="A213" s="2">
        <v>37468</v>
      </c>
      <c r="B213" s="3">
        <v>2337.5608710189899</v>
      </c>
      <c r="C213" s="3">
        <v>4672.4198781360401</v>
      </c>
      <c r="D213" s="3">
        <v>559.69553779875298</v>
      </c>
      <c r="E213" s="4">
        <v>154.83779100000001</v>
      </c>
      <c r="F213" s="3">
        <v>318.51683800000001</v>
      </c>
      <c r="G213" s="4">
        <v>86.792502147275044</v>
      </c>
      <c r="H213" s="9">
        <v>110.25450760375105</v>
      </c>
      <c r="I213">
        <v>211.44</v>
      </c>
      <c r="J213" s="5">
        <v>240.83553471180377</v>
      </c>
      <c r="K213" s="5">
        <v>246.88766114180484</v>
      </c>
      <c r="L213" s="5">
        <v>184.718883020455</v>
      </c>
    </row>
    <row r="214" spans="1:12">
      <c r="A214" s="2">
        <v>37498</v>
      </c>
      <c r="B214" s="3">
        <v>2367.51378391036</v>
      </c>
      <c r="C214" s="3">
        <v>4626.03789661888</v>
      </c>
      <c r="D214" s="3">
        <v>561.51045129008298</v>
      </c>
      <c r="E214" s="4">
        <v>153.82561799999999</v>
      </c>
      <c r="F214" s="3">
        <v>321.25976600000001</v>
      </c>
      <c r="G214" s="4">
        <v>85.743710230577591</v>
      </c>
      <c r="H214" s="9">
        <v>114.21264442672572</v>
      </c>
      <c r="I214">
        <v>211.44</v>
      </c>
      <c r="J214" s="5">
        <v>243.34704539200351</v>
      </c>
      <c r="K214" s="5">
        <v>251.02025782688773</v>
      </c>
      <c r="L214" s="5">
        <v>185.48240814202063</v>
      </c>
    </row>
    <row r="215" spans="1:12">
      <c r="A215" s="2">
        <v>37529</v>
      </c>
      <c r="B215" s="3">
        <v>2270.0950545895498</v>
      </c>
      <c r="C215" s="3">
        <v>4175.1538000504097</v>
      </c>
      <c r="D215" s="3">
        <v>507.84286680033802</v>
      </c>
      <c r="E215" s="4">
        <v>151.13524100000001</v>
      </c>
      <c r="F215" s="3">
        <v>322.41916099999997</v>
      </c>
      <c r="G215" s="4">
        <v>94.625909747734141</v>
      </c>
      <c r="H215" s="9">
        <v>113.92711281565892</v>
      </c>
      <c r="I215">
        <v>211.35</v>
      </c>
      <c r="J215" s="5">
        <v>247.45222890724426</v>
      </c>
      <c r="K215" s="5">
        <v>255.0570902394108</v>
      </c>
      <c r="L215" s="5">
        <v>186.24880260271129</v>
      </c>
    </row>
    <row r="216" spans="1:12">
      <c r="A216" s="2">
        <v>37560</v>
      </c>
      <c r="B216" s="3">
        <v>2343.3351841847002</v>
      </c>
      <c r="C216" s="3">
        <v>4389.9370769164898</v>
      </c>
      <c r="D216" s="3">
        <v>529.44382599269204</v>
      </c>
      <c r="E216" s="4">
        <v>143.36640600000001</v>
      </c>
      <c r="F216" s="3">
        <v>325.87920700000001</v>
      </c>
      <c r="G216" s="4">
        <v>93.650288230462081</v>
      </c>
      <c r="H216" s="9">
        <v>113.90432739309578</v>
      </c>
      <c r="I216">
        <v>211.35</v>
      </c>
      <c r="J216" s="5">
        <v>247.92124410768307</v>
      </c>
      <c r="K216" s="5">
        <v>255.0570902394108</v>
      </c>
      <c r="L216" s="5">
        <v>187.02589187286779</v>
      </c>
    </row>
    <row r="217" spans="1:12">
      <c r="A217" s="2">
        <v>37589</v>
      </c>
      <c r="B217" s="3">
        <v>2381.7449922494602</v>
      </c>
      <c r="C217" s="3">
        <v>4574.85066295452</v>
      </c>
      <c r="D217" s="3">
        <v>559.43613362312306</v>
      </c>
      <c r="E217" s="4">
        <v>147.67311100000001</v>
      </c>
      <c r="F217" s="3">
        <v>335.81519200000002</v>
      </c>
      <c r="G217" s="4">
        <v>96.180381877411534</v>
      </c>
      <c r="H217" s="9">
        <v>113.74486133474545</v>
      </c>
      <c r="I217">
        <v>211.35</v>
      </c>
      <c r="J217" s="5">
        <v>248.19421298590655</v>
      </c>
      <c r="K217" s="5">
        <v>256.01473296500939</v>
      </c>
      <c r="L217" s="5">
        <v>187.74707919335853</v>
      </c>
    </row>
    <row r="218" spans="1:12">
      <c r="A218" s="2">
        <v>37621</v>
      </c>
      <c r="B218" s="3">
        <v>2330.8268062044599</v>
      </c>
      <c r="C218" s="3">
        <v>4340.9006771085096</v>
      </c>
      <c r="D218" s="3">
        <v>539.21574387398198</v>
      </c>
      <c r="E218" s="4">
        <v>148.82177300000001</v>
      </c>
      <c r="F218" s="3">
        <v>336.94636400000002</v>
      </c>
      <c r="G218" s="4">
        <v>94.213897025622359</v>
      </c>
      <c r="H218" s="9">
        <v>117.22545409158866</v>
      </c>
      <c r="I218">
        <v>206.64</v>
      </c>
      <c r="J218" s="5">
        <v>253.78019418097341</v>
      </c>
      <c r="K218" s="5">
        <v>261.03867403314928</v>
      </c>
      <c r="L218" s="5">
        <v>188.54840735626317</v>
      </c>
    </row>
    <row r="219" spans="1:12">
      <c r="A219" s="2">
        <v>37652</v>
      </c>
      <c r="B219" s="3">
        <v>2279.26453276954</v>
      </c>
      <c r="C219" s="3">
        <v>4043.8505126610999</v>
      </c>
      <c r="D219" s="3">
        <v>515.71204194737402</v>
      </c>
      <c r="E219" s="4">
        <v>140.92672400000001</v>
      </c>
      <c r="F219" s="3">
        <v>337.392132</v>
      </c>
      <c r="G219" s="4">
        <v>93.116126118869502</v>
      </c>
      <c r="H219" s="9">
        <v>116.9323904563597</v>
      </c>
      <c r="I219">
        <v>206.64</v>
      </c>
      <c r="J219" s="5">
        <v>254.81532430291054</v>
      </c>
      <c r="K219" s="5">
        <v>262.94659300184173</v>
      </c>
      <c r="L219" s="5">
        <v>189.31357783313126</v>
      </c>
    </row>
    <row r="220" spans="1:12">
      <c r="A220" s="2">
        <v>37680</v>
      </c>
      <c r="B220" s="3">
        <v>2173.1902546753199</v>
      </c>
      <c r="C220" s="3">
        <v>3839.3605476439302</v>
      </c>
      <c r="D220" s="3">
        <v>484.71789015280598</v>
      </c>
      <c r="E220" s="4">
        <v>138.34122199999999</v>
      </c>
      <c r="F220" s="3">
        <v>325.49892399999999</v>
      </c>
      <c r="G220" s="4">
        <v>93.089718385502181</v>
      </c>
      <c r="H220" s="9">
        <v>117.52874564768715</v>
      </c>
      <c r="I220">
        <v>206.64</v>
      </c>
      <c r="J220" s="5">
        <v>257.28081688737916</v>
      </c>
      <c r="K220" s="5">
        <v>266.25414364640892</v>
      </c>
      <c r="L220" s="5">
        <v>190.01134893852512</v>
      </c>
    </row>
    <row r="221" spans="1:12">
      <c r="A221" s="2">
        <v>37711</v>
      </c>
      <c r="B221" s="3">
        <v>2264.38565182396</v>
      </c>
      <c r="C221" s="3">
        <v>3844.9684099136098</v>
      </c>
      <c r="D221" s="3">
        <v>472.96129075664999</v>
      </c>
      <c r="E221" s="4">
        <v>142.012654</v>
      </c>
      <c r="F221" s="3">
        <v>341.69819999999999</v>
      </c>
      <c r="G221" s="4">
        <v>91.827645219518899</v>
      </c>
      <c r="H221" s="9">
        <v>118.86857334807078</v>
      </c>
      <c r="I221">
        <v>204.55</v>
      </c>
      <c r="J221" s="5">
        <v>256.14041459995656</v>
      </c>
      <c r="K221" s="5">
        <v>266.7697974217312</v>
      </c>
      <c r="L221" s="5">
        <v>190.76951662270358</v>
      </c>
    </row>
    <row r="222" spans="1:12">
      <c r="A222" s="2">
        <v>37741</v>
      </c>
      <c r="B222" s="3">
        <v>2361.1035736472099</v>
      </c>
      <c r="C222" s="3">
        <v>4046.08683962442</v>
      </c>
      <c r="D222" s="3">
        <v>497.59171008646302</v>
      </c>
      <c r="E222" s="4">
        <v>143.432412</v>
      </c>
      <c r="F222" s="3">
        <v>349.62143700000001</v>
      </c>
      <c r="G222" s="4">
        <v>87.795759618100959</v>
      </c>
      <c r="H222" s="9">
        <v>120.81801795097914</v>
      </c>
      <c r="I222">
        <v>204.55</v>
      </c>
      <c r="J222" s="5">
        <v>257.55252373087023</v>
      </c>
      <c r="K222" s="5">
        <v>268.95027624309409</v>
      </c>
      <c r="L222" s="5">
        <v>191.51660825655344</v>
      </c>
    </row>
    <row r="223" spans="1:12">
      <c r="A223" s="2">
        <v>37771</v>
      </c>
      <c r="B223" s="3">
        <v>2344.2709504720301</v>
      </c>
      <c r="C223" s="3">
        <v>4107.9075746909202</v>
      </c>
      <c r="D223" s="3">
        <v>511.94464887618301</v>
      </c>
      <c r="E223" s="4">
        <v>146.57807399999999</v>
      </c>
      <c r="F223" s="3">
        <v>362.38912800000003</v>
      </c>
      <c r="G223" s="4">
        <v>91.063017355256861</v>
      </c>
      <c r="H223" s="9">
        <v>121.54292605868501</v>
      </c>
      <c r="I223">
        <v>204.55</v>
      </c>
      <c r="J223" s="5">
        <v>261.67976207259352</v>
      </c>
      <c r="K223" s="5">
        <v>274.1878453038675</v>
      </c>
      <c r="L223" s="5">
        <v>192.29534288201236</v>
      </c>
    </row>
    <row r="224" spans="1:12">
      <c r="A224" s="2">
        <v>37802</v>
      </c>
      <c r="B224" s="3">
        <v>2370.7839707016101</v>
      </c>
      <c r="C224" s="3">
        <v>4062.0903523822899</v>
      </c>
      <c r="D224" s="3">
        <v>525.79168705316704</v>
      </c>
      <c r="E224" s="4">
        <v>145.04665800000001</v>
      </c>
      <c r="F224" s="3">
        <v>351.65236199999998</v>
      </c>
      <c r="G224" s="4">
        <v>85.295504725854727</v>
      </c>
      <c r="H224" s="9">
        <v>121.20260586572068</v>
      </c>
      <c r="I224">
        <v>217.36</v>
      </c>
      <c r="J224" s="5">
        <v>261.69866181224501</v>
      </c>
      <c r="K224" s="5">
        <v>274.11418047882148</v>
      </c>
      <c r="L224" s="5">
        <v>193.04777188794085</v>
      </c>
    </row>
    <row r="225" spans="1:12">
      <c r="A225" s="2">
        <v>37833</v>
      </c>
      <c r="B225" s="3">
        <v>2445.6020735775401</v>
      </c>
      <c r="C225" s="3">
        <v>4289.5751319756</v>
      </c>
      <c r="D225" s="3">
        <v>578.16089658012697</v>
      </c>
      <c r="E225" s="4">
        <v>155.55354800000001</v>
      </c>
      <c r="F225" s="3">
        <v>354.52038599999997</v>
      </c>
      <c r="G225" s="4">
        <v>84.790342099115847</v>
      </c>
      <c r="H225" s="9">
        <v>121.92982150091501</v>
      </c>
      <c r="I225">
        <v>217.36</v>
      </c>
      <c r="J225" s="5">
        <v>259.40905377560784</v>
      </c>
      <c r="K225" s="5">
        <v>269.04604051565389</v>
      </c>
      <c r="L225" s="5">
        <v>193.8047155882968</v>
      </c>
    </row>
    <row r="226" spans="1:12">
      <c r="A226" s="2">
        <v>37862</v>
      </c>
      <c r="B226" s="3">
        <v>2510.3290063928298</v>
      </c>
      <c r="C226" s="3">
        <v>4389.0353135269997</v>
      </c>
      <c r="D226" s="3">
        <v>617.77717616737198</v>
      </c>
      <c r="E226" s="4">
        <v>156.11160799999999</v>
      </c>
      <c r="F226" s="3">
        <v>354.44613299999997</v>
      </c>
      <c r="G226" s="4">
        <v>84.631529788364205</v>
      </c>
      <c r="H226" s="9">
        <v>120.34473382140311</v>
      </c>
      <c r="I226">
        <v>217.36</v>
      </c>
      <c r="J226" s="5">
        <v>259.35610987951571</v>
      </c>
      <c r="K226" s="5">
        <v>269.73112338858209</v>
      </c>
      <c r="L226" s="5">
        <v>194.58013943784229</v>
      </c>
    </row>
    <row r="227" spans="1:12">
      <c r="A227" s="2">
        <v>37894</v>
      </c>
      <c r="B227" s="3">
        <v>2497.7780406537199</v>
      </c>
      <c r="C227" s="3">
        <v>4223.7172580956303</v>
      </c>
      <c r="D227" s="3">
        <v>595.09189770723697</v>
      </c>
      <c r="E227" s="4">
        <v>154.56306799999999</v>
      </c>
      <c r="F227" s="3">
        <v>344.91015800000002</v>
      </c>
      <c r="G227" s="4">
        <v>84.973610431768776</v>
      </c>
      <c r="H227" s="9">
        <v>122.95621454532757</v>
      </c>
      <c r="I227">
        <v>232.11</v>
      </c>
      <c r="J227" s="5">
        <v>261.08780622041536</v>
      </c>
      <c r="K227" s="5">
        <v>275.12338858195227</v>
      </c>
      <c r="L227" s="5">
        <v>195.3522926420915</v>
      </c>
    </row>
    <row r="228" spans="1:12">
      <c r="A228" s="2">
        <v>37925</v>
      </c>
      <c r="B228" s="3">
        <v>2584.6046195004001</v>
      </c>
      <c r="C228" s="3">
        <v>4268.9651428467596</v>
      </c>
      <c r="D228" s="3">
        <v>615.97363467341495</v>
      </c>
      <c r="E228" s="4">
        <v>150.918373</v>
      </c>
      <c r="F228" s="3">
        <v>353.09749499999998</v>
      </c>
      <c r="G228" s="4">
        <v>82.924947668425091</v>
      </c>
      <c r="H228" s="9">
        <v>124.09970734059912</v>
      </c>
      <c r="I228">
        <v>232.11</v>
      </c>
      <c r="J228" s="5">
        <v>258.20876640106485</v>
      </c>
      <c r="K228" s="5">
        <v>273.51749539594857</v>
      </c>
      <c r="L228" s="5">
        <v>196.14910611056868</v>
      </c>
    </row>
    <row r="229" spans="1:12">
      <c r="A229" s="2">
        <v>37953</v>
      </c>
      <c r="B229" s="3">
        <v>2529.9125351102002</v>
      </c>
      <c r="C229" s="3">
        <v>4250.8176397390198</v>
      </c>
      <c r="D229" s="3">
        <v>611.43615700079795</v>
      </c>
      <c r="E229" s="4">
        <v>154.76842300000001</v>
      </c>
      <c r="F229" s="3">
        <v>358.58012300000001</v>
      </c>
      <c r="G229" s="4">
        <v>83.435159993944595</v>
      </c>
      <c r="H229" s="9">
        <v>124.90635543831301</v>
      </c>
      <c r="I229">
        <v>232.11</v>
      </c>
      <c r="J229" s="5">
        <v>257.00721699178945</v>
      </c>
      <c r="K229" s="5">
        <v>274.7697974217312</v>
      </c>
      <c r="L229" s="5">
        <v>196.90275910031971</v>
      </c>
    </row>
    <row r="230" spans="1:12">
      <c r="A230" s="2">
        <v>37986</v>
      </c>
      <c r="B230" s="3">
        <v>2636.5848717489098</v>
      </c>
      <c r="C230" s="3">
        <v>4339.5286223396397</v>
      </c>
      <c r="D230" s="3">
        <v>629.78266952555896</v>
      </c>
      <c r="E230" s="4">
        <v>154.55440300000001</v>
      </c>
      <c r="F230" s="3">
        <v>366.04547500000001</v>
      </c>
      <c r="G230" s="4">
        <v>84.999360655931071</v>
      </c>
      <c r="H230" s="9">
        <v>124.76895844733087</v>
      </c>
      <c r="I230">
        <v>250.01</v>
      </c>
      <c r="J230" s="5">
        <v>261.51523583735394</v>
      </c>
      <c r="K230" s="5">
        <v>278.25414364640892</v>
      </c>
      <c r="L230" s="5">
        <v>197.78587346094068</v>
      </c>
    </row>
    <row r="231" spans="1:12">
      <c r="A231" s="2">
        <v>38016</v>
      </c>
      <c r="B231" s="3">
        <v>2606.6275176223198</v>
      </c>
      <c r="C231" s="3">
        <v>4366.0788329655397</v>
      </c>
      <c r="D231" s="3">
        <v>645.63651889913604</v>
      </c>
      <c r="E231" s="4">
        <v>158.72104999999999</v>
      </c>
      <c r="F231" s="3">
        <v>366.14315399999998</v>
      </c>
      <c r="G231" s="4">
        <v>86.132376633666425</v>
      </c>
      <c r="H231" s="9">
        <v>126.95241522015917</v>
      </c>
      <c r="I231">
        <v>250.01</v>
      </c>
      <c r="J231" s="5">
        <v>261.02350401173146</v>
      </c>
      <c r="K231" s="5">
        <v>280.85451197053419</v>
      </c>
      <c r="L231" s="5">
        <v>198.68993600370487</v>
      </c>
    </row>
    <row r="232" spans="1:12">
      <c r="A232" s="2">
        <v>38044</v>
      </c>
      <c r="B232" s="3">
        <v>2693.3617167387702</v>
      </c>
      <c r="C232" s="3">
        <v>4380.3177686406598</v>
      </c>
      <c r="D232" s="3">
        <v>666.228730673364</v>
      </c>
      <c r="E232" s="4">
        <v>160.04044300000001</v>
      </c>
      <c r="F232" s="3">
        <v>372.78125599999998</v>
      </c>
      <c r="G232" s="4">
        <v>88.461232446325155</v>
      </c>
      <c r="H232" s="9">
        <v>127.59987253778199</v>
      </c>
      <c r="I232">
        <v>250.01</v>
      </c>
      <c r="J232" s="5">
        <v>264.36338227770807</v>
      </c>
      <c r="K232" s="5">
        <v>284.69244935543293</v>
      </c>
      <c r="L232" s="5">
        <v>199.56605318992254</v>
      </c>
    </row>
    <row r="233" spans="1:12">
      <c r="A233" s="2">
        <v>38077</v>
      </c>
      <c r="B233" s="3">
        <v>2764.62766903687</v>
      </c>
      <c r="C233" s="3">
        <v>4399.1463508542602</v>
      </c>
      <c r="D233" s="3">
        <v>681.94808369490295</v>
      </c>
      <c r="E233" s="4">
        <v>170.21518699999999</v>
      </c>
      <c r="F233" s="3">
        <v>385.90765099999999</v>
      </c>
      <c r="G233" s="4">
        <v>92.282563073295023</v>
      </c>
      <c r="H233" s="9">
        <v>129.02899111020517</v>
      </c>
      <c r="I233">
        <v>275.41000000000003</v>
      </c>
      <c r="J233" s="5">
        <v>266.81501464268115</v>
      </c>
      <c r="K233" s="5">
        <v>287.16022099447531</v>
      </c>
      <c r="L233" s="5">
        <v>200.51860635998048</v>
      </c>
    </row>
    <row r="234" spans="1:12">
      <c r="A234" s="2">
        <v>38107</v>
      </c>
      <c r="B234" s="3">
        <v>2750.3015097750799</v>
      </c>
      <c r="C234" s="3">
        <v>4557.7496875078696</v>
      </c>
      <c r="D234" s="3">
        <v>661.96033767192296</v>
      </c>
      <c r="E234" s="4">
        <v>156.69026299999999</v>
      </c>
      <c r="F234" s="3">
        <v>384.85294900000002</v>
      </c>
      <c r="G234" s="4">
        <v>97.503975089776205</v>
      </c>
      <c r="H234" s="9">
        <v>129.06769980753822</v>
      </c>
      <c r="I234">
        <v>275.41000000000003</v>
      </c>
      <c r="J234" s="5">
        <v>264.34447022552268</v>
      </c>
      <c r="K234" s="5">
        <v>283.49907918968717</v>
      </c>
      <c r="L234" s="5">
        <v>201.41814859003085</v>
      </c>
    </row>
    <row r="235" spans="1:12">
      <c r="A235" s="2">
        <v>38138</v>
      </c>
      <c r="B235" s="3">
        <v>2801.88414915155</v>
      </c>
      <c r="C235" s="3">
        <v>4657.8904567200498</v>
      </c>
      <c r="D235" s="3">
        <v>656.74333941254304</v>
      </c>
      <c r="E235" s="4">
        <v>168.554259</v>
      </c>
      <c r="F235" s="3">
        <v>402.89696800000002</v>
      </c>
      <c r="G235" s="4">
        <v>99.385382541916002</v>
      </c>
      <c r="H235" s="9">
        <v>127.69958218957831</v>
      </c>
      <c r="I235">
        <v>275.41000000000003</v>
      </c>
      <c r="J235" s="5">
        <v>266.74440964785549</v>
      </c>
      <c r="K235" s="5">
        <v>283.73480662983445</v>
      </c>
      <c r="L235" s="5">
        <v>202.3702908225693</v>
      </c>
    </row>
    <row r="236" spans="1:12">
      <c r="A236" s="2">
        <v>38168</v>
      </c>
      <c r="B236" s="3">
        <v>2869.79271166638</v>
      </c>
      <c r="C236" s="3">
        <v>4871.5780278371903</v>
      </c>
      <c r="D236" s="3">
        <v>675.84352073992295</v>
      </c>
      <c r="E236" s="4">
        <v>176.941461</v>
      </c>
      <c r="F236" s="3">
        <v>409.54989799999998</v>
      </c>
      <c r="G236" s="4">
        <v>103.62581890467891</v>
      </c>
      <c r="H236" s="9">
        <v>129.05319776078784</v>
      </c>
      <c r="I236">
        <v>387.39</v>
      </c>
      <c r="J236" s="5">
        <v>267.79024613371053</v>
      </c>
      <c r="K236" s="5">
        <v>285.25230202578291</v>
      </c>
      <c r="L236" s="5">
        <v>203.28421586580001</v>
      </c>
    </row>
    <row r="237" spans="1:12">
      <c r="A237" s="2">
        <v>38198</v>
      </c>
      <c r="B237" s="3">
        <v>2863.8628628460501</v>
      </c>
      <c r="C237" s="3">
        <v>4688.9080523154098</v>
      </c>
      <c r="D237" s="3">
        <v>660.38548498292903</v>
      </c>
      <c r="E237" s="4">
        <v>177.35708099999999</v>
      </c>
      <c r="F237" s="3">
        <v>417.65565199999998</v>
      </c>
      <c r="G237" s="4">
        <v>108.42454405168056</v>
      </c>
      <c r="H237" s="9">
        <v>128.67894348728154</v>
      </c>
      <c r="I237">
        <v>387.39</v>
      </c>
      <c r="J237" s="5">
        <v>268.93946850484605</v>
      </c>
      <c r="K237" s="5">
        <v>288.16206261510155</v>
      </c>
      <c r="L237" s="5">
        <v>204.22485184779418</v>
      </c>
    </row>
    <row r="238" spans="1:12">
      <c r="A238" s="2">
        <v>38230</v>
      </c>
      <c r="B238" s="3">
        <v>2898.1461974426202</v>
      </c>
      <c r="C238" s="3">
        <v>4672.3592923331398</v>
      </c>
      <c r="D238" s="3">
        <v>682.32975219895195</v>
      </c>
      <c r="E238" s="4">
        <v>187.87547799999999</v>
      </c>
      <c r="F238" s="3">
        <v>426.44830400000001</v>
      </c>
      <c r="G238" s="4">
        <v>111.16139639263308</v>
      </c>
      <c r="H238" s="9">
        <v>129.21939504992812</v>
      </c>
      <c r="I238">
        <v>387.39</v>
      </c>
      <c r="J238" s="5">
        <v>272.73133496802757</v>
      </c>
      <c r="K238" s="5">
        <v>293.64272559852691</v>
      </c>
      <c r="L238" s="5">
        <v>205.16918626746335</v>
      </c>
    </row>
    <row r="239" spans="1:12">
      <c r="A239" s="2">
        <v>38260</v>
      </c>
      <c r="B239" s="3">
        <v>3013.7871078342901</v>
      </c>
      <c r="C239" s="3">
        <v>4642.5867086318103</v>
      </c>
      <c r="D239" s="3">
        <v>703.60488652330605</v>
      </c>
      <c r="E239" s="4">
        <v>184.757285</v>
      </c>
      <c r="F239" s="3">
        <v>431.60612500000002</v>
      </c>
      <c r="G239" s="4">
        <v>116.2351582404613</v>
      </c>
      <c r="H239" s="9">
        <v>131.46781252379688</v>
      </c>
      <c r="I239">
        <v>396.07</v>
      </c>
      <c r="J239" s="5">
        <v>274.75177254317248</v>
      </c>
      <c r="K239" s="5">
        <v>295.77163904235755</v>
      </c>
      <c r="L239" s="5">
        <v>206.08311131069405</v>
      </c>
    </row>
    <row r="240" spans="1:12">
      <c r="A240" s="2">
        <v>38289</v>
      </c>
      <c r="B240" s="3">
        <v>3098.33138578227</v>
      </c>
      <c r="C240" s="3">
        <v>4613.3841073756103</v>
      </c>
      <c r="D240" s="3">
        <v>698.66223271500201</v>
      </c>
      <c r="E240" s="4">
        <v>188.82729699999999</v>
      </c>
      <c r="F240" s="3">
        <v>440.59414299999997</v>
      </c>
      <c r="G240" s="4">
        <v>103.19235301672002</v>
      </c>
      <c r="H240" s="9">
        <v>133.20318764911102</v>
      </c>
      <c r="I240">
        <v>396.07</v>
      </c>
      <c r="J240" s="5">
        <v>276.63982575301935</v>
      </c>
      <c r="K240" s="5">
        <v>298.76979742173131</v>
      </c>
      <c r="L240" s="5">
        <v>206.96375041485027</v>
      </c>
    </row>
    <row r="241" spans="1:12">
      <c r="A241" s="2">
        <v>38321</v>
      </c>
      <c r="B241" s="3">
        <v>3239.4212177364102</v>
      </c>
      <c r="C241" s="3">
        <v>4676.5154283464399</v>
      </c>
      <c r="D241" s="3">
        <v>734.892978745204</v>
      </c>
      <c r="E241" s="4">
        <v>190.943307</v>
      </c>
      <c r="F241" s="3">
        <v>454.07276999999999</v>
      </c>
      <c r="G241" s="4">
        <v>108.2592626576058</v>
      </c>
      <c r="H241" s="9">
        <v>134.09564900636005</v>
      </c>
      <c r="I241">
        <v>396.07</v>
      </c>
      <c r="J241" s="5">
        <v>279.76913998797085</v>
      </c>
      <c r="K241" s="5">
        <v>300.22099447513841</v>
      </c>
      <c r="L241" s="5">
        <v>207.94794577390491</v>
      </c>
    </row>
    <row r="242" spans="1:12">
      <c r="A242" s="2">
        <v>38352</v>
      </c>
      <c r="B242" s="3">
        <v>3343.93029649764</v>
      </c>
      <c r="C242" s="3">
        <v>4806.8943792661003</v>
      </c>
      <c r="D242" s="3">
        <v>762.41135791566603</v>
      </c>
      <c r="E242" s="4">
        <v>198.76192599999999</v>
      </c>
      <c r="F242" s="3">
        <v>478.96604100000002</v>
      </c>
      <c r="G242" s="4">
        <v>95.814719678072564</v>
      </c>
      <c r="H242" s="9">
        <v>133.6665429295397</v>
      </c>
      <c r="I242">
        <v>433.34</v>
      </c>
      <c r="J242" s="5">
        <v>279.71492543837257</v>
      </c>
      <c r="K242" s="5">
        <v>303.06445672191563</v>
      </c>
      <c r="L242" s="5">
        <v>208.89721144380732</v>
      </c>
    </row>
    <row r="243" spans="1:12">
      <c r="A243" s="2">
        <v>38383</v>
      </c>
      <c r="B243" s="3">
        <v>3407.2314601760399</v>
      </c>
      <c r="C243" s="3">
        <v>4753.8484951749897</v>
      </c>
      <c r="D243" s="3">
        <v>773.657228647181</v>
      </c>
      <c r="E243" s="4">
        <v>188.56012100000001</v>
      </c>
      <c r="F243" s="3">
        <v>483.13826999999998</v>
      </c>
      <c r="G243" s="4">
        <v>109.13682704652767</v>
      </c>
      <c r="H243" s="9">
        <v>137.10177308282888</v>
      </c>
      <c r="I243">
        <v>433.34</v>
      </c>
      <c r="J243" s="5">
        <v>279.89963314805044</v>
      </c>
      <c r="K243" s="5">
        <v>306.10681399631704</v>
      </c>
      <c r="L243" s="5">
        <v>209.8485318013069</v>
      </c>
    </row>
    <row r="244" spans="1:12">
      <c r="A244" s="2">
        <v>38411</v>
      </c>
      <c r="B244" s="3">
        <v>3512.59720729639</v>
      </c>
      <c r="C244" s="3">
        <v>4789.7803277425201</v>
      </c>
      <c r="D244" s="3">
        <v>821.55483662022903</v>
      </c>
      <c r="E244" s="4">
        <v>188.20724100000001</v>
      </c>
      <c r="F244" s="3">
        <v>468.97929800000003</v>
      </c>
      <c r="G244" s="4">
        <v>108.87774713280191</v>
      </c>
      <c r="H244" s="9">
        <v>142.21566921881842</v>
      </c>
      <c r="I244">
        <v>433.34</v>
      </c>
      <c r="J244" s="5">
        <v>279.16647592499476</v>
      </c>
      <c r="K244" s="5">
        <v>305.56906077348089</v>
      </c>
      <c r="L244" s="5">
        <v>210.68478965336377</v>
      </c>
    </row>
    <row r="245" spans="1:12">
      <c r="A245" s="2">
        <v>38442</v>
      </c>
      <c r="B245" s="3">
        <v>3462.9979992048902</v>
      </c>
      <c r="C245" s="3">
        <v>4822.0953879483404</v>
      </c>
      <c r="D245" s="3">
        <v>787.56929539120097</v>
      </c>
      <c r="E245" s="4">
        <v>189.173068</v>
      </c>
      <c r="F245" s="3">
        <v>463.25819300000001</v>
      </c>
      <c r="G245" s="4">
        <v>118.44114381773342</v>
      </c>
      <c r="H245" s="9">
        <v>143.76582001330354</v>
      </c>
      <c r="I245">
        <v>443.78</v>
      </c>
      <c r="J245" s="5">
        <v>279.62162598092436</v>
      </c>
      <c r="K245" s="5">
        <v>306.74769797421766</v>
      </c>
      <c r="L245" s="5">
        <v>211.67432720017115</v>
      </c>
    </row>
    <row r="246" spans="1:12">
      <c r="A246" s="2">
        <v>38471</v>
      </c>
      <c r="B246" s="3">
        <v>3375.7802030687199</v>
      </c>
      <c r="C246" s="3">
        <v>4676.5649363132598</v>
      </c>
      <c r="D246" s="3">
        <v>759.46029881066897</v>
      </c>
      <c r="E246" s="4">
        <v>196.09691900000001</v>
      </c>
      <c r="F246" s="3">
        <v>462.10759100000001</v>
      </c>
      <c r="G246" s="4">
        <v>120.09038936893782</v>
      </c>
      <c r="H246" s="9">
        <v>145.50538643546452</v>
      </c>
      <c r="I246">
        <v>443.78</v>
      </c>
      <c r="J246" s="5">
        <v>284.01867811404009</v>
      </c>
      <c r="K246" s="5">
        <v>311.24861878453072</v>
      </c>
      <c r="L246" s="5">
        <v>212.72468349985533</v>
      </c>
    </row>
    <row r="247" spans="1:12">
      <c r="A247" s="2">
        <v>38503</v>
      </c>
      <c r="B247" s="3">
        <v>3475.5282428825299</v>
      </c>
      <c r="C247" s="3">
        <v>4907.4855205476397</v>
      </c>
      <c r="D247" s="3">
        <v>810.00841377554605</v>
      </c>
      <c r="E247" s="4">
        <v>206.27012999999999</v>
      </c>
      <c r="F247" s="3">
        <v>459.29208199999999</v>
      </c>
      <c r="G247" s="4">
        <v>114.50425280801338</v>
      </c>
      <c r="H247" s="9">
        <v>148.41549416417382</v>
      </c>
      <c r="I247">
        <v>443.78</v>
      </c>
      <c r="J247" s="5">
        <v>286.97211026366693</v>
      </c>
      <c r="K247" s="5">
        <v>314.95395948434657</v>
      </c>
      <c r="L247" s="5">
        <v>213.75572573612595</v>
      </c>
    </row>
    <row r="248" spans="1:12">
      <c r="A248" s="2">
        <v>38533</v>
      </c>
      <c r="B248" s="3">
        <v>3655.1767411108599</v>
      </c>
      <c r="C248" s="3">
        <v>4923.5306894926998</v>
      </c>
      <c r="D248" s="3">
        <v>833.13137870321896</v>
      </c>
      <c r="E248" s="4">
        <v>214.677166</v>
      </c>
      <c r="F248" s="3">
        <v>481.46122800000001</v>
      </c>
      <c r="G248" s="4">
        <v>114.80168905510749</v>
      </c>
      <c r="H248" s="9">
        <v>150.34489558830808</v>
      </c>
      <c r="I248">
        <v>463.53</v>
      </c>
      <c r="J248" s="5">
        <v>288.64834848903683</v>
      </c>
      <c r="K248" s="5">
        <v>318.26887661141836</v>
      </c>
      <c r="L248" s="5">
        <v>214.74649609549164</v>
      </c>
    </row>
    <row r="249" spans="1:12">
      <c r="A249" s="2">
        <v>38562</v>
      </c>
      <c r="B249" s="3">
        <v>3752.2010495519298</v>
      </c>
      <c r="C249" s="3">
        <v>5111.3677902202398</v>
      </c>
      <c r="D249" s="3">
        <v>894.66425813747503</v>
      </c>
      <c r="E249" s="4">
        <v>227.690561</v>
      </c>
      <c r="F249" s="3">
        <v>492.47666600000002</v>
      </c>
      <c r="G249" s="4">
        <v>129.69770185727063</v>
      </c>
      <c r="H249" s="9">
        <v>154.32903532139824</v>
      </c>
      <c r="I249">
        <v>463.53</v>
      </c>
      <c r="J249" s="5">
        <v>289.96714892810178</v>
      </c>
      <c r="K249" s="5">
        <v>317.11970534070014</v>
      </c>
      <c r="L249" s="5">
        <v>215.77671645672334</v>
      </c>
    </row>
    <row r="250" spans="1:12">
      <c r="A250" s="2">
        <v>38595</v>
      </c>
      <c r="B250" s="3">
        <v>3835.1043622594898</v>
      </c>
      <c r="C250" s="3">
        <v>5213.3170760963303</v>
      </c>
      <c r="D250" s="3">
        <v>913.41375238537205</v>
      </c>
      <c r="E250" s="4">
        <v>224.49862100000001</v>
      </c>
      <c r="F250" s="3">
        <v>502.40979800000002</v>
      </c>
      <c r="G250" s="4">
        <v>126.85721842843492</v>
      </c>
      <c r="H250" s="9">
        <v>155.87232567461223</v>
      </c>
      <c r="I250">
        <v>463.53</v>
      </c>
      <c r="J250" s="5">
        <v>292.34187228085403</v>
      </c>
      <c r="K250" s="5">
        <v>320.81767955801138</v>
      </c>
      <c r="L250" s="5">
        <v>216.80858056803282</v>
      </c>
    </row>
    <row r="251" spans="1:12">
      <c r="A251" s="2">
        <v>38625</v>
      </c>
      <c r="B251" s="3">
        <v>4052.03424607535</v>
      </c>
      <c r="C251" s="3">
        <v>5262.6542802276999</v>
      </c>
      <c r="D251" s="3">
        <v>982.24110444755399</v>
      </c>
      <c r="E251" s="4">
        <v>222.61000300000001</v>
      </c>
      <c r="F251" s="3">
        <v>505.10072700000001</v>
      </c>
      <c r="G251" s="4">
        <v>139.22211836587292</v>
      </c>
      <c r="H251" s="9">
        <v>158.67802753675525</v>
      </c>
      <c r="I251">
        <v>540.16</v>
      </c>
      <c r="J251" s="5">
        <v>290.54333611801832</v>
      </c>
      <c r="K251" s="5">
        <v>319.80847145488065</v>
      </c>
      <c r="L251" s="5">
        <v>217.79770717732077</v>
      </c>
    </row>
    <row r="252" spans="1:12">
      <c r="A252" s="2">
        <v>38656</v>
      </c>
      <c r="B252" s="3">
        <v>3884.1458552387999</v>
      </c>
      <c r="C252" s="3">
        <v>5249.4441440822702</v>
      </c>
      <c r="D252" s="3">
        <v>938.34028286344596</v>
      </c>
      <c r="E252" s="4">
        <v>220.216126</v>
      </c>
      <c r="F252" s="3">
        <v>495.18830300000002</v>
      </c>
      <c r="G252" s="4">
        <v>135.10114366224309</v>
      </c>
      <c r="H252" s="9">
        <v>161.42315741314113</v>
      </c>
      <c r="I252">
        <v>540.16</v>
      </c>
      <c r="J252" s="5">
        <v>291.06026554442047</v>
      </c>
      <c r="K252" s="5">
        <v>318.17311233885857</v>
      </c>
      <c r="L252" s="5">
        <v>218.83737910149955</v>
      </c>
    </row>
    <row r="253" spans="1:12">
      <c r="A253" s="2">
        <v>38686</v>
      </c>
      <c r="B253" s="3">
        <v>4067.49701148124</v>
      </c>
      <c r="C253" s="3">
        <v>5478.5399220098598</v>
      </c>
      <c r="D253" s="3">
        <v>1025.64120442628</v>
      </c>
      <c r="E253" s="4">
        <v>229.65529000000001</v>
      </c>
      <c r="F253" s="3">
        <v>511.85490700000003</v>
      </c>
      <c r="G253" s="4">
        <v>130.72217784329064</v>
      </c>
      <c r="H253" s="9">
        <v>162.64997340948102</v>
      </c>
      <c r="I253">
        <v>540.16</v>
      </c>
      <c r="J253" s="5">
        <v>293.24019475966264</v>
      </c>
      <c r="K253" s="5">
        <v>320.07366482504642</v>
      </c>
      <c r="L253" s="5">
        <v>219.85157289947321</v>
      </c>
    </row>
    <row r="254" spans="1:12">
      <c r="A254" s="2">
        <v>38716</v>
      </c>
      <c r="B254" s="3">
        <v>4200.2230236505002</v>
      </c>
      <c r="C254" s="3">
        <v>5651.70869057662</v>
      </c>
      <c r="D254" s="3">
        <v>1096.1729541299901</v>
      </c>
      <c r="E254" s="4">
        <v>234.502792</v>
      </c>
      <c r="F254" s="3">
        <v>539.12902999999994</v>
      </c>
      <c r="G254" s="4">
        <v>128.55694797836551</v>
      </c>
      <c r="H254" s="9">
        <v>160.34034378706639</v>
      </c>
      <c r="I254">
        <v>569.76</v>
      </c>
      <c r="J254" s="5">
        <v>295.94587902566019</v>
      </c>
      <c r="K254" s="5">
        <v>323.1233885819525</v>
      </c>
      <c r="L254" s="5">
        <v>220.89083388613258</v>
      </c>
    </row>
    <row r="255" spans="1:12">
      <c r="A255" s="2">
        <v>38748</v>
      </c>
      <c r="B255" s="3">
        <v>4363.05786116944</v>
      </c>
      <c r="C255" s="3">
        <v>5726.4106857401403</v>
      </c>
      <c r="D255" s="3">
        <v>1182.3674993021</v>
      </c>
      <c r="E255" s="4">
        <v>242.139196</v>
      </c>
      <c r="F255" s="3">
        <v>533.41789800000004</v>
      </c>
      <c r="G255" s="4">
        <v>129.07861921756694</v>
      </c>
      <c r="H255" s="9">
        <v>159.84328872132647</v>
      </c>
      <c r="I255">
        <v>569.76</v>
      </c>
      <c r="J255" s="5">
        <v>296.43507077552368</v>
      </c>
      <c r="K255" s="5">
        <v>323.21915285451234</v>
      </c>
      <c r="L255" s="5">
        <v>221.94899799868614</v>
      </c>
    </row>
    <row r="256" spans="1:12">
      <c r="A256" s="2">
        <v>38776</v>
      </c>
      <c r="B256" s="3">
        <v>4383.8329377222899</v>
      </c>
      <c r="C256" s="3">
        <v>5825.0159090622901</v>
      </c>
      <c r="D256" s="3">
        <v>1202.86070112641</v>
      </c>
      <c r="E256" s="4">
        <v>252.53937999999999</v>
      </c>
      <c r="F256" s="3">
        <v>549.10839499999997</v>
      </c>
      <c r="G256" s="4">
        <v>127.82826044893021</v>
      </c>
      <c r="H256" s="9">
        <v>160.46667754733966</v>
      </c>
      <c r="I256">
        <v>569.76</v>
      </c>
      <c r="J256" s="5">
        <v>298.12769944612091</v>
      </c>
      <c r="K256" s="5">
        <v>324.40515653775361</v>
      </c>
      <c r="L256" s="5">
        <v>222.90442773138008</v>
      </c>
    </row>
    <row r="257" spans="1:12">
      <c r="A257" s="2">
        <v>38807</v>
      </c>
      <c r="B257" s="3">
        <v>4590.18956508671</v>
      </c>
      <c r="C257" s="3">
        <v>6204.6348781122797</v>
      </c>
      <c r="D257" s="3">
        <v>1264.36454872842</v>
      </c>
      <c r="E257" s="4">
        <v>271.51525400000003</v>
      </c>
      <c r="F257" s="3">
        <v>547.81215999999995</v>
      </c>
      <c r="G257" s="4">
        <v>130.40670985609768</v>
      </c>
      <c r="H257" s="9">
        <v>159.68039082735768</v>
      </c>
      <c r="I257">
        <v>633.34</v>
      </c>
      <c r="J257" s="5">
        <v>298.46685558197987</v>
      </c>
      <c r="K257" s="5">
        <v>321.6206261510132</v>
      </c>
      <c r="L257" s="5">
        <v>223.9609480938559</v>
      </c>
    </row>
    <row r="258" spans="1:12">
      <c r="A258" s="2">
        <v>38835</v>
      </c>
      <c r="B258" s="3">
        <v>4709.80590004639</v>
      </c>
      <c r="C258" s="3">
        <v>6011.0685409873404</v>
      </c>
      <c r="D258" s="3">
        <v>1273.0054133214801</v>
      </c>
      <c r="E258" s="4">
        <v>251.589235</v>
      </c>
      <c r="F258" s="3">
        <v>548.15360199999998</v>
      </c>
      <c r="G258" s="4">
        <v>134.33128674854595</v>
      </c>
      <c r="H258" s="9">
        <v>159.9518474917642</v>
      </c>
      <c r="I258">
        <v>633.34</v>
      </c>
      <c r="J258" s="5">
        <v>296.80070378444225</v>
      </c>
      <c r="K258" s="5">
        <v>320.81767955801138</v>
      </c>
      <c r="L258" s="5">
        <v>224.95130751570213</v>
      </c>
    </row>
    <row r="259" spans="1:12">
      <c r="A259" s="2">
        <v>38868</v>
      </c>
      <c r="B259" s="3">
        <v>4479.0208803736796</v>
      </c>
      <c r="C259" s="3">
        <v>5850.4447873965501</v>
      </c>
      <c r="D259" s="3">
        <v>1147.6084168831601</v>
      </c>
      <c r="E259" s="4">
        <v>246.28424699999999</v>
      </c>
      <c r="F259" s="3">
        <v>538.47591299999999</v>
      </c>
      <c r="G259" s="4">
        <v>135.70576447455707</v>
      </c>
      <c r="H259" s="9">
        <v>162.76700000761926</v>
      </c>
      <c r="I259">
        <v>633.34</v>
      </c>
      <c r="J259" s="5">
        <v>297.98333744777199</v>
      </c>
      <c r="K259" s="5">
        <v>321.98895027624343</v>
      </c>
      <c r="L259" s="5">
        <v>226.03905912965519</v>
      </c>
    </row>
    <row r="260" spans="1:12">
      <c r="A260" s="2">
        <v>38898</v>
      </c>
      <c r="B260" s="3">
        <v>4580.7903262210002</v>
      </c>
      <c r="C260" s="3">
        <v>5935.4106884626999</v>
      </c>
      <c r="D260" s="3">
        <v>1161.66781321197</v>
      </c>
      <c r="E260" s="4">
        <v>260.32666</v>
      </c>
      <c r="F260" s="3">
        <v>571.40128500000003</v>
      </c>
      <c r="G260" s="4">
        <v>133.59122439366743</v>
      </c>
      <c r="H260" s="9">
        <v>164.55743700770304</v>
      </c>
      <c r="I260">
        <v>699.4</v>
      </c>
      <c r="J260" s="5">
        <v>298.50026687417414</v>
      </c>
      <c r="K260" s="5">
        <v>322.10681399631704</v>
      </c>
      <c r="L260" s="5">
        <v>227.12516699353054</v>
      </c>
    </row>
    <row r="261" spans="1:12">
      <c r="A261" s="2">
        <v>38929</v>
      </c>
      <c r="B261" s="3">
        <v>4495.3864853116902</v>
      </c>
      <c r="C261" s="3">
        <v>5791.7148026217401</v>
      </c>
      <c r="D261" s="3">
        <v>1142.8333085387601</v>
      </c>
      <c r="E261" s="4">
        <v>262.09772500000003</v>
      </c>
      <c r="F261" s="3">
        <v>585.43910200000005</v>
      </c>
      <c r="G261" s="4">
        <v>121.1890025355101</v>
      </c>
      <c r="H261" s="9">
        <v>169.49416011793414</v>
      </c>
      <c r="I261">
        <v>699.4</v>
      </c>
      <c r="J261" s="5">
        <v>298.74297154388739</v>
      </c>
      <c r="K261" s="5">
        <v>325.9668508287296</v>
      </c>
      <c r="L261" s="5">
        <v>228.22072642035295</v>
      </c>
    </row>
    <row r="262" spans="1:12">
      <c r="A262" s="2">
        <v>38960</v>
      </c>
      <c r="B262" s="3">
        <v>4649.87783801981</v>
      </c>
      <c r="C262" s="3">
        <v>5965.6458528017902</v>
      </c>
      <c r="D262" s="3">
        <v>1176.5914331388999</v>
      </c>
      <c r="E262" s="4">
        <v>272.15770199999997</v>
      </c>
      <c r="F262" s="3">
        <v>607.74066400000004</v>
      </c>
      <c r="G262" s="4">
        <v>120.26618463790295</v>
      </c>
      <c r="H262" s="9">
        <v>169.17212121371006</v>
      </c>
      <c r="I262">
        <v>699.4</v>
      </c>
      <c r="J262" s="5">
        <v>301.89939305363794</v>
      </c>
      <c r="K262" s="5">
        <v>331.02025782688798</v>
      </c>
      <c r="L262" s="5">
        <v>229.41367803928222</v>
      </c>
    </row>
    <row r="263" spans="1:12">
      <c r="A263" s="2">
        <v>38989</v>
      </c>
      <c r="B263" s="3">
        <v>4696.4738481531303</v>
      </c>
      <c r="C263" s="3">
        <v>6179.2954753903896</v>
      </c>
      <c r="D263" s="3">
        <v>1214.14627174883</v>
      </c>
      <c r="E263" s="4">
        <v>284.74101400000001</v>
      </c>
      <c r="F263" s="3">
        <v>629.42218500000001</v>
      </c>
      <c r="G263" s="4">
        <v>112.3553395980279</v>
      </c>
      <c r="H263" s="9">
        <v>172.23413660767821</v>
      </c>
      <c r="I263">
        <v>726.39</v>
      </c>
      <c r="J263" s="5">
        <v>304.43549925170601</v>
      </c>
      <c r="K263" s="5">
        <v>333.61325966850865</v>
      </c>
      <c r="L263" s="5">
        <v>230.5856718447202</v>
      </c>
    </row>
    <row r="264" spans="1:12">
      <c r="A264" s="2">
        <v>39021</v>
      </c>
      <c r="B264" s="3">
        <v>4902.8467374729598</v>
      </c>
      <c r="C264" s="3">
        <v>6178.8309679051899</v>
      </c>
      <c r="D264" s="3">
        <v>1226.51650116921</v>
      </c>
      <c r="E264" s="4">
        <v>289.74571800000001</v>
      </c>
      <c r="F264" s="3">
        <v>637.48735599999998</v>
      </c>
      <c r="G264" s="4">
        <v>103.81778317245859</v>
      </c>
      <c r="H264" s="9">
        <v>171.26962544267519</v>
      </c>
      <c r="I264">
        <v>726.39</v>
      </c>
      <c r="J264" s="5">
        <v>303.87192009657974</v>
      </c>
      <c r="K264" s="5">
        <v>335.60220994475162</v>
      </c>
      <c r="L264" s="5">
        <v>231.75355627496376</v>
      </c>
    </row>
    <row r="265" spans="1:12">
      <c r="A265" s="2">
        <v>39051</v>
      </c>
      <c r="B265" s="3">
        <v>5003.8182613377403</v>
      </c>
      <c r="C265" s="3">
        <v>6208.1914320515598</v>
      </c>
      <c r="D265" s="3">
        <v>1291.8206119188101</v>
      </c>
      <c r="E265" s="4">
        <v>299.09086200000002</v>
      </c>
      <c r="F265" s="3">
        <v>670.81685000000004</v>
      </c>
      <c r="G265" s="4">
        <v>108.1847847856032</v>
      </c>
      <c r="H265" s="9">
        <v>169.18013601227455</v>
      </c>
      <c r="I265">
        <v>726.39</v>
      </c>
      <c r="J265" s="5">
        <v>306.17099524059029</v>
      </c>
      <c r="K265" s="5">
        <v>338.72559852670383</v>
      </c>
      <c r="L265" s="5">
        <v>232.94856258149022</v>
      </c>
    </row>
    <row r="266" spans="1:12">
      <c r="A266" s="2">
        <v>39080</v>
      </c>
      <c r="B266" s="3">
        <v>5179.7063172115704</v>
      </c>
      <c r="C266" s="3">
        <v>6346.1224793305</v>
      </c>
      <c r="D266" s="3">
        <v>1352.2527616418899</v>
      </c>
      <c r="E266" s="4">
        <v>302.884997</v>
      </c>
      <c r="F266" s="3">
        <v>717.54405999999994</v>
      </c>
      <c r="G266" s="4">
        <v>101.58717895936709</v>
      </c>
      <c r="H266" s="9">
        <v>171.19337963082063</v>
      </c>
      <c r="I266">
        <v>797.07</v>
      </c>
      <c r="J266" s="5">
        <v>305.24178307654546</v>
      </c>
      <c r="K266" s="5">
        <v>337.3701657458567</v>
      </c>
      <c r="L266" s="5">
        <v>234.19164857779097</v>
      </c>
    </row>
    <row r="267" spans="1:12">
      <c r="A267" s="2">
        <v>39113</v>
      </c>
      <c r="B267" s="3">
        <v>5282.5134090220399</v>
      </c>
      <c r="C267" s="3">
        <v>6535.0652051572497</v>
      </c>
      <c r="D267" s="3">
        <v>1362.09677981202</v>
      </c>
      <c r="E267" s="4">
        <v>328.29880400000002</v>
      </c>
      <c r="F267" s="3">
        <v>735.46832600000005</v>
      </c>
      <c r="G267" s="4">
        <v>100.7251</v>
      </c>
      <c r="H267" s="9">
        <v>173.96671238083994</v>
      </c>
      <c r="I267">
        <v>797.07</v>
      </c>
      <c r="J267" s="5">
        <v>306.670273418286</v>
      </c>
      <c r="K267" s="5">
        <v>337.50276243093941</v>
      </c>
      <c r="L267" s="5">
        <v>235.47582832603558</v>
      </c>
    </row>
    <row r="268" spans="1:12">
      <c r="A268" s="2">
        <v>39141</v>
      </c>
      <c r="B268" s="3">
        <v>5379.4511809699497</v>
      </c>
      <c r="C268" s="3">
        <v>6393.5614938798299</v>
      </c>
      <c r="D268" s="3">
        <v>1331.2628380640799</v>
      </c>
      <c r="E268" s="4">
        <v>321.80353000000002</v>
      </c>
      <c r="F268" s="3">
        <v>730.97511199999997</v>
      </c>
      <c r="G268" s="4">
        <v>103.2734</v>
      </c>
      <c r="H268" s="9">
        <v>177.0633198612189</v>
      </c>
      <c r="I268">
        <v>797.07</v>
      </c>
      <c r="J268" s="5">
        <v>310.33984194400159</v>
      </c>
      <c r="K268" s="5">
        <v>341.94475138121561</v>
      </c>
      <c r="L268" s="5">
        <v>236.63426119333204</v>
      </c>
    </row>
    <row r="269" spans="1:12">
      <c r="A269" s="2">
        <v>39171</v>
      </c>
      <c r="B269" s="3">
        <v>5537.67460259154</v>
      </c>
      <c r="C269" s="3">
        <v>6352.8707321628899</v>
      </c>
      <c r="D269" s="3">
        <v>1350.48350074767</v>
      </c>
      <c r="E269" s="4">
        <v>312.83799699999997</v>
      </c>
      <c r="F269" s="3">
        <v>708.86080600000003</v>
      </c>
      <c r="G269" s="4">
        <v>103.98739999999999</v>
      </c>
      <c r="H269" s="9">
        <v>178.81624672784497</v>
      </c>
      <c r="I269">
        <v>819.31</v>
      </c>
      <c r="J269" s="5">
        <v>309.51590687045575</v>
      </c>
      <c r="K269" s="5">
        <v>342.12891344383075</v>
      </c>
      <c r="L269" s="5">
        <v>237.87323781443845</v>
      </c>
    </row>
    <row r="270" spans="1:12">
      <c r="A270" s="2">
        <v>39202</v>
      </c>
      <c r="B270" s="3">
        <v>5696.6467271062102</v>
      </c>
      <c r="C270" s="3">
        <v>6441.4466516597404</v>
      </c>
      <c r="D270" s="3">
        <v>1373.1042564663501</v>
      </c>
      <c r="E270" s="4">
        <v>305.65389399999998</v>
      </c>
      <c r="F270" s="3">
        <v>729.49595499999998</v>
      </c>
      <c r="G270" s="4">
        <v>100.6489</v>
      </c>
      <c r="H270" s="9">
        <v>182.75020415585757</v>
      </c>
      <c r="I270">
        <v>819.31</v>
      </c>
      <c r="J270" s="5">
        <v>311.65738157958754</v>
      </c>
      <c r="K270" s="5">
        <v>343.50644567219166</v>
      </c>
      <c r="L270" s="5">
        <v>239.1754988135383</v>
      </c>
    </row>
    <row r="271" spans="1:12">
      <c r="A271" s="2">
        <v>39233</v>
      </c>
      <c r="B271" s="3">
        <v>5819.2988549050297</v>
      </c>
      <c r="C271" s="3">
        <v>6665.9435891856001</v>
      </c>
      <c r="D271" s="3">
        <v>1448.34358880738</v>
      </c>
      <c r="E271" s="4">
        <v>309.40081700000002</v>
      </c>
      <c r="F271" s="3">
        <v>758.39923899999997</v>
      </c>
      <c r="G271" s="4">
        <v>99.648139999999998</v>
      </c>
      <c r="H271" s="9">
        <v>180.83132701222107</v>
      </c>
      <c r="I271">
        <v>819.31</v>
      </c>
      <c r="J271" s="5">
        <v>311.80930839881057</v>
      </c>
      <c r="K271" s="5">
        <v>341.45119705340716</v>
      </c>
      <c r="L271" s="5">
        <v>240.46748637465222</v>
      </c>
    </row>
    <row r="272" spans="1:12">
      <c r="A272" s="2">
        <v>39262</v>
      </c>
      <c r="B272" s="3">
        <v>5830.2231788320596</v>
      </c>
      <c r="C272" s="3">
        <v>6455.03146094969</v>
      </c>
      <c r="D272" s="3">
        <v>1479.7516737189601</v>
      </c>
      <c r="E272" s="4">
        <v>278.26145400000001</v>
      </c>
      <c r="F272" s="3">
        <v>720.82430899999997</v>
      </c>
      <c r="G272" s="4">
        <v>100.3424</v>
      </c>
      <c r="H272" s="9">
        <v>184.84578247189236</v>
      </c>
      <c r="I272">
        <v>896.33</v>
      </c>
      <c r="J272" s="5">
        <v>310.40414292143214</v>
      </c>
      <c r="K272" s="5">
        <v>340.52302025782711</v>
      </c>
      <c r="L272" s="5">
        <v>241.71427080862796</v>
      </c>
    </row>
    <row r="273" spans="1:12">
      <c r="A273" s="2">
        <v>39294</v>
      </c>
      <c r="B273" s="3">
        <v>5694.17835875527</v>
      </c>
      <c r="C273" s="3">
        <v>6251.4957838210103</v>
      </c>
      <c r="D273" s="3">
        <v>1543.3143627450099</v>
      </c>
      <c r="E273" s="4">
        <v>257.85040300000003</v>
      </c>
      <c r="F273" s="3">
        <v>691.45066499999996</v>
      </c>
      <c r="G273" s="4">
        <v>104.869</v>
      </c>
      <c r="H273" s="9">
        <v>191.00114702820639</v>
      </c>
      <c r="I273">
        <v>896.33</v>
      </c>
      <c r="J273" s="5">
        <v>312.48131665313343</v>
      </c>
      <c r="K273" s="5">
        <v>344.22099447513824</v>
      </c>
      <c r="L273" s="5">
        <v>242.98365680617275</v>
      </c>
    </row>
    <row r="274" spans="1:12">
      <c r="A274" s="2">
        <v>39325</v>
      </c>
      <c r="B274" s="3">
        <v>5897.2467755695397</v>
      </c>
      <c r="C274" s="3">
        <v>6581.7050339814105</v>
      </c>
      <c r="D274" s="3">
        <v>1591.35087234349</v>
      </c>
      <c r="E274" s="4">
        <v>282.76128399999999</v>
      </c>
      <c r="F274" s="3">
        <v>741.91983100000004</v>
      </c>
      <c r="G274" s="4">
        <v>105.82</v>
      </c>
      <c r="H274" s="9">
        <v>191.97525287805027</v>
      </c>
      <c r="I274">
        <v>896.33</v>
      </c>
      <c r="J274" s="5">
        <v>315.16241525128987</v>
      </c>
      <c r="K274" s="5">
        <v>348.63351749539601</v>
      </c>
      <c r="L274" s="5">
        <v>244.27317874217002</v>
      </c>
    </row>
    <row r="275" spans="1:12">
      <c r="A275" s="2">
        <v>39353</v>
      </c>
      <c r="B275" s="3">
        <v>6233.3977867612602</v>
      </c>
      <c r="C275" s="3">
        <v>6340.4794127220403</v>
      </c>
      <c r="D275" s="3">
        <v>1624.6424251277199</v>
      </c>
      <c r="E275" s="4">
        <v>272.085217</v>
      </c>
      <c r="F275" s="3">
        <v>756.45520499999998</v>
      </c>
      <c r="G275" s="4">
        <v>107.23009999999999</v>
      </c>
      <c r="H275" s="9">
        <v>195.87235051147468</v>
      </c>
      <c r="I275">
        <v>869.35</v>
      </c>
      <c r="J275" s="5">
        <v>315.00922762858778</v>
      </c>
      <c r="K275" s="5">
        <v>350.47513812154705</v>
      </c>
      <c r="L275" s="5">
        <v>245.67201005833789</v>
      </c>
    </row>
    <row r="276" spans="1:12">
      <c r="A276" s="2">
        <v>39386</v>
      </c>
      <c r="B276" s="3">
        <v>6401.4842411367399</v>
      </c>
      <c r="C276" s="3">
        <v>6241.51628948082</v>
      </c>
      <c r="D276" s="3">
        <v>1724.49474607868</v>
      </c>
      <c r="E276" s="4">
        <v>262.80689100000001</v>
      </c>
      <c r="F276" s="3">
        <v>756.80566299999998</v>
      </c>
      <c r="G276" s="4">
        <v>112.2304</v>
      </c>
      <c r="H276" s="9">
        <v>200.14236775262484</v>
      </c>
      <c r="I276">
        <v>869.35</v>
      </c>
      <c r="J276" s="5">
        <v>314.88566888764285</v>
      </c>
      <c r="K276" s="5">
        <v>353.82688766114188</v>
      </c>
      <c r="L276" s="5">
        <v>247.07988199993341</v>
      </c>
    </row>
    <row r="277" spans="1:12">
      <c r="A277" s="2">
        <v>39416</v>
      </c>
      <c r="B277" s="3">
        <v>6210.2709730192801</v>
      </c>
      <c r="C277" s="3">
        <v>6276.0150154206804</v>
      </c>
      <c r="D277" s="3">
        <v>1679.05484005733</v>
      </c>
      <c r="E277" s="4">
        <v>251.41500300000001</v>
      </c>
      <c r="F277" s="3">
        <v>711.10697200000004</v>
      </c>
      <c r="G277" s="4">
        <v>113.2565</v>
      </c>
      <c r="H277" s="9">
        <v>197.38040307763862</v>
      </c>
      <c r="I277">
        <v>869.35</v>
      </c>
      <c r="J277" s="5">
        <v>316.32172405025756</v>
      </c>
      <c r="K277" s="5">
        <v>358.51933701657464</v>
      </c>
      <c r="L277" s="5">
        <v>248.45611175253214</v>
      </c>
    </row>
    <row r="278" spans="1:12">
      <c r="A278" s="2">
        <v>39447</v>
      </c>
      <c r="B278" s="3">
        <v>6034.7480954400398</v>
      </c>
      <c r="C278" s="3">
        <v>6241.6761715724297</v>
      </c>
      <c r="D278" s="3">
        <v>1697.2700614964999</v>
      </c>
      <c r="E278" s="4">
        <v>241.63432299999999</v>
      </c>
      <c r="F278" s="3">
        <v>662.10280299999999</v>
      </c>
      <c r="G278" s="4">
        <v>120.6523</v>
      </c>
      <c r="H278" s="9">
        <v>196.9066901102523</v>
      </c>
      <c r="I278">
        <v>912.29</v>
      </c>
      <c r="J278" s="5">
        <v>315.81172904299007</v>
      </c>
      <c r="K278" s="5">
        <v>359.72744014732979</v>
      </c>
      <c r="L278" s="5">
        <v>249.95438994840407</v>
      </c>
    </row>
    <row r="279" spans="1:12">
      <c r="A279" s="2">
        <v>39478</v>
      </c>
      <c r="B279" s="3">
        <v>5390.6804619661398</v>
      </c>
      <c r="C279" s="3">
        <v>5673.36311823705</v>
      </c>
      <c r="D279" s="3">
        <v>1462.06399291251</v>
      </c>
      <c r="E279" s="4">
        <v>230.185451</v>
      </c>
      <c r="F279" s="3">
        <v>564.52961200000004</v>
      </c>
      <c r="G279" s="4">
        <v>118.6818</v>
      </c>
      <c r="H279" s="9">
        <v>196.67040208212001</v>
      </c>
      <c r="I279">
        <v>912.29</v>
      </c>
      <c r="J279" s="5">
        <v>319.6716788940393</v>
      </c>
      <c r="K279" s="5">
        <v>366.20994475138127</v>
      </c>
      <c r="L279" s="5">
        <v>251.44650408148442</v>
      </c>
    </row>
    <row r="280" spans="1:12">
      <c r="A280" s="2">
        <v>39507</v>
      </c>
      <c r="B280" s="3">
        <v>5308.03675151885</v>
      </c>
      <c r="C280" s="3">
        <v>5383.8530242779298</v>
      </c>
      <c r="D280" s="3">
        <v>1498.3179817672001</v>
      </c>
      <c r="E280" s="4">
        <v>216.734655</v>
      </c>
      <c r="F280" s="3">
        <v>532.19322499999998</v>
      </c>
      <c r="G280" s="4">
        <v>125.97329999999999</v>
      </c>
      <c r="H280" s="9">
        <v>198.75510834419046</v>
      </c>
      <c r="I280">
        <v>912.29</v>
      </c>
      <c r="J280" s="5">
        <v>317.70230385979505</v>
      </c>
      <c r="K280" s="5">
        <v>368.40515653775333</v>
      </c>
      <c r="L280" s="5">
        <v>252.80752914586398</v>
      </c>
    </row>
    <row r="281" spans="1:12">
      <c r="A281" s="2">
        <v>39538</v>
      </c>
      <c r="B281" s="3">
        <v>5143.9861145795903</v>
      </c>
      <c r="C281" s="3">
        <v>5466.6821336641196</v>
      </c>
      <c r="D281" s="3">
        <v>1454.2204984518601</v>
      </c>
      <c r="E281" s="4">
        <v>228.21866199999999</v>
      </c>
      <c r="F281" s="3">
        <v>527.31748000000005</v>
      </c>
      <c r="G281" s="4">
        <v>127.56959999999999</v>
      </c>
      <c r="H281" s="9">
        <v>199.19236958254768</v>
      </c>
      <c r="I281">
        <v>906.36</v>
      </c>
      <c r="J281" s="5">
        <v>322.79531951333513</v>
      </c>
      <c r="K281" s="5">
        <v>369.53222836095779</v>
      </c>
      <c r="L281" s="5">
        <v>254.49155110052195</v>
      </c>
    </row>
    <row r="282" spans="1:12">
      <c r="A282" s="2">
        <v>39568</v>
      </c>
      <c r="B282" s="3">
        <v>5404.4576213019</v>
      </c>
      <c r="C282" s="3">
        <v>5578.1331546062702</v>
      </c>
      <c r="D282" s="3">
        <v>1523.2449929930799</v>
      </c>
      <c r="E282" s="4">
        <v>229.87606199999999</v>
      </c>
      <c r="F282" s="3">
        <v>546.22858900000006</v>
      </c>
      <c r="G282" s="4">
        <v>133.41810000000001</v>
      </c>
      <c r="H282" s="9">
        <v>202.7977514719918</v>
      </c>
      <c r="I282">
        <v>906.36</v>
      </c>
      <c r="J282" s="5">
        <v>322.84449084901729</v>
      </c>
      <c r="K282" s="5">
        <v>369.01657458563551</v>
      </c>
      <c r="L282" s="5">
        <v>256.15379336664972</v>
      </c>
    </row>
    <row r="283" spans="1:12">
      <c r="A283" s="2">
        <v>39598</v>
      </c>
      <c r="B283" s="3">
        <v>5472.6680426222201</v>
      </c>
      <c r="C283" s="3">
        <v>5604.1281129481004</v>
      </c>
      <c r="D283" s="3">
        <v>1533.87873975758</v>
      </c>
      <c r="E283" s="4">
        <v>222.98028099999999</v>
      </c>
      <c r="F283" s="3">
        <v>501.37123700000001</v>
      </c>
      <c r="G283" s="4">
        <v>143.86940000000001</v>
      </c>
      <c r="H283" s="9">
        <v>207.25930200437563</v>
      </c>
      <c r="I283">
        <v>906.36</v>
      </c>
      <c r="J283" s="5">
        <v>323.19625501966652</v>
      </c>
      <c r="K283" s="5">
        <v>367.14548802946598</v>
      </c>
      <c r="L283" s="5">
        <v>257.83411688363287</v>
      </c>
    </row>
    <row r="284" spans="1:12">
      <c r="A284" s="2">
        <v>39629</v>
      </c>
      <c r="B284" s="3">
        <v>5102.80444097708</v>
      </c>
      <c r="C284" s="3">
        <v>5125.8239169992503</v>
      </c>
      <c r="D284" s="3">
        <v>1372.1452484266799</v>
      </c>
      <c r="E284" s="4">
        <v>198.10041100000001</v>
      </c>
      <c r="F284" s="3">
        <v>441.67419799999999</v>
      </c>
      <c r="G284" s="4">
        <v>156.11410000000001</v>
      </c>
      <c r="H284" s="9">
        <v>209.97439886063296</v>
      </c>
      <c r="I284">
        <v>890.14</v>
      </c>
      <c r="J284" s="5">
        <v>324.12609758545085</v>
      </c>
      <c r="K284" s="5">
        <v>367.44014732965013</v>
      </c>
      <c r="L284" s="5">
        <v>259.45567633533625</v>
      </c>
    </row>
    <row r="285" spans="1:12">
      <c r="A285" s="2">
        <v>39660</v>
      </c>
      <c r="B285" s="3">
        <v>4841.2614730628502</v>
      </c>
      <c r="C285" s="3">
        <v>5103.4553765723504</v>
      </c>
      <c r="D285" s="3">
        <v>1348.3088624571701</v>
      </c>
      <c r="E285" s="4">
        <v>202.83584400000001</v>
      </c>
      <c r="F285" s="3">
        <v>420.79019</v>
      </c>
      <c r="G285" s="4">
        <v>139.80959999999999</v>
      </c>
      <c r="H285" s="9">
        <v>211.42322221277129</v>
      </c>
      <c r="I285">
        <v>890.14</v>
      </c>
      <c r="J285" s="5">
        <v>329.9194895715919</v>
      </c>
      <c r="K285" s="5">
        <v>371.8453038674034</v>
      </c>
      <c r="L285" s="5">
        <v>261.18818891728796</v>
      </c>
    </row>
    <row r="286" spans="1:12">
      <c r="A286" s="2">
        <v>39689</v>
      </c>
      <c r="B286" s="3">
        <v>5072.1378649507897</v>
      </c>
      <c r="C286" s="3">
        <v>5497.9222019396602</v>
      </c>
      <c r="D286" s="3">
        <v>1355.40235485828</v>
      </c>
      <c r="E286" s="4">
        <v>221.30895200000001</v>
      </c>
      <c r="F286" s="3">
        <v>456.14421599999997</v>
      </c>
      <c r="G286" s="4">
        <v>141.84649999999999</v>
      </c>
      <c r="H286" s="9">
        <v>213.11460799047347</v>
      </c>
      <c r="I286">
        <v>890.14</v>
      </c>
      <c r="J286" s="5">
        <v>337.05437645942038</v>
      </c>
      <c r="K286" s="5">
        <v>377.31860036832421</v>
      </c>
      <c r="L286" s="5">
        <v>262.93261868730343</v>
      </c>
    </row>
    <row r="287" spans="1:12">
      <c r="A287" s="2">
        <v>39721</v>
      </c>
      <c r="B287" s="3">
        <v>4580.1477809437802</v>
      </c>
      <c r="C287" s="3">
        <v>5291.1889318833701</v>
      </c>
      <c r="D287" s="3">
        <v>1220.9963497756501</v>
      </c>
      <c r="E287" s="4">
        <v>230.36218099999999</v>
      </c>
      <c r="F287" s="3">
        <v>428.30457799999999</v>
      </c>
      <c r="G287" s="4">
        <v>135.5977</v>
      </c>
      <c r="H287" s="9">
        <v>217.24903138548868</v>
      </c>
      <c r="I287">
        <v>863.44</v>
      </c>
      <c r="J287" s="5">
        <v>341.38523640988711</v>
      </c>
      <c r="K287" s="5">
        <v>374.88029465930026</v>
      </c>
      <c r="L287" s="5">
        <v>264.47404532271639</v>
      </c>
    </row>
    <row r="288" spans="1:12">
      <c r="A288" s="2">
        <v>39752</v>
      </c>
      <c r="B288" s="3">
        <v>4079.1165091089301</v>
      </c>
      <c r="C288" s="3">
        <v>5128.36675944533</v>
      </c>
      <c r="D288" s="3">
        <v>1060.5177449375301</v>
      </c>
      <c r="E288" s="4">
        <v>191.443208</v>
      </c>
      <c r="F288" s="3">
        <v>322.87732299999999</v>
      </c>
      <c r="G288" s="4">
        <v>116.4054</v>
      </c>
      <c r="H288" s="9">
        <v>221.8764357539996</v>
      </c>
      <c r="I288">
        <v>863.44</v>
      </c>
      <c r="J288" s="5">
        <v>348.24085532711058</v>
      </c>
      <c r="K288" s="5">
        <v>371.86003683241267</v>
      </c>
      <c r="L288" s="5">
        <v>266.36312509957412</v>
      </c>
    </row>
    <row r="289" spans="1:12">
      <c r="A289" s="2">
        <v>39780</v>
      </c>
      <c r="B289" s="3">
        <v>3828.8935889251002</v>
      </c>
      <c r="C289" s="3">
        <v>4862.9736712886697</v>
      </c>
      <c r="D289" s="3">
        <v>993.63713295300397</v>
      </c>
      <c r="E289" s="4">
        <v>162.041461188363</v>
      </c>
      <c r="F289" s="3">
        <v>321.03759624616202</v>
      </c>
      <c r="G289" s="4">
        <v>100.4314</v>
      </c>
      <c r="H289" s="9">
        <v>224.36145183444441</v>
      </c>
      <c r="I289">
        <v>863.44</v>
      </c>
      <c r="J289" s="5">
        <v>358.54918457165661</v>
      </c>
      <c r="K289" s="5">
        <v>383.18232044198908</v>
      </c>
      <c r="L289" s="5">
        <v>267.81414548071058</v>
      </c>
    </row>
    <row r="290" spans="1:12">
      <c r="A290" s="2">
        <v>39813</v>
      </c>
      <c r="B290" s="3">
        <v>3803.1512115514201</v>
      </c>
      <c r="C290" s="3">
        <v>4690.1887113652901</v>
      </c>
      <c r="D290" s="3">
        <v>1000.71885947377</v>
      </c>
      <c r="E290" s="4">
        <v>167.24553242632601</v>
      </c>
      <c r="F290" s="3">
        <v>285.738419776488</v>
      </c>
      <c r="G290" s="4">
        <v>81.310630000000003</v>
      </c>
      <c r="H290" s="9">
        <v>225.50569523880009</v>
      </c>
      <c r="I290">
        <v>786.85</v>
      </c>
      <c r="J290" s="5">
        <v>363.0237761187326</v>
      </c>
      <c r="K290" s="5">
        <v>392.92817679558027</v>
      </c>
      <c r="L290" s="5">
        <v>268.95408615963237</v>
      </c>
    </row>
    <row r="291" spans="1:12">
      <c r="A291" s="2">
        <v>39843</v>
      </c>
      <c r="B291" s="3">
        <v>3619.9787038230502</v>
      </c>
      <c r="C291" s="3">
        <v>4693.32524397211</v>
      </c>
      <c r="D291" s="3">
        <v>1026.7785332856299</v>
      </c>
      <c r="E291" s="4">
        <v>157.72859703510801</v>
      </c>
      <c r="F291" s="3">
        <v>259.52354189265299</v>
      </c>
      <c r="G291" s="4">
        <v>81.179969999999997</v>
      </c>
      <c r="H291" s="9">
        <v>222.88982917402998</v>
      </c>
      <c r="I291">
        <v>786.85</v>
      </c>
      <c r="J291" s="5">
        <v>368.13066061054201</v>
      </c>
      <c r="K291" s="5">
        <v>390.50460405156554</v>
      </c>
      <c r="L291" s="5">
        <v>270.03156433559951</v>
      </c>
    </row>
    <row r="292" spans="1:12">
      <c r="A292" s="2">
        <v>39871</v>
      </c>
      <c r="B292" s="3">
        <v>3469.8357196843199</v>
      </c>
      <c r="C292" s="3">
        <v>4196.6191356347799</v>
      </c>
      <c r="D292" s="3">
        <v>964.55287009547601</v>
      </c>
      <c r="E292" s="4">
        <v>130.047293521847</v>
      </c>
      <c r="F292" s="3">
        <v>215.43860636461099</v>
      </c>
      <c r="G292" s="4">
        <v>75.875470000000007</v>
      </c>
      <c r="H292" s="9">
        <v>229.46507913466388</v>
      </c>
      <c r="I292">
        <v>786.85</v>
      </c>
      <c r="J292" s="5">
        <v>363.61004973648136</v>
      </c>
      <c r="K292" s="5">
        <v>391.32228360957663</v>
      </c>
      <c r="L292" s="5">
        <v>270.81727687276549</v>
      </c>
    </row>
    <row r="293" spans="1:12">
      <c r="A293" s="2">
        <v>39903</v>
      </c>
      <c r="B293" s="3">
        <v>3758.1412048735901</v>
      </c>
      <c r="C293" s="3">
        <v>4151.9515210042</v>
      </c>
      <c r="D293" s="3">
        <v>1014.45438441173</v>
      </c>
      <c r="E293" s="4">
        <v>125.43861037476</v>
      </c>
      <c r="F293" s="3">
        <v>220.66569819773201</v>
      </c>
      <c r="G293" s="4">
        <v>72.908919999999995</v>
      </c>
      <c r="H293" s="9">
        <v>235.77536881086715</v>
      </c>
      <c r="I293">
        <v>744.12</v>
      </c>
      <c r="J293" s="5">
        <v>364.02863649151925</v>
      </c>
      <c r="K293" s="5">
        <v>395.4401473296503</v>
      </c>
      <c r="L293" s="5">
        <v>271.52943159395198</v>
      </c>
    </row>
    <row r="294" spans="1:12">
      <c r="A294" s="2">
        <v>39933</v>
      </c>
      <c r="B294" s="3">
        <v>3954.04626756167</v>
      </c>
      <c r="C294" s="3">
        <v>4370.9024329904596</v>
      </c>
      <c r="D294" s="3">
        <v>1119.1559351052699</v>
      </c>
      <c r="E294" s="4">
        <v>143.662440480904</v>
      </c>
      <c r="F294" s="3">
        <v>235.65741264976199</v>
      </c>
      <c r="G294" s="4">
        <v>68.315969999999993</v>
      </c>
      <c r="H294" s="9">
        <v>232.80459916385024</v>
      </c>
      <c r="I294">
        <v>744.12</v>
      </c>
      <c r="J294" s="5">
        <v>364.04187492804903</v>
      </c>
      <c r="K294" s="5">
        <v>397.96685082872949</v>
      </c>
      <c r="L294" s="5">
        <v>272.24692850289125</v>
      </c>
    </row>
    <row r="295" spans="1:12">
      <c r="A295" s="2">
        <v>39962</v>
      </c>
      <c r="B295" s="3">
        <v>3989.6346383660898</v>
      </c>
      <c r="C295" s="3">
        <v>4380.4256008438197</v>
      </c>
      <c r="D295" s="3">
        <v>1203.34500156028</v>
      </c>
      <c r="E295" s="4">
        <v>140.44133709984001</v>
      </c>
      <c r="F295" s="3">
        <v>243.57108104945601</v>
      </c>
      <c r="G295" s="4">
        <v>75.035330000000002</v>
      </c>
      <c r="H295" s="9">
        <v>228.40459223965345</v>
      </c>
      <c r="I295">
        <v>744.12</v>
      </c>
      <c r="J295" s="5">
        <v>361.42255570036508</v>
      </c>
      <c r="K295" s="5">
        <v>399.49907918968722</v>
      </c>
      <c r="L295" s="5">
        <v>272.93155041027541</v>
      </c>
    </row>
    <row r="296" spans="1:12">
      <c r="A296" s="2">
        <v>39994</v>
      </c>
      <c r="B296" s="3">
        <v>4147.7448924719401</v>
      </c>
      <c r="C296" s="3">
        <v>4319.3425734954099</v>
      </c>
      <c r="D296" s="3">
        <v>1175.62453765649</v>
      </c>
      <c r="E296" s="4">
        <v>138.640819847367</v>
      </c>
      <c r="F296" s="3">
        <v>254.772486586947</v>
      </c>
      <c r="G296" s="4">
        <v>74.717100000000002</v>
      </c>
      <c r="H296" s="9">
        <v>233.84062153495722</v>
      </c>
      <c r="I296">
        <v>746.65</v>
      </c>
      <c r="J296" s="5">
        <v>359.20228077379386</v>
      </c>
      <c r="K296" s="5">
        <v>404.01473296500939</v>
      </c>
      <c r="L296" s="5">
        <v>273.66178638231713</v>
      </c>
    </row>
    <row r="297" spans="1:12">
      <c r="A297" s="2">
        <v>40025</v>
      </c>
      <c r="B297" s="3">
        <v>4446.4630527585296</v>
      </c>
      <c r="C297" s="3">
        <v>4557.3931306478498</v>
      </c>
      <c r="D297" s="3">
        <v>1272.61344725708</v>
      </c>
      <c r="E297" s="4">
        <v>148.05898881530501</v>
      </c>
      <c r="F297" s="3">
        <v>262.64834459321497</v>
      </c>
      <c r="G297" s="4">
        <v>72.981759999999994</v>
      </c>
      <c r="H297" s="9">
        <v>229.79517878240247</v>
      </c>
      <c r="I297">
        <v>746.65</v>
      </c>
      <c r="J297" s="5">
        <v>360.32880868230683</v>
      </c>
      <c r="K297" s="5">
        <v>410.2615101289137</v>
      </c>
      <c r="L297" s="5">
        <v>274.38709110412572</v>
      </c>
    </row>
    <row r="298" spans="1:12">
      <c r="A298" s="2">
        <v>40056</v>
      </c>
      <c r="B298" s="3">
        <v>4744.7274343919498</v>
      </c>
      <c r="C298" s="3">
        <v>4681.5428085774201</v>
      </c>
      <c r="D298" s="3">
        <v>1250.7966298558899</v>
      </c>
      <c r="E298" s="4">
        <v>165.286901469366</v>
      </c>
      <c r="F298" s="3">
        <v>305.71762104973402</v>
      </c>
      <c r="G298" s="4">
        <v>70.266559999999998</v>
      </c>
      <c r="H298" s="9">
        <v>233.26508598201673</v>
      </c>
      <c r="I298">
        <v>746.65</v>
      </c>
      <c r="J298" s="5">
        <v>362.9109342073595</v>
      </c>
      <c r="K298" s="5">
        <v>415.44751381215497</v>
      </c>
      <c r="L298" s="5">
        <v>275.08157551197638</v>
      </c>
    </row>
    <row r="299" spans="1:12">
      <c r="A299" s="2">
        <v>40086</v>
      </c>
      <c r="B299" s="3">
        <v>5060.1190141265497</v>
      </c>
      <c r="C299" s="3">
        <v>4651.8033917307603</v>
      </c>
      <c r="D299" s="3">
        <v>1303.46475235663</v>
      </c>
      <c r="E299" s="4">
        <v>168.526843036141</v>
      </c>
      <c r="F299" s="3">
        <v>335.99266673767102</v>
      </c>
      <c r="G299" s="4">
        <v>67.237560000000002</v>
      </c>
      <c r="H299" s="9">
        <v>237.39387800389844</v>
      </c>
      <c r="I299">
        <v>799.22</v>
      </c>
      <c r="J299" s="5">
        <v>365.53655745243867</v>
      </c>
      <c r="K299" s="5">
        <v>419.81583793738508</v>
      </c>
      <c r="L299" s="5">
        <v>275.85989117379245</v>
      </c>
    </row>
    <row r="300" spans="1:12">
      <c r="A300" s="2">
        <v>40116</v>
      </c>
      <c r="B300" s="3">
        <v>4945.5252677990102</v>
      </c>
      <c r="C300" s="3">
        <v>4463.5756890480297</v>
      </c>
      <c r="D300" s="3">
        <v>1274.7919220113999</v>
      </c>
      <c r="E300" s="4">
        <v>159.507216317878</v>
      </c>
      <c r="F300" s="3">
        <v>306.41503045969802</v>
      </c>
      <c r="G300" s="4">
        <v>69.527929999999998</v>
      </c>
      <c r="H300" s="9">
        <v>235.77959963347192</v>
      </c>
      <c r="I300">
        <v>799.22</v>
      </c>
      <c r="J300" s="5">
        <v>365.26044149053121</v>
      </c>
      <c r="K300" s="5">
        <v>421.73848987108676</v>
      </c>
      <c r="L300" s="5">
        <v>276.56547089466795</v>
      </c>
    </row>
    <row r="301" spans="1:12">
      <c r="A301" s="2">
        <v>40147</v>
      </c>
      <c r="B301" s="3">
        <v>5033.8145125634201</v>
      </c>
      <c r="C301" s="3">
        <v>4588.5630755820803</v>
      </c>
      <c r="D301" s="3">
        <v>1312.5474584343201</v>
      </c>
      <c r="E301" s="4">
        <v>162.89625919443799</v>
      </c>
      <c r="F301" s="3">
        <v>308.64254444859699</v>
      </c>
      <c r="G301" s="4">
        <v>69.681659999999994</v>
      </c>
      <c r="H301" s="9">
        <v>231.91281419948299</v>
      </c>
      <c r="I301">
        <v>799.22</v>
      </c>
      <c r="J301" s="5">
        <v>370.73295899125924</v>
      </c>
      <c r="K301" s="5">
        <v>427.13075506445693</v>
      </c>
      <c r="L301" s="5">
        <v>277.40501624688034</v>
      </c>
    </row>
    <row r="302" spans="1:12">
      <c r="A302" s="2">
        <v>40178</v>
      </c>
      <c r="B302" s="3">
        <v>5211.7682317457202</v>
      </c>
      <c r="C302" s="3">
        <v>4755.5644287365903</v>
      </c>
      <c r="D302" s="3">
        <v>1388.81969829542</v>
      </c>
      <c r="E302" s="4">
        <v>173.326175532013</v>
      </c>
      <c r="F302" s="3">
        <v>320.65547712550301</v>
      </c>
      <c r="G302" s="4">
        <v>71.53434</v>
      </c>
      <c r="H302" s="9">
        <v>230.01112912304723</v>
      </c>
      <c r="I302">
        <v>845.57</v>
      </c>
      <c r="J302" s="5">
        <v>369.31959829126708</v>
      </c>
      <c r="K302" s="5">
        <v>424.48618784530402</v>
      </c>
      <c r="L302" s="5">
        <v>278.30003816421691</v>
      </c>
    </row>
    <row r="303" spans="1:12">
      <c r="A303" s="2">
        <v>40207</v>
      </c>
      <c r="B303" s="3">
        <v>4904.3291325721202</v>
      </c>
      <c r="C303" s="3">
        <v>4613.7879960178398</v>
      </c>
      <c r="D303" s="3">
        <v>1327.08070834723</v>
      </c>
      <c r="E303" s="4">
        <v>167.78682842599801</v>
      </c>
      <c r="F303" s="3">
        <v>309.84944022638098</v>
      </c>
      <c r="G303" s="4">
        <v>66.665459999999996</v>
      </c>
      <c r="H303" s="9">
        <v>219.6376271995978</v>
      </c>
      <c r="I303">
        <v>845.57</v>
      </c>
      <c r="J303" s="5">
        <v>374.2934680160389</v>
      </c>
      <c r="K303" s="5">
        <v>430.21731123388599</v>
      </c>
      <c r="L303" s="5">
        <v>279.2653303973774</v>
      </c>
    </row>
    <row r="304" spans="1:12">
      <c r="A304" s="2">
        <v>40235</v>
      </c>
      <c r="B304" s="3">
        <v>5034.3439708818996</v>
      </c>
      <c r="C304" s="3">
        <v>4645.9075597439996</v>
      </c>
      <c r="D304" s="3">
        <v>1322.1386505407499</v>
      </c>
      <c r="E304" s="4">
        <v>171.16042060721799</v>
      </c>
      <c r="F304" s="3">
        <v>314.79824655554302</v>
      </c>
      <c r="G304" s="4">
        <v>69.848420000000004</v>
      </c>
      <c r="H304" s="9">
        <v>209.66607892473607</v>
      </c>
      <c r="I304">
        <v>845.57</v>
      </c>
      <c r="J304" s="5">
        <v>376.15000113891</v>
      </c>
      <c r="K304" s="5">
        <v>433.51012891344396</v>
      </c>
      <c r="L304" s="5">
        <v>280.22938981797955</v>
      </c>
    </row>
    <row r="305" spans="1:12">
      <c r="A305" s="2">
        <v>40268</v>
      </c>
      <c r="B305" s="3">
        <v>5321.8439518298101</v>
      </c>
      <c r="C305" s="3">
        <v>4816.0192671819004</v>
      </c>
      <c r="D305" s="3">
        <v>1394.1869528642701</v>
      </c>
      <c r="E305" s="4">
        <v>178.77513945107501</v>
      </c>
      <c r="F305" s="3">
        <v>314.23733516304497</v>
      </c>
      <c r="G305" s="4">
        <v>69.46651</v>
      </c>
      <c r="H305" s="9">
        <v>207.21298580131665</v>
      </c>
      <c r="I305">
        <v>860.37</v>
      </c>
      <c r="J305" s="5">
        <v>373.95620308539844</v>
      </c>
      <c r="K305" s="5">
        <v>435.92633517495426</v>
      </c>
      <c r="L305" s="5">
        <v>281.14536954880748</v>
      </c>
    </row>
    <row r="306" spans="1:12">
      <c r="A306" s="2">
        <v>40298</v>
      </c>
      <c r="B306" s="3">
        <v>5218.0957261134699</v>
      </c>
      <c r="C306" s="3">
        <v>4752.0778689934996</v>
      </c>
      <c r="D306" s="3">
        <v>1391.6789898593199</v>
      </c>
      <c r="E306" s="4">
        <v>184.10653240029899</v>
      </c>
      <c r="F306" s="3">
        <v>325.98729388398698</v>
      </c>
      <c r="G306" s="4">
        <v>70.397120000000001</v>
      </c>
      <c r="H306" s="9">
        <v>207.91750995304113</v>
      </c>
      <c r="I306">
        <v>860.37</v>
      </c>
      <c r="J306" s="5">
        <v>376.01635597013285</v>
      </c>
      <c r="K306" s="5">
        <v>439.76427255985288</v>
      </c>
      <c r="L306" s="5">
        <v>282.11888053235674</v>
      </c>
    </row>
    <row r="307" spans="1:12">
      <c r="A307" s="2">
        <v>40329</v>
      </c>
      <c r="B307" s="3">
        <v>4824.1598746279997</v>
      </c>
      <c r="C307" s="3">
        <v>4773.7236882884199</v>
      </c>
      <c r="D307" s="3">
        <v>1409.3115205731499</v>
      </c>
      <c r="E307" s="4">
        <v>186.687637033702</v>
      </c>
      <c r="F307" s="3">
        <v>310.88896325438799</v>
      </c>
      <c r="G307" s="4">
        <v>67.106750000000005</v>
      </c>
      <c r="H307" s="9">
        <v>206.10862761644967</v>
      </c>
      <c r="I307">
        <v>860.37</v>
      </c>
      <c r="J307" s="5">
        <v>382.20311864173107</v>
      </c>
      <c r="K307" s="5">
        <v>444.97237569060798</v>
      </c>
      <c r="L307" s="5">
        <v>283.17786651994913</v>
      </c>
    </row>
    <row r="308" spans="1:12">
      <c r="A308" s="2">
        <v>40359</v>
      </c>
      <c r="B308" s="3">
        <v>4686.8279189251498</v>
      </c>
      <c r="C308" s="3">
        <v>4579.6155109995398</v>
      </c>
      <c r="D308" s="3">
        <v>1389.4291942208199</v>
      </c>
      <c r="E308" s="4">
        <v>181.91727116045399</v>
      </c>
      <c r="F308" s="3">
        <v>306.85978916296</v>
      </c>
      <c r="G308" s="4">
        <v>67.630039999999994</v>
      </c>
      <c r="H308" s="9">
        <v>209.75675032526084</v>
      </c>
      <c r="I308">
        <v>879.04</v>
      </c>
      <c r="J308" s="5">
        <v>387.42032343795557</v>
      </c>
      <c r="K308" s="5">
        <v>446.7476979742176</v>
      </c>
      <c r="L308" s="5">
        <v>284.29643844786006</v>
      </c>
    </row>
    <row r="309" spans="1:12">
      <c r="A309" s="2">
        <v>40389</v>
      </c>
      <c r="B309" s="3">
        <v>4906.05016639118</v>
      </c>
      <c r="C309" s="3">
        <v>4620.5941064671097</v>
      </c>
      <c r="D309" s="3">
        <v>1405.29463715833</v>
      </c>
      <c r="E309" s="4">
        <v>187.07467268905299</v>
      </c>
      <c r="F309" s="3">
        <v>309.95513577363602</v>
      </c>
      <c r="G309" s="4">
        <v>66.655450000000002</v>
      </c>
      <c r="H309" s="9">
        <v>217.49677441226294</v>
      </c>
      <c r="I309">
        <v>879.04</v>
      </c>
      <c r="J309" s="5">
        <v>388.47687675338238</v>
      </c>
      <c r="K309" s="5">
        <v>455.67587476979776</v>
      </c>
      <c r="L309" s="5">
        <v>285.49637600461983</v>
      </c>
    </row>
    <row r="310" spans="1:12">
      <c r="A310" s="2">
        <v>40421</v>
      </c>
      <c r="B310" s="3">
        <v>4837.3934562239601</v>
      </c>
      <c r="C310" s="3">
        <v>4525.9673287171199</v>
      </c>
      <c r="D310" s="3">
        <v>1402.0171450391599</v>
      </c>
      <c r="E310" s="4">
        <v>189.27781280075999</v>
      </c>
      <c r="F310" s="3">
        <v>319.64192809829399</v>
      </c>
      <c r="G310" s="4">
        <v>64.048320000000004</v>
      </c>
      <c r="H310" s="9">
        <v>228.50211119752345</v>
      </c>
      <c r="I310">
        <v>879.04</v>
      </c>
      <c r="J310" s="5">
        <v>395.93831174227961</v>
      </c>
      <c r="K310" s="5">
        <v>465.17127071823234</v>
      </c>
      <c r="L310" s="5">
        <v>286.65563074695524</v>
      </c>
    </row>
    <row r="311" spans="1:12">
      <c r="A311" s="2">
        <v>40451</v>
      </c>
      <c r="B311" s="3">
        <v>5056.6010848278802</v>
      </c>
      <c r="C311" s="3">
        <v>4549.9732947604698</v>
      </c>
      <c r="D311" s="3">
        <v>1432.1803284508401</v>
      </c>
      <c r="E311" s="4">
        <v>185.60259275486101</v>
      </c>
      <c r="F311" s="3">
        <v>319.03175353352901</v>
      </c>
      <c r="G311" s="4">
        <v>63.872970000000002</v>
      </c>
      <c r="H311" s="9">
        <v>229.64462175351105</v>
      </c>
      <c r="I311">
        <v>922.64</v>
      </c>
      <c r="J311" s="5">
        <v>392.36519468270967</v>
      </c>
      <c r="K311" s="5">
        <v>466.09208103130777</v>
      </c>
      <c r="L311" s="5">
        <v>287.72036985981975</v>
      </c>
    </row>
    <row r="312" spans="1:12">
      <c r="A312" s="2">
        <v>40480</v>
      </c>
      <c r="B312" s="3">
        <v>5138.2337399485896</v>
      </c>
      <c r="C312" s="3">
        <v>4663.0376710789697</v>
      </c>
      <c r="D312" s="3">
        <v>1455.92150406721</v>
      </c>
      <c r="E312" s="4">
        <v>191.546084674811</v>
      </c>
      <c r="F312" s="3">
        <v>317.55192437573299</v>
      </c>
      <c r="G312" s="4">
        <v>64.707440000000005</v>
      </c>
      <c r="H312" s="9">
        <v>235.47759514605025</v>
      </c>
      <c r="I312">
        <v>922.64</v>
      </c>
      <c r="J312" s="5">
        <v>392.36708588792817</v>
      </c>
      <c r="K312" s="5">
        <v>467.4401473296503</v>
      </c>
      <c r="L312" s="5">
        <v>288.92893710448766</v>
      </c>
    </row>
    <row r="313" spans="1:12">
      <c r="A313" s="2">
        <v>40512</v>
      </c>
      <c r="B313" s="3">
        <v>5069.8355144360303</v>
      </c>
      <c r="C313" s="3">
        <v>4665.2196105953299</v>
      </c>
      <c r="D313" s="3">
        <v>1448.8085072076201</v>
      </c>
      <c r="E313" s="4">
        <v>188.36296928507301</v>
      </c>
      <c r="F313" s="3">
        <v>312.34229252537199</v>
      </c>
      <c r="G313" s="4">
        <v>66.850300000000004</v>
      </c>
      <c r="H313" s="9">
        <v>239.05685459227024</v>
      </c>
      <c r="I313">
        <v>922.64</v>
      </c>
      <c r="J313" s="5">
        <v>391.50469630827189</v>
      </c>
      <c r="K313" s="5">
        <v>463.95580110497264</v>
      </c>
      <c r="L313" s="5">
        <v>290.05202934511249</v>
      </c>
    </row>
    <row r="314" spans="1:12">
      <c r="A314" s="2">
        <v>40543</v>
      </c>
      <c r="B314" s="3">
        <v>5246.2884506206501</v>
      </c>
      <c r="C314" s="3">
        <v>4687.2056801445297</v>
      </c>
      <c r="D314" s="3">
        <v>1452.4128876137499</v>
      </c>
      <c r="E314" s="4">
        <v>187.71494554476899</v>
      </c>
      <c r="F314" s="3">
        <v>318.65105977181599</v>
      </c>
      <c r="G314" s="4">
        <v>68.426929999999999</v>
      </c>
      <c r="H314" s="9">
        <v>245.41576692442462</v>
      </c>
      <c r="I314">
        <v>912.03</v>
      </c>
      <c r="J314" s="5">
        <v>391.60871259529182</v>
      </c>
      <c r="K314" s="5">
        <v>463.86740331491751</v>
      </c>
      <c r="L314" s="5">
        <v>291.28237627831066</v>
      </c>
    </row>
    <row r="315" spans="1:12">
      <c r="A315" s="2">
        <v>40574</v>
      </c>
      <c r="B315" s="3">
        <v>5270.8307966006996</v>
      </c>
      <c r="C315" s="3">
        <v>4929.0775542328702</v>
      </c>
      <c r="D315" s="3">
        <v>1453.04616178989</v>
      </c>
      <c r="E315" s="4">
        <v>196.54984927759801</v>
      </c>
      <c r="F315" s="3">
        <v>325.70178520417699</v>
      </c>
      <c r="G315" s="4">
        <v>72.499039999999994</v>
      </c>
      <c r="H315" s="9">
        <v>245.36668377103973</v>
      </c>
      <c r="I315">
        <v>912.03</v>
      </c>
      <c r="J315" s="5">
        <v>395.21208893835842</v>
      </c>
      <c r="K315" s="5">
        <v>464.26519337016606</v>
      </c>
      <c r="L315" s="5">
        <v>292.52998258732521</v>
      </c>
    </row>
    <row r="316" spans="1:12">
      <c r="A316" s="2">
        <v>40602</v>
      </c>
      <c r="B316" s="3">
        <v>5398.56365347882</v>
      </c>
      <c r="C316" s="3">
        <v>4997.0807458641302</v>
      </c>
      <c r="D316" s="3">
        <v>1409.5955260558301</v>
      </c>
      <c r="E316" s="4">
        <v>200.94636505892501</v>
      </c>
      <c r="F316" s="3">
        <v>336.70414874458299</v>
      </c>
      <c r="G316" s="4">
        <v>73.641260000000003</v>
      </c>
      <c r="H316" s="9">
        <v>249.73421074216424</v>
      </c>
      <c r="I316">
        <v>912.03</v>
      </c>
      <c r="J316" s="5">
        <v>396.88832716372826</v>
      </c>
      <c r="K316" s="5">
        <v>466.73296500920844</v>
      </c>
      <c r="L316" s="5">
        <v>293.61526857616172</v>
      </c>
    </row>
    <row r="317" spans="1:12">
      <c r="A317" s="2">
        <v>40633</v>
      </c>
      <c r="B317" s="3">
        <v>5433.4719320525401</v>
      </c>
      <c r="C317" s="3">
        <v>4874.2275268032599</v>
      </c>
      <c r="D317" s="3">
        <v>1469.81568110083</v>
      </c>
      <c r="E317" s="4">
        <v>196.41951156070701</v>
      </c>
      <c r="F317" s="3">
        <v>331.37858380620702</v>
      </c>
      <c r="G317" s="4">
        <v>75.667950000000005</v>
      </c>
      <c r="H317" s="9">
        <v>248.53548653060184</v>
      </c>
      <c r="I317">
        <v>925.62</v>
      </c>
      <c r="J317" s="5">
        <v>399.59842424190242</v>
      </c>
      <c r="K317" s="5">
        <v>468.30202578268916</v>
      </c>
      <c r="L317" s="5">
        <v>294.84520457184044</v>
      </c>
    </row>
    <row r="318" spans="1:12">
      <c r="A318" s="2">
        <v>40662</v>
      </c>
      <c r="B318" s="3">
        <v>5430.9189574806896</v>
      </c>
      <c r="C318" s="3">
        <v>4804.6947370697599</v>
      </c>
      <c r="D318" s="3">
        <v>1432.34888989757</v>
      </c>
      <c r="E318" s="4">
        <v>196.69670771602799</v>
      </c>
      <c r="F318" s="3">
        <v>331.433698846146</v>
      </c>
      <c r="G318" s="4">
        <v>74.660070000000005</v>
      </c>
      <c r="H318" s="9">
        <v>250.54862397149972</v>
      </c>
      <c r="I318">
        <v>925.62</v>
      </c>
      <c r="J318" s="5">
        <v>401.5123239230694</v>
      </c>
      <c r="K318" s="5">
        <v>474.1068139963171</v>
      </c>
      <c r="L318" s="5">
        <v>296.03240306549759</v>
      </c>
    </row>
    <row r="319" spans="1:12">
      <c r="A319" s="2">
        <v>40694</v>
      </c>
      <c r="B319" s="3">
        <v>5297.9345126449198</v>
      </c>
      <c r="C319" s="3">
        <v>4837.1847805808202</v>
      </c>
      <c r="D319" s="3">
        <v>1433.0622889896399</v>
      </c>
      <c r="E319" s="4">
        <v>203.27158379790399</v>
      </c>
      <c r="F319" s="3">
        <v>331.87100184539298</v>
      </c>
      <c r="G319" s="4">
        <v>71.396090000000001</v>
      </c>
      <c r="H319" s="9">
        <v>256.46157149722711</v>
      </c>
      <c r="I319">
        <v>925.62</v>
      </c>
      <c r="J319" s="5">
        <v>406.66774934882142</v>
      </c>
      <c r="K319" s="5">
        <v>480.67034990791927</v>
      </c>
      <c r="L319" s="5">
        <v>297.26521562381237</v>
      </c>
    </row>
    <row r="320" spans="1:12">
      <c r="A320" s="2">
        <v>40724</v>
      </c>
      <c r="B320" s="3">
        <v>5218.8526864856003</v>
      </c>
      <c r="C320" s="3">
        <v>4740.0607075550997</v>
      </c>
      <c r="D320" s="3">
        <v>1404.96105419063</v>
      </c>
      <c r="E320" s="4">
        <v>197.74155669709901</v>
      </c>
      <c r="F320" s="3">
        <v>329.36361570938698</v>
      </c>
      <c r="G320" s="4">
        <v>67.289360000000002</v>
      </c>
      <c r="H320" s="9">
        <v>259.4621718837447</v>
      </c>
      <c r="I320">
        <v>953.85</v>
      </c>
      <c r="J320" s="5">
        <v>408.91008833627558</v>
      </c>
      <c r="K320" s="5">
        <v>481.74585635359142</v>
      </c>
      <c r="L320" s="5">
        <v>298.46679693064988</v>
      </c>
    </row>
    <row r="321" spans="1:12">
      <c r="A321" s="2">
        <v>40753</v>
      </c>
      <c r="B321" s="3">
        <v>4974.7415488666902</v>
      </c>
      <c r="C321" s="3">
        <v>4537.3388587924301</v>
      </c>
      <c r="D321" s="3">
        <v>1364.1900860293999</v>
      </c>
      <c r="E321" s="4">
        <v>193.39310154780199</v>
      </c>
      <c r="F321" s="3">
        <v>309.35022758500901</v>
      </c>
      <c r="G321" s="4">
        <v>67.180170000000004</v>
      </c>
      <c r="H321" s="9">
        <v>253.33886462728833</v>
      </c>
      <c r="I321">
        <v>953.85</v>
      </c>
      <c r="J321" s="5">
        <v>415.75372962044827</v>
      </c>
      <c r="K321" s="5">
        <v>488.94290976058954</v>
      </c>
      <c r="L321" s="5">
        <v>299.71481417718394</v>
      </c>
    </row>
    <row r="322" spans="1:12">
      <c r="A322" s="2">
        <v>40786</v>
      </c>
      <c r="B322" s="3">
        <v>4878.4806210178203</v>
      </c>
      <c r="C322" s="3">
        <v>4327.9025974881897</v>
      </c>
      <c r="D322" s="3">
        <v>1274.69310209932</v>
      </c>
      <c r="E322" s="4">
        <v>188.416586463762</v>
      </c>
      <c r="F322" s="3">
        <v>316.49158750164497</v>
      </c>
      <c r="G322" s="4">
        <v>67.634249999999994</v>
      </c>
      <c r="H322" s="9">
        <v>252.30017528231645</v>
      </c>
      <c r="I322">
        <v>953.85</v>
      </c>
      <c r="J322" s="5">
        <v>424.03216526375667</v>
      </c>
      <c r="K322" s="5">
        <v>497.15653775322295</v>
      </c>
      <c r="L322" s="5">
        <v>300.99241892511748</v>
      </c>
    </row>
    <row r="323" spans="1:12">
      <c r="A323" s="2">
        <v>40816</v>
      </c>
      <c r="B323" s="3">
        <v>4590.8537970154102</v>
      </c>
      <c r="C323" s="3">
        <v>4358.9716223231799</v>
      </c>
      <c r="D323" s="3">
        <v>1200.0553158441201</v>
      </c>
      <c r="E323" s="4">
        <v>183.76798355131399</v>
      </c>
      <c r="F323" s="3">
        <v>299.97948971839202</v>
      </c>
      <c r="G323" s="4">
        <v>65.45805</v>
      </c>
      <c r="H323" s="9">
        <v>256.26128803424882</v>
      </c>
      <c r="I323">
        <v>958.9</v>
      </c>
      <c r="J323" s="5">
        <v>427.84924779651885</v>
      </c>
      <c r="K323" s="5">
        <v>502.37937384898726</v>
      </c>
      <c r="L323" s="5">
        <v>302.15660491768614</v>
      </c>
    </row>
    <row r="324" spans="1:12">
      <c r="A324" s="2">
        <v>40847</v>
      </c>
      <c r="B324" s="3">
        <v>4921.0241242197899</v>
      </c>
      <c r="C324" s="3">
        <v>4407.2679706691497</v>
      </c>
      <c r="D324" s="3">
        <v>1245.0524818763199</v>
      </c>
      <c r="E324" s="4">
        <v>188.36873929739099</v>
      </c>
      <c r="F324" s="3">
        <v>312.63973935702302</v>
      </c>
      <c r="G324" s="4">
        <v>65.808090000000007</v>
      </c>
      <c r="H324" s="9">
        <v>257.28633318638583</v>
      </c>
      <c r="I324">
        <v>958.9</v>
      </c>
      <c r="J324" s="5">
        <v>425.40391944894094</v>
      </c>
      <c r="K324" s="5">
        <v>504.09576427256002</v>
      </c>
      <c r="L324" s="5">
        <v>303.4259909152309</v>
      </c>
    </row>
    <row r="325" spans="1:12">
      <c r="A325" s="2">
        <v>40877</v>
      </c>
      <c r="B325" s="3">
        <v>4742.2624914471799</v>
      </c>
      <c r="C325" s="3">
        <v>4443.1114215935904</v>
      </c>
      <c r="D325" s="3">
        <v>1200.2085904112901</v>
      </c>
      <c r="E325" s="4">
        <v>186.967010322948</v>
      </c>
      <c r="F325" s="3">
        <v>318.33110644604398</v>
      </c>
      <c r="G325" s="4">
        <v>68.926410000000004</v>
      </c>
      <c r="H325" s="9">
        <v>265.41658131507563</v>
      </c>
      <c r="I325">
        <v>958.9</v>
      </c>
      <c r="J325" s="5">
        <v>432.77709819430612</v>
      </c>
      <c r="K325" s="5">
        <v>503.08655616942923</v>
      </c>
      <c r="L325" s="5">
        <v>304.61688784656303</v>
      </c>
    </row>
    <row r="326" spans="1:12">
      <c r="A326" s="2">
        <v>40907</v>
      </c>
      <c r="B326" s="3">
        <v>4679.3773452820496</v>
      </c>
      <c r="C326" s="3">
        <v>4451.4188297884202</v>
      </c>
      <c r="D326" s="3">
        <v>1188.28737287234</v>
      </c>
      <c r="E326" s="4">
        <v>190.881832566816</v>
      </c>
      <c r="F326" s="3">
        <v>310.66873862435898</v>
      </c>
      <c r="G326" s="4">
        <v>67.612030000000004</v>
      </c>
      <c r="H326" s="9">
        <v>271.1761211296128</v>
      </c>
      <c r="I326">
        <v>982.11</v>
      </c>
      <c r="J326" s="5">
        <v>436.1497475007103</v>
      </c>
      <c r="K326" s="5">
        <v>512.63351749539606</v>
      </c>
      <c r="L326" s="5">
        <v>305.84476915464455</v>
      </c>
    </row>
    <row r="327" spans="1:12">
      <c r="A327" s="2">
        <v>40939</v>
      </c>
      <c r="B327" s="3">
        <v>4912.2491228558602</v>
      </c>
      <c r="C327" s="3">
        <v>4510.89440628785</v>
      </c>
      <c r="D327" s="3">
        <v>1276.5443457769099</v>
      </c>
      <c r="E327" s="4">
        <v>196.07552969055101</v>
      </c>
      <c r="F327" s="3">
        <v>327.26327070915102</v>
      </c>
      <c r="G327" s="4">
        <v>66.679060000000007</v>
      </c>
      <c r="H327" s="9">
        <v>271.93541426877567</v>
      </c>
      <c r="I327">
        <v>982.11</v>
      </c>
      <c r="J327" s="5">
        <v>436.74232513585423</v>
      </c>
      <c r="K327" s="5">
        <v>519.46961325966868</v>
      </c>
      <c r="L327" s="5">
        <v>307.03566608597663</v>
      </c>
    </row>
    <row r="328" spans="1:12">
      <c r="A328" s="2">
        <v>40968</v>
      </c>
      <c r="B328" s="3">
        <v>4979.5418175169998</v>
      </c>
      <c r="C328" s="3">
        <v>4656.1845955040299</v>
      </c>
      <c r="D328" s="3">
        <v>1331.0760971633799</v>
      </c>
      <c r="E328" s="4">
        <v>194.62452233639701</v>
      </c>
      <c r="F328" s="3">
        <v>334.62263918212801</v>
      </c>
      <c r="G328" s="4">
        <v>69.563540000000003</v>
      </c>
      <c r="H328" s="9">
        <v>272.91438176014327</v>
      </c>
      <c r="I328">
        <v>982.11</v>
      </c>
      <c r="J328" s="5">
        <v>435.81626498050701</v>
      </c>
      <c r="K328" s="5">
        <v>523.02025782688781</v>
      </c>
      <c r="L328" s="5">
        <v>308.05643488426131</v>
      </c>
    </row>
    <row r="329" spans="1:12">
      <c r="A329" s="2">
        <v>40998</v>
      </c>
      <c r="B329" s="3">
        <v>5047.93012780545</v>
      </c>
      <c r="C329" s="3">
        <v>4921.3004752900997</v>
      </c>
      <c r="D329" s="3">
        <v>1342.06800230154</v>
      </c>
      <c r="E329" s="4">
        <v>209.66795900752899</v>
      </c>
      <c r="F329" s="3">
        <v>333.09283138389998</v>
      </c>
      <c r="G329" s="4">
        <v>70.846540000000005</v>
      </c>
      <c r="H329" s="9">
        <v>276.05289715038492</v>
      </c>
      <c r="I329">
        <v>997.53</v>
      </c>
      <c r="J329" s="5">
        <v>439.57093774105715</v>
      </c>
      <c r="K329" s="5">
        <v>524.05156537753237</v>
      </c>
      <c r="L329" s="5">
        <v>309.25924900365709</v>
      </c>
    </row>
    <row r="330" spans="1:12">
      <c r="A330" s="2">
        <v>41029</v>
      </c>
      <c r="B330" s="3">
        <v>5120.6846255442597</v>
      </c>
      <c r="C330" s="3">
        <v>4844.9922097138797</v>
      </c>
      <c r="D330" s="3">
        <v>1319.90380475081</v>
      </c>
      <c r="E330" s="4">
        <v>214.404041635499</v>
      </c>
      <c r="F330" s="3">
        <v>349.88273276848997</v>
      </c>
      <c r="G330" s="4">
        <v>70.137609999999995</v>
      </c>
      <c r="H330" s="9">
        <v>276.93626642126617</v>
      </c>
      <c r="I330">
        <v>997.53</v>
      </c>
      <c r="J330" s="5">
        <v>446.57722267402465</v>
      </c>
      <c r="K330" s="5">
        <v>529.08287292817704</v>
      </c>
      <c r="L330" s="5">
        <v>310.42918812149787</v>
      </c>
    </row>
    <row r="331" spans="1:12">
      <c r="A331" s="2">
        <v>41060</v>
      </c>
      <c r="B331" s="3">
        <v>4785.6860481731301</v>
      </c>
      <c r="C331" s="3">
        <v>4756.2138404655598</v>
      </c>
      <c r="D331" s="3">
        <v>1258.52080198823</v>
      </c>
      <c r="E331" s="4">
        <v>218.12393929937701</v>
      </c>
      <c r="F331" s="3">
        <v>345.59668514139997</v>
      </c>
      <c r="G331" s="4">
        <v>65.509209999999996</v>
      </c>
      <c r="H331" s="9">
        <v>281.06261679094303</v>
      </c>
      <c r="I331">
        <v>997.53</v>
      </c>
      <c r="J331" s="5">
        <v>460.40571523202135</v>
      </c>
      <c r="K331" s="5">
        <v>536.81031307550666</v>
      </c>
      <c r="L331" s="5">
        <v>311.61186630244117</v>
      </c>
    </row>
    <row r="332" spans="1:12">
      <c r="A332" s="2">
        <v>41089</v>
      </c>
      <c r="B332" s="3">
        <v>4845.4512957020397</v>
      </c>
      <c r="C332" s="3">
        <v>4732.1215663494304</v>
      </c>
      <c r="D332" s="3">
        <v>1237.3924443286101</v>
      </c>
      <c r="E332" s="4">
        <v>219.12076017662699</v>
      </c>
      <c r="F332" s="3">
        <v>358.76496668205601</v>
      </c>
      <c r="G332" s="4">
        <v>62.732559999999999</v>
      </c>
      <c r="H332" s="9">
        <v>278.84222211829456</v>
      </c>
      <c r="I332">
        <v>995.43</v>
      </c>
      <c r="J332" s="5">
        <v>459.65553716199878</v>
      </c>
      <c r="K332" s="5">
        <v>537.55432780847161</v>
      </c>
      <c r="L332" s="5">
        <v>312.49620384427237</v>
      </c>
    </row>
    <row r="333" spans="1:12">
      <c r="A333" s="2">
        <v>41121</v>
      </c>
      <c r="B333" s="3">
        <v>5071.2395474475397</v>
      </c>
      <c r="C333" s="3">
        <v>4669.8952940506397</v>
      </c>
      <c r="D333" s="3">
        <v>1229.67156781072</v>
      </c>
      <c r="E333" s="4">
        <v>220.36644037622099</v>
      </c>
      <c r="F333" s="3">
        <v>379.55581245000701</v>
      </c>
      <c r="G333" s="4">
        <v>64.999690000000001</v>
      </c>
      <c r="H333" s="9">
        <v>275.94226300826432</v>
      </c>
      <c r="I333">
        <v>995.43</v>
      </c>
      <c r="J333" s="5">
        <v>461.36329547434445</v>
      </c>
      <c r="K333" s="5">
        <v>546.25414364640892</v>
      </c>
      <c r="L333" s="5">
        <v>313.41012888750305</v>
      </c>
    </row>
    <row r="334" spans="1:12">
      <c r="A334" s="2">
        <v>41152</v>
      </c>
      <c r="B334" s="3">
        <v>5175.0351796081404</v>
      </c>
      <c r="C334" s="3">
        <v>4878.26140134252</v>
      </c>
      <c r="D334" s="3">
        <v>1248.54127898158</v>
      </c>
      <c r="E334" s="4">
        <v>225.372738298342</v>
      </c>
      <c r="F334" s="3">
        <v>380.41826240287901</v>
      </c>
      <c r="G334" s="4">
        <v>70.401449999999997</v>
      </c>
      <c r="H334" s="9">
        <v>277.15640896550065</v>
      </c>
      <c r="I334">
        <v>995.43</v>
      </c>
      <c r="J334" s="5">
        <v>464.25873066393592</v>
      </c>
      <c r="K334" s="5">
        <v>549.22283609576436</v>
      </c>
      <c r="L334" s="5">
        <v>314.34788830686114</v>
      </c>
    </row>
    <row r="335" spans="1:12">
      <c r="A335" s="2">
        <v>41180</v>
      </c>
      <c r="B335" s="3">
        <v>5278.5178659736603</v>
      </c>
      <c r="C335" s="3">
        <v>4983.3616220090898</v>
      </c>
      <c r="D335" s="3">
        <v>1315.9143234052599</v>
      </c>
      <c r="E335" s="4">
        <v>223.664756650111</v>
      </c>
      <c r="F335" s="3">
        <v>383.518255697764</v>
      </c>
      <c r="G335" s="4">
        <v>68.969719999999995</v>
      </c>
      <c r="H335" s="9">
        <v>271.03125232736306</v>
      </c>
      <c r="I335">
        <v>1027.0899999999999</v>
      </c>
      <c r="J335" s="5">
        <v>468.77618952929902</v>
      </c>
      <c r="K335" s="5">
        <v>552.92817679558027</v>
      </c>
      <c r="L335" s="5">
        <v>315.33249460343529</v>
      </c>
    </row>
    <row r="336" spans="1:12">
      <c r="A336" s="2">
        <v>41213</v>
      </c>
      <c r="B336" s="3">
        <v>5433.63291051536</v>
      </c>
      <c r="C336" s="3">
        <v>4965.1882701241902</v>
      </c>
      <c r="D336" s="3">
        <v>1311.7882516411601</v>
      </c>
      <c r="E336" s="4">
        <v>226.46011049716401</v>
      </c>
      <c r="F336" s="3">
        <v>404.92989071778402</v>
      </c>
      <c r="G336" s="4">
        <v>66.353790000000004</v>
      </c>
      <c r="H336" s="9">
        <v>264.03864601731709</v>
      </c>
      <c r="I336">
        <v>1027.0899999999999</v>
      </c>
      <c r="J336" s="5">
        <v>468.86129376413351</v>
      </c>
      <c r="K336" s="5">
        <v>556.11049723756923</v>
      </c>
      <c r="L336" s="5">
        <v>316.26737746015732</v>
      </c>
    </row>
    <row r="337" spans="1:12">
      <c r="A337" s="2">
        <v>41243</v>
      </c>
      <c r="B337" s="3">
        <v>5462.3863247228301</v>
      </c>
      <c r="C337" s="3">
        <v>5001.06477324752</v>
      </c>
      <c r="D337" s="3">
        <v>1320.5163281888199</v>
      </c>
      <c r="E337" s="4">
        <v>225.39823081743299</v>
      </c>
      <c r="F337" s="3">
        <v>399.86953786209102</v>
      </c>
      <c r="G337" s="4">
        <v>66.927210000000002</v>
      </c>
      <c r="H337" s="9">
        <v>269.7946885004946</v>
      </c>
      <c r="I337">
        <v>1027.0899999999999</v>
      </c>
      <c r="J337" s="5">
        <v>468.89722666328584</v>
      </c>
      <c r="K337" s="5">
        <v>560.22836095764285</v>
      </c>
      <c r="L337" s="5">
        <v>317.07199312321745</v>
      </c>
    </row>
    <row r="338" spans="1:12">
      <c r="A338" s="2">
        <v>41274</v>
      </c>
      <c r="B338" s="3">
        <v>5651.4012163161296</v>
      </c>
      <c r="C338" s="3">
        <v>5122.6038023008896</v>
      </c>
      <c r="D338" s="3">
        <v>1391.98060586885</v>
      </c>
      <c r="E338" s="4">
        <v>233.21583998931001</v>
      </c>
      <c r="F338" s="3">
        <v>412.30005913083698</v>
      </c>
      <c r="G338" s="4">
        <v>66.81671</v>
      </c>
      <c r="H338" s="9">
        <v>267.55539258594052</v>
      </c>
      <c r="I338">
        <v>1039.93</v>
      </c>
      <c r="J338" s="5">
        <v>469.75016021684945</v>
      </c>
      <c r="K338" s="5">
        <v>562.15837937384913</v>
      </c>
      <c r="L338" s="5">
        <v>317.98345254133153</v>
      </c>
    </row>
    <row r="339" spans="1:12">
      <c r="A339" s="2">
        <v>41305</v>
      </c>
      <c r="B339" s="3">
        <v>5934.9698714447604</v>
      </c>
      <c r="C339" s="3">
        <v>5360.0884731426704</v>
      </c>
      <c r="D339" s="3">
        <v>1404.82590802751</v>
      </c>
      <c r="E339" s="4">
        <v>239.70786423496801</v>
      </c>
      <c r="F339" s="3">
        <v>432.50209226560298</v>
      </c>
      <c r="G339" s="4">
        <v>69.403999999999996</v>
      </c>
      <c r="H339" s="9">
        <v>273.84294431171014</v>
      </c>
      <c r="I339">
        <v>1039.93</v>
      </c>
      <c r="J339" s="5">
        <v>468.68919408924609</v>
      </c>
      <c r="K339" s="5">
        <v>560.42725598526715</v>
      </c>
      <c r="L339" s="5">
        <v>318.83696976920481</v>
      </c>
    </row>
    <row r="340" spans="1:12">
      <c r="A340" s="2">
        <v>41333</v>
      </c>
      <c r="B340" s="3">
        <v>6284.5944094249498</v>
      </c>
      <c r="C340" s="3">
        <v>5472.8844557641596</v>
      </c>
      <c r="D340" s="3">
        <v>1413.53344059453</v>
      </c>
      <c r="E340" s="4">
        <v>247.05068996833299</v>
      </c>
      <c r="F340" s="3">
        <v>447.72981850233401</v>
      </c>
      <c r="G340" s="4">
        <v>67.611509999999996</v>
      </c>
      <c r="H340" s="9">
        <v>279.37457178680671</v>
      </c>
      <c r="I340">
        <v>1039.93</v>
      </c>
      <c r="J340" s="5">
        <v>471.4743089744224</v>
      </c>
      <c r="K340" s="5">
        <v>565.07550644567232</v>
      </c>
      <c r="L340" s="5">
        <v>319.5532338655857</v>
      </c>
    </row>
    <row r="341" spans="1:12">
      <c r="A341" s="2">
        <v>41362</v>
      </c>
      <c r="B341" s="3">
        <v>6139.6403268888598</v>
      </c>
      <c r="C341" s="3">
        <v>5502.8491094245101</v>
      </c>
      <c r="D341" s="3">
        <v>1364.4372979161001</v>
      </c>
      <c r="E341" s="4">
        <v>250.58482734536</v>
      </c>
      <c r="F341" s="3">
        <v>436.46592832956901</v>
      </c>
      <c r="G341" s="4">
        <v>66.903310000000005</v>
      </c>
      <c r="H341" s="9">
        <v>279.45838415834277</v>
      </c>
      <c r="I341">
        <v>1066.45</v>
      </c>
      <c r="J341" s="5">
        <v>470.51798953557847</v>
      </c>
      <c r="K341" s="5">
        <v>569.29650092081067</v>
      </c>
      <c r="L341" s="5">
        <v>320.34017921531</v>
      </c>
    </row>
    <row r="342" spans="1:12">
      <c r="A342" s="2">
        <v>41394</v>
      </c>
      <c r="B342" s="3">
        <v>6454.2464499374801</v>
      </c>
      <c r="C342" s="3">
        <v>5704.6798975605898</v>
      </c>
      <c r="D342" s="3">
        <v>1381.21793958635</v>
      </c>
      <c r="E342" s="4">
        <v>267.17912516431301</v>
      </c>
      <c r="F342" s="3">
        <v>471.34067845239599</v>
      </c>
      <c r="G342" s="4">
        <v>64.015039999999999</v>
      </c>
      <c r="H342" s="9">
        <v>278.84357571319441</v>
      </c>
      <c r="I342">
        <v>1066.45</v>
      </c>
      <c r="J342" s="5">
        <v>477.77391355739383</v>
      </c>
      <c r="K342" s="5">
        <v>576.83977900552509</v>
      </c>
      <c r="L342" s="5">
        <v>321.17766987992525</v>
      </c>
    </row>
    <row r="343" spans="1:12">
      <c r="A343" s="2">
        <v>41425</v>
      </c>
      <c r="B343" s="3">
        <v>6142.7439189010602</v>
      </c>
      <c r="C343" s="3">
        <v>6184.3398304616903</v>
      </c>
      <c r="D343" s="3">
        <v>1457.7980466567001</v>
      </c>
      <c r="E343" s="4">
        <v>268.73933661286401</v>
      </c>
      <c r="F343" s="3">
        <v>453.27386945429498</v>
      </c>
      <c r="G343" s="4">
        <v>68.277739999999994</v>
      </c>
      <c r="H343" s="9">
        <v>274.29842542906937</v>
      </c>
      <c r="I343">
        <v>1066.45</v>
      </c>
      <c r="J343" s="5">
        <v>477.41773657456798</v>
      </c>
      <c r="K343" s="5">
        <v>569.28913443830595</v>
      </c>
      <c r="L343" s="5">
        <v>322.00242148143781</v>
      </c>
    </row>
    <row r="344" spans="1:12">
      <c r="A344" s="2">
        <v>41453</v>
      </c>
      <c r="B344" s="3">
        <v>6021.7742374506197</v>
      </c>
      <c r="C344" s="3">
        <v>6320.5381899695003</v>
      </c>
      <c r="D344" s="3">
        <v>1430.43718647846</v>
      </c>
      <c r="E344" s="4">
        <v>273.72903991364899</v>
      </c>
      <c r="F344" s="3">
        <v>444.53881514776998</v>
      </c>
      <c r="G344" s="4">
        <v>71.682429999999997</v>
      </c>
      <c r="H344" s="9">
        <v>275.20361023298534</v>
      </c>
      <c r="I344">
        <v>1131.93</v>
      </c>
      <c r="J344" s="5">
        <v>472.42243319065255</v>
      </c>
      <c r="K344" s="5">
        <v>562.23204419889521</v>
      </c>
      <c r="L344" s="5">
        <v>322.74293089146556</v>
      </c>
    </row>
    <row r="345" spans="1:12">
      <c r="A345" s="2">
        <v>41486</v>
      </c>
      <c r="B345" s="3">
        <v>6315.4636528246801</v>
      </c>
      <c r="C345" s="3">
        <v>6787.8719170382201</v>
      </c>
      <c r="D345" s="3">
        <v>1475.0005731609699</v>
      </c>
      <c r="E345" s="4">
        <v>281.14550500498001</v>
      </c>
      <c r="F345" s="3">
        <v>443.01790959120802</v>
      </c>
      <c r="G345" s="4">
        <v>76.704310000000007</v>
      </c>
      <c r="H345" s="9">
        <v>278.4234924727113</v>
      </c>
      <c r="I345">
        <v>1131.93</v>
      </c>
      <c r="J345" s="5">
        <v>476.46393874268205</v>
      </c>
      <c r="K345" s="5">
        <v>565.76795580110513</v>
      </c>
      <c r="L345" s="5">
        <v>323.55987468010881</v>
      </c>
    </row>
    <row r="346" spans="1:12">
      <c r="A346" s="2">
        <v>41516</v>
      </c>
      <c r="B346" s="3">
        <v>6463.4690587485602</v>
      </c>
      <c r="C346" s="3">
        <v>6697.0275798041703</v>
      </c>
      <c r="D346" s="3">
        <v>1461.3198828473301</v>
      </c>
      <c r="E346" s="4">
        <v>267.38488762159699</v>
      </c>
      <c r="F346" s="3">
        <v>444.845428116481</v>
      </c>
      <c r="G346" s="4">
        <v>79.899249999999995</v>
      </c>
      <c r="H346" s="9">
        <v>280.6230380632457</v>
      </c>
      <c r="I346">
        <v>1131.93</v>
      </c>
      <c r="J346" s="5">
        <v>474.93647532783757</v>
      </c>
      <c r="K346" s="5">
        <v>564.83241252302048</v>
      </c>
      <c r="L346" s="5">
        <v>324.30860284052534</v>
      </c>
    </row>
    <row r="347" spans="1:12">
      <c r="A347" s="2">
        <v>41547</v>
      </c>
      <c r="B347" s="3">
        <v>6601.5993941246898</v>
      </c>
      <c r="C347" s="3">
        <v>6700.55666961116</v>
      </c>
      <c r="D347" s="3">
        <v>1482.89052125381</v>
      </c>
      <c r="E347" s="4">
        <v>268.16164004331</v>
      </c>
      <c r="F347" s="3">
        <v>450.94941756368098</v>
      </c>
      <c r="G347" s="4">
        <v>73.524109999999993</v>
      </c>
      <c r="H347" s="9">
        <v>283.51345535529714</v>
      </c>
      <c r="I347">
        <v>1162.49</v>
      </c>
      <c r="J347" s="5">
        <v>477.31435068928744</v>
      </c>
      <c r="K347" s="5">
        <v>570.34990791896882</v>
      </c>
      <c r="L347" s="5">
        <v>324.99322474790949</v>
      </c>
    </row>
    <row r="348" spans="1:12">
      <c r="A348" s="2">
        <v>41578</v>
      </c>
      <c r="B348" s="3">
        <v>6881.48778615419</v>
      </c>
      <c r="C348" s="3">
        <v>6876.9144483181199</v>
      </c>
      <c r="D348" s="3">
        <v>1535.6103709530501</v>
      </c>
      <c r="E348" s="4">
        <v>275.08435069123601</v>
      </c>
      <c r="F348" s="3">
        <v>465.88031680696099</v>
      </c>
      <c r="G348" s="4">
        <v>71.552639999999997</v>
      </c>
      <c r="H348" s="9">
        <v>283.14488786333527</v>
      </c>
      <c r="I348">
        <v>1162.49</v>
      </c>
      <c r="J348" s="5">
        <v>477.04642994999364</v>
      </c>
      <c r="K348" s="5">
        <v>576.66298342541461</v>
      </c>
      <c r="L348" s="5">
        <v>325.70127009390166</v>
      </c>
    </row>
    <row r="349" spans="1:12">
      <c r="A349" s="2">
        <v>41607</v>
      </c>
      <c r="B349" s="3">
        <v>6817.0264618268202</v>
      </c>
      <c r="C349" s="3">
        <v>7255.9466679090101</v>
      </c>
      <c r="D349" s="3">
        <v>1568.0877922172101</v>
      </c>
      <c r="E349" s="4">
        <v>272.70012685506202</v>
      </c>
      <c r="F349" s="3">
        <v>453.869943198263</v>
      </c>
      <c r="G349" s="4">
        <v>73.566299999999998</v>
      </c>
      <c r="H349" s="9">
        <v>284.73049923536996</v>
      </c>
      <c r="I349">
        <v>1162.49</v>
      </c>
      <c r="J349" s="5">
        <v>476.57551985057609</v>
      </c>
      <c r="K349" s="5">
        <v>576.95764272559882</v>
      </c>
      <c r="L349" s="5">
        <v>326.39575450175232</v>
      </c>
    </row>
    <row r="350" spans="1:12">
      <c r="A350" s="2">
        <v>41639</v>
      </c>
      <c r="B350" s="3">
        <v>6842.8083992206703</v>
      </c>
      <c r="C350" s="3">
        <v>7571.2709837550101</v>
      </c>
      <c r="D350" s="3">
        <v>1578.71299235571</v>
      </c>
      <c r="E350" s="4">
        <v>278.23058451839103</v>
      </c>
      <c r="F350" s="3">
        <v>448.75875630873099</v>
      </c>
      <c r="G350" s="4">
        <v>76.593429999999998</v>
      </c>
      <c r="H350" s="9">
        <v>290.96609716862457</v>
      </c>
      <c r="I350">
        <v>1276.6400000000001</v>
      </c>
      <c r="J350" s="5">
        <v>479.07821475644994</v>
      </c>
      <c r="K350" s="5">
        <v>574.90976058931892</v>
      </c>
      <c r="L350" s="5">
        <v>327.09681390991403</v>
      </c>
    </row>
    <row r="351" spans="1:12">
      <c r="A351" s="2">
        <v>41670</v>
      </c>
      <c r="B351" s="3">
        <v>6636.0427252314803</v>
      </c>
      <c r="C351" s="3">
        <v>7477.6810505902104</v>
      </c>
      <c r="D351" s="3">
        <v>1514.0340630870501</v>
      </c>
      <c r="E351" s="4">
        <v>290.19488189794998</v>
      </c>
      <c r="F351" s="3">
        <v>449.24304785960499</v>
      </c>
      <c r="G351" s="4">
        <v>77.25264</v>
      </c>
      <c r="H351" s="9">
        <v>291.69351241154612</v>
      </c>
      <c r="I351">
        <v>1276.6400000000001</v>
      </c>
      <c r="J351" s="5">
        <v>484.28785473180022</v>
      </c>
      <c r="K351" s="5">
        <v>584.53038674033178</v>
      </c>
      <c r="L351" s="5">
        <v>327.83033738211128</v>
      </c>
    </row>
    <row r="352" spans="1:12">
      <c r="A352" s="2">
        <v>41698</v>
      </c>
      <c r="B352" s="3">
        <v>6972.4397426169398</v>
      </c>
      <c r="C352" s="3">
        <v>7659.7806921584797</v>
      </c>
      <c r="D352" s="3">
        <v>1525.4307124161001</v>
      </c>
      <c r="E352" s="4">
        <v>297.82589247667602</v>
      </c>
      <c r="F352" s="3">
        <v>468.75381401856703</v>
      </c>
      <c r="G352" s="4">
        <v>78.718909999999994</v>
      </c>
      <c r="H352" s="9">
        <v>294.20207661828539</v>
      </c>
      <c r="I352">
        <v>1276.6400000000001</v>
      </c>
      <c r="J352" s="5">
        <v>485.94076809280813</v>
      </c>
      <c r="K352" s="5">
        <v>588.4567219152857</v>
      </c>
      <c r="L352" s="5">
        <v>328.48372803801817</v>
      </c>
    </row>
    <row r="353" spans="1:12">
      <c r="A353" s="2">
        <v>41729</v>
      </c>
      <c r="B353" s="3">
        <v>6998.9436966953399</v>
      </c>
      <c r="C353" s="3">
        <v>7410.2313300420701</v>
      </c>
      <c r="D353" s="3">
        <v>1518.3030428745401</v>
      </c>
      <c r="E353" s="4">
        <v>288.097095325807</v>
      </c>
      <c r="F353" s="3">
        <v>464.22888936570502</v>
      </c>
      <c r="G353" s="4">
        <v>76.107320000000001</v>
      </c>
      <c r="H353" s="9">
        <v>296.4380124005844</v>
      </c>
      <c r="I353">
        <v>1319.41</v>
      </c>
      <c r="J353" s="5">
        <v>486.0334371485169</v>
      </c>
      <c r="K353" s="5">
        <v>590.26887661141836</v>
      </c>
      <c r="L353" s="5">
        <v>329.19999213439905</v>
      </c>
    </row>
    <row r="354" spans="1:12">
      <c r="A354" s="2">
        <v>41759</v>
      </c>
      <c r="B354" s="3">
        <v>7132.1173865103101</v>
      </c>
      <c r="C354" s="3">
        <v>7492.6565477855302</v>
      </c>
      <c r="D354" s="3">
        <v>1524.4494846090599</v>
      </c>
      <c r="E354" s="4">
        <v>298.67049600083197</v>
      </c>
      <c r="F354" s="3">
        <v>490.41648162254398</v>
      </c>
      <c r="G354" s="4">
        <v>76.69659</v>
      </c>
      <c r="H354" s="9">
        <v>298.06842146878762</v>
      </c>
      <c r="I354">
        <v>1319.41</v>
      </c>
      <c r="J354" s="5">
        <v>490.43994530772528</v>
      </c>
      <c r="K354" s="5">
        <v>595.5727440147333</v>
      </c>
      <c r="L354" s="5">
        <v>329.92899529388256</v>
      </c>
    </row>
    <row r="355" spans="1:12">
      <c r="A355" s="2">
        <v>41789</v>
      </c>
      <c r="B355" s="3">
        <v>7178.4649695865501</v>
      </c>
      <c r="C355" s="3">
        <v>7613.0361286595298</v>
      </c>
      <c r="D355" s="3">
        <v>1570.97038739237</v>
      </c>
      <c r="E355" s="4">
        <v>305.37878996721503</v>
      </c>
      <c r="F355" s="3">
        <v>492.07378222416901</v>
      </c>
      <c r="G355" s="4">
        <v>76.220619999999997</v>
      </c>
      <c r="H355" s="9">
        <v>294.16372514754653</v>
      </c>
      <c r="I355">
        <v>1319.41</v>
      </c>
      <c r="J355" s="5">
        <v>497.17326628748299</v>
      </c>
      <c r="K355" s="5">
        <v>602.56353591160246</v>
      </c>
      <c r="L355" s="5">
        <v>330.67073751646859</v>
      </c>
    </row>
    <row r="356" spans="1:12">
      <c r="A356" s="2">
        <v>41820</v>
      </c>
      <c r="B356" s="3">
        <v>7068.6294994875198</v>
      </c>
      <c r="C356" s="3">
        <v>7644.4931843200902</v>
      </c>
      <c r="D356" s="3">
        <v>1590.9417133230099</v>
      </c>
      <c r="E356" s="4">
        <v>306.41395056091102</v>
      </c>
      <c r="F356" s="3">
        <v>506.10271738371898</v>
      </c>
      <c r="G356" s="4">
        <v>76.749870000000001</v>
      </c>
      <c r="H356" s="9">
        <v>298.07610269200893</v>
      </c>
      <c r="I356">
        <v>1385.51</v>
      </c>
      <c r="J356" s="5">
        <v>501.17316532470443</v>
      </c>
      <c r="K356" s="5">
        <v>605.85635359116043</v>
      </c>
      <c r="L356" s="5">
        <v>331.39891880091324</v>
      </c>
    </row>
    <row r="357" spans="1:12">
      <c r="A357" s="2">
        <v>41851</v>
      </c>
      <c r="B357" s="3">
        <v>7381.5645414187902</v>
      </c>
      <c r="C357" s="3">
        <v>7638.8529215231201</v>
      </c>
      <c r="D357" s="3">
        <v>1647.71284104542</v>
      </c>
      <c r="E357" s="4">
        <v>311.35278192122797</v>
      </c>
      <c r="F357" s="3">
        <v>530.38720803456602</v>
      </c>
      <c r="G357" s="4">
        <v>73.790520000000001</v>
      </c>
      <c r="H357" s="9">
        <v>297.15206677366371</v>
      </c>
      <c r="I357">
        <v>1385.51</v>
      </c>
      <c r="J357" s="5">
        <v>502.63254535168107</v>
      </c>
      <c r="K357" s="5">
        <v>608.64825046040528</v>
      </c>
      <c r="L357" s="5">
        <v>332.1607969619518</v>
      </c>
    </row>
    <row r="358" spans="1:12">
      <c r="A358" s="2">
        <v>41880</v>
      </c>
      <c r="B358" s="3">
        <v>7414.1719986247199</v>
      </c>
      <c r="C358" s="3">
        <v>7763.5524127704002</v>
      </c>
      <c r="D358" s="3">
        <v>1675.4115560272</v>
      </c>
      <c r="E358" s="4">
        <v>317.091268431537</v>
      </c>
      <c r="F358" s="3">
        <v>540.66902288190295</v>
      </c>
      <c r="G358" s="4">
        <v>72.146119999999996</v>
      </c>
      <c r="H358" s="9">
        <v>301.34191091517238</v>
      </c>
      <c r="I358">
        <v>1385.51</v>
      </c>
      <c r="J358" s="5">
        <v>507.72997381739782</v>
      </c>
      <c r="K358" s="5">
        <v>617.32596685082888</v>
      </c>
      <c r="L358" s="5">
        <v>332.91363449756267</v>
      </c>
    </row>
    <row r="359" spans="1:12">
      <c r="A359" s="2">
        <v>41912</v>
      </c>
      <c r="B359" s="3">
        <v>7020.70371560883</v>
      </c>
      <c r="C359" s="3">
        <v>8076.2943319349997</v>
      </c>
      <c r="D359" s="3">
        <v>1658.4035475943699</v>
      </c>
      <c r="E359" s="4">
        <v>317.71679787123401</v>
      </c>
      <c r="F359" s="3">
        <v>516.27894851972803</v>
      </c>
      <c r="G359" s="4">
        <v>72.468419999999995</v>
      </c>
      <c r="H359" s="9">
        <v>306.34418663636421</v>
      </c>
      <c r="I359">
        <v>1477.65</v>
      </c>
      <c r="J359" s="5">
        <v>506.03923635201903</v>
      </c>
      <c r="K359" s="5">
        <v>616.61878453038685</v>
      </c>
      <c r="L359" s="5">
        <v>333.55387515284752</v>
      </c>
    </row>
    <row r="360" spans="1:12">
      <c r="A360" s="2">
        <v>41943</v>
      </c>
      <c r="B360" s="3">
        <v>7358.2228815759399</v>
      </c>
      <c r="C360" s="3">
        <v>8093.9349919924998</v>
      </c>
      <c r="D360" s="3">
        <v>1670.6088966167099</v>
      </c>
      <c r="E360" s="4">
        <v>339.32498243186501</v>
      </c>
      <c r="F360" s="3">
        <v>549.63980218649601</v>
      </c>
      <c r="G360" s="4">
        <v>67.825940000000003</v>
      </c>
      <c r="H360" s="9">
        <v>308.94811222277332</v>
      </c>
      <c r="I360">
        <v>1477.65</v>
      </c>
      <c r="J360" s="5">
        <v>510.88009130975314</v>
      </c>
      <c r="K360" s="5">
        <v>622.50460405156559</v>
      </c>
      <c r="L360" s="5">
        <v>334.37492831668516</v>
      </c>
    </row>
    <row r="361" spans="1:12">
      <c r="A361" s="2">
        <v>41971</v>
      </c>
      <c r="B361" s="3">
        <v>7101.6440452114903</v>
      </c>
      <c r="C361" s="3">
        <v>8506.7367393584009</v>
      </c>
      <c r="D361" s="3">
        <v>1702.4266063605301</v>
      </c>
      <c r="E361" s="4">
        <v>355.16998633782799</v>
      </c>
      <c r="F361" s="3">
        <v>548.49662234295204</v>
      </c>
      <c r="G361" s="4">
        <v>62.224220000000003</v>
      </c>
      <c r="H361" s="9">
        <v>308.05216269732728</v>
      </c>
      <c r="I361">
        <v>1477.65</v>
      </c>
      <c r="J361" s="5">
        <v>517.35620837978877</v>
      </c>
      <c r="K361" s="5">
        <v>629.80478821362829</v>
      </c>
      <c r="L361" s="5">
        <v>335.12694397725721</v>
      </c>
    </row>
    <row r="362" spans="1:12">
      <c r="A362" s="2">
        <v>42004</v>
      </c>
      <c r="B362" s="3">
        <v>7238.5299323196396</v>
      </c>
      <c r="C362" s="3">
        <v>8732.7403348093503</v>
      </c>
      <c r="D362" s="3">
        <v>1694.5585519194899</v>
      </c>
      <c r="E362" s="4">
        <v>373.53931181239301</v>
      </c>
      <c r="F362" s="3">
        <v>573.54379516312599</v>
      </c>
      <c r="G362" s="4">
        <v>56.051209999999998</v>
      </c>
      <c r="H362" s="9">
        <v>313.53549119333974</v>
      </c>
      <c r="I362">
        <v>1562.32</v>
      </c>
      <c r="J362" s="5">
        <v>526.07466443727833</v>
      </c>
      <c r="K362" s="5">
        <v>634.53406998158403</v>
      </c>
      <c r="L362" s="5">
        <v>335.90361588899549</v>
      </c>
    </row>
    <row r="363" spans="1:12">
      <c r="A363" s="2">
        <v>42034</v>
      </c>
      <c r="B363" s="3">
        <v>7471.5164844498504</v>
      </c>
      <c r="C363" s="3">
        <v>9012.6853981198601</v>
      </c>
      <c r="D363" s="3">
        <v>1791.5476042968401</v>
      </c>
      <c r="E363" s="4">
        <v>413.98102486389803</v>
      </c>
      <c r="F363" s="3">
        <v>612.73442649800597</v>
      </c>
      <c r="G363" s="4">
        <v>54.485909999999997</v>
      </c>
      <c r="H363" s="9">
        <v>313.15924860390771</v>
      </c>
      <c r="I363">
        <v>1562.32</v>
      </c>
      <c r="J363" s="5">
        <v>534.54600301287826</v>
      </c>
      <c r="K363" s="5">
        <v>648.34622467771658</v>
      </c>
      <c r="L363" s="5">
        <v>336.74850342896059</v>
      </c>
    </row>
    <row r="364" spans="1:12">
      <c r="A364" s="2">
        <v>42062</v>
      </c>
      <c r="B364" s="3">
        <v>8003.9560800610798</v>
      </c>
      <c r="C364" s="3">
        <v>9496.4320665503001</v>
      </c>
      <c r="D364" s="3">
        <v>1837.7955469225401</v>
      </c>
      <c r="E364" s="4">
        <v>405.44569981306302</v>
      </c>
      <c r="F364" s="3">
        <v>636.98338656276701</v>
      </c>
      <c r="G364" s="4">
        <v>57.712110000000003</v>
      </c>
      <c r="H364" s="9">
        <v>313.2218804536285</v>
      </c>
      <c r="I364">
        <v>1562.32</v>
      </c>
      <c r="J364" s="5">
        <v>536.04194634074679</v>
      </c>
      <c r="K364" s="5">
        <v>645.71639042357299</v>
      </c>
      <c r="L364" s="5">
        <v>337.4520284622389</v>
      </c>
    </row>
    <row r="365" spans="1:12">
      <c r="A365" s="2">
        <v>42094</v>
      </c>
      <c r="B365" s="3">
        <v>7996.81228246914</v>
      </c>
      <c r="C365" s="3">
        <v>9584.1106969914308</v>
      </c>
      <c r="D365" s="3">
        <v>1856.6219905427799</v>
      </c>
      <c r="E365" s="4">
        <v>415.55811672559997</v>
      </c>
      <c r="F365" s="3">
        <v>624.62716265344898</v>
      </c>
      <c r="G365" s="4">
        <v>55.108150000000002</v>
      </c>
      <c r="H365" s="9">
        <v>316.54203238643697</v>
      </c>
      <c r="I365">
        <v>1669.65</v>
      </c>
      <c r="J365" s="5">
        <v>540.1143415780125</v>
      </c>
      <c r="K365" s="5">
        <v>650.77716390423586</v>
      </c>
      <c r="L365" s="5">
        <v>338.14486912001183</v>
      </c>
    </row>
    <row r="366" spans="1:12">
      <c r="A366" s="2">
        <v>42124</v>
      </c>
      <c r="B366" s="3">
        <v>7835.4354938790802</v>
      </c>
      <c r="C366" s="3">
        <v>9505.2571378947105</v>
      </c>
      <c r="D366" s="3">
        <v>1937.00841637996</v>
      </c>
      <c r="E366" s="4">
        <v>390.78446172289398</v>
      </c>
      <c r="F366" s="3">
        <v>617.30436261782404</v>
      </c>
      <c r="G366" s="4">
        <v>59.277560000000001</v>
      </c>
      <c r="H366" s="9">
        <v>320.05564894592646</v>
      </c>
      <c r="I366">
        <v>1669.65</v>
      </c>
      <c r="J366" s="5">
        <v>534.12993786479853</v>
      </c>
      <c r="K366" s="5">
        <v>648.4714548802948</v>
      </c>
      <c r="L366" s="5">
        <v>338.75264571126104</v>
      </c>
    </row>
    <row r="367" spans="1:12">
      <c r="A367" s="2">
        <v>42153</v>
      </c>
      <c r="B367" s="3">
        <v>7851.5289257422801</v>
      </c>
      <c r="C367" s="3">
        <v>9836.6525579351091</v>
      </c>
      <c r="D367" s="3">
        <v>1916.4262235429401</v>
      </c>
      <c r="E367" s="4">
        <v>397.89915679549699</v>
      </c>
      <c r="F367" s="3">
        <v>634.12057189402196</v>
      </c>
      <c r="G367" s="4">
        <v>59.86824</v>
      </c>
      <c r="H367" s="9">
        <v>319.70358773208596</v>
      </c>
      <c r="I367">
        <v>1669.65</v>
      </c>
      <c r="J367" s="5">
        <v>534.32347119882945</v>
      </c>
      <c r="K367" s="5">
        <v>646.78453038674058</v>
      </c>
      <c r="L367" s="5">
        <v>339.43110355585355</v>
      </c>
    </row>
    <row r="368" spans="1:12">
      <c r="A368" s="2">
        <v>42185</v>
      </c>
      <c r="B368" s="3">
        <v>7461.0038438633501</v>
      </c>
      <c r="C368" s="3">
        <v>9572.5334890377908</v>
      </c>
      <c r="D368" s="3">
        <v>1860.4580713415601</v>
      </c>
      <c r="E368" s="4">
        <v>381.45297081455402</v>
      </c>
      <c r="F368" s="3">
        <v>606.25960882597701</v>
      </c>
      <c r="G368" s="4">
        <v>59.555929999999996</v>
      </c>
      <c r="H368" s="9">
        <v>323.50806042609781</v>
      </c>
      <c r="I368">
        <v>1705.05</v>
      </c>
      <c r="J368" s="5">
        <v>529.3773391505963</v>
      </c>
      <c r="K368" s="5">
        <v>639.88213627992639</v>
      </c>
      <c r="L368" s="5">
        <v>340.02819577159744</v>
      </c>
    </row>
    <row r="369" spans="1:12">
      <c r="A369" s="2">
        <v>42216</v>
      </c>
      <c r="B369" s="3">
        <v>7792.4350232656998</v>
      </c>
      <c r="C369" s="3">
        <v>10202.1720266049</v>
      </c>
      <c r="D369" s="3">
        <v>1813.4465162187</v>
      </c>
      <c r="E369" s="4">
        <v>414.89755722677398</v>
      </c>
      <c r="F369" s="3">
        <v>639.05893611526403</v>
      </c>
      <c r="G369" s="4">
        <v>53.54327</v>
      </c>
      <c r="H369" s="9">
        <v>322.66693946898994</v>
      </c>
      <c r="I369">
        <v>1705.05</v>
      </c>
      <c r="J369" s="5">
        <v>536.25943494087949</v>
      </c>
      <c r="K369" s="5">
        <v>647.63167587476983</v>
      </c>
      <c r="L369" s="5">
        <v>340.6413145505993</v>
      </c>
    </row>
    <row r="370" spans="1:12">
      <c r="A370" s="2">
        <v>42247</v>
      </c>
      <c r="B370" s="3">
        <v>7152.3970585206098</v>
      </c>
      <c r="C370" s="3">
        <v>9872.7248845548293</v>
      </c>
      <c r="D370" s="3">
        <v>1709.17456215077</v>
      </c>
      <c r="E370" s="4">
        <v>404.10021421158001</v>
      </c>
      <c r="F370" s="3">
        <v>611.66421054486295</v>
      </c>
      <c r="G370" s="4">
        <v>55.627719999999997</v>
      </c>
      <c r="H370" s="9">
        <v>322.21520575373336</v>
      </c>
      <c r="I370">
        <v>1705.05</v>
      </c>
      <c r="J370" s="5">
        <v>539.67558196731011</v>
      </c>
      <c r="K370" s="5">
        <v>646.99079189686938</v>
      </c>
      <c r="L370" s="5">
        <v>341.25772082975675</v>
      </c>
    </row>
    <row r="371" spans="1:12">
      <c r="A371" s="2">
        <v>42277</v>
      </c>
      <c r="B371" s="3">
        <v>6917.33059405942</v>
      </c>
      <c r="C371" s="3">
        <v>9603.7951760769793</v>
      </c>
      <c r="D371" s="3">
        <v>1674.1889711618001</v>
      </c>
      <c r="E371" s="4">
        <v>416.33369316112299</v>
      </c>
      <c r="F371" s="3">
        <v>606.23074534264504</v>
      </c>
      <c r="G371" s="4">
        <v>52.605539999999998</v>
      </c>
      <c r="H371" s="9">
        <v>325.72735149644905</v>
      </c>
      <c r="I371">
        <v>1764.73</v>
      </c>
      <c r="J371" s="5">
        <v>541.02464168987171</v>
      </c>
      <c r="K371" s="5">
        <v>651.86740331491717</v>
      </c>
      <c r="L371" s="5">
        <v>341.85892242069491</v>
      </c>
    </row>
    <row r="372" spans="1:12">
      <c r="A372" s="2">
        <v>42307</v>
      </c>
      <c r="B372" s="3">
        <v>7206.22934577467</v>
      </c>
      <c r="C372" s="3">
        <v>10204.8772035693</v>
      </c>
      <c r="D372" s="3">
        <v>1765.57017492829</v>
      </c>
      <c r="E372" s="4">
        <v>433.21714876710701</v>
      </c>
      <c r="F372" s="3">
        <v>635.64730579942795</v>
      </c>
      <c r="G372" s="4">
        <v>51.898519999999998</v>
      </c>
      <c r="H372" s="9">
        <v>328.56117945446812</v>
      </c>
      <c r="I372">
        <v>1764.73</v>
      </c>
      <c r="J372" s="5">
        <v>542.60758045779346</v>
      </c>
      <c r="K372" s="5">
        <v>655.06445672191546</v>
      </c>
      <c r="L372" s="5">
        <v>342.48601307535768</v>
      </c>
    </row>
    <row r="373" spans="1:12">
      <c r="A373" s="2">
        <v>42338</v>
      </c>
      <c r="B373" s="3">
        <v>7154.3118553171198</v>
      </c>
      <c r="C373" s="3">
        <v>10002.7261877159</v>
      </c>
      <c r="D373" s="3">
        <v>1670.7088641277701</v>
      </c>
      <c r="E373" s="4">
        <v>420.11279307491299</v>
      </c>
      <c r="F373" s="3">
        <v>618.76855766867504</v>
      </c>
      <c r="G373" s="4">
        <v>46.518320000000003</v>
      </c>
      <c r="H373" s="9">
        <v>334.31100009492133</v>
      </c>
      <c r="I373">
        <v>1764.73</v>
      </c>
      <c r="J373" s="5">
        <v>537.89028424100434</v>
      </c>
      <c r="K373" s="5">
        <v>656.39779005524895</v>
      </c>
      <c r="L373" s="5">
        <v>343.07653029079052</v>
      </c>
    </row>
    <row r="374" spans="1:12">
      <c r="A374" s="2">
        <v>42369</v>
      </c>
      <c r="B374" s="3">
        <v>7346.0949207330996</v>
      </c>
      <c r="C374" s="3">
        <v>9791.0823580292999</v>
      </c>
      <c r="D374" s="3">
        <v>1627.7852009025601</v>
      </c>
      <c r="E374" s="4">
        <v>422.64485985532701</v>
      </c>
      <c r="F374" s="3">
        <v>645.74419404392097</v>
      </c>
      <c r="G374" s="4">
        <v>42.331659999999999</v>
      </c>
      <c r="H374" s="9">
        <v>336.81833259563325</v>
      </c>
      <c r="I374">
        <v>1860.73</v>
      </c>
      <c r="J374" s="5">
        <v>539.68062518122622</v>
      </c>
      <c r="K374" s="5">
        <v>655.77163904235749</v>
      </c>
      <c r="L374" s="5">
        <v>343.73361938437228</v>
      </c>
    </row>
    <row r="375" spans="1:12">
      <c r="A375" s="2">
        <v>42398</v>
      </c>
      <c r="B375" s="3">
        <v>6911.5498711897799</v>
      </c>
      <c r="C375" s="3">
        <v>9470.7763582811403</v>
      </c>
      <c r="D375" s="3">
        <v>1565.7472586259501</v>
      </c>
      <c r="E375" s="4">
        <v>420.89981981272598</v>
      </c>
      <c r="F375" s="3">
        <v>647.55083947158698</v>
      </c>
      <c r="G375" s="4">
        <v>41.289149999999999</v>
      </c>
      <c r="H375" s="9">
        <v>339.9507430887727</v>
      </c>
      <c r="I375">
        <v>1860.73</v>
      </c>
      <c r="J375" s="5">
        <v>546.26472880843721</v>
      </c>
      <c r="K375" s="5">
        <v>666.6003683241255</v>
      </c>
      <c r="L375" s="5">
        <v>344.42108662314104</v>
      </c>
    </row>
    <row r="376" spans="1:12">
      <c r="A376" s="2">
        <v>42429</v>
      </c>
      <c r="B376" s="3">
        <v>6783.0537746464397</v>
      </c>
      <c r="C376" s="3">
        <v>9315.19333264735</v>
      </c>
      <c r="D376" s="3">
        <v>1548.2546040078</v>
      </c>
      <c r="E376" s="4">
        <v>421.06663630965397</v>
      </c>
      <c r="F376" s="3">
        <v>665.33862552344499</v>
      </c>
      <c r="G376" s="4">
        <v>40.068069999999999</v>
      </c>
      <c r="H376" s="9">
        <v>342.50037366193851</v>
      </c>
      <c r="I376">
        <v>1860.73</v>
      </c>
      <c r="J376" s="5">
        <v>551.89125551516406</v>
      </c>
      <c r="K376" s="5">
        <v>673.87845303867425</v>
      </c>
      <c r="L376" s="5">
        <v>345.04104457906271</v>
      </c>
    </row>
    <row r="377" spans="1:12">
      <c r="A377" s="2">
        <v>42460</v>
      </c>
      <c r="B377" s="3">
        <v>7096.5132820219596</v>
      </c>
      <c r="C377" s="3">
        <v>9242.4423946394709</v>
      </c>
      <c r="D377" s="3">
        <v>1628.14300150689</v>
      </c>
      <c r="E377" s="4">
        <v>428.59226203614702</v>
      </c>
      <c r="F377" s="3">
        <v>683.44879797921396</v>
      </c>
      <c r="G377" s="4">
        <v>39.037559999999999</v>
      </c>
      <c r="H377" s="9">
        <v>338.52736932746001</v>
      </c>
      <c r="I377">
        <v>1814.95</v>
      </c>
      <c r="J377" s="5">
        <v>550.73228387858217</v>
      </c>
      <c r="K377" s="5">
        <v>680.11049723756935</v>
      </c>
      <c r="L377" s="5">
        <v>345.73112666822084</v>
      </c>
    </row>
    <row r="378" spans="1:12">
      <c r="A378" s="2">
        <v>42489</v>
      </c>
      <c r="B378" s="3">
        <v>7357.7582329396</v>
      </c>
      <c r="C378" s="3">
        <v>9469.6495742054904</v>
      </c>
      <c r="D378" s="3">
        <v>1650.40380163124</v>
      </c>
      <c r="E378" s="4">
        <v>430.61599500793699</v>
      </c>
      <c r="F378" s="3">
        <v>697.40534729425201</v>
      </c>
      <c r="G378" s="4">
        <v>43.339680000000001</v>
      </c>
      <c r="H378" s="9">
        <v>338.83204395985467</v>
      </c>
      <c r="I378">
        <v>1814.95</v>
      </c>
      <c r="J378" s="5">
        <v>552.16418781666641</v>
      </c>
      <c r="K378" s="5">
        <v>682.20994475138161</v>
      </c>
      <c r="L378" s="5">
        <v>346.42258892155729</v>
      </c>
    </row>
    <row r="379" spans="1:12">
      <c r="A379" s="2">
        <v>42521</v>
      </c>
      <c r="B379" s="3">
        <v>7565.2918038880798</v>
      </c>
      <c r="C379" s="3">
        <v>10040.702269424701</v>
      </c>
      <c r="D379" s="3">
        <v>1674.058946462</v>
      </c>
      <c r="E379" s="4">
        <v>454.99287955428798</v>
      </c>
      <c r="F379" s="3">
        <v>717.05974099774699</v>
      </c>
      <c r="G379" s="4">
        <v>46.667580000000001</v>
      </c>
      <c r="H379" s="9">
        <v>332.29258551142948</v>
      </c>
      <c r="I379">
        <v>1814.95</v>
      </c>
      <c r="J379" s="5">
        <v>559.12145658315637</v>
      </c>
      <c r="K379" s="5">
        <v>686.06998158379395</v>
      </c>
      <c r="L379" s="5">
        <v>347.08079184050825</v>
      </c>
    </row>
    <row r="380" spans="1:12">
      <c r="A380" s="2">
        <v>42551</v>
      </c>
      <c r="B380" s="3">
        <v>7370.1562216961502</v>
      </c>
      <c r="C380" s="3">
        <v>9664.2061641935106</v>
      </c>
      <c r="D380" s="3">
        <v>1695.45467095711</v>
      </c>
      <c r="E380" s="4">
        <v>463.88711002599399</v>
      </c>
      <c r="F380" s="3">
        <v>737.52305272666399</v>
      </c>
      <c r="G380" s="4">
        <v>45.441090000000003</v>
      </c>
      <c r="H380" s="9">
        <v>329.73393260299144</v>
      </c>
      <c r="I380">
        <v>1896.08</v>
      </c>
      <c r="J380" s="5">
        <v>566.55777195571238</v>
      </c>
      <c r="K380" s="5">
        <v>699.62578268876644</v>
      </c>
      <c r="L380" s="5">
        <v>347.63612110745311</v>
      </c>
    </row>
    <row r="381" spans="1:12">
      <c r="A381" s="2">
        <v>42580</v>
      </c>
      <c r="B381" s="3">
        <v>7809.7579661964</v>
      </c>
      <c r="C381" s="3">
        <v>9870.3004351199597</v>
      </c>
      <c r="D381" s="3">
        <v>1745.53245967558</v>
      </c>
      <c r="E381" s="4">
        <v>475.33422883139701</v>
      </c>
      <c r="F381" s="3">
        <v>777.43873012361905</v>
      </c>
      <c r="G381" s="4">
        <v>40.25797</v>
      </c>
      <c r="H381" s="9">
        <v>334.87778195159814</v>
      </c>
      <c r="I381">
        <v>1896.08</v>
      </c>
      <c r="J381" s="5">
        <v>570.75029946818472</v>
      </c>
      <c r="K381" s="5">
        <v>704.53775322283639</v>
      </c>
      <c r="L381" s="5">
        <v>348.22710251333581</v>
      </c>
    </row>
    <row r="382" spans="1:12">
      <c r="A382" s="2">
        <v>42613</v>
      </c>
      <c r="B382" s="3">
        <v>7693.19547469797</v>
      </c>
      <c r="C382" s="3">
        <v>9995.2767116177292</v>
      </c>
      <c r="D382" s="3">
        <v>1809.7309508352</v>
      </c>
      <c r="E382" s="4">
        <v>465.25537104183798</v>
      </c>
      <c r="F382" s="3">
        <v>760.80891445959401</v>
      </c>
      <c r="G382" s="4">
        <v>41.433540000000001</v>
      </c>
      <c r="H382" s="9">
        <v>336.51868308316091</v>
      </c>
      <c r="I382">
        <v>1896.08</v>
      </c>
      <c r="J382" s="5">
        <v>573.1474507259511</v>
      </c>
      <c r="K382" s="5">
        <v>704.9200736648254</v>
      </c>
      <c r="L382" s="5">
        <v>348.81908858760852</v>
      </c>
    </row>
    <row r="383" spans="1:12">
      <c r="A383" s="2">
        <v>42643</v>
      </c>
      <c r="B383" s="3">
        <v>7741.1350046735297</v>
      </c>
      <c r="C383" s="3">
        <v>9872.9082581582006</v>
      </c>
      <c r="D383" s="3">
        <v>1800.7143758509401</v>
      </c>
      <c r="E383" s="4">
        <v>451.44186683757101</v>
      </c>
      <c r="F383" s="3">
        <v>730.15357933042401</v>
      </c>
      <c r="G383" s="4">
        <v>42.378270000000001</v>
      </c>
      <c r="H383" s="9">
        <v>330.36039118273908</v>
      </c>
      <c r="I383">
        <v>1950.31</v>
      </c>
      <c r="J383" s="5">
        <v>571.88652633435402</v>
      </c>
      <c r="K383" s="5">
        <v>705.41657458563577</v>
      </c>
      <c r="L383" s="5">
        <v>349.3074353116312</v>
      </c>
    </row>
    <row r="384" spans="1:12">
      <c r="A384" s="2">
        <v>42674</v>
      </c>
      <c r="B384" s="3">
        <v>7619.4722000368401</v>
      </c>
      <c r="C384" s="3">
        <v>9739.1071311990399</v>
      </c>
      <c r="D384" s="3">
        <v>1815.3671447086599</v>
      </c>
      <c r="E384" s="4">
        <v>426.47748345425799</v>
      </c>
      <c r="F384" s="3">
        <v>677.89945629180897</v>
      </c>
      <c r="G384" s="4">
        <v>41.979660000000003</v>
      </c>
      <c r="H384" s="9">
        <v>330.72378761304014</v>
      </c>
      <c r="I384">
        <v>1950.31</v>
      </c>
      <c r="J384" s="5">
        <v>564.5663787972743</v>
      </c>
      <c r="K384" s="5">
        <v>699.04014732965049</v>
      </c>
      <c r="L384" s="5">
        <v>349.83139646459864</v>
      </c>
    </row>
    <row r="385" spans="1:12">
      <c r="A385" s="2">
        <v>42704</v>
      </c>
      <c r="B385" s="3">
        <v>7875.6670104302302</v>
      </c>
      <c r="C385" s="3">
        <v>10180.1145518352</v>
      </c>
      <c r="D385" s="3">
        <v>1783.7185786274099</v>
      </c>
      <c r="E385" s="4">
        <v>427.37757854936302</v>
      </c>
      <c r="F385" s="3">
        <v>681.82721924388704</v>
      </c>
      <c r="G385" s="4">
        <v>44.331339999999997</v>
      </c>
      <c r="H385" s="9">
        <v>336.44530913874576</v>
      </c>
      <c r="I385">
        <v>1950.31</v>
      </c>
      <c r="J385" s="5">
        <v>556.43662294259354</v>
      </c>
      <c r="K385" s="5">
        <v>687.67513812154743</v>
      </c>
      <c r="L385" s="5">
        <v>350.32116041964912</v>
      </c>
    </row>
    <row r="386" spans="1:12">
      <c r="A386" s="2">
        <v>42734</v>
      </c>
      <c r="B386" s="3">
        <v>8242.4831078970692</v>
      </c>
      <c r="C386" s="3">
        <v>10639.8178630576</v>
      </c>
      <c r="D386" s="3">
        <v>1825.3308363845399</v>
      </c>
      <c r="E386" s="4">
        <v>453.97160941475101</v>
      </c>
      <c r="F386" s="3">
        <v>727.85676927837301</v>
      </c>
      <c r="G386" s="4">
        <v>47.367339999999999</v>
      </c>
      <c r="H386" s="9">
        <v>339.47331692099442</v>
      </c>
      <c r="I386">
        <v>2007.06</v>
      </c>
      <c r="J386" s="5">
        <v>555.49068068359111</v>
      </c>
      <c r="K386" s="5">
        <v>690.11860036832445</v>
      </c>
      <c r="L386" s="5">
        <v>350.84664216027863</v>
      </c>
    </row>
    <row r="387" spans="1:12">
      <c r="A387" s="2">
        <v>42766</v>
      </c>
      <c r="B387" s="3">
        <v>8197.3459042590093</v>
      </c>
      <c r="C387" s="3">
        <v>10395.881183923</v>
      </c>
      <c r="D387" s="3">
        <v>1836.41820052089</v>
      </c>
      <c r="E387" s="4">
        <v>433.52449037171402</v>
      </c>
      <c r="F387" s="3">
        <v>693.90941325955396</v>
      </c>
      <c r="G387" s="4">
        <v>44.542029999999997</v>
      </c>
      <c r="H387" s="9">
        <v>341.034894178831</v>
      </c>
      <c r="I387">
        <v>2007.06</v>
      </c>
      <c r="J387" s="5">
        <v>558.87917383576098</v>
      </c>
      <c r="K387" s="5">
        <v>688.3447513812157</v>
      </c>
      <c r="L387" s="5">
        <v>351.4079967877351</v>
      </c>
    </row>
    <row r="388" spans="1:12">
      <c r="A388" s="2">
        <v>42794</v>
      </c>
      <c r="B388" s="3">
        <v>8399.2169548522797</v>
      </c>
      <c r="C388" s="3">
        <v>10554.5489132984</v>
      </c>
      <c r="D388" s="3">
        <v>1868.8957516278199</v>
      </c>
      <c r="E388" s="4">
        <v>441.75733075880203</v>
      </c>
      <c r="F388" s="3">
        <v>724.01249392243994</v>
      </c>
      <c r="G388" s="4">
        <v>44.08229</v>
      </c>
      <c r="H388" s="9">
        <v>341.9556883931138</v>
      </c>
      <c r="I388">
        <v>2007.06</v>
      </c>
      <c r="J388" s="5">
        <v>559.82926843128178</v>
      </c>
      <c r="K388" s="5">
        <v>694.64162062615128</v>
      </c>
      <c r="L388" s="5">
        <v>351.86482718355916</v>
      </c>
    </row>
    <row r="389" spans="1:12">
      <c r="A389" s="2">
        <v>42825</v>
      </c>
      <c r="B389" s="3">
        <v>8685.2578398847909</v>
      </c>
      <c r="C389" s="3">
        <v>10758.494773770501</v>
      </c>
      <c r="D389" s="3">
        <v>1931.6158457004799</v>
      </c>
      <c r="E389" s="4">
        <v>438.30921759621401</v>
      </c>
      <c r="F389" s="3">
        <v>731.23791040685603</v>
      </c>
      <c r="G389" s="4">
        <v>42.689790000000002</v>
      </c>
      <c r="H389" s="9">
        <v>348.00830407767194</v>
      </c>
      <c r="I389">
        <v>2042.99</v>
      </c>
      <c r="J389" s="5">
        <v>562.29251721237938</v>
      </c>
      <c r="K389" s="5">
        <v>694.816942909761</v>
      </c>
      <c r="L389" s="5">
        <v>352.39262442433454</v>
      </c>
    </row>
    <row r="390" spans="1:12">
      <c r="A390" s="2">
        <v>42853</v>
      </c>
      <c r="B390" s="3">
        <v>8797.4513258694897</v>
      </c>
      <c r="C390" s="3">
        <v>11142.1955035186</v>
      </c>
      <c r="D390" s="3">
        <v>2013.9031147017499</v>
      </c>
      <c r="E390" s="4">
        <v>450.12604473580899</v>
      </c>
      <c r="F390" s="3">
        <v>750.04025097051601</v>
      </c>
      <c r="G390" s="4">
        <v>42.628880000000002</v>
      </c>
      <c r="H390" s="9">
        <v>349.50473978520591</v>
      </c>
      <c r="I390">
        <v>2042.99</v>
      </c>
      <c r="J390" s="5">
        <v>566.50971109147224</v>
      </c>
      <c r="K390" s="5">
        <v>699.96316758747741</v>
      </c>
      <c r="L390" s="5">
        <v>352.92121336097108</v>
      </c>
    </row>
    <row r="391" spans="1:12">
      <c r="A391" s="2">
        <v>42886</v>
      </c>
      <c r="B391" s="3">
        <v>8490.4129697180397</v>
      </c>
      <c r="C391" s="3">
        <v>11440.708685077199</v>
      </c>
      <c r="D391" s="3">
        <v>2083.3349220052301</v>
      </c>
      <c r="E391" s="4">
        <v>453.08667821450399</v>
      </c>
      <c r="F391" s="3">
        <v>744.31909666764102</v>
      </c>
      <c r="G391" s="4">
        <v>42.165669999999999</v>
      </c>
      <c r="H391" s="9">
        <v>351.53186727596011</v>
      </c>
      <c r="I391">
        <v>2042.99</v>
      </c>
      <c r="J391" s="5">
        <v>573.13787471124249</v>
      </c>
      <c r="K391" s="5">
        <v>704.4559852670352</v>
      </c>
      <c r="L391" s="5">
        <v>353.45059518101255</v>
      </c>
    </row>
    <row r="392" spans="1:12">
      <c r="A392" s="2">
        <v>42916</v>
      </c>
      <c r="B392" s="3">
        <v>8481.0193422256998</v>
      </c>
      <c r="C392" s="3">
        <v>11150.5730717756</v>
      </c>
      <c r="D392" s="3">
        <v>2043.67947680572</v>
      </c>
      <c r="E392" s="4">
        <v>444.54393680297898</v>
      </c>
      <c r="F392" s="3">
        <v>713.66761521375201</v>
      </c>
      <c r="G392" s="4">
        <v>40.136879999999998</v>
      </c>
      <c r="H392" s="9">
        <v>350.79365035468061</v>
      </c>
      <c r="I392">
        <v>2115.7199999999998</v>
      </c>
      <c r="J392" s="5">
        <v>568.03694762631244</v>
      </c>
      <c r="K392" s="5">
        <v>702.93186003683297</v>
      </c>
      <c r="L392" s="5">
        <v>353.94542601426599</v>
      </c>
    </row>
    <row r="393" spans="1:12">
      <c r="A393" s="2">
        <v>42947</v>
      </c>
      <c r="B393" s="3">
        <v>8510.8583382693305</v>
      </c>
      <c r="C393" s="3">
        <v>10973.112740397701</v>
      </c>
      <c r="D393" s="3">
        <v>2082.1785653243101</v>
      </c>
      <c r="E393" s="4">
        <v>435.09191610034998</v>
      </c>
      <c r="F393" s="3">
        <v>712.45013779768703</v>
      </c>
      <c r="G393" s="4">
        <v>40.331310000000002</v>
      </c>
      <c r="H393" s="9">
        <v>352.19682495609931</v>
      </c>
      <c r="I393">
        <v>2115.7199999999998</v>
      </c>
      <c r="J393" s="5">
        <v>569.45703999537818</v>
      </c>
      <c r="K393" s="5">
        <v>705.49907918968734</v>
      </c>
      <c r="L393" s="5">
        <v>354.47634415328741</v>
      </c>
    </row>
    <row r="394" spans="1:12">
      <c r="A394" s="2">
        <v>42978</v>
      </c>
      <c r="B394" s="3">
        <v>8550.4195998807609</v>
      </c>
      <c r="C394" s="3">
        <v>11066.1786498438</v>
      </c>
      <c r="D394" s="3">
        <v>2143.36078664963</v>
      </c>
      <c r="E394" s="4">
        <v>437.210026703197</v>
      </c>
      <c r="F394" s="3">
        <v>721.02715571800195</v>
      </c>
      <c r="G394" s="4">
        <v>40.280360000000002</v>
      </c>
      <c r="H394" s="9">
        <v>356.03577034812076</v>
      </c>
      <c r="I394">
        <v>2115.7199999999998</v>
      </c>
      <c r="J394" s="5">
        <v>569.42349640185057</v>
      </c>
      <c r="K394" s="5">
        <v>712.25119705340728</v>
      </c>
      <c r="L394" s="5">
        <v>354.97999012122733</v>
      </c>
    </row>
    <row r="395" spans="1:12">
      <c r="A395" s="2">
        <v>43007</v>
      </c>
      <c r="B395" s="3">
        <v>8553.7243712663603</v>
      </c>
      <c r="C395" s="3">
        <v>11441.522977773</v>
      </c>
      <c r="D395" s="3">
        <v>2158.4556691273401</v>
      </c>
      <c r="E395" s="4">
        <v>440.69948570251302</v>
      </c>
      <c r="F395" s="3">
        <v>729.153214604401</v>
      </c>
      <c r="G395" s="4">
        <v>42.069139999999997</v>
      </c>
      <c r="H395" s="9">
        <v>359.95216382195008</v>
      </c>
      <c r="I395">
        <v>2169.46</v>
      </c>
      <c r="J395" s="5">
        <v>567.65035178308847</v>
      </c>
      <c r="K395" s="5">
        <v>709.16685082872959</v>
      </c>
      <c r="L395" s="5">
        <v>355.48268272789244</v>
      </c>
    </row>
    <row r="396" spans="1:12">
      <c r="A396" s="2">
        <v>43039</v>
      </c>
      <c r="B396" s="3">
        <v>8877.7836390249995</v>
      </c>
      <c r="C396" s="3">
        <v>11932.851201708199</v>
      </c>
      <c r="D396" s="3">
        <v>2286.4182648317001</v>
      </c>
      <c r="E396" s="4">
        <v>446.46333503598902</v>
      </c>
      <c r="F396" s="3">
        <v>738.37336640975104</v>
      </c>
      <c r="G396" s="4">
        <v>44.694989999999997</v>
      </c>
      <c r="H396" s="9">
        <v>361.93190072297085</v>
      </c>
      <c r="I396">
        <v>2169.46</v>
      </c>
      <c r="J396" s="5">
        <v>573.86430248406498</v>
      </c>
      <c r="K396" s="5">
        <v>712.46629834254168</v>
      </c>
      <c r="L396" s="5">
        <v>356.0045452929495</v>
      </c>
    </row>
    <row r="397" spans="1:12">
      <c r="A397" s="2">
        <v>43069</v>
      </c>
      <c r="B397" s="3">
        <v>9013.3025251264899</v>
      </c>
      <c r="C397" s="3">
        <v>12319.633201623499</v>
      </c>
      <c r="D397" s="3">
        <v>2314.0702885062301</v>
      </c>
      <c r="E397" s="4">
        <v>464.81958405298002</v>
      </c>
      <c r="F397" s="3">
        <v>773.72491668356804</v>
      </c>
      <c r="G397" s="4">
        <v>45.766330000000004</v>
      </c>
      <c r="H397" s="9">
        <v>364.24826488759783</v>
      </c>
      <c r="I397">
        <v>2169.46</v>
      </c>
      <c r="J397" s="5">
        <v>578.85422728062395</v>
      </c>
      <c r="K397" s="5">
        <v>713.80994475138152</v>
      </c>
      <c r="L397" s="5">
        <v>355.36934368771881</v>
      </c>
    </row>
    <row r="398" spans="1:12">
      <c r="A398" s="2">
        <v>43098</v>
      </c>
      <c r="B398" s="3">
        <v>9168.6760071881108</v>
      </c>
      <c r="C398" s="3">
        <v>12122.803613598</v>
      </c>
      <c r="D398" s="3">
        <v>2327.8146635079102</v>
      </c>
      <c r="E398" s="4">
        <v>456.54616471295299</v>
      </c>
      <c r="F398" s="3">
        <v>777.75132487046096</v>
      </c>
      <c r="G398" s="4">
        <v>46.380540000000003</v>
      </c>
      <c r="H398" s="9">
        <v>365.92380690608076</v>
      </c>
      <c r="I398">
        <v>2303.5300000000002</v>
      </c>
      <c r="J398" s="5">
        <v>575.84293313911701</v>
      </c>
      <c r="K398" s="5">
        <v>715.51602209944781</v>
      </c>
      <c r="L398" s="5">
        <v>356.98971678166453</v>
      </c>
    </row>
    <row r="399" spans="1:12">
      <c r="A399" s="2">
        <v>43131</v>
      </c>
      <c r="B399" s="3">
        <v>9117.8294055803108</v>
      </c>
      <c r="C399" s="3">
        <v>12330.512251631801</v>
      </c>
      <c r="D399" s="3">
        <v>2436.04215483493</v>
      </c>
      <c r="E399" s="4">
        <v>434.11206367761201</v>
      </c>
      <c r="F399" s="3">
        <v>753.31707869301704</v>
      </c>
      <c r="G399" s="4">
        <v>46.33146</v>
      </c>
      <c r="H399" s="9">
        <v>366.39950785505869</v>
      </c>
      <c r="I399">
        <v>2303.5300000000002</v>
      </c>
      <c r="J399" s="7">
        <v>574.30163023727368</v>
      </c>
      <c r="K399" s="7">
        <v>710.61436464088422</v>
      </c>
      <c r="L399" s="7">
        <v>357.54608527182722</v>
      </c>
    </row>
    <row r="400" spans="1:12">
      <c r="A400" s="2">
        <v>43159</v>
      </c>
      <c r="B400" s="3">
        <v>9147.8803132951198</v>
      </c>
      <c r="C400" s="3">
        <v>12287.7171180399</v>
      </c>
      <c r="D400" s="3">
        <v>2415.0035107287699</v>
      </c>
      <c r="E400" s="4">
        <v>421.31963370572299</v>
      </c>
      <c r="F400" s="3">
        <v>739.43091908866302</v>
      </c>
      <c r="G400" s="4">
        <v>46.537019999999998</v>
      </c>
      <c r="H400" s="9">
        <v>370.24670268753681</v>
      </c>
      <c r="I400">
        <v>2303.5300000000002</v>
      </c>
      <c r="J400" s="7">
        <v>577.91089344400291</v>
      </c>
      <c r="K400" s="7">
        <v>708.97458563535952</v>
      </c>
      <c r="L400" s="7">
        <v>359.5583657540929</v>
      </c>
    </row>
    <row r="401" spans="1:12">
      <c r="A401" s="2">
        <v>43189</v>
      </c>
      <c r="B401" s="3">
        <v>8776.4350626956402</v>
      </c>
      <c r="C401" s="3">
        <v>12219.1446050906</v>
      </c>
      <c r="D401" s="3">
        <v>2408.4270448800698</v>
      </c>
      <c r="E401" s="4">
        <v>439.85035255967398</v>
      </c>
      <c r="F401" s="3">
        <v>737.98108228392005</v>
      </c>
      <c r="G401" s="4">
        <v>48.327489999999997</v>
      </c>
      <c r="H401" s="9">
        <v>373.02355295769337</v>
      </c>
      <c r="I401">
        <v>2403.5100000000002</v>
      </c>
      <c r="J401" s="7">
        <v>579.4712528563017</v>
      </c>
      <c r="K401" s="7">
        <v>714.89871086556218</v>
      </c>
      <c r="L401" s="7">
        <v>360.09770330272409</v>
      </c>
    </row>
    <row r="402" spans="1:12">
      <c r="A402" s="2">
        <v>43220</v>
      </c>
      <c r="B402" s="3">
        <v>9136.3979760777802</v>
      </c>
      <c r="C402" s="3">
        <v>12566.977699143799</v>
      </c>
      <c r="D402" s="3">
        <v>2436.97898764212</v>
      </c>
      <c r="E402" s="4">
        <v>454.01592288173202</v>
      </c>
      <c r="F402" s="3">
        <v>768.39351722423396</v>
      </c>
      <c r="G402" s="4">
        <v>51.5822</v>
      </c>
      <c r="H402" s="9">
        <v>375.56011311780566</v>
      </c>
      <c r="I402">
        <v>2403.5100000000002</v>
      </c>
      <c r="J402" s="7">
        <v>577.44310347130465</v>
      </c>
      <c r="K402" s="7">
        <v>712.15911602209985</v>
      </c>
      <c r="L402" s="7">
        <v>360.67385962800847</v>
      </c>
    </row>
    <row r="403" spans="1:12">
      <c r="A403" s="2">
        <v>43251</v>
      </c>
      <c r="B403" s="3">
        <v>9245.7481605044504</v>
      </c>
      <c r="C403" s="3">
        <v>12627.538941137</v>
      </c>
      <c r="D403" s="3">
        <v>2345.6164296217898</v>
      </c>
      <c r="E403" s="4">
        <v>463.06908245936899</v>
      </c>
      <c r="F403" s="3">
        <v>791.69569357549403</v>
      </c>
      <c r="G403" s="4">
        <v>52.204239999999999</v>
      </c>
      <c r="H403" s="9">
        <v>380.2546145317782</v>
      </c>
      <c r="I403">
        <v>2403.5100000000002</v>
      </c>
      <c r="J403" s="7">
        <v>581.42746088525655</v>
      </c>
      <c r="K403" s="7">
        <v>714.78232044198944</v>
      </c>
      <c r="L403" s="7">
        <v>361.28700518937609</v>
      </c>
    </row>
    <row r="404" spans="1:12">
      <c r="A404" s="2">
        <v>43280</v>
      </c>
      <c r="B404" s="3">
        <v>9591.0052663761508</v>
      </c>
      <c r="C404" s="3">
        <v>12930.2809920254</v>
      </c>
      <c r="D404" s="3">
        <v>2303.9199551236302</v>
      </c>
      <c r="E404" s="4">
        <v>485.92878654493097</v>
      </c>
      <c r="F404" s="3">
        <v>811.836846333518</v>
      </c>
      <c r="G404" s="4">
        <v>54.186439999999997</v>
      </c>
      <c r="H404" s="9">
        <v>381.5094547597331</v>
      </c>
      <c r="I404">
        <v>2486.67</v>
      </c>
      <c r="J404" s="7">
        <v>584.21831269750578</v>
      </c>
      <c r="K404" s="7">
        <v>715.96906077348115</v>
      </c>
      <c r="L404" s="7">
        <v>361.82893569716015</v>
      </c>
    </row>
    <row r="405" spans="1:12">
      <c r="A405" s="2">
        <v>43312</v>
      </c>
      <c r="B405" s="3">
        <v>9744.0987109309208</v>
      </c>
      <c r="C405" s="3">
        <v>13255.772444399299</v>
      </c>
      <c r="D405" s="3">
        <v>2342.1375045992299</v>
      </c>
      <c r="E405" s="4">
        <v>487.22882500156499</v>
      </c>
      <c r="F405" s="3">
        <v>819.58499388527105</v>
      </c>
      <c r="G405" s="4">
        <v>51.953389999999999</v>
      </c>
      <c r="H405" s="9">
        <v>389.13964385492778</v>
      </c>
      <c r="I405">
        <v>2486.67</v>
      </c>
      <c r="J405" s="7">
        <v>585.15306199782185</v>
      </c>
      <c r="K405" s="7">
        <v>716.09723756906124</v>
      </c>
      <c r="L405" s="7">
        <v>362.51641067498474</v>
      </c>
    </row>
    <row r="406" spans="1:12">
      <c r="A406" s="2">
        <v>43343</v>
      </c>
      <c r="B406" s="3">
        <v>9839.9678820562403</v>
      </c>
      <c r="C406" s="3">
        <v>13801.0045660659</v>
      </c>
      <c r="D406" s="3">
        <v>2343.16549177256</v>
      </c>
      <c r="E406" s="4">
        <v>508.99909005353697</v>
      </c>
      <c r="F406" s="3">
        <v>844.91684978384501</v>
      </c>
      <c r="G406" s="4">
        <v>53.979860000000002</v>
      </c>
      <c r="H406" s="9">
        <v>383.88625866288629</v>
      </c>
      <c r="I406">
        <v>2486.67</v>
      </c>
      <c r="J406" s="7">
        <v>589.89280180000424</v>
      </c>
      <c r="K406" s="7">
        <v>718.19226519337076</v>
      </c>
      <c r="L406" s="7">
        <v>363.13268857313221</v>
      </c>
    </row>
    <row r="407" spans="1:12">
      <c r="A407" s="2">
        <v>43371</v>
      </c>
      <c r="B407" s="3">
        <v>9704.8559604433995</v>
      </c>
      <c r="C407" s="3">
        <v>13876.9126783847</v>
      </c>
      <c r="D407" s="3">
        <v>2330.3788618998301</v>
      </c>
      <c r="E407" s="4">
        <v>497.31546017423398</v>
      </c>
      <c r="F407" s="3">
        <v>829.39787159193304</v>
      </c>
      <c r="G407" s="4">
        <v>56.073459999999997</v>
      </c>
      <c r="H407" s="9">
        <v>381.65971836264151</v>
      </c>
      <c r="I407">
        <v>2570.4699999999998</v>
      </c>
      <c r="J407" s="7">
        <v>587.41525203244419</v>
      </c>
      <c r="K407" s="7">
        <v>715.46593001841666</v>
      </c>
      <c r="L407" s="7">
        <v>363.71370087484922</v>
      </c>
    </row>
    <row r="408" spans="1:12">
      <c r="A408" s="2">
        <v>43404</v>
      </c>
      <c r="B408" s="3">
        <v>9156.7732049933402</v>
      </c>
      <c r="C408" s="3">
        <v>13129.8153353505</v>
      </c>
      <c r="D408" s="3">
        <v>2172.0681067566102</v>
      </c>
      <c r="E408" s="4">
        <v>491.40862790771098</v>
      </c>
      <c r="F408" s="3">
        <v>802.15786918697904</v>
      </c>
      <c r="G408" s="4">
        <v>53.899380000000001</v>
      </c>
      <c r="H408" s="9">
        <v>383.9878426446536</v>
      </c>
      <c r="I408">
        <v>2570.4699999999998</v>
      </c>
      <c r="J408" s="7">
        <v>590.23484524219987</v>
      </c>
      <c r="K408" s="7">
        <v>713.84088397790094</v>
      </c>
      <c r="L408" s="7">
        <v>364.33201416633648</v>
      </c>
    </row>
    <row r="409" spans="1:12">
      <c r="A409" s="2">
        <v>43434</v>
      </c>
      <c r="B409" s="3">
        <v>8942.8494697531405</v>
      </c>
      <c r="C409" s="3">
        <v>12894.6720000067</v>
      </c>
      <c r="D409" s="3">
        <v>2195.1452586093501</v>
      </c>
      <c r="E409" s="4">
        <v>494.07072093588999</v>
      </c>
      <c r="F409" s="3">
        <v>783.68573994530595</v>
      </c>
      <c r="G409" s="4">
        <v>46.411140000000003</v>
      </c>
      <c r="H409" s="9">
        <v>385.10140738832308</v>
      </c>
      <c r="I409">
        <v>2570.4699999999998</v>
      </c>
      <c r="J409" s="7">
        <v>591.6514088707811</v>
      </c>
      <c r="K409" s="7">
        <v>717.04677716390449</v>
      </c>
      <c r="L409" s="7">
        <v>364.87851218758601</v>
      </c>
    </row>
    <row r="410" spans="1:12">
      <c r="A410" s="2">
        <v>43465</v>
      </c>
      <c r="B410" s="3">
        <v>8981.68425504275</v>
      </c>
      <c r="C410" s="3">
        <v>12363.4908185937</v>
      </c>
      <c r="D410" s="3">
        <v>2218.0494100707301</v>
      </c>
      <c r="E410" s="4">
        <v>483.03443886422798</v>
      </c>
      <c r="F410" s="3">
        <v>798.51047032818201</v>
      </c>
      <c r="G410" s="4">
        <v>44.409799999999997</v>
      </c>
      <c r="H410" s="9">
        <v>383.59951189950863</v>
      </c>
      <c r="I410">
        <v>2568.15</v>
      </c>
      <c r="J410" s="7">
        <v>600.5261800038428</v>
      </c>
      <c r="K410" s="7">
        <v>727.31933701657488</v>
      </c>
      <c r="L410" s="7">
        <v>365.42582995586741</v>
      </c>
    </row>
    <row r="411" spans="1:12">
      <c r="A411" s="2">
        <v>43496</v>
      </c>
      <c r="B411" s="3">
        <v>9296.8351215412204</v>
      </c>
      <c r="C411" s="3">
        <v>12869.8654364673</v>
      </c>
      <c r="D411" s="3">
        <v>2329.2160787683301</v>
      </c>
      <c r="E411" s="4">
        <v>517.73698451949099</v>
      </c>
      <c r="F411" s="3">
        <v>842.98472195768795</v>
      </c>
      <c r="G411" s="4">
        <v>46.732230000000001</v>
      </c>
      <c r="H411" s="9">
        <v>385.36406965424635</v>
      </c>
      <c r="I411">
        <v>2568.15</v>
      </c>
      <c r="J411" s="7">
        <v>604.36954755586737</v>
      </c>
      <c r="K411" s="7">
        <v>734.33885819521208</v>
      </c>
      <c r="L411" s="7">
        <v>366.08359644978799</v>
      </c>
    </row>
    <row r="412" spans="1:12">
      <c r="A412" s="2">
        <v>43524</v>
      </c>
      <c r="B412" s="3">
        <v>9849.1440456754208</v>
      </c>
      <c r="C412" s="3">
        <v>13593.314685330201</v>
      </c>
      <c r="D412" s="3">
        <v>2392.7495114850099</v>
      </c>
      <c r="E412" s="4">
        <v>530.583089780867</v>
      </c>
      <c r="F412" s="3">
        <v>865.15832735192805</v>
      </c>
      <c r="G412" s="4">
        <v>49.72128</v>
      </c>
      <c r="H412" s="9">
        <v>385.78797013086609</v>
      </c>
      <c r="I412">
        <v>2568.15</v>
      </c>
      <c r="J412" s="7">
        <v>610.05062130289252</v>
      </c>
      <c r="K412" s="7">
        <v>734.84198895027669</v>
      </c>
      <c r="L412" s="7">
        <v>366.70593856375262</v>
      </c>
    </row>
    <row r="413" spans="1:12">
      <c r="A413" s="2">
        <v>43553</v>
      </c>
      <c r="B413" s="3">
        <v>9919.0136011784198</v>
      </c>
      <c r="C413" s="3">
        <v>13802.430727175901</v>
      </c>
      <c r="D413" s="3">
        <v>2417.0336718294998</v>
      </c>
      <c r="E413" s="4">
        <v>547.59633338107597</v>
      </c>
      <c r="F413" s="3">
        <v>912.07954254176002</v>
      </c>
      <c r="G413" s="4">
        <v>50.599620000000002</v>
      </c>
      <c r="H413" s="9">
        <v>385.51791855177447</v>
      </c>
      <c r="I413">
        <v>2618.75</v>
      </c>
      <c r="J413" s="7">
        <v>621.1535426106052</v>
      </c>
      <c r="K413" s="7">
        <v>747.62946593001891</v>
      </c>
      <c r="L413" s="7">
        <v>367.32933865931102</v>
      </c>
    </row>
    <row r="414" spans="1:12">
      <c r="A414" s="2">
        <v>43585</v>
      </c>
      <c r="B414" s="3">
        <v>10131.078569531401</v>
      </c>
      <c r="C414" s="3">
        <v>14431.850709094</v>
      </c>
      <c r="D414" s="3">
        <v>2491.16883394354</v>
      </c>
      <c r="E414" s="4">
        <v>550.66185094056505</v>
      </c>
      <c r="F414" s="3">
        <v>893.96218286135195</v>
      </c>
      <c r="G414" s="4">
        <v>52.521889999999999</v>
      </c>
      <c r="H414" s="9">
        <v>376.65100642508366</v>
      </c>
      <c r="I414">
        <v>2618.75</v>
      </c>
      <c r="J414" s="7">
        <v>622.89277252991485</v>
      </c>
      <c r="K414" s="7">
        <v>747.61841620626194</v>
      </c>
      <c r="L414" s="7">
        <v>367.91706560116592</v>
      </c>
    </row>
    <row r="415" spans="1:12">
      <c r="A415" s="2">
        <v>43616</v>
      </c>
      <c r="B415" s="3">
        <v>10366.7461312672</v>
      </c>
      <c r="C415" s="3">
        <v>13828.2240461084</v>
      </c>
      <c r="D415" s="3">
        <v>2347.8859457069898</v>
      </c>
      <c r="E415" s="4">
        <v>558.31054220461294</v>
      </c>
      <c r="F415" s="3">
        <v>921.95644360232802</v>
      </c>
      <c r="G415" s="4">
        <v>48.973390000000002</v>
      </c>
      <c r="H415" s="9">
        <v>375.33272790259588</v>
      </c>
      <c r="I415">
        <v>2618.75</v>
      </c>
      <c r="J415" s="7">
        <v>633.4819496629234</v>
      </c>
      <c r="K415" s="7">
        <v>757.92117863720125</v>
      </c>
      <c r="L415" s="7">
        <v>368.46894119956767</v>
      </c>
    </row>
    <row r="416" spans="1:12">
      <c r="A416" s="2">
        <v>43644</v>
      </c>
      <c r="B416" s="3">
        <v>10779.8598395798</v>
      </c>
      <c r="C416" s="3">
        <v>14558.248013447899</v>
      </c>
      <c r="D416" s="3">
        <v>2464.6661561842602</v>
      </c>
      <c r="E416" s="4">
        <v>563.05521719164005</v>
      </c>
      <c r="F416" s="3">
        <v>954.14262519315901</v>
      </c>
      <c r="G416" s="4">
        <v>50.494500000000002</v>
      </c>
      <c r="H416" s="9">
        <v>384.94124573690237</v>
      </c>
      <c r="I416">
        <v>2729.52</v>
      </c>
      <c r="J416" s="7">
        <v>640.07016193941774</v>
      </c>
      <c r="K416" s="7">
        <v>767.70165745856389</v>
      </c>
      <c r="L416" s="7">
        <v>368.94795082312714</v>
      </c>
    </row>
    <row r="417" spans="1:12">
      <c r="A417" s="2">
        <v>43677</v>
      </c>
      <c r="B417" s="3">
        <v>11044.073945025801</v>
      </c>
      <c r="C417" s="3">
        <v>14899.819907166</v>
      </c>
      <c r="D417" s="3">
        <v>2480.7593570832701</v>
      </c>
      <c r="E417" s="4">
        <v>577.19935557528402</v>
      </c>
      <c r="F417" s="3">
        <v>984.40180969158996</v>
      </c>
      <c r="G417" s="4">
        <v>51.301369999999999</v>
      </c>
      <c r="H417" s="9">
        <v>389.32957593830309</v>
      </c>
      <c r="I417">
        <v>2729.52</v>
      </c>
      <c r="J417" s="7">
        <v>646.15082847784231</v>
      </c>
      <c r="K417" s="7">
        <v>772.99373848987159</v>
      </c>
      <c r="L417" s="7">
        <v>369.39068836411491</v>
      </c>
    </row>
    <row r="418" spans="1:12">
      <c r="A418" s="2">
        <v>43707</v>
      </c>
      <c r="B418" s="3">
        <v>10811.604461946999</v>
      </c>
      <c r="C418" s="3">
        <v>14938.1192127615</v>
      </c>
      <c r="D418" s="3">
        <v>2414.8193922567102</v>
      </c>
      <c r="E418" s="4">
        <v>605.37433069351596</v>
      </c>
      <c r="F418" s="3">
        <v>1008.27842901594</v>
      </c>
      <c r="G418" s="4">
        <v>49.530650000000001</v>
      </c>
      <c r="H418" s="9">
        <v>392.21061480024656</v>
      </c>
      <c r="I418">
        <v>2729.52</v>
      </c>
      <c r="J418" s="7">
        <v>655.90770598785764</v>
      </c>
      <c r="K418" s="7">
        <v>790.02504604051603</v>
      </c>
      <c r="L418" s="7">
        <v>369.68620091480619</v>
      </c>
    </row>
    <row r="419" spans="1:12">
      <c r="A419" s="2">
        <v>43738</v>
      </c>
      <c r="B419" s="3">
        <v>11063.3918490987</v>
      </c>
      <c r="C419" s="3">
        <v>15247.289496653901</v>
      </c>
      <c r="D419" s="3">
        <v>2459.1585503504298</v>
      </c>
      <c r="E419" s="4">
        <v>621.02477814697795</v>
      </c>
      <c r="F419" s="3">
        <v>982.95682060495994</v>
      </c>
      <c r="G419" s="4">
        <v>50.34469</v>
      </c>
      <c r="H419" s="9">
        <v>396.8387000548895</v>
      </c>
      <c r="I419">
        <v>2764.73</v>
      </c>
      <c r="J419" s="7">
        <v>652.69375822851714</v>
      </c>
      <c r="K419" s="7">
        <v>785.63683241252352</v>
      </c>
      <c r="L419" s="7">
        <v>369.98194987553802</v>
      </c>
    </row>
    <row r="420" spans="1:12">
      <c r="A420" s="2">
        <v>43769</v>
      </c>
      <c r="B420" s="3">
        <v>11019.7055228544</v>
      </c>
      <c r="C420" s="3">
        <v>15310.371524964799</v>
      </c>
      <c r="D420" s="3">
        <v>2509.1714278649401</v>
      </c>
      <c r="E420" s="4">
        <v>622.17374015338305</v>
      </c>
      <c r="F420" s="3">
        <v>999.08066978038403</v>
      </c>
      <c r="G420" s="4">
        <v>49.898569999999999</v>
      </c>
      <c r="H420" s="9">
        <v>392.98936466435708</v>
      </c>
      <c r="I420">
        <v>2764.73</v>
      </c>
      <c r="J420" s="7">
        <v>649.49555881319736</v>
      </c>
      <c r="K420" s="7">
        <v>783.42983425414411</v>
      </c>
      <c r="L420" s="7">
        <v>370.27793543543839</v>
      </c>
    </row>
    <row r="421" spans="1:12">
      <c r="A421" s="2">
        <v>43798</v>
      </c>
      <c r="B421" s="3">
        <v>11337.5408924039</v>
      </c>
      <c r="C421" s="3">
        <v>16036.185468214</v>
      </c>
      <c r="D421" s="3">
        <v>2552.37817492766</v>
      </c>
      <c r="E421" s="4">
        <v>626.57972669838398</v>
      </c>
      <c r="F421" s="3">
        <v>1022.2459485821699</v>
      </c>
      <c r="G421" s="4">
        <v>50.818019999999997</v>
      </c>
      <c r="H421" s="9">
        <v>400.57405940237919</v>
      </c>
      <c r="I421">
        <v>2764.73</v>
      </c>
      <c r="J421" s="7">
        <v>654.82142239546556</v>
      </c>
      <c r="K421" s="7">
        <v>781.85709023941104</v>
      </c>
      <c r="L421" s="7">
        <v>370.57415778378669</v>
      </c>
    </row>
    <row r="422" spans="1:12">
      <c r="A422" s="2">
        <v>43830</v>
      </c>
      <c r="B422" s="3">
        <v>11077.2899201212</v>
      </c>
      <c r="C422" s="3">
        <v>15898.6863272887</v>
      </c>
      <c r="D422" s="3">
        <v>2640.8228428245102</v>
      </c>
      <c r="E422" s="4">
        <v>602.22147261654698</v>
      </c>
      <c r="F422" s="3">
        <v>974.786041935203</v>
      </c>
      <c r="G422" s="4">
        <v>52.315660000000001</v>
      </c>
      <c r="H422" s="9">
        <v>402.69710191721185</v>
      </c>
      <c r="I422">
        <v>2825.83</v>
      </c>
      <c r="J422" s="7">
        <v>644.08235106817995</v>
      </c>
      <c r="K422" s="7">
        <v>779.64198895027675</v>
      </c>
      <c r="L422" s="7">
        <v>370.8335596942353</v>
      </c>
    </row>
    <row r="423" spans="1:12">
      <c r="A423" s="2">
        <v>43861</v>
      </c>
      <c r="B423" s="3">
        <v>11642.0984378184</v>
      </c>
      <c r="C423" s="3">
        <v>16597.369235291499</v>
      </c>
      <c r="D423" s="3">
        <v>2643.81963832269</v>
      </c>
      <c r="E423" s="4">
        <v>637.66868682275401</v>
      </c>
      <c r="F423" s="3">
        <v>1037.1470055764801</v>
      </c>
      <c r="G423" s="4">
        <v>48.987079999999999</v>
      </c>
      <c r="H423" s="9">
        <v>401.32793177069334</v>
      </c>
      <c r="I423">
        <v>2825.83</v>
      </c>
      <c r="J423" s="7">
        <v>659.08946984806857</v>
      </c>
      <c r="K423" s="7">
        <v>793.7745856353597</v>
      </c>
      <c r="L423" s="7">
        <v>371.13022654199068</v>
      </c>
    </row>
    <row r="424" spans="1:12">
      <c r="A424" s="2">
        <v>43889</v>
      </c>
      <c r="B424" s="3">
        <v>10761.1888935319</v>
      </c>
      <c r="C424" s="3">
        <v>15783.9699359517</v>
      </c>
      <c r="D424" s="3">
        <v>2600.50091892</v>
      </c>
      <c r="E424" s="4">
        <v>607.82167585023205</v>
      </c>
      <c r="F424" s="3">
        <v>992.20318218694194</v>
      </c>
      <c r="G424" s="4">
        <v>46.59666</v>
      </c>
      <c r="H424" s="9">
        <v>401.12726780480801</v>
      </c>
      <c r="I424">
        <v>2825.83</v>
      </c>
      <c r="J424" s="7">
        <v>664.7576392887612</v>
      </c>
      <c r="K424" s="7">
        <v>803.39668508287355</v>
      </c>
      <c r="L424" s="7">
        <v>371.42713072322425</v>
      </c>
    </row>
    <row r="425" spans="1:12">
      <c r="A425" s="2">
        <v>43921</v>
      </c>
      <c r="B425" s="3">
        <v>8495.1765931273803</v>
      </c>
      <c r="C425" s="3">
        <v>14437.673911693801</v>
      </c>
      <c r="D425" s="3">
        <v>2318.1910435774598</v>
      </c>
      <c r="E425" s="4">
        <v>492.45349741466902</v>
      </c>
      <c r="F425" s="3">
        <v>641.10511086155998</v>
      </c>
      <c r="G425" s="4">
        <v>34.642380000000003</v>
      </c>
      <c r="H425" s="9">
        <v>403.17301687061257</v>
      </c>
      <c r="I425">
        <v>2643.28</v>
      </c>
      <c r="J425" s="7">
        <v>663.36164824625484</v>
      </c>
      <c r="K425" s="7">
        <v>789.57716390423627</v>
      </c>
      <c r="L425" s="7">
        <v>371.79855785394744</v>
      </c>
    </row>
    <row r="426" spans="1:12">
      <c r="A426" s="2">
        <v>43951</v>
      </c>
      <c r="B426" s="3">
        <v>9156.0361043231496</v>
      </c>
      <c r="C426" s="3">
        <v>14979.029067293801</v>
      </c>
      <c r="D426" s="3">
        <v>2366.0512287003999</v>
      </c>
      <c r="E426" s="4">
        <v>496.099336641707</v>
      </c>
      <c r="F426" s="3">
        <v>732.47096786391899</v>
      </c>
      <c r="G426" s="4">
        <v>29.253450000000001</v>
      </c>
      <c r="H426" s="9">
        <v>406.27744910051632</v>
      </c>
      <c r="I426">
        <v>2643.28</v>
      </c>
      <c r="J426" s="7">
        <v>662.89729509248241</v>
      </c>
      <c r="K426" s="7">
        <v>801.44088397790085</v>
      </c>
      <c r="L426" s="7">
        <v>371.98445713287441</v>
      </c>
    </row>
    <row r="427" spans="1:12">
      <c r="A427" s="2">
        <v>43980</v>
      </c>
      <c r="B427" s="3">
        <v>9442.8599824989506</v>
      </c>
      <c r="C427" s="3">
        <v>15497.115492245301</v>
      </c>
      <c r="D427" s="3">
        <v>2352.0342534044798</v>
      </c>
      <c r="E427" s="4">
        <v>493.99853724837601</v>
      </c>
      <c r="F427" s="3">
        <v>784.70487823809799</v>
      </c>
      <c r="G427" s="4">
        <v>33.576479999999997</v>
      </c>
      <c r="H427" s="9">
        <v>407.8213034070983</v>
      </c>
      <c r="I427">
        <v>2643.28</v>
      </c>
      <c r="J427" s="7">
        <v>664.81969724825058</v>
      </c>
      <c r="K427" s="7">
        <v>803.5904235727445</v>
      </c>
      <c r="L427" s="7">
        <v>372.02165557858768</v>
      </c>
    </row>
    <row r="428" spans="1:12">
      <c r="A428" s="2">
        <v>44012</v>
      </c>
      <c r="B428" s="3">
        <v>9738.6799316994893</v>
      </c>
      <c r="C428" s="3">
        <v>15342.7064745096</v>
      </c>
      <c r="D428" s="3">
        <v>2435.52114497815</v>
      </c>
      <c r="E428" s="4">
        <v>487.93559530733501</v>
      </c>
      <c r="F428" s="3">
        <v>772.04637852496899</v>
      </c>
      <c r="G428" s="4">
        <v>34.019880000000001</v>
      </c>
      <c r="H428" s="9">
        <v>399.62409520861564</v>
      </c>
      <c r="I428">
        <v>2738.44</v>
      </c>
      <c r="J428" s="7">
        <v>666.88063830972021</v>
      </c>
      <c r="K428" s="7">
        <v>807.4615101289138</v>
      </c>
      <c r="L428" s="7">
        <v>372.05885774414554</v>
      </c>
    </row>
    <row r="429" spans="1:12">
      <c r="A429" s="2">
        <v>44043</v>
      </c>
      <c r="B429" s="3">
        <v>9768.7161398917196</v>
      </c>
      <c r="C429" s="3">
        <v>15439.3664220638</v>
      </c>
      <c r="D429" s="3">
        <v>2549.26227450955</v>
      </c>
      <c r="E429" s="4">
        <v>487.22619323082802</v>
      </c>
      <c r="F429" s="3">
        <v>772.26650853334502</v>
      </c>
      <c r="G429" s="4">
        <v>33.900790000000001</v>
      </c>
      <c r="H429" s="9">
        <v>373.24890492484701</v>
      </c>
      <c r="I429">
        <v>2738.44</v>
      </c>
      <c r="J429" s="7">
        <v>669.21472054380422</v>
      </c>
      <c r="K429" s="7">
        <v>815.78416206261556</v>
      </c>
      <c r="L429" s="7">
        <v>372.09606362991997</v>
      </c>
    </row>
    <row r="430" spans="1:12">
      <c r="A430" s="2">
        <v>44074</v>
      </c>
      <c r="B430" s="3">
        <v>10004.238621324999</v>
      </c>
      <c r="C430" s="3">
        <v>15977.987863288001</v>
      </c>
      <c r="D430" s="3">
        <v>2527.3037238388702</v>
      </c>
      <c r="E430" s="4">
        <v>481.524553483425</v>
      </c>
      <c r="F430" s="3">
        <v>832.82850252845003</v>
      </c>
      <c r="G430" s="4">
        <v>34.38129</v>
      </c>
      <c r="H430" s="9">
        <v>390.04510564646512</v>
      </c>
      <c r="I430">
        <v>2738.44</v>
      </c>
      <c r="J430" s="7">
        <v>671.69081500981633</v>
      </c>
      <c r="K430" s="7">
        <v>809.9720073664829</v>
      </c>
      <c r="L430" s="7">
        <v>372.13327323628295</v>
      </c>
    </row>
    <row r="431" spans="1:12">
      <c r="A431" s="2">
        <v>44104</v>
      </c>
      <c r="B431" s="3">
        <v>9620.64089062938</v>
      </c>
      <c r="C431" s="3">
        <v>15923.907821978701</v>
      </c>
      <c r="D431" s="3">
        <v>2566.4796754901399</v>
      </c>
      <c r="E431" s="4">
        <v>481.01716075226602</v>
      </c>
      <c r="F431" s="3">
        <v>821.94912655061398</v>
      </c>
      <c r="G431" s="4">
        <v>34.183889999999998</v>
      </c>
      <c r="H431" s="9">
        <v>398.74311150238128</v>
      </c>
      <c r="I431">
        <v>2892.88</v>
      </c>
      <c r="J431" s="7">
        <v>668.86971358677511</v>
      </c>
      <c r="K431" s="7">
        <v>812.92891344383088</v>
      </c>
      <c r="L431" s="7">
        <v>372.17048656360657</v>
      </c>
    </row>
    <row r="432" spans="1:12">
      <c r="A432" s="2">
        <v>44134</v>
      </c>
      <c r="B432" s="3">
        <v>9821.3391453590302</v>
      </c>
      <c r="C432" s="3">
        <v>15758.3106855642</v>
      </c>
      <c r="D432" s="3">
        <v>2673.8451308753902</v>
      </c>
      <c r="E432" s="4">
        <v>475.95527231072401</v>
      </c>
      <c r="F432" s="3">
        <v>823.93625801138796</v>
      </c>
      <c r="G432" s="4">
        <v>33.642510000000001</v>
      </c>
      <c r="H432" s="9">
        <v>406.4787278655275</v>
      </c>
      <c r="I432">
        <v>2892.88</v>
      </c>
      <c r="J432" s="7">
        <v>670.4750008993833</v>
      </c>
      <c r="K432" s="7">
        <v>812.91639042357303</v>
      </c>
      <c r="L432" s="7">
        <v>372.20770361226295</v>
      </c>
    </row>
    <row r="433" spans="1:12">
      <c r="A433" s="2">
        <v>44165</v>
      </c>
      <c r="B433" s="3">
        <v>10848.043929927901</v>
      </c>
      <c r="C433" s="3">
        <v>16944.876254366001</v>
      </c>
      <c r="D433" s="3">
        <v>2784.13050937861</v>
      </c>
      <c r="E433" s="4">
        <v>507.08300770745598</v>
      </c>
      <c r="F433" s="3">
        <v>930.69994248027604</v>
      </c>
      <c r="G433" s="4">
        <v>35.923310000000001</v>
      </c>
      <c r="H433" s="9">
        <v>417.94142799133539</v>
      </c>
      <c r="I433">
        <v>2892.88</v>
      </c>
      <c r="J433" s="7">
        <v>669.73747839839393</v>
      </c>
      <c r="K433" s="7">
        <v>817.22799263351794</v>
      </c>
      <c r="L433" s="7">
        <v>372.24492438262416</v>
      </c>
    </row>
    <row r="434" spans="1:12">
      <c r="A434" s="2">
        <v>44196</v>
      </c>
      <c r="B434" s="3">
        <v>10986.3009803775</v>
      </c>
      <c r="C434" s="3">
        <v>16872.4132459129</v>
      </c>
      <c r="D434" s="3">
        <v>2855.2711123050799</v>
      </c>
      <c r="E434" s="4">
        <v>504.10689062981498</v>
      </c>
      <c r="F434" s="3">
        <v>931.77054211388895</v>
      </c>
      <c r="G434" s="4">
        <v>36.351390000000002</v>
      </c>
      <c r="H434" s="9">
        <v>426.80178626475174</v>
      </c>
      <c r="I434">
        <v>3038.35</v>
      </c>
      <c r="J434" s="7">
        <v>667.92918720671821</v>
      </c>
      <c r="K434" s="7">
        <v>819.32154696132659</v>
      </c>
      <c r="L434" s="7">
        <v>372.24492438262416</v>
      </c>
    </row>
    <row r="435" spans="1:12">
      <c r="A435" s="2">
        <v>44225</v>
      </c>
      <c r="B435" s="3">
        <v>11053.9500288288</v>
      </c>
      <c r="C435" s="3">
        <v>16804.558703626801</v>
      </c>
      <c r="D435" s="3">
        <v>2960.4367000430798</v>
      </c>
      <c r="E435" s="4">
        <v>506.241154944713</v>
      </c>
      <c r="F435" s="3">
        <v>891.46840305262504</v>
      </c>
      <c r="G435" s="4">
        <v>38.367440000000002</v>
      </c>
      <c r="H435" s="9">
        <v>423.17397108150135</v>
      </c>
      <c r="I435">
        <v>3038.35</v>
      </c>
      <c r="J435" s="7">
        <v>665.12388462044999</v>
      </c>
      <c r="K435" s="7">
        <v>814.63646408839838</v>
      </c>
      <c r="L435" s="9">
        <v>372.24492438262416</v>
      </c>
    </row>
    <row r="436" spans="1:12">
      <c r="A436" s="2">
        <v>44253</v>
      </c>
      <c r="B436" s="3">
        <v>11246.621912062499</v>
      </c>
      <c r="C436" s="3">
        <v>17086.066673211801</v>
      </c>
      <c r="D436" s="3">
        <v>2956.4612555318499</v>
      </c>
      <c r="E436" s="4">
        <v>516.64259846865104</v>
      </c>
      <c r="F436" s="3">
        <v>879.23499226817</v>
      </c>
      <c r="G436" s="4">
        <v>42.046759999999999</v>
      </c>
      <c r="H436" s="9">
        <v>422.92006669885245</v>
      </c>
      <c r="I436">
        <v>3038.35</v>
      </c>
      <c r="J436" s="7">
        <v>664.76416291994622</v>
      </c>
      <c r="K436" s="10">
        <v>811.34947332334548</v>
      </c>
      <c r="L436" s="9">
        <v>372.25042676023628</v>
      </c>
    </row>
    <row r="437" spans="1:12">
      <c r="A437" s="2">
        <v>44286</v>
      </c>
      <c r="B437" s="3">
        <v>11513.952863085</v>
      </c>
      <c r="C437" s="3">
        <v>17955.4838716372</v>
      </c>
      <c r="D437" s="3">
        <v>2960.53029936026</v>
      </c>
      <c r="E437" s="4">
        <v>543.67874086651</v>
      </c>
      <c r="F437" s="3">
        <v>928.299993449824</v>
      </c>
      <c r="G437" s="4">
        <v>41.818939999999998</v>
      </c>
      <c r="H437" s="9">
        <v>444.95420217386265</v>
      </c>
      <c r="I437">
        <v>3114.31</v>
      </c>
      <c r="J437" s="7">
        <v>662.31411523961356</v>
      </c>
      <c r="K437" s="10">
        <v>807.75505410367282</v>
      </c>
      <c r="L437" s="9">
        <v>372.25592921918235</v>
      </c>
    </row>
    <row r="438" spans="1:12">
      <c r="A438" s="2">
        <v>44316</v>
      </c>
      <c r="B438" s="3">
        <v>11913.0559469895</v>
      </c>
      <c r="C438" s="3">
        <v>18536.452156344902</v>
      </c>
      <c r="D438" s="3">
        <v>2992.21108669669</v>
      </c>
      <c r="E438" s="4">
        <v>573.44028364682197</v>
      </c>
      <c r="F438" s="3">
        <v>954.43375664640701</v>
      </c>
      <c r="G438" s="4">
        <v>44.628050000000002</v>
      </c>
      <c r="H438" s="9">
        <v>450.64961596168808</v>
      </c>
      <c r="I438">
        <v>3114.31</v>
      </c>
      <c r="J438" s="7">
        <v>662.91124421034181</v>
      </c>
      <c r="K438" s="10">
        <v>803.82095905518543</v>
      </c>
      <c r="L438" s="9">
        <v>372.26143151546057</v>
      </c>
    </row>
    <row r="439" spans="1:12">
      <c r="A439" s="2">
        <v>44347</v>
      </c>
      <c r="B439" s="3">
        <v>12274.6355487811</v>
      </c>
      <c r="C439" s="3">
        <v>18775.363563344999</v>
      </c>
      <c r="D439" s="3">
        <v>3055.9645535924701</v>
      </c>
      <c r="E439" s="4">
        <v>581.88854308066402</v>
      </c>
      <c r="F439" s="3">
        <v>967.26760855112695</v>
      </c>
      <c r="G439" s="4">
        <v>45.842449999999999</v>
      </c>
      <c r="H439" s="9">
        <v>463.44806505500003</v>
      </c>
      <c r="I439">
        <v>3114.31</v>
      </c>
      <c r="J439" s="7">
        <v>659.90036638520166</v>
      </c>
      <c r="K439" s="10">
        <v>801.45829909640531</v>
      </c>
      <c r="L439" s="9">
        <v>372.27326162732663</v>
      </c>
    </row>
    <row r="440" spans="1:12">
      <c r="A440" s="2">
        <v>44377</v>
      </c>
      <c r="B440" s="3">
        <v>12488.170201074299</v>
      </c>
      <c r="C440" s="3">
        <v>19652.9510753469</v>
      </c>
      <c r="D440" s="3">
        <v>3157.3026158820398</v>
      </c>
      <c r="E440" s="4">
        <v>609.079693491184</v>
      </c>
      <c r="F440" s="3">
        <v>1015.0675469888999</v>
      </c>
      <c r="G440" s="4">
        <v>49.096870000000003</v>
      </c>
      <c r="H440" s="9">
        <v>469.47288990071496</v>
      </c>
      <c r="I440">
        <v>3349.75</v>
      </c>
      <c r="J440" s="7">
        <v>655.93271964898508</v>
      </c>
      <c r="K440" s="10">
        <v>800.7746869946028</v>
      </c>
      <c r="L440" s="9">
        <v>372.28509211514228</v>
      </c>
    </row>
    <row r="441" spans="1:12">
      <c r="A441" s="2">
        <v>44407</v>
      </c>
      <c r="B441" s="3">
        <v>12586.793047691701</v>
      </c>
      <c r="C441" s="3">
        <v>20437.171920831199</v>
      </c>
      <c r="D441" s="3">
        <v>3009.6094489380598</v>
      </c>
      <c r="E441" s="4">
        <v>647.24780740591802</v>
      </c>
      <c r="F441" s="3">
        <v>1023.77758437236</v>
      </c>
      <c r="G441" s="4">
        <v>50.934950000000001</v>
      </c>
      <c r="H441" s="9">
        <v>479.09708414367958</v>
      </c>
      <c r="I441">
        <v>3349.75</v>
      </c>
      <c r="J441" s="7">
        <v>652.11098782792294</v>
      </c>
      <c r="K441" s="10">
        <v>804.3056925792813</v>
      </c>
      <c r="L441" s="9">
        <v>372.29692185105858</v>
      </c>
    </row>
    <row r="442" spans="1:12">
      <c r="A442" s="2">
        <v>44439</v>
      </c>
      <c r="B442" s="3">
        <v>12846.090156501299</v>
      </c>
      <c r="C442" s="3">
        <v>21072.581860976301</v>
      </c>
      <c r="D442" s="3">
        <v>3107.0868739357102</v>
      </c>
      <c r="E442" s="4">
        <v>663.07484258028296</v>
      </c>
      <c r="F442" s="3">
        <v>1085.77423136944</v>
      </c>
      <c r="G442" s="4">
        <v>50.04853</v>
      </c>
      <c r="H442" s="9">
        <v>482.92986081682903</v>
      </c>
      <c r="I442">
        <v>3349.75</v>
      </c>
      <c r="J442" s="7">
        <v>648.15901204643399</v>
      </c>
      <c r="K442" s="10">
        <v>800.69963322634885</v>
      </c>
      <c r="L442" s="9">
        <v>372.29815988602127</v>
      </c>
    </row>
    <row r="443" spans="1:12">
      <c r="A443" s="2">
        <v>44469</v>
      </c>
      <c r="B443" s="3">
        <v>12589.7362485043</v>
      </c>
      <c r="C443" s="3">
        <v>20444.661269378001</v>
      </c>
      <c r="D443" s="3">
        <v>3019.8224015974702</v>
      </c>
      <c r="E443" s="4">
        <v>633.81501635720394</v>
      </c>
      <c r="F443" s="3">
        <v>1063.4015415167601</v>
      </c>
      <c r="G443" s="4">
        <v>53.69258</v>
      </c>
      <c r="H443" s="9">
        <v>484.5718223436063</v>
      </c>
      <c r="I443">
        <v>3751.72</v>
      </c>
      <c r="J443" s="7">
        <v>644.04398984209047</v>
      </c>
      <c r="K443" s="10">
        <v>796.82634126210439</v>
      </c>
      <c r="L443" s="9">
        <v>372.29939792510095</v>
      </c>
    </row>
    <row r="444" spans="1:12">
      <c r="A444" s="2">
        <v>44498</v>
      </c>
      <c r="B444" s="3">
        <v>12582.640704085199</v>
      </c>
      <c r="C444" s="3">
        <v>20781.096522156298</v>
      </c>
      <c r="D444" s="3">
        <v>2933.3034279797198</v>
      </c>
      <c r="E444" s="4">
        <v>646.998164994136</v>
      </c>
      <c r="F444" s="3">
        <v>1068.02911043012</v>
      </c>
      <c r="G444" s="4">
        <v>54.63082</v>
      </c>
      <c r="H444" s="9">
        <v>483.84496461009093</v>
      </c>
      <c r="I444">
        <v>3751.72</v>
      </c>
      <c r="J444" s="7">
        <v>640.27797601110569</v>
      </c>
      <c r="K444" s="10">
        <v>795.47853918858959</v>
      </c>
      <c r="L444" s="9">
        <v>372.3006359559468</v>
      </c>
    </row>
    <row r="445" spans="1:12">
      <c r="A445" s="2">
        <v>44530</v>
      </c>
      <c r="B445" s="3">
        <v>12460.284267639499</v>
      </c>
      <c r="C445" s="3">
        <v>21538.4654213832</v>
      </c>
      <c r="D445" s="3">
        <v>2980.8867271123199</v>
      </c>
      <c r="E445" s="4">
        <v>675.91827597125496</v>
      </c>
      <c r="F445" s="3">
        <v>1107.9345415785899</v>
      </c>
      <c r="G445" s="4">
        <v>51.606990000000003</v>
      </c>
      <c r="H445" s="9">
        <v>489.45756619956802</v>
      </c>
      <c r="I445">
        <v>3751.72</v>
      </c>
      <c r="J445" s="7">
        <v>641.31558607884904</v>
      </c>
      <c r="K445" s="10">
        <v>792.658582501924</v>
      </c>
      <c r="L445" s="9">
        <v>372.31796844542492</v>
      </c>
    </row>
    <row r="446" spans="1:12">
      <c r="A446" s="2">
        <v>44561</v>
      </c>
      <c r="B446" s="3">
        <v>12775.9550082685</v>
      </c>
      <c r="C446" s="3">
        <v>21909.288404810701</v>
      </c>
      <c r="D446" s="3">
        <v>2963.04408927635</v>
      </c>
      <c r="E446" s="4">
        <v>708.91733497138398</v>
      </c>
      <c r="F446" s="3">
        <v>1163.15563876641</v>
      </c>
      <c r="G446" s="4">
        <v>54.150219999999997</v>
      </c>
      <c r="H446" s="9">
        <v>485.68874293983134</v>
      </c>
      <c r="I446">
        <v>4088.01</v>
      </c>
      <c r="J446" s="7">
        <v>640.55510554005957</v>
      </c>
      <c r="K446" s="10">
        <v>792.63084385981813</v>
      </c>
      <c r="L446" s="9">
        <v>372.33530174181868</v>
      </c>
    </row>
    <row r="447" spans="1:12">
      <c r="A447" s="2">
        <v>44592</v>
      </c>
      <c r="B447" s="3">
        <v>12029.1449188857</v>
      </c>
      <c r="C447" s="3">
        <v>21417.250871841799</v>
      </c>
      <c r="D447" s="3">
        <v>3000.0216262062099</v>
      </c>
      <c r="E447" s="4">
        <v>683.24276828262896</v>
      </c>
      <c r="F447" s="3">
        <v>1051.8970560269599</v>
      </c>
      <c r="G447" s="4">
        <v>62.380369999999999</v>
      </c>
      <c r="H447" s="9">
        <v>493.5083317011626</v>
      </c>
      <c r="I447">
        <v>4088.01</v>
      </c>
      <c r="J447" s="7">
        <v>636.09847838683834</v>
      </c>
      <c r="K447" s="10">
        <v>794.09155587904092</v>
      </c>
      <c r="L447" s="9">
        <v>372.35263342438122</v>
      </c>
    </row>
    <row r="448" spans="1:12">
      <c r="A448" s="2">
        <v>44620</v>
      </c>
      <c r="B448" s="3">
        <v>12364.134911032301</v>
      </c>
      <c r="C448" s="3">
        <v>20275.302263397702</v>
      </c>
      <c r="D448" s="3">
        <v>2826.0755346701599</v>
      </c>
      <c r="E448" s="4">
        <v>648.23537157822898</v>
      </c>
      <c r="F448" s="3">
        <v>1070.68131737401</v>
      </c>
      <c r="G448" s="4">
        <v>65.880529999999993</v>
      </c>
      <c r="H448" s="9">
        <v>488.17844171879005</v>
      </c>
      <c r="I448">
        <v>4088.01</v>
      </c>
      <c r="J448" s="7">
        <v>631.6069002863145</v>
      </c>
      <c r="K448" s="10">
        <v>794.5673624011406</v>
      </c>
      <c r="L448" s="9">
        <v>372.3436920607615</v>
      </c>
    </row>
    <row r="449" spans="1:12">
      <c r="A449" s="2">
        <v>44651</v>
      </c>
      <c r="B449" s="3">
        <v>13269.101299669301</v>
      </c>
      <c r="C449" s="3">
        <v>20142.0922597506</v>
      </c>
      <c r="D449" s="3">
        <v>2670.1310848825401</v>
      </c>
      <c r="E449" s="4">
        <v>661.54982713960396</v>
      </c>
      <c r="F449" s="3">
        <v>1088.7253983923199</v>
      </c>
      <c r="G449" s="4">
        <v>69.793639999999996</v>
      </c>
      <c r="H449" s="9">
        <v>479.6841368328831</v>
      </c>
      <c r="I449" s="9">
        <f>I446*(B449/B446)</f>
        <v>4245.8054031150432</v>
      </c>
      <c r="J449" s="7">
        <v>631.17143282870222</v>
      </c>
      <c r="K449" s="10">
        <v>791.65307768812181</v>
      </c>
      <c r="L449" s="9">
        <v>372.33475091185221</v>
      </c>
    </row>
    <row r="450" spans="1:12">
      <c r="A450" s="2">
        <v>44680</v>
      </c>
      <c r="B450" s="3">
        <v>13198.4482955451</v>
      </c>
      <c r="C450" s="3">
        <v>19524.696238138698</v>
      </c>
      <c r="D450" s="3">
        <v>2665.0250229707499</v>
      </c>
      <c r="E450" s="4">
        <v>665.40609468952198</v>
      </c>
      <c r="F450" s="3">
        <v>1099.6308281627801</v>
      </c>
      <c r="G450" s="4">
        <v>77.527379999999994</v>
      </c>
      <c r="H450" s="9">
        <v>477.52555821713514</v>
      </c>
      <c r="I450" s="9">
        <f>I449</f>
        <v>4245.8054031150432</v>
      </c>
      <c r="J450" s="7">
        <v>627.34624870735706</v>
      </c>
      <c r="K450" s="10">
        <v>794.79152738091511</v>
      </c>
      <c r="L450" s="9">
        <v>372.32580933352216</v>
      </c>
    </row>
    <row r="451" spans="1:12">
      <c r="A451" s="2">
        <v>44712</v>
      </c>
      <c r="B451" s="3">
        <v>12933.2028376204</v>
      </c>
      <c r="C451" s="3">
        <v>19371.845198499799</v>
      </c>
      <c r="D451" s="3">
        <v>2652.4189205951102</v>
      </c>
      <c r="E451" s="4">
        <v>626.88946195874996</v>
      </c>
      <c r="F451" s="3">
        <v>1003.06719742578</v>
      </c>
      <c r="G451" s="4">
        <v>80.69699</v>
      </c>
      <c r="H451" s="9">
        <v>483.5901328064927</v>
      </c>
      <c r="I451" s="9">
        <f>I450</f>
        <v>4245.8054031150432</v>
      </c>
      <c r="J451" s="7">
        <v>627.17017183773328</v>
      </c>
      <c r="K451" s="10">
        <v>792.27479987742572</v>
      </c>
      <c r="L451" s="9">
        <v>372.58387084353041</v>
      </c>
    </row>
    <row r="452" spans="1:12">
      <c r="A452" s="2">
        <v>44742</v>
      </c>
      <c r="B452" s="3">
        <v>11870.623822634399</v>
      </c>
      <c r="C452" s="3">
        <v>18465.2671852928</v>
      </c>
      <c r="D452" s="3">
        <v>2585.3910937424398</v>
      </c>
      <c r="E452" s="4">
        <v>599.62134889556296</v>
      </c>
      <c r="F452" s="3">
        <v>897.51838964067997</v>
      </c>
      <c r="G452" s="4">
        <v>77.748109999999997</v>
      </c>
      <c r="H452" s="9">
        <v>477.15838404016637</v>
      </c>
      <c r="I452" s="9">
        <f>I449*(B452/B449)</f>
        <v>3798.3249676256055</v>
      </c>
      <c r="J452" s="7">
        <v>628.39959488811598</v>
      </c>
      <c r="K452" s="10">
        <v>794.14082674564975</v>
      </c>
      <c r="L452" s="9">
        <v>372.84211121769812</v>
      </c>
    </row>
    <row r="453" spans="1:12">
      <c r="A453" s="2">
        <v>44771</v>
      </c>
      <c r="B453" s="3">
        <v>12464.6413931758</v>
      </c>
      <c r="C453" s="3">
        <v>19646.6308349147</v>
      </c>
      <c r="D453" s="3">
        <v>2543.6601103511698</v>
      </c>
      <c r="E453" s="4">
        <v>640.71937518643404</v>
      </c>
      <c r="F453" s="3">
        <v>1005.30819155636</v>
      </c>
      <c r="G453" s="4">
        <v>76.584800000000001</v>
      </c>
      <c r="H453" s="9">
        <v>473.53198032146111</v>
      </c>
      <c r="I453" s="9">
        <f>I452</f>
        <v>3798.3249676256055</v>
      </c>
      <c r="J453" s="7">
        <v>629.59078716601198</v>
      </c>
      <c r="K453" s="10">
        <v>793.67891355163715</v>
      </c>
      <c r="L453" s="9">
        <v>373.09999386354679</v>
      </c>
    </row>
    <row r="454" spans="1:12">
      <c r="A454" s="2">
        <v>44804</v>
      </c>
      <c r="B454" s="3">
        <v>12558.1290835317</v>
      </c>
      <c r="C454" s="3">
        <v>19169.468656990499</v>
      </c>
      <c r="D454" s="3">
        <v>2600.8924516719599</v>
      </c>
      <c r="E454" s="4">
        <v>613.18940853706204</v>
      </c>
      <c r="F454" s="3">
        <v>972.42573091446002</v>
      </c>
      <c r="G454" s="4">
        <v>75.865250000000003</v>
      </c>
      <c r="H454" s="9">
        <v>458.47366334723864</v>
      </c>
      <c r="I454" s="9">
        <f>I453</f>
        <v>3798.3249676256055</v>
      </c>
      <c r="J454" s="7">
        <v>626.51231682103401</v>
      </c>
      <c r="K454" s="10">
        <v>794.74165554950878</v>
      </c>
      <c r="L454" s="9">
        <v>373.74941198121661</v>
      </c>
    </row>
    <row r="455" spans="1:12">
      <c r="A455" s="2">
        <v>44834</v>
      </c>
      <c r="B455" s="3">
        <v>11842.88522315</v>
      </c>
      <c r="C455" s="3">
        <v>18547.895746422699</v>
      </c>
      <c r="D455" s="3">
        <v>2449.4879583649299</v>
      </c>
      <c r="E455" s="4">
        <v>571.470244708358</v>
      </c>
      <c r="F455" s="3">
        <v>841.03524328619699</v>
      </c>
      <c r="G455" s="4">
        <v>74.581289999999996</v>
      </c>
      <c r="H455" s="9">
        <v>467.18466295083613</v>
      </c>
      <c r="I455" s="9">
        <f>I452*(B455/B452)</f>
        <v>3789.4492575902436</v>
      </c>
      <c r="J455" s="7">
        <v>625.29595111496837</v>
      </c>
      <c r="K455" s="10">
        <v>796.14926220423126</v>
      </c>
      <c r="L455" s="9">
        <v>374.39996047652915</v>
      </c>
    </row>
    <row r="456" spans="1:12">
      <c r="A456" s="2">
        <v>44865</v>
      </c>
      <c r="B456" s="3">
        <v>12532.816836607601</v>
      </c>
      <c r="C456" s="3">
        <v>19993.7593029893</v>
      </c>
      <c r="D456" s="3">
        <v>2386.75075467958</v>
      </c>
      <c r="E456" s="4">
        <v>598.22102865987199</v>
      </c>
      <c r="F456" s="3">
        <v>918.38403828137598</v>
      </c>
      <c r="G456" s="4">
        <v>80.017499999999998</v>
      </c>
      <c r="H456" s="9">
        <v>466.8576336867705</v>
      </c>
      <c r="I456" s="9">
        <f>I455</f>
        <v>3789.4492575902436</v>
      </c>
      <c r="J456" s="7">
        <v>623.45515002195975</v>
      </c>
      <c r="K456" s="10">
        <v>792.73552270620257</v>
      </c>
      <c r="L456" s="9">
        <v>375.04824821655632</v>
      </c>
    </row>
    <row r="457" spans="1:12">
      <c r="A457" s="2">
        <v>44895</v>
      </c>
      <c r="B457" s="3">
        <v>13423.6088655271</v>
      </c>
      <c r="C457" s="3">
        <v>20427.448106642001</v>
      </c>
      <c r="D457" s="3">
        <v>2617.3012885327798</v>
      </c>
      <c r="E457" s="4">
        <v>608.34307563787604</v>
      </c>
      <c r="F457" s="3">
        <v>964.47109238479698</v>
      </c>
      <c r="G457" s="4">
        <v>75.100110000000001</v>
      </c>
      <c r="H457" s="9">
        <v>455.27956437133855</v>
      </c>
      <c r="I457" s="9">
        <f>I456</f>
        <v>3789.4492575902436</v>
      </c>
      <c r="J457" s="7">
        <v>620.48626680279858</v>
      </c>
      <c r="K457" s="10">
        <v>790.70010043534614</v>
      </c>
      <c r="L457" s="9">
        <v>375.98709139662338</v>
      </c>
    </row>
    <row r="458" spans="1:12">
      <c r="A458" s="2">
        <v>44925</v>
      </c>
      <c r="B458" s="3">
        <v>12993.866304327001</v>
      </c>
      <c r="C458" s="3">
        <v>19323.869541440799</v>
      </c>
      <c r="D458" s="3">
        <v>2549.7576644545802</v>
      </c>
      <c r="E458" s="4">
        <v>580.67967181142797</v>
      </c>
      <c r="F458" s="3">
        <v>929.098403627165</v>
      </c>
      <c r="G458" s="4">
        <v>73.140969999999996</v>
      </c>
      <c r="H458" s="9">
        <v>460.92503096954312</v>
      </c>
      <c r="I458" s="9">
        <f>I455*(B458/B455)</f>
        <v>4157.7365728333862</v>
      </c>
      <c r="J458" s="7">
        <v>620.49900143598154</v>
      </c>
      <c r="K458" s="10">
        <v>790.40062470681437</v>
      </c>
      <c r="L458" s="9">
        <v>376.92828474502465</v>
      </c>
    </row>
    <row r="459" spans="1:12">
      <c r="A459" s="2">
        <v>44957</v>
      </c>
      <c r="B459" s="3">
        <v>13843.114647979601</v>
      </c>
      <c r="C459" s="3">
        <v>19918.0618982255</v>
      </c>
      <c r="D459" s="3">
        <v>2647.862411009</v>
      </c>
      <c r="E459" s="4">
        <v>611.30752850817703</v>
      </c>
      <c r="F459" s="3">
        <v>1002.98538863294</v>
      </c>
      <c r="G459" s="4">
        <v>70.328779999999995</v>
      </c>
      <c r="H459" s="9">
        <v>467.42407390621366</v>
      </c>
      <c r="I459" s="9">
        <f>I458</f>
        <v>4157.7365728333862</v>
      </c>
      <c r="J459" s="7">
        <v>616.12275521248625</v>
      </c>
      <c r="K459" s="10">
        <v>790.67886841326197</v>
      </c>
      <c r="L459" s="9">
        <v>377.86477775675758</v>
      </c>
    </row>
    <row r="460" spans="1:12">
      <c r="A460" s="2">
        <v>44985</v>
      </c>
      <c r="B460" s="3">
        <v>13516.1329698966</v>
      </c>
      <c r="C460" s="3">
        <v>20320.768421090099</v>
      </c>
      <c r="D460" s="3">
        <v>2587.63527531104</v>
      </c>
      <c r="E460" s="4">
        <v>610.79353597361103</v>
      </c>
      <c r="F460" s="3">
        <v>993.21726530266699</v>
      </c>
      <c r="G460" s="4">
        <v>70.677170000000004</v>
      </c>
      <c r="H460" s="9">
        <v>482.28815945643129</v>
      </c>
      <c r="I460" s="9">
        <f>I459</f>
        <v>4157.7365728333862</v>
      </c>
      <c r="J460" s="7">
        <v>612.01695054282777</v>
      </c>
      <c r="K460" s="10">
        <v>792.20876214453051</v>
      </c>
      <c r="L460" s="9">
        <v>378.95865042604601</v>
      </c>
    </row>
    <row r="461" spans="1:12">
      <c r="A461" s="2">
        <v>45016</v>
      </c>
      <c r="B461" s="3">
        <v>13525.6468210122</v>
      </c>
      <c r="C461" s="3">
        <v>21107.428764160701</v>
      </c>
      <c r="D461" s="3">
        <v>2685.4400713762702</v>
      </c>
      <c r="E461" s="4">
        <v>597.68189686681399</v>
      </c>
      <c r="F461" s="3">
        <v>926.19252612550804</v>
      </c>
      <c r="G461" s="4">
        <v>70.398510000000002</v>
      </c>
      <c r="H461" s="9">
        <v>478.47808299672545</v>
      </c>
      <c r="I461" s="9">
        <f>I458*(B461/B458)</f>
        <v>4327.8940341431135</v>
      </c>
      <c r="J461" s="7">
        <v>612.64380688906635</v>
      </c>
      <c r="K461" s="10">
        <v>791.9367164684428</v>
      </c>
      <c r="L461" s="9">
        <v>380.05568972394622</v>
      </c>
    </row>
    <row r="462" spans="1:12">
      <c r="A462" s="2">
        <v>45044</v>
      </c>
      <c r="B462" s="3">
        <v>13735.629654464299</v>
      </c>
      <c r="C462" s="3">
        <v>21777.609193971301</v>
      </c>
      <c r="D462" s="3">
        <v>2691.2802337124299</v>
      </c>
      <c r="E462" s="4">
        <v>614.71097746174803</v>
      </c>
      <c r="F462" s="3">
        <v>973.32050753693102</v>
      </c>
      <c r="G462" s="4">
        <v>70.805400000000006</v>
      </c>
      <c r="H462" s="9">
        <v>476.80340970623695</v>
      </c>
      <c r="I462" s="9">
        <f>I461</f>
        <v>4327.8940341431135</v>
      </c>
      <c r="J462" s="7">
        <v>611.61240592516208</v>
      </c>
      <c r="K462" s="10">
        <v>791.69092881171139</v>
      </c>
      <c r="L462" s="9">
        <v>381.14639576462281</v>
      </c>
    </row>
    <row r="463" spans="1:12">
      <c r="A463" s="2">
        <v>45077</v>
      </c>
      <c r="B463" s="3">
        <v>13357.2619837603</v>
      </c>
      <c r="C463" s="3">
        <v>22033.6129329047</v>
      </c>
      <c r="D463" s="3">
        <v>2702.88764545922</v>
      </c>
      <c r="E463" s="4">
        <v>604.83895169694097</v>
      </c>
      <c r="F463" s="3">
        <v>958.16103939494997</v>
      </c>
      <c r="G463" s="4">
        <v>67.888469999999998</v>
      </c>
      <c r="H463" s="9">
        <v>478.61526266312069</v>
      </c>
      <c r="I463" s="9">
        <f>I462</f>
        <v>4327.8940341431135</v>
      </c>
      <c r="J463" s="7">
        <v>612.26514797483514</v>
      </c>
      <c r="K463" s="10">
        <v>791.1140188912899</v>
      </c>
      <c r="L463" s="9">
        <v>382.33490932883956</v>
      </c>
    </row>
    <row r="464" spans="1:12">
      <c r="A464" s="2">
        <v>45107</v>
      </c>
      <c r="B464" s="3">
        <v>13651.7758896572</v>
      </c>
      <c r="C464" s="3">
        <v>22724.896887096598</v>
      </c>
      <c r="D464" s="3">
        <v>2730.03742980376</v>
      </c>
      <c r="E464" s="4">
        <v>607.542880545304</v>
      </c>
      <c r="F464" s="3">
        <v>956.659101528257</v>
      </c>
      <c r="G464" s="4">
        <v>68.899500000000003</v>
      </c>
      <c r="H464" s="9">
        <v>476.74866313873451</v>
      </c>
      <c r="I464" s="9">
        <f>I461*(B464/B461)</f>
        <v>4368.2524178081885</v>
      </c>
      <c r="J464" s="7">
        <v>613.06121024359948</v>
      </c>
      <c r="K464" s="10">
        <v>788.50019080543723</v>
      </c>
      <c r="L464" s="9">
        <v>383.52712898737605</v>
      </c>
    </row>
    <row r="466" spans="1:12">
      <c r="A466" t="s">
        <v>14</v>
      </c>
      <c r="B466" s="87">
        <f>B464/B458-1</f>
        <v>5.06323191205309E-2</v>
      </c>
      <c r="C466" s="87">
        <f t="shared" ref="C466:L466" si="1">C464/C458-1</f>
        <v>0.17600136134029265</v>
      </c>
      <c r="D466" s="87">
        <f t="shared" si="1"/>
        <v>7.0704666511020475E-2</v>
      </c>
      <c r="E466" s="87">
        <f t="shared" si="1"/>
        <v>4.6261665489470971E-2</v>
      </c>
      <c r="F466" s="87">
        <f t="shared" si="1"/>
        <v>2.9663916968855064E-2</v>
      </c>
      <c r="G466" s="87">
        <f t="shared" si="1"/>
        <v>-5.7990343852426296E-2</v>
      </c>
      <c r="H466" s="87">
        <f t="shared" si="1"/>
        <v>3.43301645734162E-2</v>
      </c>
      <c r="I466" s="87">
        <f t="shared" si="1"/>
        <v>5.06323191205309E-2</v>
      </c>
      <c r="J466" s="87">
        <f t="shared" si="1"/>
        <v>-1.1986789946751286E-2</v>
      </c>
      <c r="K466" s="87">
        <f t="shared" si="1"/>
        <v>-2.4043932177838512E-3</v>
      </c>
      <c r="L466" s="87">
        <f t="shared" si="1"/>
        <v>1.7506895898818486E-2</v>
      </c>
    </row>
  </sheetData>
  <autoFilter ref="A1:L464" xr:uid="{00000000-0001-0000-0000-000000000000}"/>
  <phoneticPr fontId="20"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0FD62-958E-8940-8CAF-1753E76A9F67}">
  <sheetPr>
    <tabColor theme="4"/>
  </sheetPr>
  <dimension ref="A1:L42"/>
  <sheetViews>
    <sheetView workbookViewId="0">
      <selection activeCell="B2" sqref="B2"/>
    </sheetView>
  </sheetViews>
  <sheetFormatPr baseColWidth="10" defaultColWidth="24.33203125" defaultRowHeight="15"/>
  <cols>
    <col min="1" max="16384" width="24.33203125" style="63"/>
  </cols>
  <sheetData>
    <row r="1" spans="1:12" s="78" customFormat="1" ht="26">
      <c r="A1" s="98" t="s">
        <v>15</v>
      </c>
      <c r="B1" s="77"/>
      <c r="C1" s="77"/>
      <c r="D1" s="77"/>
      <c r="E1" s="77"/>
      <c r="F1" s="77"/>
      <c r="G1" s="77"/>
      <c r="H1" s="77"/>
      <c r="I1" s="77"/>
      <c r="J1" s="77"/>
      <c r="K1" s="77"/>
      <c r="L1" s="77"/>
    </row>
    <row r="2" spans="1:12" s="78" customFormat="1" ht="24">
      <c r="A2" s="81" t="s">
        <v>16</v>
      </c>
      <c r="B2" s="79" t="s">
        <v>3</v>
      </c>
      <c r="C2" s="79" t="s">
        <v>4</v>
      </c>
      <c r="D2" s="79" t="s">
        <v>5</v>
      </c>
      <c r="E2" s="79" t="s">
        <v>6</v>
      </c>
      <c r="F2" s="79" t="s">
        <v>7</v>
      </c>
      <c r="G2" s="80" t="s">
        <v>8</v>
      </c>
      <c r="H2" s="80" t="s">
        <v>9</v>
      </c>
      <c r="I2" s="80" t="s">
        <v>10</v>
      </c>
      <c r="J2" s="80" t="s">
        <v>11</v>
      </c>
      <c r="K2" s="80" t="s">
        <v>12</v>
      </c>
      <c r="L2" s="80" t="s">
        <v>13</v>
      </c>
    </row>
    <row r="3" spans="1:12">
      <c r="A3" s="75" t="s">
        <v>17</v>
      </c>
      <c r="B3" s="76" t="s">
        <v>18</v>
      </c>
      <c r="C3" s="76" t="s">
        <v>19</v>
      </c>
      <c r="D3" s="76" t="s">
        <v>20</v>
      </c>
      <c r="E3" s="76" t="s">
        <v>21</v>
      </c>
      <c r="F3" s="76" t="s">
        <v>22</v>
      </c>
      <c r="G3" s="74" t="s">
        <v>23</v>
      </c>
      <c r="H3" s="74" t="s">
        <v>24</v>
      </c>
      <c r="I3" s="74" t="s">
        <v>25</v>
      </c>
      <c r="J3" s="74" t="s">
        <v>26</v>
      </c>
      <c r="K3" s="74" t="s">
        <v>27</v>
      </c>
      <c r="L3" s="74" t="s">
        <v>28</v>
      </c>
    </row>
    <row r="4" spans="1:12">
      <c r="A4" s="64">
        <v>31047</v>
      </c>
      <c r="B4" s="65">
        <v>254.64805829048299</v>
      </c>
      <c r="C4" s="65">
        <v>476.20482941934102</v>
      </c>
      <c r="D4" s="65"/>
      <c r="E4" s="66"/>
      <c r="F4" s="65"/>
      <c r="G4" s="66">
        <v>13.257414962869639</v>
      </c>
      <c r="J4" s="67">
        <v>35.652173934781132</v>
      </c>
      <c r="K4" s="67">
        <v>30.788609352716438</v>
      </c>
      <c r="L4" s="67">
        <v>36.99348138320606</v>
      </c>
    </row>
    <row r="5" spans="1:12">
      <c r="A5" s="64">
        <v>31412</v>
      </c>
      <c r="B5" s="65">
        <v>373.168171629124</v>
      </c>
      <c r="C5" s="65">
        <v>817.46137017575597</v>
      </c>
      <c r="D5" s="65"/>
      <c r="E5" s="66"/>
      <c r="F5" s="65"/>
      <c r="G5" s="66">
        <v>17.665108180411774</v>
      </c>
      <c r="J5" s="67">
        <v>38.154956545002761</v>
      </c>
      <c r="K5" s="67">
        <v>38.491918379212926</v>
      </c>
      <c r="L5" s="67">
        <v>43.046979308252496</v>
      </c>
    </row>
    <row r="6" spans="1:12">
      <c r="A6" s="64">
        <v>31777</v>
      </c>
      <c r="B6" s="65">
        <v>551.23061314072402</v>
      </c>
      <c r="C6" s="65">
        <v>1198.06876398585</v>
      </c>
      <c r="D6" s="65"/>
      <c r="E6" s="66"/>
      <c r="F6" s="65"/>
      <c r="G6" s="66">
        <v>18.471970750096133</v>
      </c>
      <c r="J6" s="67">
        <v>45.631217419126365</v>
      </c>
      <c r="K6" s="67">
        <v>48.365825304669706</v>
      </c>
      <c r="L6" s="67">
        <v>50.229913321880062</v>
      </c>
    </row>
    <row r="7" spans="1:12">
      <c r="A7" s="64">
        <v>32142</v>
      </c>
      <c r="B7" s="65">
        <v>559.81431497041297</v>
      </c>
      <c r="C7" s="65">
        <v>1287.4947315826701</v>
      </c>
      <c r="D7" s="65">
        <v>100</v>
      </c>
      <c r="E7" s="66"/>
      <c r="F7" s="65"/>
      <c r="G7" s="66">
        <v>21.055640276085093</v>
      </c>
      <c r="J7" s="67">
        <v>54.219826120015149</v>
      </c>
      <c r="K7" s="67">
        <v>54.88069617121706</v>
      </c>
      <c r="L7" s="67">
        <v>57.920504658562692</v>
      </c>
    </row>
    <row r="8" spans="1:12">
      <c r="A8" s="64">
        <v>32507</v>
      </c>
      <c r="B8" s="65">
        <v>654.05452765453504</v>
      </c>
      <c r="C8" s="65">
        <v>1349.6651306009401</v>
      </c>
      <c r="D8" s="65">
        <v>118.76333975522</v>
      </c>
      <c r="E8" s="66"/>
      <c r="F8" s="65"/>
      <c r="G8" s="66">
        <v>22.759488422825427</v>
      </c>
      <c r="J8" s="67">
        <v>59.097043514293205</v>
      </c>
      <c r="K8" s="67">
        <v>62.439300706902735</v>
      </c>
      <c r="L8" s="67">
        <v>65.384267714557339</v>
      </c>
    </row>
    <row r="9" spans="1:12">
      <c r="A9" s="64">
        <v>32871</v>
      </c>
      <c r="B9" s="65">
        <v>784.26385542967296</v>
      </c>
      <c r="C9" s="65">
        <v>1709.5850495504001</v>
      </c>
      <c r="D9" s="65">
        <v>211.74949810540801</v>
      </c>
      <c r="E9" s="66">
        <v>40.768234</v>
      </c>
      <c r="F9" s="65">
        <v>74.837774999999993</v>
      </c>
      <c r="G9" s="66">
        <v>34.068417739699903</v>
      </c>
      <c r="J9" s="67">
        <v>67.307990649861694</v>
      </c>
      <c r="K9" s="67">
        <v>73.664825046040534</v>
      </c>
      <c r="L9" s="67">
        <v>77.435421810910157</v>
      </c>
    </row>
    <row r="10" spans="1:12">
      <c r="A10" s="64">
        <v>33238</v>
      </c>
      <c r="B10" s="65">
        <v>673.85823580979002</v>
      </c>
      <c r="C10" s="65">
        <v>1460.20750172011</v>
      </c>
      <c r="D10" s="65">
        <v>193.78941033058601</v>
      </c>
      <c r="E10" s="66">
        <v>34.772359000000002</v>
      </c>
      <c r="F10" s="65">
        <v>74.762409000000005</v>
      </c>
      <c r="G10" s="66">
        <v>44.999670214301617</v>
      </c>
      <c r="J10" s="67">
        <v>80.162514675001447</v>
      </c>
      <c r="K10" s="67">
        <v>84.073664825046066</v>
      </c>
      <c r="L10" s="67">
        <v>89.928740063157562</v>
      </c>
    </row>
    <row r="11" spans="1:12">
      <c r="A11" s="64">
        <v>33603</v>
      </c>
      <c r="B11" s="65">
        <v>928.50728013770799</v>
      </c>
      <c r="C11" s="65">
        <v>1764.9426163451101</v>
      </c>
      <c r="D11" s="65">
        <v>314.84423085816002</v>
      </c>
      <c r="E11" s="66">
        <v>43.304896999999997</v>
      </c>
      <c r="F11" s="65">
        <v>97.539240000000007</v>
      </c>
      <c r="G11" s="66">
        <v>42.918142769375194</v>
      </c>
      <c r="J11" s="67">
        <v>100</v>
      </c>
      <c r="K11" s="67">
        <v>100</v>
      </c>
      <c r="L11" s="67">
        <v>100</v>
      </c>
    </row>
    <row r="12" spans="1:12">
      <c r="A12" s="64">
        <v>33969</v>
      </c>
      <c r="B12" s="65">
        <v>923.70518621510905</v>
      </c>
      <c r="C12" s="65">
        <v>1855.05374656921</v>
      </c>
      <c r="D12" s="65">
        <v>386.674403094914</v>
      </c>
      <c r="E12" s="66">
        <v>47.657511</v>
      </c>
      <c r="F12" s="65">
        <v>100</v>
      </c>
      <c r="G12" s="66">
        <v>49.557572459662339</v>
      </c>
      <c r="J12" s="67">
        <v>110.41360264128481</v>
      </c>
      <c r="K12" s="67">
        <v>110.14364640883979</v>
      </c>
      <c r="L12" s="67">
        <v>106.91978250810739</v>
      </c>
    </row>
    <row r="13" spans="1:12">
      <c r="A13" s="64">
        <v>34334</v>
      </c>
      <c r="B13" s="65">
        <v>1280.8321841525101</v>
      </c>
      <c r="C13" s="65">
        <v>2319.45008032756</v>
      </c>
      <c r="D13" s="65">
        <v>686.51025432327401</v>
      </c>
      <c r="E13" s="66">
        <v>58.064884999999997</v>
      </c>
      <c r="F13" s="65">
        <v>135.93866700000001</v>
      </c>
      <c r="G13" s="66">
        <v>43.982506395494518</v>
      </c>
      <c r="J13" s="67">
        <v>128.43489686098107</v>
      </c>
      <c r="K13" s="67">
        <v>125.06077348066297</v>
      </c>
      <c r="L13" s="67">
        <v>112.68235854057787</v>
      </c>
    </row>
    <row r="14" spans="1:12">
      <c r="A14" s="64">
        <v>34698</v>
      </c>
      <c r="B14" s="65">
        <v>1193.4602729983101</v>
      </c>
      <c r="C14" s="65">
        <v>2142.9727664453699</v>
      </c>
      <c r="D14" s="65">
        <v>556.79127888781704</v>
      </c>
      <c r="E14" s="66">
        <v>50.384278999999999</v>
      </c>
      <c r="F14" s="65">
        <v>123.565197</v>
      </c>
      <c r="G14" s="66">
        <v>40.523302870264878</v>
      </c>
      <c r="J14" s="67">
        <v>122.44797338768907</v>
      </c>
      <c r="K14" s="67">
        <v>121.98895027624307</v>
      </c>
      <c r="L14" s="67">
        <v>118.72396275397163</v>
      </c>
    </row>
    <row r="15" spans="1:12">
      <c r="A15" s="64">
        <v>35062</v>
      </c>
      <c r="B15" s="65">
        <v>1399.58878454607</v>
      </c>
      <c r="C15" s="65">
        <v>2710.9322635948602</v>
      </c>
      <c r="D15" s="65">
        <v>550.35533539623304</v>
      </c>
      <c r="E15" s="66">
        <v>59.609265999999998</v>
      </c>
      <c r="F15" s="65">
        <v>147.91339099999999</v>
      </c>
      <c r="G15" s="66">
        <v>50.84941052682008</v>
      </c>
      <c r="J15" s="67">
        <v>145.25842777559916</v>
      </c>
      <c r="K15" s="67">
        <v>147.15285451197053</v>
      </c>
      <c r="L15" s="67">
        <v>128.26099388289003</v>
      </c>
    </row>
    <row r="16" spans="1:12">
      <c r="A16" s="64">
        <v>35430</v>
      </c>
      <c r="B16" s="65">
        <v>1544.5408764241099</v>
      </c>
      <c r="C16" s="65">
        <v>2894.2485886643399</v>
      </c>
      <c r="D16" s="65">
        <v>546.51646110321201</v>
      </c>
      <c r="E16" s="66">
        <v>72.222271000000006</v>
      </c>
      <c r="F16" s="65">
        <v>175.774967</v>
      </c>
      <c r="G16" s="66">
        <v>63.77636344425197</v>
      </c>
      <c r="J16" s="67">
        <v>162.50496349025866</v>
      </c>
      <c r="K16" s="67">
        <v>161.09760589318597</v>
      </c>
      <c r="L16" s="67">
        <v>137.96693477931973</v>
      </c>
    </row>
    <row r="17" spans="1:12">
      <c r="A17" s="64">
        <v>35795</v>
      </c>
      <c r="B17" s="65">
        <v>1703.57302995845</v>
      </c>
      <c r="C17" s="65">
        <v>4100.6438687400296</v>
      </c>
      <c r="D17" s="65">
        <v>589.03035606328103</v>
      </c>
      <c r="E17" s="66">
        <v>100</v>
      </c>
      <c r="F17" s="65">
        <v>215.29847599999999</v>
      </c>
      <c r="G17" s="66">
        <v>66.802083981288604</v>
      </c>
      <c r="J17" s="67">
        <v>182.37585425899789</v>
      </c>
      <c r="K17" s="67">
        <v>178.34990791896865</v>
      </c>
      <c r="L17" s="67">
        <v>145.74104796290968</v>
      </c>
    </row>
    <row r="18" spans="1:12">
      <c r="A18" s="64">
        <v>36160</v>
      </c>
      <c r="B18" s="65">
        <v>1937.41616256057</v>
      </c>
      <c r="C18" s="65">
        <v>5436.1303625942501</v>
      </c>
      <c r="D18" s="65">
        <v>467.16091207167602</v>
      </c>
      <c r="E18" s="66">
        <v>95.489159999999998</v>
      </c>
      <c r="F18" s="65">
        <v>265.13201928899997</v>
      </c>
      <c r="G18" s="66">
        <v>45.596232546321204</v>
      </c>
      <c r="H18" s="68"/>
      <c r="I18" s="63">
        <v>189.76</v>
      </c>
      <c r="J18" s="67">
        <v>199.77368023487406</v>
      </c>
      <c r="K18" s="67">
        <v>196.33149171270722</v>
      </c>
      <c r="L18" s="67">
        <v>153.2336649326227</v>
      </c>
    </row>
    <row r="19" spans="1:12">
      <c r="A19" s="64">
        <v>36525</v>
      </c>
      <c r="B19" s="65">
        <v>2155.0684385531299</v>
      </c>
      <c r="C19" s="65">
        <v>6386.7124471674997</v>
      </c>
      <c r="D19" s="65">
        <v>728.68391889464499</v>
      </c>
      <c r="E19" s="66">
        <v>85.027424999999994</v>
      </c>
      <c r="F19" s="65">
        <v>252.238381</v>
      </c>
      <c r="G19" s="66">
        <v>60.231307556881504</v>
      </c>
      <c r="I19" s="63">
        <v>183.78</v>
      </c>
      <c r="J19" s="67">
        <v>197.33844570264876</v>
      </c>
      <c r="K19" s="67">
        <v>196.87661141804799</v>
      </c>
      <c r="L19" s="67">
        <v>160.90833444695795</v>
      </c>
    </row>
    <row r="20" spans="1:12">
      <c r="A20" s="64">
        <v>36889</v>
      </c>
      <c r="B20" s="65">
        <v>2307.2926963313998</v>
      </c>
      <c r="C20" s="65">
        <v>6549.5898944698401</v>
      </c>
      <c r="D20" s="65">
        <v>595.45016713843995</v>
      </c>
      <c r="E20" s="66">
        <v>123.68566800000001</v>
      </c>
      <c r="F20" s="65">
        <v>293.48245200000002</v>
      </c>
      <c r="G20" s="66">
        <v>106.2095014968404</v>
      </c>
      <c r="I20" s="63">
        <v>192.43</v>
      </c>
      <c r="J20" s="67">
        <v>221.17518827403521</v>
      </c>
      <c r="K20" s="67">
        <v>216.05893186003681</v>
      </c>
      <c r="L20" s="67">
        <v>171.00342193772292</v>
      </c>
    </row>
    <row r="21" spans="1:12">
      <c r="A21" s="64">
        <v>37256</v>
      </c>
      <c r="B21" s="65">
        <v>2571.1118390043098</v>
      </c>
      <c r="C21" s="65">
        <v>5934.8149910565699</v>
      </c>
      <c r="D21" s="65">
        <v>631.00963440970895</v>
      </c>
      <c r="E21" s="66">
        <v>151.755066</v>
      </c>
      <c r="F21" s="65">
        <v>324.387677</v>
      </c>
      <c r="G21" s="66">
        <v>78.475809254016525</v>
      </c>
      <c r="H21" s="69">
        <v>100</v>
      </c>
      <c r="I21" s="63">
        <v>205.1</v>
      </c>
      <c r="J21" s="67">
        <v>233.22846645542481</v>
      </c>
      <c r="K21" s="67">
        <v>233.95948434622466</v>
      </c>
      <c r="L21" s="67">
        <v>179.96844128268691</v>
      </c>
    </row>
    <row r="22" spans="1:12">
      <c r="A22" s="64">
        <v>37621</v>
      </c>
      <c r="B22" s="65">
        <v>2330.8268062044599</v>
      </c>
      <c r="C22" s="65">
        <v>4340.9006771085096</v>
      </c>
      <c r="D22" s="65">
        <v>539.21574387398198</v>
      </c>
      <c r="E22" s="66">
        <v>148.82177300000001</v>
      </c>
      <c r="F22" s="65">
        <v>336.94636400000002</v>
      </c>
      <c r="G22" s="66">
        <v>94.213897025622359</v>
      </c>
      <c r="H22" s="69">
        <v>117.22545409158866</v>
      </c>
      <c r="I22" s="63">
        <v>206.64</v>
      </c>
      <c r="J22" s="67">
        <v>253.78019418097341</v>
      </c>
      <c r="K22" s="67">
        <v>261.03867403314928</v>
      </c>
      <c r="L22" s="67">
        <v>188.54840735626317</v>
      </c>
    </row>
    <row r="23" spans="1:12">
      <c r="A23" s="64">
        <v>37986</v>
      </c>
      <c r="B23" s="65">
        <v>2636.5848717489098</v>
      </c>
      <c r="C23" s="65">
        <v>4339.5286223396397</v>
      </c>
      <c r="D23" s="65">
        <v>629.78266952555896</v>
      </c>
      <c r="E23" s="66">
        <v>154.55440300000001</v>
      </c>
      <c r="F23" s="65">
        <v>366.04547500000001</v>
      </c>
      <c r="G23" s="66">
        <v>84.999360655931071</v>
      </c>
      <c r="H23" s="69">
        <v>124.76895844733087</v>
      </c>
      <c r="I23" s="63">
        <v>250.01</v>
      </c>
      <c r="J23" s="67">
        <v>261.51523583735394</v>
      </c>
      <c r="K23" s="67">
        <v>278.25414364640892</v>
      </c>
      <c r="L23" s="67">
        <v>197.78587346094068</v>
      </c>
    </row>
    <row r="24" spans="1:12">
      <c r="A24" s="64">
        <v>38352</v>
      </c>
      <c r="B24" s="65">
        <v>3343.93029649764</v>
      </c>
      <c r="C24" s="65">
        <v>4806.8943792661003</v>
      </c>
      <c r="D24" s="65">
        <v>762.41135791566603</v>
      </c>
      <c r="E24" s="66">
        <v>198.76192599999999</v>
      </c>
      <c r="F24" s="65">
        <v>478.96604100000002</v>
      </c>
      <c r="G24" s="66">
        <v>95.814719678072564</v>
      </c>
      <c r="H24" s="69">
        <v>133.6665429295397</v>
      </c>
      <c r="I24" s="63">
        <v>433.34</v>
      </c>
      <c r="J24" s="67">
        <v>279.71492543837257</v>
      </c>
      <c r="K24" s="67">
        <v>303.06445672191563</v>
      </c>
      <c r="L24" s="67">
        <v>208.89721144380732</v>
      </c>
    </row>
    <row r="25" spans="1:12">
      <c r="A25" s="64">
        <v>38716</v>
      </c>
      <c r="B25" s="65">
        <v>4200.2230236505002</v>
      </c>
      <c r="C25" s="65">
        <v>5651.70869057662</v>
      </c>
      <c r="D25" s="65">
        <v>1096.1729541299901</v>
      </c>
      <c r="E25" s="66">
        <v>234.502792</v>
      </c>
      <c r="F25" s="65">
        <v>539.12902999999994</v>
      </c>
      <c r="G25" s="66">
        <v>128.55694797836551</v>
      </c>
      <c r="H25" s="69">
        <v>160.34034378706639</v>
      </c>
      <c r="I25" s="63">
        <v>569.76</v>
      </c>
      <c r="J25" s="67">
        <v>295.94587902566019</v>
      </c>
      <c r="K25" s="67">
        <v>323.1233885819525</v>
      </c>
      <c r="L25" s="67">
        <v>220.89083388613258</v>
      </c>
    </row>
    <row r="26" spans="1:12">
      <c r="A26" s="64">
        <v>39080</v>
      </c>
      <c r="B26" s="65">
        <v>5179.7063172115704</v>
      </c>
      <c r="C26" s="65">
        <v>6346.1224793305</v>
      </c>
      <c r="D26" s="65">
        <v>1352.2527616418899</v>
      </c>
      <c r="E26" s="66">
        <v>302.884997</v>
      </c>
      <c r="F26" s="65">
        <v>717.54405999999994</v>
      </c>
      <c r="G26" s="66">
        <v>101.58717895936709</v>
      </c>
      <c r="H26" s="69">
        <v>171.19337963082063</v>
      </c>
      <c r="I26" s="63">
        <v>797.07</v>
      </c>
      <c r="J26" s="67">
        <v>305.24178307654546</v>
      </c>
      <c r="K26" s="67">
        <v>337.3701657458567</v>
      </c>
      <c r="L26" s="67">
        <v>234.19164857779097</v>
      </c>
    </row>
    <row r="27" spans="1:12">
      <c r="A27" s="64">
        <v>39447</v>
      </c>
      <c r="B27" s="65">
        <v>6034.7480954400398</v>
      </c>
      <c r="C27" s="65">
        <v>6241.6761715724297</v>
      </c>
      <c r="D27" s="65">
        <v>1697.2700614964999</v>
      </c>
      <c r="E27" s="66">
        <v>241.63432299999999</v>
      </c>
      <c r="F27" s="65">
        <v>662.10280299999999</v>
      </c>
      <c r="G27" s="66">
        <v>120.6523</v>
      </c>
      <c r="H27" s="69">
        <v>196.9066901102523</v>
      </c>
      <c r="I27" s="63">
        <v>912.29</v>
      </c>
      <c r="J27" s="67">
        <v>315.81172904299007</v>
      </c>
      <c r="K27" s="67">
        <v>359.72744014732979</v>
      </c>
      <c r="L27" s="67">
        <v>249.95438994840407</v>
      </c>
    </row>
    <row r="28" spans="1:12">
      <c r="A28" s="64">
        <v>39813</v>
      </c>
      <c r="B28" s="65">
        <v>3803.1512115514201</v>
      </c>
      <c r="C28" s="65">
        <v>4690.1887113652901</v>
      </c>
      <c r="D28" s="65">
        <v>1000.71885947377</v>
      </c>
      <c r="E28" s="66">
        <v>167.24553242632601</v>
      </c>
      <c r="F28" s="65">
        <v>285.738419776488</v>
      </c>
      <c r="G28" s="66">
        <v>81.310630000000003</v>
      </c>
      <c r="H28" s="69">
        <v>225.50569523880009</v>
      </c>
      <c r="I28" s="63">
        <v>786.85</v>
      </c>
      <c r="J28" s="67">
        <v>363.0237761187326</v>
      </c>
      <c r="K28" s="67">
        <v>392.92817679558027</v>
      </c>
      <c r="L28" s="67">
        <v>268.95408615963237</v>
      </c>
    </row>
    <row r="29" spans="1:12">
      <c r="A29" s="64">
        <v>40178</v>
      </c>
      <c r="B29" s="65">
        <v>5211.7682317457202</v>
      </c>
      <c r="C29" s="65">
        <v>4755.5644287365903</v>
      </c>
      <c r="D29" s="65">
        <v>1388.81969829542</v>
      </c>
      <c r="E29" s="66">
        <v>173.326175532013</v>
      </c>
      <c r="F29" s="65">
        <v>320.65547712550301</v>
      </c>
      <c r="G29" s="66">
        <v>71.53434</v>
      </c>
      <c r="H29" s="69">
        <v>230.01112912304723</v>
      </c>
      <c r="I29" s="63">
        <v>845.57</v>
      </c>
      <c r="J29" s="67">
        <v>369.31959829126708</v>
      </c>
      <c r="K29" s="67">
        <v>424.48618784530402</v>
      </c>
      <c r="L29" s="67">
        <v>278.30003816421691</v>
      </c>
    </row>
    <row r="30" spans="1:12">
      <c r="A30" s="64">
        <v>40543</v>
      </c>
      <c r="B30" s="65">
        <v>5246.2884506206501</v>
      </c>
      <c r="C30" s="65">
        <v>4687.2056801445297</v>
      </c>
      <c r="D30" s="65">
        <v>1452.4128876137499</v>
      </c>
      <c r="E30" s="66">
        <v>187.71494554476899</v>
      </c>
      <c r="F30" s="65">
        <v>318.65105977181599</v>
      </c>
      <c r="G30" s="66">
        <v>68.426929999999999</v>
      </c>
      <c r="H30" s="69">
        <v>245.41576692442462</v>
      </c>
      <c r="I30" s="63">
        <v>912.03</v>
      </c>
      <c r="J30" s="67">
        <v>391.60871259529182</v>
      </c>
      <c r="K30" s="67">
        <v>463.86740331491751</v>
      </c>
      <c r="L30" s="67">
        <v>291.28237627831066</v>
      </c>
    </row>
    <row r="31" spans="1:12">
      <c r="A31" s="64">
        <v>40907</v>
      </c>
      <c r="B31" s="65">
        <v>4679.3773452820496</v>
      </c>
      <c r="C31" s="65">
        <v>4451.4188297884202</v>
      </c>
      <c r="D31" s="65">
        <v>1188.28737287234</v>
      </c>
      <c r="E31" s="66">
        <v>190.881832566816</v>
      </c>
      <c r="F31" s="65">
        <v>310.66873862435898</v>
      </c>
      <c r="G31" s="66">
        <v>67.612030000000004</v>
      </c>
      <c r="H31" s="69">
        <v>271.1761211296128</v>
      </c>
      <c r="I31" s="63">
        <v>982.11</v>
      </c>
      <c r="J31" s="67">
        <v>436.1497475007103</v>
      </c>
      <c r="K31" s="67">
        <v>512.63351749539606</v>
      </c>
      <c r="L31" s="67">
        <v>305.84476915464455</v>
      </c>
    </row>
    <row r="32" spans="1:12">
      <c r="A32" s="64">
        <v>41274</v>
      </c>
      <c r="B32" s="65">
        <v>5651.4012163161296</v>
      </c>
      <c r="C32" s="65">
        <v>5122.6038023008896</v>
      </c>
      <c r="D32" s="65">
        <v>1391.98060586885</v>
      </c>
      <c r="E32" s="66">
        <v>233.21583998931001</v>
      </c>
      <c r="F32" s="65">
        <v>412.30005913083698</v>
      </c>
      <c r="G32" s="66">
        <v>66.81671</v>
      </c>
      <c r="H32" s="69">
        <v>267.55539258594052</v>
      </c>
      <c r="I32" s="63">
        <v>1039.93</v>
      </c>
      <c r="J32" s="67">
        <v>469.75016021684945</v>
      </c>
      <c r="K32" s="67">
        <v>562.15837937384913</v>
      </c>
      <c r="L32" s="67">
        <v>317.98345254133153</v>
      </c>
    </row>
    <row r="33" spans="1:12">
      <c r="A33" s="64">
        <v>41639</v>
      </c>
      <c r="B33" s="65">
        <v>6842.8083992206703</v>
      </c>
      <c r="C33" s="65">
        <v>7571.2709837550101</v>
      </c>
      <c r="D33" s="65">
        <v>1578.71299235571</v>
      </c>
      <c r="E33" s="66">
        <v>278.23058451839103</v>
      </c>
      <c r="F33" s="65">
        <v>448.75875630873099</v>
      </c>
      <c r="G33" s="66">
        <v>76.593429999999998</v>
      </c>
      <c r="H33" s="69">
        <v>290.96609716862457</v>
      </c>
      <c r="I33" s="63">
        <v>1276.6400000000001</v>
      </c>
      <c r="J33" s="67">
        <v>479.07821475644994</v>
      </c>
      <c r="K33" s="67">
        <v>574.90976058931892</v>
      </c>
      <c r="L33" s="67">
        <v>327.09681390991403</v>
      </c>
    </row>
    <row r="34" spans="1:12">
      <c r="A34" s="64">
        <v>42004</v>
      </c>
      <c r="B34" s="65">
        <v>7238.5299323196396</v>
      </c>
      <c r="C34" s="65">
        <v>8732.7403348093503</v>
      </c>
      <c r="D34" s="65">
        <v>1694.5585519194899</v>
      </c>
      <c r="E34" s="66">
        <v>373.53931181239301</v>
      </c>
      <c r="F34" s="65">
        <v>573.54379516312599</v>
      </c>
      <c r="G34" s="66">
        <v>56.051209999999998</v>
      </c>
      <c r="H34" s="69">
        <v>313.53549119333974</v>
      </c>
      <c r="I34" s="63">
        <v>1562.32</v>
      </c>
      <c r="J34" s="67">
        <v>526.07466443727833</v>
      </c>
      <c r="K34" s="67">
        <v>634.53406998158403</v>
      </c>
      <c r="L34" s="67">
        <v>335.90361588899549</v>
      </c>
    </row>
    <row r="35" spans="1:12">
      <c r="A35" s="64">
        <v>42369</v>
      </c>
      <c r="B35" s="65">
        <v>7346.0949207330996</v>
      </c>
      <c r="C35" s="65">
        <v>9791.0823580292999</v>
      </c>
      <c r="D35" s="65">
        <v>1627.7852009025601</v>
      </c>
      <c r="E35" s="66">
        <v>422.64485985532701</v>
      </c>
      <c r="F35" s="65">
        <v>645.74419404392097</v>
      </c>
      <c r="G35" s="66">
        <v>42.331659999999999</v>
      </c>
      <c r="H35" s="69">
        <v>336.81833259563325</v>
      </c>
      <c r="I35" s="63">
        <v>1860.73</v>
      </c>
      <c r="J35" s="67">
        <v>539.68062518122622</v>
      </c>
      <c r="K35" s="67">
        <v>655.77163904235749</v>
      </c>
      <c r="L35" s="67">
        <v>343.73361938437228</v>
      </c>
    </row>
    <row r="36" spans="1:12">
      <c r="A36" s="64">
        <v>42734</v>
      </c>
      <c r="B36" s="65">
        <v>8242.4831078970692</v>
      </c>
      <c r="C36" s="65">
        <v>10639.8178630576</v>
      </c>
      <c r="D36" s="65">
        <v>1825.3308363845399</v>
      </c>
      <c r="E36" s="66">
        <v>453.97160941475101</v>
      </c>
      <c r="F36" s="65">
        <v>727.85676927837301</v>
      </c>
      <c r="G36" s="66">
        <v>47.367339999999999</v>
      </c>
      <c r="H36" s="69">
        <v>339.47331692099442</v>
      </c>
      <c r="I36" s="63">
        <v>2007.06</v>
      </c>
      <c r="J36" s="67">
        <v>555.49068068359111</v>
      </c>
      <c r="K36" s="67">
        <v>690.11860036832445</v>
      </c>
      <c r="L36" s="67">
        <v>350.84664216027863</v>
      </c>
    </row>
    <row r="37" spans="1:12">
      <c r="A37" s="64">
        <v>43098</v>
      </c>
      <c r="B37" s="65">
        <v>9168.6760071881108</v>
      </c>
      <c r="C37" s="65">
        <v>12122.803613598</v>
      </c>
      <c r="D37" s="65">
        <v>2327.8146635079102</v>
      </c>
      <c r="E37" s="66">
        <v>456.54616471295299</v>
      </c>
      <c r="F37" s="65">
        <v>777.75132487046096</v>
      </c>
      <c r="G37" s="66">
        <v>46.380540000000003</v>
      </c>
      <c r="H37" s="69">
        <v>365.92380690608076</v>
      </c>
      <c r="I37" s="63">
        <v>2303.5300000000002</v>
      </c>
      <c r="J37" s="67">
        <v>575.84293313911701</v>
      </c>
      <c r="K37" s="67">
        <v>715.51602209944781</v>
      </c>
      <c r="L37" s="67">
        <v>356.98971678166453</v>
      </c>
    </row>
    <row r="38" spans="1:12">
      <c r="A38" s="64">
        <v>43465</v>
      </c>
      <c r="B38" s="65">
        <v>8981.68425504275</v>
      </c>
      <c r="C38" s="65">
        <v>12363.4908185937</v>
      </c>
      <c r="D38" s="65">
        <v>2218.0494100707301</v>
      </c>
      <c r="E38" s="66">
        <v>483.03443886422798</v>
      </c>
      <c r="F38" s="65">
        <v>798.51047032818201</v>
      </c>
      <c r="G38" s="66">
        <v>44.409799999999997</v>
      </c>
      <c r="H38" s="69">
        <v>383.59951189950863</v>
      </c>
      <c r="I38" s="63">
        <v>2568.15</v>
      </c>
      <c r="J38" s="70">
        <v>600.5261800038428</v>
      </c>
      <c r="K38" s="70">
        <v>727.31933701657488</v>
      </c>
      <c r="L38" s="70">
        <v>365.42582995586741</v>
      </c>
    </row>
    <row r="39" spans="1:12">
      <c r="A39" s="64">
        <v>43830</v>
      </c>
      <c r="B39" s="65">
        <v>11077.2899201212</v>
      </c>
      <c r="C39" s="65">
        <v>15898.6863272887</v>
      </c>
      <c r="D39" s="65">
        <v>2640.8228428245102</v>
      </c>
      <c r="E39" s="66">
        <v>602.22147261654698</v>
      </c>
      <c r="F39" s="65">
        <v>974.786041935203</v>
      </c>
      <c r="G39" s="66">
        <v>52.315660000000001</v>
      </c>
      <c r="H39" s="69">
        <v>402.69710191721185</v>
      </c>
      <c r="I39" s="63">
        <v>2825.83</v>
      </c>
      <c r="J39" s="70">
        <v>644.08235106817995</v>
      </c>
      <c r="K39" s="70">
        <v>779.64198895027675</v>
      </c>
      <c r="L39" s="70">
        <v>370.8335596942353</v>
      </c>
    </row>
    <row r="40" spans="1:12">
      <c r="A40" s="64">
        <v>44196</v>
      </c>
      <c r="B40" s="65">
        <v>10986.3009803775</v>
      </c>
      <c r="C40" s="65">
        <v>16872.4132459129</v>
      </c>
      <c r="D40" s="65">
        <v>2855.2711123050799</v>
      </c>
      <c r="E40" s="66">
        <v>504.10689062981498</v>
      </c>
      <c r="F40" s="65">
        <v>931.77054211388895</v>
      </c>
      <c r="G40" s="66">
        <v>36.351390000000002</v>
      </c>
      <c r="H40" s="69">
        <v>426.80178626475174</v>
      </c>
      <c r="I40" s="63">
        <v>3038.35</v>
      </c>
      <c r="J40" s="70">
        <v>667.92918720671821</v>
      </c>
      <c r="K40" s="70">
        <v>819.32154696132659</v>
      </c>
      <c r="L40" s="70">
        <v>372.24492438262416</v>
      </c>
    </row>
    <row r="41" spans="1:12">
      <c r="A41" s="64">
        <v>44561</v>
      </c>
      <c r="B41" s="65">
        <v>12775.9550082685</v>
      </c>
      <c r="C41" s="65">
        <v>21909.288404810701</v>
      </c>
      <c r="D41" s="65">
        <v>2963.04408927635</v>
      </c>
      <c r="E41" s="66">
        <v>708.91733497138398</v>
      </c>
      <c r="F41" s="65">
        <v>1163.15563876641</v>
      </c>
      <c r="G41" s="66">
        <v>54.150219999999997</v>
      </c>
      <c r="H41" s="69">
        <v>485.68874293983134</v>
      </c>
      <c r="I41" s="63">
        <v>4088.01</v>
      </c>
      <c r="J41" s="70">
        <v>640.55510554005957</v>
      </c>
      <c r="K41" s="71">
        <v>792.63084385981813</v>
      </c>
      <c r="L41" s="69">
        <v>372.33530174181868</v>
      </c>
    </row>
    <row r="42" spans="1:12">
      <c r="A42" s="64">
        <v>44925</v>
      </c>
      <c r="B42" s="65">
        <v>12993.866304327001</v>
      </c>
      <c r="C42" s="65">
        <v>19323.869541440799</v>
      </c>
      <c r="D42" s="65">
        <v>2549.7576644545802</v>
      </c>
      <c r="E42" s="66">
        <v>580.67967181142797</v>
      </c>
      <c r="F42" s="65">
        <v>929.098403627165</v>
      </c>
      <c r="G42" s="66">
        <v>73.140969999999996</v>
      </c>
      <c r="H42" s="69">
        <v>460.92503096954312</v>
      </c>
      <c r="I42" s="69">
        <v>4157.7365728333862</v>
      </c>
      <c r="J42" s="70">
        <v>620.49900143598154</v>
      </c>
      <c r="K42" s="71">
        <v>790.40062470681437</v>
      </c>
      <c r="L42" s="69">
        <v>376.92828474502465</v>
      </c>
    </row>
  </sheetData>
  <phoneticPr fontId="2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3C26A-07C4-C14F-9036-D183ED06D9D2}">
  <sheetPr>
    <tabColor theme="4"/>
  </sheetPr>
  <dimension ref="A1:L44"/>
  <sheetViews>
    <sheetView workbookViewId="0">
      <pane ySplit="2" topLeftCell="A4" activePane="bottomLeft" state="frozen"/>
      <selection pane="bottomLeft" activeCell="B4" sqref="B4"/>
    </sheetView>
  </sheetViews>
  <sheetFormatPr baseColWidth="10" defaultColWidth="10.83203125" defaultRowHeight="15"/>
  <cols>
    <col min="1" max="12" width="21.6640625" style="63" customWidth="1"/>
    <col min="13" max="16384" width="10.83203125" style="63"/>
  </cols>
  <sheetData>
    <row r="1" spans="1:12" s="100" customFormat="1" ht="26">
      <c r="A1" s="99" t="s">
        <v>29</v>
      </c>
      <c r="B1" s="99"/>
      <c r="C1" s="99"/>
      <c r="D1" s="99"/>
      <c r="E1" s="99"/>
      <c r="F1" s="99"/>
      <c r="G1" s="99"/>
      <c r="H1" s="99"/>
      <c r="I1" s="99"/>
      <c r="J1" s="99"/>
      <c r="K1" s="99"/>
      <c r="L1" s="99"/>
    </row>
    <row r="2" spans="1:12" s="78" customFormat="1" ht="24">
      <c r="A2" s="81" t="s">
        <v>30</v>
      </c>
      <c r="B2" s="82" t="s">
        <v>3</v>
      </c>
      <c r="C2" s="82" t="s">
        <v>4</v>
      </c>
      <c r="D2" s="82" t="s">
        <v>5</v>
      </c>
      <c r="E2" s="82" t="s">
        <v>6</v>
      </c>
      <c r="F2" s="82" t="s">
        <v>7</v>
      </c>
      <c r="G2" s="80" t="s">
        <v>8</v>
      </c>
      <c r="H2" s="80" t="s">
        <v>9</v>
      </c>
      <c r="I2" s="80" t="s">
        <v>10</v>
      </c>
      <c r="J2" s="80" t="s">
        <v>11</v>
      </c>
      <c r="K2" s="80" t="s">
        <v>12</v>
      </c>
      <c r="L2" s="80" t="s">
        <v>13</v>
      </c>
    </row>
    <row r="3" spans="1:12">
      <c r="A3" s="72" t="s">
        <v>17</v>
      </c>
      <c r="B3" s="73" t="s">
        <v>18</v>
      </c>
      <c r="C3" s="73" t="s">
        <v>31</v>
      </c>
      <c r="D3" s="73" t="s">
        <v>32</v>
      </c>
      <c r="E3" s="73" t="s">
        <v>33</v>
      </c>
      <c r="F3" s="73" t="s">
        <v>34</v>
      </c>
      <c r="G3" s="74" t="s">
        <v>35</v>
      </c>
      <c r="H3" s="74" t="s">
        <v>36</v>
      </c>
      <c r="I3" s="74" t="s">
        <v>37</v>
      </c>
      <c r="J3" s="74" t="s">
        <v>38</v>
      </c>
      <c r="K3" s="74" t="s">
        <v>39</v>
      </c>
      <c r="L3" s="74" t="s">
        <v>40</v>
      </c>
    </row>
    <row r="4" spans="1:12">
      <c r="A4" s="64">
        <v>31047</v>
      </c>
      <c r="B4" s="63">
        <f>LN('Annually  Value'!B5/'Annually  Value'!B4)</f>
        <v>0.38214675202371712</v>
      </c>
    </row>
    <row r="5" spans="1:12">
      <c r="A5" s="64">
        <v>31412</v>
      </c>
      <c r="B5" s="83">
        <f>'Annually  Value'!B5/'Annually  Value'!B4-1</f>
        <v>0.46542712374991813</v>
      </c>
      <c r="C5" s="83">
        <f>'Annually  Value'!C5/'Annually  Value'!C4-1</f>
        <v>0.71661713547198813</v>
      </c>
      <c r="D5" s="83"/>
      <c r="E5" s="83"/>
      <c r="F5" s="83"/>
      <c r="G5" s="83">
        <f>'Annually  Value'!G5/'Annually  Value'!G4-1</f>
        <v>0.33247003506240613</v>
      </c>
      <c r="H5" s="83"/>
      <c r="I5" s="83"/>
      <c r="J5" s="83">
        <f>'Annually  Value'!J5/'Annually  Value'!J4-1</f>
        <v>7.0199999999999818E-2</v>
      </c>
      <c r="K5" s="83">
        <f>'Annually  Value'!K5/'Annually  Value'!K4-1</f>
        <v>0.25019996643066422</v>
      </c>
      <c r="L5" s="83">
        <f>'Annually  Value'!L5/'Annually  Value'!L4-1</f>
        <v>0.16363688138296029</v>
      </c>
    </row>
    <row r="6" spans="1:12">
      <c r="A6" s="64">
        <v>31777</v>
      </c>
      <c r="B6" s="83">
        <f>'Annually  Value'!B6/'Annually  Value'!B5-1</f>
        <v>0.47716406448663773</v>
      </c>
      <c r="C6" s="83">
        <f>'Annually  Value'!C6/'Annually  Value'!C5-1</f>
        <v>0.46559679477974902</v>
      </c>
      <c r="D6" s="83"/>
      <c r="E6" s="83"/>
      <c r="F6" s="83"/>
      <c r="G6" s="83">
        <f>'Annually  Value'!G6/'Annually  Value'!G5-1</f>
        <v>4.5675495527339072E-2</v>
      </c>
      <c r="H6" s="83"/>
      <c r="I6" s="83"/>
      <c r="J6" s="83">
        <f>'Annually  Value'!J6/'Annually  Value'!J5-1</f>
        <v>0.19594468323677816</v>
      </c>
      <c r="K6" s="83">
        <f>'Annually  Value'!K6/'Annually  Value'!K5-1</f>
        <v>0.25651896141370445</v>
      </c>
      <c r="L6" s="83">
        <f>'Annually  Value'!L6/'Annually  Value'!L5-1</f>
        <v>0.16686267257434562</v>
      </c>
    </row>
    <row r="7" spans="1:12">
      <c r="A7" s="64">
        <v>32142</v>
      </c>
      <c r="B7" s="83">
        <f>'Annually  Value'!B7/'Annually  Value'!B6-1</f>
        <v>1.5571888833934677E-2</v>
      </c>
      <c r="C7" s="83">
        <f>'Annually  Value'!C7/'Annually  Value'!C6-1</f>
        <v>7.4641765385243142E-2</v>
      </c>
      <c r="D7" s="83"/>
      <c r="E7" s="83"/>
      <c r="F7" s="83"/>
      <c r="G7" s="83">
        <f>'Annually  Value'!G7/'Annually  Value'!G6-1</f>
        <v>0.13986972808385989</v>
      </c>
      <c r="H7" s="83"/>
      <c r="I7" s="83"/>
      <c r="J7" s="83">
        <f>'Annually  Value'!J7/'Annually  Value'!J6-1</f>
        <v>0.18821782951793131</v>
      </c>
      <c r="K7" s="83">
        <f>'Annually  Value'!K7/'Annually  Value'!K6-1</f>
        <v>0.13469988003943656</v>
      </c>
      <c r="L7" s="83">
        <f>'Annually  Value'!L7/'Annually  Value'!L6-1</f>
        <v>0.15310779629262505</v>
      </c>
    </row>
    <row r="8" spans="1:12">
      <c r="A8" s="64">
        <v>32507</v>
      </c>
      <c r="B8" s="83">
        <f>'Annually  Value'!B8/'Annually  Value'!B7-1</f>
        <v>0.16834191295930467</v>
      </c>
      <c r="C8" s="83">
        <f>'Annually  Value'!C8/'Annually  Value'!C7-1</f>
        <v>4.8287886150684356E-2</v>
      </c>
      <c r="D8" s="83">
        <f>'Annually  Value'!D8/'Annually  Value'!D7-1</f>
        <v>0.18763339755219999</v>
      </c>
      <c r="E8" s="83"/>
      <c r="F8" s="83"/>
      <c r="G8" s="83">
        <f>'Annually  Value'!G8/'Annually  Value'!G7-1</f>
        <v>8.092122226629983E-2</v>
      </c>
      <c r="H8" s="83"/>
      <c r="I8" s="83"/>
      <c r="J8" s="83">
        <f>'Annually  Value'!J8/'Annually  Value'!J7-1</f>
        <v>8.9952656496580685E-2</v>
      </c>
      <c r="K8" s="83">
        <f>'Annually  Value'!K8/'Annually  Value'!K7-1</f>
        <v>0.13772792735909012</v>
      </c>
      <c r="L8" s="83">
        <f>'Annually  Value'!L8/'Annually  Value'!L7-1</f>
        <v>0.1288621896510227</v>
      </c>
    </row>
    <row r="9" spans="1:12">
      <c r="A9" s="64">
        <v>32871</v>
      </c>
      <c r="B9" s="83">
        <f>'Annually  Value'!B9/'Annually  Value'!B8-1</f>
        <v>0.19908023302288513</v>
      </c>
      <c r="C9" s="83">
        <f>'Annually  Value'!C9/'Annually  Value'!C8-1</f>
        <v>0.26667349610581192</v>
      </c>
      <c r="D9" s="83">
        <f>'Annually  Value'!D9/'Annually  Value'!D8-1</f>
        <v>0.78295338057888353</v>
      </c>
      <c r="E9" s="83"/>
      <c r="F9" s="83"/>
      <c r="G9" s="83">
        <f>'Annually  Value'!G9/'Annually  Value'!G8-1</f>
        <v>0.49688855508425145</v>
      </c>
      <c r="H9" s="83"/>
      <c r="I9" s="83"/>
      <c r="J9" s="83">
        <f>'Annually  Value'!J9/'Annually  Value'!J8-1</f>
        <v>0.13894006615716048</v>
      </c>
      <c r="K9" s="83">
        <f>'Annually  Value'!K9/'Annually  Value'!K8-1</f>
        <v>0.17978299263522679</v>
      </c>
      <c r="L9" s="83">
        <f>'Annually  Value'!L9/'Annually  Value'!L8-1</f>
        <v>0.18431274857988078</v>
      </c>
    </row>
    <row r="10" spans="1:12">
      <c r="A10" s="64">
        <v>33238</v>
      </c>
      <c r="B10" s="83">
        <f>'Annually  Value'!B10/'Annually  Value'!B9-1</f>
        <v>-0.14077611616997865</v>
      </c>
      <c r="C10" s="83">
        <f>'Annually  Value'!C10/'Annually  Value'!C9-1</f>
        <v>-0.14587022031800834</v>
      </c>
      <c r="D10" s="83">
        <f>'Annually  Value'!D10/'Annually  Value'!D9-1</f>
        <v>-8.4817616738253387E-2</v>
      </c>
      <c r="E10" s="83">
        <f>'Annually  Value'!E10/'Annually  Value'!E9-1</f>
        <v>-0.14707222785269525</v>
      </c>
      <c r="F10" s="83">
        <f>'Annually  Value'!F10/'Annually  Value'!F9-1</f>
        <v>-1.0070582670314021E-3</v>
      </c>
      <c r="G10" s="83">
        <f>'Annually  Value'!G10/'Annually  Value'!G9-1</f>
        <v>0.32086175994793953</v>
      </c>
      <c r="H10" s="83"/>
      <c r="I10" s="83"/>
      <c r="J10" s="83">
        <f>'Annually  Value'!J10/'Annually  Value'!J9-1</f>
        <v>0.19098065327799474</v>
      </c>
      <c r="K10" s="83">
        <f>'Annually  Value'!K10/'Annually  Value'!K9-1</f>
        <v>0.14129999999999998</v>
      </c>
      <c r="L10" s="83">
        <f>'Annually  Value'!L10/'Annually  Value'!L9-1</f>
        <v>0.16133854455852115</v>
      </c>
    </row>
    <row r="11" spans="1:12">
      <c r="A11" s="64">
        <v>33603</v>
      </c>
      <c r="B11" s="83">
        <f>'Annually  Value'!B11/'Annually  Value'!B10-1</f>
        <v>0.37789705726739498</v>
      </c>
      <c r="C11" s="83">
        <f>'Annually  Value'!C11/'Annually  Value'!C10-1</f>
        <v>0.20869302086588726</v>
      </c>
      <c r="D11" s="83">
        <f>'Annually  Value'!D11/'Annually  Value'!D10-1</f>
        <v>0.62467201030781916</v>
      </c>
      <c r="E11" s="83">
        <f>'Annually  Value'!E11/'Annually  Value'!E10-1</f>
        <v>0.24538277658987684</v>
      </c>
      <c r="F11" s="83">
        <f>'Annually  Value'!F11/'Annually  Value'!F10-1</f>
        <v>0.30465619426468726</v>
      </c>
      <c r="G11" s="83">
        <f>'Annually  Value'!G11/'Annually  Value'!G10-1</f>
        <v>-4.6256504436889889E-2</v>
      </c>
      <c r="H11" s="83"/>
      <c r="I11" s="83"/>
      <c r="J11" s="83">
        <f>'Annually  Value'!J11/'Annually  Value'!J10-1</f>
        <v>0.24746585614765948</v>
      </c>
      <c r="K11" s="83">
        <f>'Annually  Value'!K11/'Annually  Value'!K10-1</f>
        <v>0.18943310260229529</v>
      </c>
      <c r="L11" s="83">
        <f>'Annually  Value'!L11/'Annually  Value'!L10-1</f>
        <v>0.11199156053748038</v>
      </c>
    </row>
    <row r="12" spans="1:12">
      <c r="A12" s="64">
        <v>33969</v>
      </c>
      <c r="B12" s="83">
        <f>'Annually  Value'!B12/'Annually  Value'!B11-1</f>
        <v>-5.1718430488630895E-3</v>
      </c>
      <c r="C12" s="83">
        <f>'Annually  Value'!C12/'Annually  Value'!C11-1</f>
        <v>5.1056124652202328E-2</v>
      </c>
      <c r="D12" s="83">
        <f>'Annually  Value'!D12/'Annually  Value'!D11-1</f>
        <v>0.22814511176199415</v>
      </c>
      <c r="E12" s="83">
        <f>'Annually  Value'!E12/'Annually  Value'!E11-1</f>
        <v>0.10051089603099639</v>
      </c>
      <c r="F12" s="83">
        <f>'Annually  Value'!F12/'Annually  Value'!F11-1</f>
        <v>2.5228410637605947E-2</v>
      </c>
      <c r="G12" s="83">
        <f>'Annually  Value'!G12/'Annually  Value'!G11-1</f>
        <v>0.15469983698886414</v>
      </c>
      <c r="H12" s="83"/>
      <c r="I12" s="83"/>
      <c r="J12" s="83">
        <f>'Annually  Value'!J12/'Annually  Value'!J11-1</f>
        <v>0.10413602641284814</v>
      </c>
      <c r="K12" s="83">
        <f>'Annually  Value'!K12/'Annually  Value'!K11-1</f>
        <v>0.10143646408839779</v>
      </c>
      <c r="L12" s="83">
        <f>'Annually  Value'!L12/'Annually  Value'!L11-1</f>
        <v>6.919782508107386E-2</v>
      </c>
    </row>
    <row r="13" spans="1:12">
      <c r="A13" s="64">
        <v>34334</v>
      </c>
      <c r="B13" s="83">
        <f>'Annually  Value'!B13/'Annually  Value'!B12-1</f>
        <v>0.38662443739298724</v>
      </c>
      <c r="C13" s="83">
        <f>'Annually  Value'!C13/'Annually  Value'!C12-1</f>
        <v>0.25034117454398186</v>
      </c>
      <c r="D13" s="83">
        <f>'Annually  Value'!D13/'Annually  Value'!D12-1</f>
        <v>0.77542203163306267</v>
      </c>
      <c r="E13" s="83">
        <f>'Annually  Value'!E13/'Annually  Value'!E12-1</f>
        <v>0.21837846294574637</v>
      </c>
      <c r="F13" s="83">
        <f>'Annually  Value'!F13/'Annually  Value'!F12-1</f>
        <v>0.35938667000000013</v>
      </c>
      <c r="G13" s="83">
        <f>'Annually  Value'!G13/'Annually  Value'!G12-1</f>
        <v>-0.1124967545314226</v>
      </c>
      <c r="H13" s="83"/>
      <c r="I13" s="83"/>
      <c r="J13" s="83">
        <f>'Annually  Value'!J13/'Annually  Value'!J12-1</f>
        <v>0.16321625043106702</v>
      </c>
      <c r="K13" s="83">
        <f>'Annually  Value'!K13/'Annually  Value'!K12-1</f>
        <v>0.13543338683788098</v>
      </c>
      <c r="L13" s="83">
        <f>'Annually  Value'!L13/'Annually  Value'!L12-1</f>
        <v>5.3896256588751745E-2</v>
      </c>
    </row>
    <row r="14" spans="1:12">
      <c r="A14" s="64">
        <v>34698</v>
      </c>
      <c r="B14" s="83">
        <f>'Annually  Value'!B14/'Annually  Value'!B13-1</f>
        <v>-6.8214956053756159E-2</v>
      </c>
      <c r="C14" s="83">
        <f>'Annually  Value'!C14/'Annually  Value'!C13-1</f>
        <v>-7.608584266545948E-2</v>
      </c>
      <c r="D14" s="83">
        <f>'Annually  Value'!D14/'Annually  Value'!D13-1</f>
        <v>-0.18895417019419058</v>
      </c>
      <c r="E14" s="83">
        <f>'Annually  Value'!E14/'Annually  Value'!E13-1</f>
        <v>-0.13227626301162909</v>
      </c>
      <c r="F14" s="83">
        <f>'Annually  Value'!F14/'Annually  Value'!F13-1</f>
        <v>-9.1022446174200078E-2</v>
      </c>
      <c r="G14" s="83">
        <f>'Annually  Value'!G14/'Annually  Value'!G13-1</f>
        <v>-7.8649531568851017E-2</v>
      </c>
      <c r="H14" s="83"/>
      <c r="I14" s="83"/>
      <c r="J14" s="83">
        <f>'Annually  Value'!J14/'Annually  Value'!J13-1</f>
        <v>-4.66144608639526E-2</v>
      </c>
      <c r="K14" s="83">
        <f>'Annually  Value'!K14/'Annually  Value'!K13-1</f>
        <v>-2.456264357660376E-2</v>
      </c>
      <c r="L14" s="83">
        <f>'Annually  Value'!L14/'Annually  Value'!L13-1</f>
        <v>5.3616238527862681E-2</v>
      </c>
    </row>
    <row r="15" spans="1:12">
      <c r="A15" s="64">
        <v>35062</v>
      </c>
      <c r="B15" s="83">
        <f>'Annually  Value'!B15/'Annually  Value'!B14-1</f>
        <v>0.17271501717431015</v>
      </c>
      <c r="C15" s="83">
        <f>'Annually  Value'!C15/'Annually  Value'!C14-1</f>
        <v>0.26503346474700473</v>
      </c>
      <c r="D15" s="83">
        <f>'Annually  Value'!D15/'Annually  Value'!D14-1</f>
        <v>-1.1558987605624349E-2</v>
      </c>
      <c r="E15" s="83">
        <f>'Annually  Value'!E15/'Annually  Value'!E14-1</f>
        <v>0.18309256742564473</v>
      </c>
      <c r="F15" s="83">
        <f>'Annually  Value'!F15/'Annually  Value'!F14-1</f>
        <v>0.19704734497368204</v>
      </c>
      <c r="G15" s="83">
        <f>'Annually  Value'!G15/'Annually  Value'!G14-1</f>
        <v>0.25481900351543851</v>
      </c>
      <c r="H15" s="83"/>
      <c r="I15" s="83"/>
      <c r="J15" s="83">
        <f>'Annually  Value'!J15/'Annually  Value'!J14-1</f>
        <v>0.18628690828298722</v>
      </c>
      <c r="K15" s="83">
        <f>'Annually  Value'!K15/'Annually  Value'!K14-1</f>
        <v>0.20628019323671509</v>
      </c>
      <c r="L15" s="83">
        <f>'Annually  Value'!L15/'Annually  Value'!L14-1</f>
        <v>8.0329454203627915E-2</v>
      </c>
    </row>
    <row r="16" spans="1:12">
      <c r="A16" s="64">
        <v>35430</v>
      </c>
      <c r="B16" s="83">
        <f>'Annually  Value'!B16/'Annually  Value'!B15-1</f>
        <v>0.10356762891969895</v>
      </c>
      <c r="C16" s="83">
        <f>'Annually  Value'!C16/'Annually  Value'!C15-1</f>
        <v>6.7621138134374092E-2</v>
      </c>
      <c r="D16" s="83">
        <f>'Annually  Value'!D16/'Annually  Value'!D15-1</f>
        <v>-6.9752649717790272E-3</v>
      </c>
      <c r="E16" s="83">
        <f>'Annually  Value'!E16/'Annually  Value'!E15-1</f>
        <v>0.21159470408509984</v>
      </c>
      <c r="F16" s="83">
        <f>'Annually  Value'!F16/'Annually  Value'!F15-1</f>
        <v>0.18836412181233819</v>
      </c>
      <c r="G16" s="83">
        <f>'Annually  Value'!G16/'Annually  Value'!G15-1</f>
        <v>0.25422031019639224</v>
      </c>
      <c r="H16" s="83"/>
      <c r="I16" s="83"/>
      <c r="J16" s="83">
        <f>'Annually  Value'!J16/'Annually  Value'!J15-1</f>
        <v>0.11873001779492354</v>
      </c>
      <c r="K16" s="83">
        <f>'Annually  Value'!K16/'Annually  Value'!K15-1</f>
        <v>9.4763716459751457E-2</v>
      </c>
      <c r="L16" s="83">
        <f>'Annually  Value'!L16/'Annually  Value'!L15-1</f>
        <v>7.567336415069259E-2</v>
      </c>
    </row>
    <row r="17" spans="1:12">
      <c r="A17" s="64">
        <v>35795</v>
      </c>
      <c r="B17" s="83">
        <f>'Annually  Value'!B17/'Annually  Value'!B16-1</f>
        <v>0.10296403025766998</v>
      </c>
      <c r="C17" s="83">
        <f>'Annually  Value'!C17/'Annually  Value'!C16-1</f>
        <v>0.41682503873394872</v>
      </c>
      <c r="D17" s="83">
        <f>'Annually  Value'!D17/'Annually  Value'!D16-1</f>
        <v>7.7790694308181196E-2</v>
      </c>
      <c r="E17" s="83">
        <f>'Annually  Value'!E17/'Annually  Value'!E16-1</f>
        <v>0.38461444946808698</v>
      </c>
      <c r="F17" s="83">
        <f>'Annually  Value'!F17/'Annually  Value'!F16-1</f>
        <v>0.22485288818173976</v>
      </c>
      <c r="G17" s="83">
        <f>'Annually  Value'!G17/'Annually  Value'!G16-1</f>
        <v>4.7442663294552156E-2</v>
      </c>
      <c r="H17" s="83"/>
      <c r="I17" s="83"/>
      <c r="J17" s="83">
        <f>'Annually  Value'!J17/'Annually  Value'!J16-1</f>
        <v>0.12227866978309487</v>
      </c>
      <c r="K17" s="83">
        <f>'Annually  Value'!K17/'Annually  Value'!K16-1</f>
        <v>0.10709223101193466</v>
      </c>
      <c r="L17" s="83">
        <f>'Annually  Value'!L17/'Annually  Value'!L16-1</f>
        <v>5.6347654574081529E-2</v>
      </c>
    </row>
    <row r="18" spans="1:12">
      <c r="A18" s="64">
        <v>36160</v>
      </c>
      <c r="B18" s="83">
        <f>'Annually  Value'!B18/'Annually  Value'!B17-1</f>
        <v>0.13726628004190911</v>
      </c>
      <c r="C18" s="83">
        <f>'Annually  Value'!C18/'Annually  Value'!C17-1</f>
        <v>0.32567726840042899</v>
      </c>
      <c r="D18" s="83">
        <f>'Annually  Value'!D18/'Annually  Value'!D17-1</f>
        <v>-0.20689840979691765</v>
      </c>
      <c r="E18" s="83">
        <f>'Annually  Value'!E18/'Annually  Value'!E17-1</f>
        <v>-4.5108400000000048E-2</v>
      </c>
      <c r="F18" s="83">
        <f>'Annually  Value'!F18/'Annually  Value'!F17-1</f>
        <v>0.23146259190891794</v>
      </c>
      <c r="G18" s="83">
        <f>'Annually  Value'!G18/'Annually  Value'!G17-1</f>
        <v>-0.31744296242175918</v>
      </c>
      <c r="H18" s="83"/>
      <c r="I18" s="83"/>
      <c r="J18" s="83">
        <f>'Annually  Value'!J18/'Annually  Value'!J17-1</f>
        <v>9.5395446105321247E-2</v>
      </c>
      <c r="K18" s="83">
        <f>'Annually  Value'!K18/'Annually  Value'!K17-1</f>
        <v>0.10082194044029613</v>
      </c>
      <c r="L18" s="83">
        <f>'Annually  Value'!L18/'Annually  Value'!L17-1</f>
        <v>5.1410478203915977E-2</v>
      </c>
    </row>
    <row r="19" spans="1:12">
      <c r="A19" s="64">
        <v>36525</v>
      </c>
      <c r="B19" s="83">
        <f>'Annually  Value'!B19/'Annually  Value'!B18-1</f>
        <v>0.11234151969956807</v>
      </c>
      <c r="C19" s="83">
        <f>'Annually  Value'!C19/'Annually  Value'!C18-1</f>
        <v>0.17486373967669344</v>
      </c>
      <c r="D19" s="83">
        <f>'Annually  Value'!D19/'Annually  Value'!D18-1</f>
        <v>0.55981354617880297</v>
      </c>
      <c r="E19" s="83">
        <f>'Annually  Value'!E19/'Annually  Value'!E18-1</f>
        <v>-0.10955939920300906</v>
      </c>
      <c r="F19" s="83">
        <f>'Annually  Value'!F19/'Annually  Value'!F18-1</f>
        <v>-4.8631011537484725E-2</v>
      </c>
      <c r="G19" s="83">
        <f>'Annually  Value'!G19/'Annually  Value'!G18-1</f>
        <v>0.32097114593168485</v>
      </c>
      <c r="H19" s="83"/>
      <c r="I19" s="83">
        <f>'Annually  Value'!I19/'Annually  Value'!I18-1</f>
        <v>-3.1513490725126436E-2</v>
      </c>
      <c r="J19" s="83">
        <f>'Annually  Value'!J19/'Annually  Value'!J18-1</f>
        <v>-1.2189966813256903E-2</v>
      </c>
      <c r="K19" s="83">
        <f>'Annually  Value'!K19/'Annually  Value'!K18-1</f>
        <v>2.7765270898998384E-3</v>
      </c>
      <c r="L19" s="83">
        <f>'Annually  Value'!L19/'Annually  Value'!L18-1</f>
        <v>5.0084748137491975E-2</v>
      </c>
    </row>
    <row r="20" spans="1:12">
      <c r="A20" s="64">
        <v>36889</v>
      </c>
      <c r="B20" s="83">
        <f>'Annually  Value'!B20/'Annually  Value'!B19-1</f>
        <v>7.0635463382531904E-2</v>
      </c>
      <c r="C20" s="83">
        <f>'Annually  Value'!C20/'Annually  Value'!C19-1</f>
        <v>2.5502549026545918E-2</v>
      </c>
      <c r="D20" s="83">
        <f>'Annually  Value'!D20/'Annually  Value'!D19-1</f>
        <v>-0.18284162488217104</v>
      </c>
      <c r="E20" s="83">
        <f>'Annually  Value'!E20/'Annually  Value'!E19-1</f>
        <v>0.45465616534900377</v>
      </c>
      <c r="F20" s="83">
        <f>'Annually  Value'!F20/'Annually  Value'!F19-1</f>
        <v>0.16351227293993786</v>
      </c>
      <c r="G20" s="83">
        <f>'Annually  Value'!G20/'Annually  Value'!G19-1</f>
        <v>0.76336038191662725</v>
      </c>
      <c r="H20" s="83"/>
      <c r="I20" s="83">
        <f>'Annually  Value'!I20/'Annually  Value'!I19-1</f>
        <v>4.7067145500054419E-2</v>
      </c>
      <c r="J20" s="83">
        <f>'Annually  Value'!J20/'Annually  Value'!J19-1</f>
        <v>0.12079117420081364</v>
      </c>
      <c r="K20" s="83">
        <f>'Annually  Value'!K20/'Annually  Value'!K19-1</f>
        <v>9.7433211105290018E-2</v>
      </c>
      <c r="L20" s="83">
        <f>'Annually  Value'!L20/'Annually  Value'!L19-1</f>
        <v>6.2738126806555883E-2</v>
      </c>
    </row>
    <row r="21" spans="1:12">
      <c r="A21" s="64">
        <v>37256</v>
      </c>
      <c r="B21" s="83">
        <f>'Annually  Value'!B21/'Annually  Value'!B20-1</f>
        <v>0.1143414284162485</v>
      </c>
      <c r="C21" s="83">
        <f>'Annually  Value'!C21/'Annually  Value'!C20-1</f>
        <v>-9.3864640888791651E-2</v>
      </c>
      <c r="D21" s="83">
        <f>'Annually  Value'!D21/'Annually  Value'!D20-1</f>
        <v>5.9718628415468267E-2</v>
      </c>
      <c r="E21" s="83">
        <f>'Annually  Value'!E21/'Annually  Value'!E20-1</f>
        <v>0.22694139469740326</v>
      </c>
      <c r="F21" s="83">
        <f>'Annually  Value'!F21/'Annually  Value'!F20-1</f>
        <v>0.10530518874089267</v>
      </c>
      <c r="G21" s="83">
        <f>'Annually  Value'!G21/'Annually  Value'!G20-1</f>
        <v>-0.26112251589514257</v>
      </c>
      <c r="H21" s="83"/>
      <c r="I21" s="83">
        <f>'Annually  Value'!I21/'Annually  Value'!I20-1</f>
        <v>6.5842124408875824E-2</v>
      </c>
      <c r="J21" s="83">
        <f>'Annually  Value'!J21/'Annually  Value'!J20-1</f>
        <v>5.449652049784004E-2</v>
      </c>
      <c r="K21" s="83">
        <f>'Annually  Value'!K21/'Annually  Value'!K20-1</f>
        <v>8.2850323900443223E-2</v>
      </c>
      <c r="L21" s="83">
        <f>'Annually  Value'!L21/'Annually  Value'!L20-1</f>
        <v>5.2425964599871699E-2</v>
      </c>
    </row>
    <row r="22" spans="1:12">
      <c r="A22" s="64">
        <v>37621</v>
      </c>
      <c r="B22" s="83">
        <f>'Annually  Value'!B22/'Annually  Value'!B21-1</f>
        <v>-9.3455690707294425E-2</v>
      </c>
      <c r="C22" s="83">
        <f>'Annually  Value'!C22/'Annually  Value'!C21-1</f>
        <v>-0.2685701772254061</v>
      </c>
      <c r="D22" s="83">
        <f>'Annually  Value'!D22/'Annually  Value'!D21-1</f>
        <v>-0.14547145642490467</v>
      </c>
      <c r="E22" s="83">
        <f>'Annually  Value'!E22/'Annually  Value'!E21-1</f>
        <v>-1.9329127371602861E-2</v>
      </c>
      <c r="F22" s="83">
        <f>'Annually  Value'!F22/'Annually  Value'!F21-1</f>
        <v>3.871505575102363E-2</v>
      </c>
      <c r="G22" s="83">
        <f>'Annually  Value'!G22/'Annually  Value'!G21-1</f>
        <v>0.20054699558004652</v>
      </c>
      <c r="H22" s="83">
        <f>'Annually  Value'!H22/'Annually  Value'!H21-1</f>
        <v>0.17225454091588666</v>
      </c>
      <c r="I22" s="83">
        <f>'Annually  Value'!I22/'Annually  Value'!I21-1</f>
        <v>7.5085324232082584E-3</v>
      </c>
      <c r="J22" s="83">
        <f>'Annually  Value'!J22/'Annually  Value'!J21-1</f>
        <v>8.811843613213699E-2</v>
      </c>
      <c r="K22" s="83">
        <f>'Annually  Value'!K22/'Annually  Value'!K21-1</f>
        <v>0.11574307304785947</v>
      </c>
      <c r="L22" s="83">
        <f>'Annually  Value'!L22/'Annually  Value'!L21-1</f>
        <v>4.7674836834860512E-2</v>
      </c>
    </row>
    <row r="23" spans="1:12">
      <c r="A23" s="64">
        <v>37986</v>
      </c>
      <c r="B23" s="83">
        <f>'Annually  Value'!B23/'Annually  Value'!B22-1</f>
        <v>0.13118008799733571</v>
      </c>
      <c r="C23" s="83">
        <f>'Annually  Value'!C23/'Annually  Value'!C22-1</f>
        <v>-3.1607605677441697E-4</v>
      </c>
      <c r="D23" s="83">
        <f>'Annually  Value'!D23/'Annually  Value'!D22-1</f>
        <v>0.16796046235761075</v>
      </c>
      <c r="E23" s="83">
        <f>'Annually  Value'!E23/'Annually  Value'!E22-1</f>
        <v>3.8520102834683989E-2</v>
      </c>
      <c r="F23" s="83">
        <f>'Annually  Value'!F23/'Annually  Value'!F22-1</f>
        <v>8.6361255407403581E-2</v>
      </c>
      <c r="G23" s="83">
        <f>'Annually  Value'!G23/'Annually  Value'!G22-1</f>
        <v>-9.7804428652232822E-2</v>
      </c>
      <c r="H23" s="83">
        <f>'Annually  Value'!H23/'Annually  Value'!H22-1</f>
        <v>6.4350395690073059E-2</v>
      </c>
      <c r="I23" s="83">
        <f>'Annually  Value'!I23/'Annually  Value'!I22-1</f>
        <v>0.20988192024777397</v>
      </c>
      <c r="J23" s="83">
        <f>'Annually  Value'!J23/'Annually  Value'!J22-1</f>
        <v>3.0479295996064248E-2</v>
      </c>
      <c r="K23" s="83">
        <f>'Annually  Value'!K23/'Annually  Value'!K22-1</f>
        <v>6.5949881476464522E-2</v>
      </c>
      <c r="L23" s="83">
        <f>'Annually  Value'!L23/'Annually  Value'!L22-1</f>
        <v>4.8992543793930254E-2</v>
      </c>
    </row>
    <row r="24" spans="1:12">
      <c r="A24" s="64">
        <v>38352</v>
      </c>
      <c r="B24" s="83">
        <f>'Annually  Value'!B24/'Annually  Value'!B23-1</f>
        <v>0.26828092367818646</v>
      </c>
      <c r="C24" s="83">
        <f>'Annually  Value'!C24/'Annually  Value'!C23-1</f>
        <v>0.10769965994013475</v>
      </c>
      <c r="D24" s="83">
        <f>'Annually  Value'!D24/'Annually  Value'!D23-1</f>
        <v>0.21059437613617038</v>
      </c>
      <c r="E24" s="83">
        <f>'Annually  Value'!E24/'Annually  Value'!E23-1</f>
        <v>0.28603211647098781</v>
      </c>
      <c r="F24" s="83">
        <f>'Annually  Value'!F24/'Annually  Value'!F23-1</f>
        <v>0.308487807423381</v>
      </c>
      <c r="G24" s="83">
        <f>'Annually  Value'!G24/'Annually  Value'!G23-1</f>
        <v>0.12724047497158231</v>
      </c>
      <c r="H24" s="83">
        <f>'Annually  Value'!H24/'Annually  Value'!H23-1</f>
        <v>7.1312485035809559E-2</v>
      </c>
      <c r="I24" s="83">
        <f>'Annually  Value'!I24/'Annually  Value'!I23-1</f>
        <v>0.73329066837326495</v>
      </c>
      <c r="J24" s="83">
        <f>'Annually  Value'!J24/'Annually  Value'!J23-1</f>
        <v>6.9593228642088389E-2</v>
      </c>
      <c r="K24" s="83">
        <f>'Annually  Value'!K24/'Annually  Value'!K23-1</f>
        <v>8.9164217827549797E-2</v>
      </c>
      <c r="L24" s="83">
        <f>'Annually  Value'!L24/'Annually  Value'!L23-1</f>
        <v>5.6178622812821599E-2</v>
      </c>
    </row>
    <row r="25" spans="1:12">
      <c r="A25" s="64">
        <v>38716</v>
      </c>
      <c r="B25" s="83">
        <f>'Annually  Value'!B25/'Annually  Value'!B24-1</f>
        <v>0.25607373695848934</v>
      </c>
      <c r="C25" s="83">
        <f>'Annually  Value'!C25/'Annually  Value'!C24-1</f>
        <v>0.17575054591474149</v>
      </c>
      <c r="D25" s="83">
        <f>'Annually  Value'!D25/'Annually  Value'!D24-1</f>
        <v>0.4377710179013925</v>
      </c>
      <c r="E25" s="83">
        <f>'Annually  Value'!E25/'Annually  Value'!E24-1</f>
        <v>0.1798174666510326</v>
      </c>
      <c r="F25" s="83">
        <f>'Annually  Value'!F25/'Annually  Value'!F24-1</f>
        <v>0.12561013485296324</v>
      </c>
      <c r="G25" s="83">
        <f>'Annually  Value'!G25/'Annually  Value'!G24-1</f>
        <v>0.34172440738023768</v>
      </c>
      <c r="H25" s="83">
        <f>'Annually  Value'!H25/'Annually  Value'!H24-1</f>
        <v>0.19955480461245556</v>
      </c>
      <c r="I25" s="83">
        <f>'Annually  Value'!I25/'Annually  Value'!I24-1</f>
        <v>0.3148105413762865</v>
      </c>
      <c r="J25" s="83">
        <f>'Annually  Value'!J25/'Annually  Value'!J24-1</f>
        <v>5.8026769797322242E-2</v>
      </c>
      <c r="K25" s="83">
        <f>'Annually  Value'!K25/'Annually  Value'!K24-1</f>
        <v>6.618701538611127E-2</v>
      </c>
      <c r="L25" s="83">
        <f>'Annually  Value'!L25/'Annually  Value'!L24-1</f>
        <v>5.7413990160187112E-2</v>
      </c>
    </row>
    <row r="26" spans="1:12">
      <c r="A26" s="64">
        <v>39080</v>
      </c>
      <c r="B26" s="83">
        <f>'Annually  Value'!B26/'Annually  Value'!B25-1</f>
        <v>0.23319792497822678</v>
      </c>
      <c r="C26" s="83">
        <f>'Annually  Value'!C26/'Annually  Value'!C25-1</f>
        <v>0.12286793725085499</v>
      </c>
      <c r="D26" s="83">
        <f>'Annually  Value'!D26/'Annually  Value'!D25-1</f>
        <v>0.23361259420521385</v>
      </c>
      <c r="E26" s="83">
        <f>'Annually  Value'!E26/'Annually  Value'!E25-1</f>
        <v>0.29160507820307746</v>
      </c>
      <c r="F26" s="83">
        <f>'Annually  Value'!F26/'Annually  Value'!F25-1</f>
        <v>0.33093196632353483</v>
      </c>
      <c r="G26" s="83">
        <f>'Annually  Value'!G26/'Annually  Value'!G25-1</f>
        <v>-0.2097884979622967</v>
      </c>
      <c r="H26" s="83">
        <f>'Annually  Value'!H26/'Annually  Value'!H25-1</f>
        <v>6.7687492663525584E-2</v>
      </c>
      <c r="I26" s="83">
        <f>'Annually  Value'!I26/'Annually  Value'!I25-1</f>
        <v>0.39895745577085107</v>
      </c>
      <c r="J26" s="83">
        <f>'Annually  Value'!J26/'Annually  Value'!J25-1</f>
        <v>3.1410824443611318E-2</v>
      </c>
      <c r="K26" s="83">
        <f>'Annually  Value'!K26/'Annually  Value'!K25-1</f>
        <v>4.4090826190041676E-2</v>
      </c>
      <c r="L26" s="83">
        <f>'Annually  Value'!L26/'Annually  Value'!L25-1</f>
        <v>6.0214425640291003E-2</v>
      </c>
    </row>
    <row r="27" spans="1:12">
      <c r="A27" s="64">
        <v>39447</v>
      </c>
      <c r="B27" s="83">
        <f>'Annually  Value'!B27/'Annually  Value'!B26-1</f>
        <v>0.16507533938502728</v>
      </c>
      <c r="C27" s="83">
        <f>'Annually  Value'!C27/'Annually  Value'!C26-1</f>
        <v>-1.6458287418538609E-2</v>
      </c>
      <c r="D27" s="83">
        <f>'Annually  Value'!D27/'Annually  Value'!D26-1</f>
        <v>0.25514261064306787</v>
      </c>
      <c r="E27" s="83">
        <f>'Annually  Value'!E27/'Annually  Value'!E26-1</f>
        <v>-0.20222419270242031</v>
      </c>
      <c r="F27" s="83">
        <f>'Annually  Value'!F27/'Annually  Value'!F26-1</f>
        <v>-7.7265299917610553E-2</v>
      </c>
      <c r="G27" s="83">
        <f>'Annually  Value'!G27/'Annually  Value'!G26-1</f>
        <v>0.18767251178673416</v>
      </c>
      <c r="H27" s="83">
        <f>'Annually  Value'!H27/'Annually  Value'!H26-1</f>
        <v>0.1502003788632631</v>
      </c>
      <c r="I27" s="83">
        <f>'Annually  Value'!I27/'Annually  Value'!I26-1</f>
        <v>0.14455443060208006</v>
      </c>
      <c r="J27" s="83">
        <f>'Annually  Value'!J27/'Annually  Value'!J26-1</f>
        <v>3.4628109755845626E-2</v>
      </c>
      <c r="K27" s="83">
        <f>'Annually  Value'!K27/'Annually  Value'!K26-1</f>
        <v>6.6269269400409891E-2</v>
      </c>
      <c r="L27" s="83">
        <f>'Annually  Value'!L27/'Annually  Value'!L26-1</f>
        <v>6.7307017420722426E-2</v>
      </c>
    </row>
    <row r="28" spans="1:12">
      <c r="A28" s="64">
        <v>39813</v>
      </c>
      <c r="B28" s="83">
        <f>'Annually  Value'!B28/'Annually  Value'!B27-1</f>
        <v>-0.36979122385818441</v>
      </c>
      <c r="C28" s="83">
        <f>'Annually  Value'!C28/'Annually  Value'!C27-1</f>
        <v>-0.24856904100109412</v>
      </c>
      <c r="D28" s="83">
        <f>'Annually  Value'!D28/'Annually  Value'!D27-1</f>
        <v>-0.41039503248444376</v>
      </c>
      <c r="E28" s="83">
        <f>'Annually  Value'!E28/'Annually  Value'!E27-1</f>
        <v>-0.30785688742436634</v>
      </c>
      <c r="F28" s="83">
        <f>'Annually  Value'!F28/'Annually  Value'!F27-1</f>
        <v>-0.56843798503525145</v>
      </c>
      <c r="G28" s="83">
        <f>'Annually  Value'!G28/'Annually  Value'!G27-1</f>
        <v>-0.32607476193988838</v>
      </c>
      <c r="H28" s="83">
        <f>'Annually  Value'!H28/'Annually  Value'!H27-1</f>
        <v>0.14524140907825211</v>
      </c>
      <c r="I28" s="83">
        <f>'Annually  Value'!I28/'Annually  Value'!I27-1</f>
        <v>-0.13750013701783415</v>
      </c>
      <c r="J28" s="83">
        <f>'Annually  Value'!J28/'Annually  Value'!J27-1</f>
        <v>0.14949428008519527</v>
      </c>
      <c r="K28" s="83">
        <f>'Annually  Value'!K28/'Annually  Value'!K27-1</f>
        <v>9.2294145352528112E-2</v>
      </c>
      <c r="L28" s="83">
        <f>'Annually  Value'!L28/'Annually  Value'!L27-1</f>
        <v>7.6012652608942854E-2</v>
      </c>
    </row>
    <row r="29" spans="1:12">
      <c r="A29" s="64">
        <v>40178</v>
      </c>
      <c r="B29" s="83">
        <f>'Annually  Value'!B29/'Annually  Value'!B28-1</f>
        <v>0.37038154462958706</v>
      </c>
      <c r="C29" s="83">
        <f>'Annually  Value'!C29/'Annually  Value'!C28-1</f>
        <v>1.3938824511022574E-2</v>
      </c>
      <c r="D29" s="83">
        <f>'Annually  Value'!D29/'Annually  Value'!D28-1</f>
        <v>0.38782204926739738</v>
      </c>
      <c r="E29" s="83">
        <f>'Annually  Value'!E29/'Annually  Value'!E28-1</f>
        <v>3.6357581679292927E-2</v>
      </c>
      <c r="F29" s="83">
        <f>'Annually  Value'!F29/'Annually  Value'!F28-1</f>
        <v>0.12219937863563479</v>
      </c>
      <c r="G29" s="83">
        <f>'Annually  Value'!G29/'Annually  Value'!G28-1</f>
        <v>-0.12023384888298128</v>
      </c>
      <c r="H29" s="83">
        <f>'Annually  Value'!H29/'Annually  Value'!H28-1</f>
        <v>1.9979246552846996E-2</v>
      </c>
      <c r="I29" s="83">
        <f>'Annually  Value'!I29/'Annually  Value'!I28-1</f>
        <v>7.4626675986528612E-2</v>
      </c>
      <c r="J29" s="83">
        <f>'Annually  Value'!J29/'Annually  Value'!J28-1</f>
        <v>1.7342726803864617E-2</v>
      </c>
      <c r="K29" s="83">
        <f>'Annually  Value'!K29/'Annually  Value'!K28-1</f>
        <v>8.0314960629921162E-2</v>
      </c>
      <c r="L29" s="83">
        <f>'Annually  Value'!L29/'Annually  Value'!L28-1</f>
        <v>3.4749247122564331E-2</v>
      </c>
    </row>
    <row r="30" spans="1:12">
      <c r="A30" s="64">
        <v>40543</v>
      </c>
      <c r="B30" s="83">
        <f>'Annually  Value'!B30/'Annually  Value'!B29-1</f>
        <v>6.6235138133468041E-3</v>
      </c>
      <c r="C30" s="83">
        <f>'Annually  Value'!C30/'Annually  Value'!C29-1</f>
        <v>-1.437447638791034E-2</v>
      </c>
      <c r="D30" s="83">
        <f>'Annually  Value'!D30/'Annually  Value'!D29-1</f>
        <v>4.5789377409019671E-2</v>
      </c>
      <c r="E30" s="83">
        <f>'Annually  Value'!E30/'Annually  Value'!E29-1</f>
        <v>8.3015562817275734E-2</v>
      </c>
      <c r="F30" s="83">
        <f>'Annually  Value'!F30/'Annually  Value'!F29-1</f>
        <v>-6.2509998945144973E-3</v>
      </c>
      <c r="G30" s="83">
        <f>'Annually  Value'!G30/'Annually  Value'!G29-1</f>
        <v>-4.3439416649402207E-2</v>
      </c>
      <c r="H30" s="83">
        <f>'Annually  Value'!H30/'Annually  Value'!H29-1</f>
        <v>6.6973445415923649E-2</v>
      </c>
      <c r="I30" s="83">
        <f>'Annually  Value'!I30/'Annually  Value'!I29-1</f>
        <v>7.8597868893172551E-2</v>
      </c>
      <c r="J30" s="83">
        <f>'Annually  Value'!J30/'Annually  Value'!J29-1</f>
        <v>6.0351831874479123E-2</v>
      </c>
      <c r="K30" s="83">
        <f>'Annually  Value'!K30/'Annually  Value'!K29-1</f>
        <v>9.2773844231570646E-2</v>
      </c>
      <c r="L30" s="83">
        <f>'Annually  Value'!L30/'Annually  Value'!L29-1</f>
        <v>4.6648711224513972E-2</v>
      </c>
    </row>
    <row r="31" spans="1:12">
      <c r="A31" s="64">
        <v>40907</v>
      </c>
      <c r="B31" s="83">
        <f>'Annually  Value'!B31/'Annually  Value'!B30-1</f>
        <v>-0.10805946159356394</v>
      </c>
      <c r="C31" s="83">
        <f>'Annually  Value'!C31/'Annually  Value'!C30-1</f>
        <v>-5.0304353264232882E-2</v>
      </c>
      <c r="D31" s="83">
        <f>'Annually  Value'!D31/'Annually  Value'!D30-1</f>
        <v>-0.18185291317220165</v>
      </c>
      <c r="E31" s="83">
        <f>'Annually  Value'!E31/'Annually  Value'!E30-1</f>
        <v>1.6870723920550779E-2</v>
      </c>
      <c r="F31" s="83">
        <f>'Annually  Value'!F31/'Annually  Value'!F30-1</f>
        <v>-2.5050351796015113E-2</v>
      </c>
      <c r="G31" s="83">
        <f>'Annually  Value'!G31/'Annually  Value'!G30-1</f>
        <v>-1.1909053935343805E-2</v>
      </c>
      <c r="H31" s="83">
        <f>'Annually  Value'!H31/'Annually  Value'!H30-1</f>
        <v>0.10496617445577994</v>
      </c>
      <c r="I31" s="83">
        <f>'Annually  Value'!I31/'Annually  Value'!I30-1</f>
        <v>7.6839577645472223E-2</v>
      </c>
      <c r="J31" s="83">
        <f>'Annually  Value'!J31/'Annually  Value'!J30-1</f>
        <v>0.11373862090614262</v>
      </c>
      <c r="K31" s="83">
        <f>'Annually  Value'!K31/'Annually  Value'!K30-1</f>
        <v>0.10512942671113157</v>
      </c>
      <c r="L31" s="83">
        <f>'Annually  Value'!L31/'Annually  Value'!L30-1</f>
        <v>4.9994074692730539E-2</v>
      </c>
    </row>
    <row r="32" spans="1:12">
      <c r="A32" s="64">
        <v>41274</v>
      </c>
      <c r="B32" s="83">
        <f>'Annually  Value'!B32/'Annually  Value'!B31-1</f>
        <v>0.20772504530204561</v>
      </c>
      <c r="C32" s="83">
        <f>'Annually  Value'!C32/'Annually  Value'!C31-1</f>
        <v>0.1507800092907392</v>
      </c>
      <c r="D32" s="83">
        <f>'Annually  Value'!D32/'Annually  Value'!D31-1</f>
        <v>0.17141748506856613</v>
      </c>
      <c r="E32" s="83">
        <f>'Annually  Value'!E32/'Annually  Value'!E31-1</f>
        <v>0.22178122901075703</v>
      </c>
      <c r="F32" s="83">
        <f>'Annually  Value'!F32/'Annually  Value'!F31-1</f>
        <v>0.32713726188383618</v>
      </c>
      <c r="G32" s="83">
        <f>'Annually  Value'!G32/'Annually  Value'!G31-1</f>
        <v>-1.1762995431434331E-2</v>
      </c>
      <c r="H32" s="83">
        <f>'Annually  Value'!H32/'Annually  Value'!H31-1</f>
        <v>-1.3351944590805909E-2</v>
      </c>
      <c r="I32" s="83">
        <f>'Annually  Value'!I32/'Annually  Value'!I31-1</f>
        <v>5.8873242304833484E-2</v>
      </c>
      <c r="J32" s="83">
        <f>'Annually  Value'!J32/'Annually  Value'!J31-1</f>
        <v>7.7038707252913063E-2</v>
      </c>
      <c r="K32" s="83">
        <f>'Annually  Value'!K32/'Annually  Value'!K31-1</f>
        <v>9.6608708147722488E-2</v>
      </c>
      <c r="L32" s="83">
        <f>'Annually  Value'!L32/'Annually  Value'!L31-1</f>
        <v>3.9689033820124786E-2</v>
      </c>
    </row>
    <row r="33" spans="1:12">
      <c r="A33" s="64">
        <v>41639</v>
      </c>
      <c r="B33" s="83">
        <f>'Annually  Value'!B33/'Annually  Value'!B32-1</f>
        <v>0.21081624491017115</v>
      </c>
      <c r="C33" s="83">
        <f>'Annually  Value'!C33/'Annually  Value'!C32-1</f>
        <v>0.47801221331118127</v>
      </c>
      <c r="D33" s="83">
        <f>'Annually  Value'!D33/'Annually  Value'!D32-1</f>
        <v>0.13414869840826893</v>
      </c>
      <c r="E33" s="83">
        <f>'Annually  Value'!E33/'Annually  Value'!E32-1</f>
        <v>0.19301752630157698</v>
      </c>
      <c r="F33" s="83">
        <f>'Annually  Value'!F33/'Annually  Value'!F32-1</f>
        <v>8.8427581734409566E-2</v>
      </c>
      <c r="G33" s="83">
        <f>'Annually  Value'!G33/'Annually  Value'!G32-1</f>
        <v>0.14632148155753244</v>
      </c>
      <c r="H33" s="83">
        <f>'Annually  Value'!H33/'Annually  Value'!H32-1</f>
        <v>8.7498533878977547E-2</v>
      </c>
      <c r="I33" s="83">
        <f>'Annually  Value'!I33/'Annually  Value'!I32-1</f>
        <v>0.22762108988104979</v>
      </c>
      <c r="J33" s="83">
        <f>'Annually  Value'!J33/'Annually  Value'!J32-1</f>
        <v>1.9857480272692962E-2</v>
      </c>
      <c r="K33" s="83">
        <f>'Annually  Value'!K33/'Annually  Value'!K32-1</f>
        <v>2.268289806455015E-2</v>
      </c>
      <c r="L33" s="83">
        <f>'Annually  Value'!L33/'Annually  Value'!L32-1</f>
        <v>2.8659860429051554E-2</v>
      </c>
    </row>
    <row r="34" spans="1:12">
      <c r="A34" s="64">
        <v>42004</v>
      </c>
      <c r="B34" s="83">
        <f>'Annually  Value'!B34/'Annually  Value'!B33-1</f>
        <v>5.7830281079335411E-2</v>
      </c>
      <c r="C34" s="83">
        <f>'Annually  Value'!C34/'Annually  Value'!C33-1</f>
        <v>0.15340480528915146</v>
      </c>
      <c r="D34" s="83">
        <f>'Annually  Value'!D34/'Annually  Value'!D33-1</f>
        <v>7.337974674606218E-2</v>
      </c>
      <c r="E34" s="83">
        <f>'Annually  Value'!E34/'Annually  Value'!E33-1</f>
        <v>0.34255302111728159</v>
      </c>
      <c r="F34" s="83">
        <f>'Annually  Value'!F34/'Annually  Value'!F33-1</f>
        <v>0.27806708415188464</v>
      </c>
      <c r="G34" s="83">
        <f>'Annually  Value'!G34/'Annually  Value'!G33-1</f>
        <v>-0.26819819924502664</v>
      </c>
      <c r="H34" s="83">
        <f>'Annually  Value'!H34/'Annually  Value'!H33-1</f>
        <v>7.7567091988849368E-2</v>
      </c>
      <c r="I34" s="83">
        <f>'Annually  Value'!I34/'Annually  Value'!I33-1</f>
        <v>0.22377490913648312</v>
      </c>
      <c r="J34" s="83">
        <f>'Annually  Value'!J34/'Annually  Value'!J33-1</f>
        <v>9.809765552524663E-2</v>
      </c>
      <c r="K34" s="83">
        <f>'Annually  Value'!K34/'Annually  Value'!K33-1</f>
        <v>0.10371072728204589</v>
      </c>
      <c r="L34" s="83">
        <f>'Annually  Value'!L34/'Annually  Value'!L33-1</f>
        <v>2.6924144793128324E-2</v>
      </c>
    </row>
    <row r="35" spans="1:12">
      <c r="A35" s="64">
        <v>42369</v>
      </c>
      <c r="B35" s="83">
        <f>'Annually  Value'!B35/'Annually  Value'!B34-1</f>
        <v>1.4860059904316714E-2</v>
      </c>
      <c r="C35" s="83">
        <f>'Annually  Value'!C35/'Annually  Value'!C34-1</f>
        <v>0.1211924301700944</v>
      </c>
      <c r="D35" s="83">
        <f>'Annually  Value'!D35/'Annually  Value'!D34-1</f>
        <v>-3.9404569963837011E-2</v>
      </c>
      <c r="E35" s="83">
        <f>'Annually  Value'!E35/'Annually  Value'!E34-1</f>
        <v>0.13146018769664836</v>
      </c>
      <c r="F35" s="83">
        <f>'Annually  Value'!F35/'Annually  Value'!F34-1</f>
        <v>0.12588471794078071</v>
      </c>
      <c r="G35" s="83">
        <f>'Annually  Value'!G35/'Annually  Value'!G34-1</f>
        <v>-0.24476813257019781</v>
      </c>
      <c r="H35" s="83">
        <f>'Annually  Value'!H35/'Annually  Value'!H34-1</f>
        <v>7.4259029858716463E-2</v>
      </c>
      <c r="I35" s="83">
        <f>'Annually  Value'!I35/'Annually  Value'!I34-1</f>
        <v>0.19100440370730709</v>
      </c>
      <c r="J35" s="83">
        <f>'Annually  Value'!J35/'Annually  Value'!J34-1</f>
        <v>2.5863174305308378E-2</v>
      </c>
      <c r="K35" s="83">
        <f>'Annually  Value'!K35/'Annually  Value'!K34-1</f>
        <v>3.3469548863451548E-2</v>
      </c>
      <c r="L35" s="83">
        <f>'Annually  Value'!L35/'Annually  Value'!L34-1</f>
        <v>2.3310268556216762E-2</v>
      </c>
    </row>
    <row r="36" spans="1:12">
      <c r="A36" s="64">
        <v>42734</v>
      </c>
      <c r="B36" s="83">
        <f>'Annually  Value'!B36/'Annually  Value'!B35-1</f>
        <v>0.12202240739281311</v>
      </c>
      <c r="C36" s="83">
        <f>'Annually  Value'!C36/'Annually  Value'!C35-1</f>
        <v>8.6684543546126314E-2</v>
      </c>
      <c r="D36" s="83">
        <f>'Annually  Value'!D36/'Annually  Value'!D35-1</f>
        <v>0.12135854004106106</v>
      </c>
      <c r="E36" s="83">
        <f>'Annually  Value'!E36/'Annually  Value'!E35-1</f>
        <v>7.412073950253939E-2</v>
      </c>
      <c r="F36" s="83">
        <f>'Annually  Value'!F36/'Annually  Value'!F35-1</f>
        <v>0.12715960281458916</v>
      </c>
      <c r="G36" s="83">
        <f>'Annually  Value'!G36/'Annually  Value'!G35-1</f>
        <v>0.11895777297653809</v>
      </c>
      <c r="H36" s="83">
        <f>'Annually  Value'!H36/'Annually  Value'!H35-1</f>
        <v>7.8825410270901841E-3</v>
      </c>
      <c r="I36" s="83">
        <f>'Annually  Value'!I36/'Annually  Value'!I35-1</f>
        <v>7.8641178462216299E-2</v>
      </c>
      <c r="J36" s="83">
        <f>'Annually  Value'!J36/'Annually  Value'!J35-1</f>
        <v>2.9295206766142057E-2</v>
      </c>
      <c r="K36" s="83">
        <f>'Annually  Value'!K36/'Annually  Value'!K35-1</f>
        <v>5.2376405567225781E-2</v>
      </c>
      <c r="L36" s="83">
        <f>'Annually  Value'!L36/'Annually  Value'!L35-1</f>
        <v>2.0693415990690189E-2</v>
      </c>
    </row>
    <row r="37" spans="1:12">
      <c r="A37" s="64">
        <v>43098</v>
      </c>
      <c r="B37" s="83">
        <f>'Annually  Value'!B37/'Annually  Value'!B36-1</f>
        <v>0.11236818895068912</v>
      </c>
      <c r="C37" s="83">
        <f>'Annually  Value'!C37/'Annually  Value'!C36-1</f>
        <v>0.13938074595143757</v>
      </c>
      <c r="D37" s="83">
        <f>'Annually  Value'!D37/'Annually  Value'!D36-1</f>
        <v>0.27528370041600092</v>
      </c>
      <c r="E37" s="83">
        <f>'Annually  Value'!E37/'Annually  Value'!E36-1</f>
        <v>5.6711812915370974E-3</v>
      </c>
      <c r="F37" s="83">
        <f>'Annually  Value'!F37/'Annually  Value'!F36-1</f>
        <v>6.8549964358448623E-2</v>
      </c>
      <c r="G37" s="83">
        <f>'Annually  Value'!G37/'Annually  Value'!G36-1</f>
        <v>-2.0832919897971758E-2</v>
      </c>
      <c r="H37" s="83">
        <f>'Annually  Value'!H37/'Annually  Value'!H36-1</f>
        <v>7.7916256349662261E-2</v>
      </c>
      <c r="I37" s="83">
        <f>'Annually  Value'!I37/'Annually  Value'!I36-1</f>
        <v>0.14771357109403827</v>
      </c>
      <c r="J37" s="83">
        <f>'Annually  Value'!J37/'Annually  Value'!J36-1</f>
        <v>3.6638332852821698E-2</v>
      </c>
      <c r="K37" s="83">
        <f>'Annually  Value'!K37/'Annually  Value'!K36-1</f>
        <v>3.6801531965039658E-2</v>
      </c>
      <c r="L37" s="83">
        <f>'Annually  Value'!L37/'Annually  Value'!L36-1</f>
        <v>1.7509287201841195E-2</v>
      </c>
    </row>
    <row r="38" spans="1:12">
      <c r="A38" s="64">
        <v>43465</v>
      </c>
      <c r="B38" s="83">
        <f>'Annually  Value'!B38/'Annually  Value'!B37-1</f>
        <v>-2.0394629715213219E-2</v>
      </c>
      <c r="C38" s="83">
        <f>'Annually  Value'!C38/'Annually  Value'!C37-1</f>
        <v>1.9854087607731552E-2</v>
      </c>
      <c r="D38" s="83">
        <f>'Annually  Value'!D38/'Annually  Value'!D37-1</f>
        <v>-4.7153776955665694E-2</v>
      </c>
      <c r="E38" s="83">
        <f>'Annually  Value'!E38/'Annually  Value'!E37-1</f>
        <v>5.8018829635616553E-2</v>
      </c>
      <c r="F38" s="83">
        <f>'Annually  Value'!F38/'Annually  Value'!F37-1</f>
        <v>2.6691237666716328E-2</v>
      </c>
      <c r="G38" s="83">
        <f>'Annually  Value'!G38/'Annually  Value'!G37-1</f>
        <v>-4.2490665266079364E-2</v>
      </c>
      <c r="H38" s="83">
        <f>'Annually  Value'!H38/'Annually  Value'!H37-1</f>
        <v>4.8304331830381741E-2</v>
      </c>
      <c r="I38" s="83">
        <f>'Annually  Value'!I38/'Annually  Value'!I37-1</f>
        <v>0.11487586443415099</v>
      </c>
      <c r="J38" s="83">
        <f>'Annually  Value'!J38/'Annually  Value'!J37-1</f>
        <v>4.286454768172443E-2</v>
      </c>
      <c r="K38" s="83">
        <f>'Annually  Value'!K38/'Annually  Value'!K37-1</f>
        <v>1.6496227271744601E-2</v>
      </c>
      <c r="L38" s="83">
        <f>'Annually  Value'!L38/'Annually  Value'!L37-1</f>
        <v>2.3631249802532617E-2</v>
      </c>
    </row>
    <row r="39" spans="1:12">
      <c r="A39" s="64">
        <v>43830</v>
      </c>
      <c r="B39" s="83">
        <f>'Annually  Value'!B39/'Annually  Value'!B38-1</f>
        <v>0.23331989920508245</v>
      </c>
      <c r="C39" s="83">
        <f>'Annually  Value'!C39/'Annually  Value'!C38-1</f>
        <v>0.28593829692325645</v>
      </c>
      <c r="D39" s="83">
        <f>'Annually  Value'!D39/'Annually  Value'!D38-1</f>
        <v>0.19060595802520841</v>
      </c>
      <c r="E39" s="83">
        <f>'Annually  Value'!E39/'Annually  Value'!E38-1</f>
        <v>0.24674645152127606</v>
      </c>
      <c r="F39" s="83">
        <f>'Annually  Value'!F39/'Annually  Value'!F38-1</f>
        <v>0.22075549182789422</v>
      </c>
      <c r="G39" s="83">
        <f>'Annually  Value'!G39/'Annually  Value'!G38-1</f>
        <v>0.17802061707100703</v>
      </c>
      <c r="H39" s="83">
        <f>'Annually  Value'!H39/'Annually  Value'!H38-1</f>
        <v>4.9785230234354882E-2</v>
      </c>
      <c r="I39" s="83">
        <f>'Annually  Value'!I39/'Annually  Value'!I38-1</f>
        <v>0.10033681833226238</v>
      </c>
      <c r="J39" s="83">
        <f>'Annually  Value'!J39/'Annually  Value'!J38-1</f>
        <v>7.253001203720788E-2</v>
      </c>
      <c r="K39" s="83">
        <f>'Annually  Value'!K39/'Annually  Value'!K38-1</f>
        <v>7.1939035951287478E-2</v>
      </c>
      <c r="L39" s="83">
        <f>'Annually  Value'!L39/'Annually  Value'!L38-1</f>
        <v>1.4798433211524742E-2</v>
      </c>
    </row>
    <row r="40" spans="1:12">
      <c r="A40" s="64">
        <v>44196</v>
      </c>
      <c r="B40" s="83">
        <f>'Annually  Value'!B40/'Annually  Value'!B39-1</f>
        <v>-8.2140072526606378E-3</v>
      </c>
      <c r="C40" s="83">
        <f>'Annually  Value'!C40/'Annually  Value'!C39-1</f>
        <v>6.1245746886199104E-2</v>
      </c>
      <c r="D40" s="83">
        <f>'Annually  Value'!D40/'Annually  Value'!D39-1</f>
        <v>8.1205094867781824E-2</v>
      </c>
      <c r="E40" s="83">
        <f>'Annually  Value'!E40/'Annually  Value'!E39-1</f>
        <v>-0.16292109539110466</v>
      </c>
      <c r="F40" s="83">
        <f>'Annually  Value'!F40/'Annually  Value'!F39-1</f>
        <v>-4.4128145019308174E-2</v>
      </c>
      <c r="G40" s="83">
        <f>'Annually  Value'!G40/'Annually  Value'!G39-1</f>
        <v>-0.30515279746064561</v>
      </c>
      <c r="H40" s="83">
        <f>'Annually  Value'!H40/'Annually  Value'!H39-1</f>
        <v>5.9858102362245091E-2</v>
      </c>
      <c r="I40" s="83">
        <f>'Annually  Value'!I40/'Annually  Value'!I39-1</f>
        <v>7.5206222596546857E-2</v>
      </c>
      <c r="J40" s="83">
        <f>'Annually  Value'!J40/'Annually  Value'!J39-1</f>
        <v>3.7024514177401935E-2</v>
      </c>
      <c r="K40" s="83">
        <f>'Annually  Value'!K40/'Annually  Value'!K39-1</f>
        <v>5.089458825130122E-2</v>
      </c>
      <c r="L40" s="83">
        <f>'Annually  Value'!L40/'Annually  Value'!L39-1</f>
        <v>3.8059249264079664E-3</v>
      </c>
    </row>
    <row r="41" spans="1:12">
      <c r="A41" s="64">
        <v>44561</v>
      </c>
      <c r="B41" s="83">
        <f>'Annually  Value'!B41/'Annually  Value'!B40-1</f>
        <v>0.16289868911178385</v>
      </c>
      <c r="C41" s="83">
        <f>'Annually  Value'!C41/'Annually  Value'!C40-1</f>
        <v>0.29852725188069429</v>
      </c>
      <c r="D41" s="83">
        <f>'Annually  Value'!D41/'Annually  Value'!D40-1</f>
        <v>3.7745269269461534E-2</v>
      </c>
      <c r="E41" s="83">
        <f>'Annually  Value'!E41/'Annually  Value'!E40-1</f>
        <v>0.40628376272676103</v>
      </c>
      <c r="F41" s="83">
        <f>'Annually  Value'!F41/'Annually  Value'!F40-1</f>
        <v>0.24832840940386713</v>
      </c>
      <c r="G41" s="83">
        <f>'Annually  Value'!G41/'Annually  Value'!G40-1</f>
        <v>0.48963272105963473</v>
      </c>
      <c r="H41" s="83">
        <f>'Annually  Value'!H41/'Annually  Value'!H40-1</f>
        <v>0.13797261063605548</v>
      </c>
      <c r="I41" s="83">
        <f>'Annually  Value'!I41/'Annually  Value'!I40-1</f>
        <v>0.34547040334392043</v>
      </c>
      <c r="J41" s="83">
        <f>'Annually  Value'!J41/'Annually  Value'!J40-1</f>
        <v>-4.0983508717648887E-2</v>
      </c>
      <c r="K41" s="83">
        <f>'Annually  Value'!K41/'Annually  Value'!K40-1</f>
        <v>-3.2576591205855765E-2</v>
      </c>
      <c r="L41" s="83">
        <f>'Annually  Value'!L41/'Annually  Value'!L40-1</f>
        <v>2.4279003761940032E-4</v>
      </c>
    </row>
    <row r="42" spans="1:12">
      <c r="A42" s="64">
        <v>44925</v>
      </c>
      <c r="B42" s="83">
        <f>'Annually  Value'!B42/'Annually  Value'!B41-1</f>
        <v>1.7056360633508127E-2</v>
      </c>
      <c r="C42" s="83">
        <f>'Annually  Value'!C42/'Annually  Value'!C41-1</f>
        <v>-0.11800560637114133</v>
      </c>
      <c r="D42" s="83">
        <f>'Annually  Value'!D42/'Annually  Value'!D41-1</f>
        <v>-0.13948034938714149</v>
      </c>
      <c r="E42" s="83">
        <f>'Annually  Value'!E42/'Annually  Value'!E41-1</f>
        <v>-0.18089226604274311</v>
      </c>
      <c r="F42" s="83">
        <f>'Annually  Value'!F42/'Annually  Value'!F41-1</f>
        <v>-0.20122606755143746</v>
      </c>
      <c r="G42" s="83">
        <f>'Annually  Value'!G42/'Annually  Value'!G41-1</f>
        <v>0.35070494635109517</v>
      </c>
      <c r="H42" s="83">
        <f>'Annually  Value'!H42/'Annually  Value'!H41-1</f>
        <v>-5.0986794176854144E-2</v>
      </c>
      <c r="I42" s="83">
        <f>'Annually  Value'!I42/'Annually  Value'!I41-1</f>
        <v>1.7056360633507683E-2</v>
      </c>
      <c r="J42" s="83">
        <f>'Annually  Value'!J42/'Annually  Value'!J41-1</f>
        <v>-3.1310505420401702E-2</v>
      </c>
      <c r="K42" s="83">
        <f>'Annually  Value'!K42/'Annually  Value'!K41-1</f>
        <v>-2.8136921118833147E-3</v>
      </c>
      <c r="L42" s="83">
        <f>'Annually  Value'!L42/'Annually  Value'!L41-1</f>
        <v>1.2335609816527038E-2</v>
      </c>
    </row>
    <row r="44" spans="1:12">
      <c r="B44" s="110"/>
    </row>
  </sheetData>
  <phoneticPr fontId="20"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1575D-0DA6-9D4A-977F-2A3C65E37B1B}">
  <sheetPr>
    <tabColor theme="4"/>
  </sheetPr>
  <dimension ref="A1:AJ67"/>
  <sheetViews>
    <sheetView tabSelected="1" topLeftCell="A38" zoomScale="75" zoomScaleNormal="112" workbookViewId="0">
      <selection activeCell="T3" sqref="T3"/>
    </sheetView>
  </sheetViews>
  <sheetFormatPr baseColWidth="10" defaultRowHeight="15"/>
  <cols>
    <col min="1" max="1" width="2.83203125" style="321" customWidth="1"/>
    <col min="2" max="2" width="26.6640625" bestFit="1" customWidth="1"/>
    <col min="3" max="3" width="16.6640625" bestFit="1" customWidth="1"/>
    <col min="4" max="5" width="20.83203125" bestFit="1" customWidth="1"/>
    <col min="6" max="6" width="21" bestFit="1" customWidth="1"/>
    <col min="7" max="7" width="16.83203125" bestFit="1" customWidth="1"/>
    <col min="8" max="8" width="15.33203125" bestFit="1" customWidth="1"/>
    <col min="9" max="9" width="17.5" bestFit="1" customWidth="1"/>
    <col min="10" max="10" width="28.6640625" bestFit="1" customWidth="1"/>
    <col min="11" max="11" width="24.1640625" bestFit="1" customWidth="1"/>
    <col min="12" max="13" width="18.6640625" bestFit="1" customWidth="1"/>
    <col min="14" max="14" width="2.83203125" customWidth="1"/>
    <col min="15" max="15" width="12.83203125" style="320" bestFit="1" customWidth="1"/>
    <col min="16" max="16" width="19.6640625" style="320" bestFit="1" customWidth="1"/>
    <col min="17" max="17" width="20.5" customWidth="1"/>
    <col min="18" max="18" width="23" bestFit="1" customWidth="1"/>
    <col min="19" max="19" width="2.83203125" customWidth="1"/>
    <col min="20" max="20" width="46" bestFit="1" customWidth="1"/>
    <col min="21" max="21" width="21" customWidth="1"/>
    <col min="22" max="22" width="20.1640625" customWidth="1"/>
    <col min="23" max="23" width="2.83203125" customWidth="1"/>
    <col min="24" max="24" width="46" bestFit="1" customWidth="1"/>
    <col min="25" max="26" width="20.83203125" customWidth="1"/>
    <col min="27" max="27" width="2.83203125" customWidth="1"/>
    <col min="28" max="28" width="11.1640625" bestFit="1" customWidth="1"/>
    <col min="29" max="29" width="10.5" customWidth="1"/>
    <col min="30" max="30" width="10.5" bestFit="1" customWidth="1"/>
    <col min="31" max="31" width="11.1640625" customWidth="1"/>
    <col min="32" max="32" width="10.5" bestFit="1" customWidth="1"/>
    <col min="33" max="33" width="12.1640625" customWidth="1"/>
    <col min="34" max="34" width="10.5" bestFit="1" customWidth="1"/>
    <col min="35" max="35" width="11.6640625" customWidth="1"/>
    <col min="36" max="36" width="12" customWidth="1"/>
  </cols>
  <sheetData>
    <row r="1" spans="1:36" ht="26">
      <c r="A1" s="99"/>
      <c r="B1" s="99" t="s">
        <v>29</v>
      </c>
      <c r="C1" s="99"/>
      <c r="D1" s="99"/>
      <c r="E1" s="99"/>
      <c r="F1" s="99"/>
      <c r="G1" s="99"/>
      <c r="H1" s="99"/>
      <c r="I1" s="99"/>
      <c r="J1" s="99"/>
      <c r="K1" s="99"/>
      <c r="L1" s="99"/>
      <c r="M1" s="99"/>
      <c r="N1" s="342"/>
      <c r="O1" s="99"/>
      <c r="P1" s="99"/>
      <c r="Q1" s="99"/>
      <c r="R1" s="99"/>
      <c r="S1" s="99"/>
      <c r="T1" s="99"/>
      <c r="U1" s="99"/>
      <c r="V1" s="99"/>
      <c r="W1" s="99"/>
      <c r="X1" s="99"/>
      <c r="Y1" s="99"/>
      <c r="Z1" s="99"/>
      <c r="AA1" s="99"/>
      <c r="AB1" s="355"/>
      <c r="AC1" s="355"/>
      <c r="AD1" s="355"/>
      <c r="AE1" s="355"/>
      <c r="AF1" s="355"/>
      <c r="AG1" s="355"/>
      <c r="AH1" s="355"/>
      <c r="AI1" s="355"/>
      <c r="AJ1" s="63"/>
    </row>
    <row r="2" spans="1:36" ht="24">
      <c r="A2" s="386"/>
      <c r="B2" s="81" t="s">
        <v>30</v>
      </c>
      <c r="C2" s="82" t="s">
        <v>766</v>
      </c>
      <c r="D2" s="82" t="s">
        <v>765</v>
      </c>
      <c r="E2" s="82" t="s">
        <v>5</v>
      </c>
      <c r="F2" s="82" t="s">
        <v>764</v>
      </c>
      <c r="G2" s="82" t="s">
        <v>7</v>
      </c>
      <c r="H2" s="80" t="s">
        <v>8</v>
      </c>
      <c r="I2" s="80" t="s">
        <v>9</v>
      </c>
      <c r="J2" s="80" t="s">
        <v>10</v>
      </c>
      <c r="K2" s="80" t="s">
        <v>11</v>
      </c>
      <c r="L2" s="80" t="s">
        <v>12</v>
      </c>
      <c r="M2" s="80" t="s">
        <v>763</v>
      </c>
      <c r="N2" s="342"/>
      <c r="O2" s="385" t="s">
        <v>762</v>
      </c>
      <c r="P2" s="384" t="s">
        <v>761</v>
      </c>
      <c r="Q2" s="383" t="s">
        <v>760</v>
      </c>
      <c r="R2" s="382" t="s">
        <v>759</v>
      </c>
      <c r="S2" s="375"/>
      <c r="T2" s="381" t="s">
        <v>758</v>
      </c>
      <c r="U2" s="380"/>
      <c r="V2" s="380"/>
      <c r="W2" s="379"/>
      <c r="X2" s="369" t="s">
        <v>757</v>
      </c>
      <c r="Y2" s="369"/>
      <c r="Z2" s="369"/>
      <c r="AA2" s="338"/>
      <c r="AB2" s="378"/>
      <c r="AC2" s="377" t="s">
        <v>756</v>
      </c>
      <c r="AD2" s="377"/>
      <c r="AE2" s="377" t="s">
        <v>755</v>
      </c>
      <c r="AF2" s="377"/>
      <c r="AG2" s="377" t="s">
        <v>754</v>
      </c>
      <c r="AH2" s="377"/>
      <c r="AI2" s="377" t="s">
        <v>753</v>
      </c>
      <c r="AJ2" s="377"/>
    </row>
    <row r="3" spans="1:36" ht="16">
      <c r="A3" s="376"/>
      <c r="B3" s="72" t="s">
        <v>17</v>
      </c>
      <c r="C3" s="73" t="s">
        <v>18</v>
      </c>
      <c r="D3" s="73" t="s">
        <v>19</v>
      </c>
      <c r="E3" s="73" t="s">
        <v>32</v>
      </c>
      <c r="F3" s="73" t="s">
        <v>33</v>
      </c>
      <c r="G3" s="73" t="s">
        <v>34</v>
      </c>
      <c r="H3" s="74" t="s">
        <v>35</v>
      </c>
      <c r="I3" s="74" t="s">
        <v>36</v>
      </c>
      <c r="J3" s="74" t="s">
        <v>37</v>
      </c>
      <c r="K3" s="74" t="s">
        <v>38</v>
      </c>
      <c r="L3" s="74" t="s">
        <v>39</v>
      </c>
      <c r="M3" s="74" t="s">
        <v>40</v>
      </c>
      <c r="N3" s="342"/>
      <c r="O3" s="337"/>
      <c r="P3" s="337"/>
      <c r="Q3" s="63"/>
      <c r="R3" s="63"/>
      <c r="S3" s="375"/>
      <c r="T3" s="356" t="s">
        <v>746</v>
      </c>
      <c r="U3" s="365" t="s">
        <v>744</v>
      </c>
      <c r="V3" s="365" t="s">
        <v>43</v>
      </c>
      <c r="W3" s="372"/>
      <c r="X3" s="356" t="s">
        <v>746</v>
      </c>
      <c r="Y3" s="365" t="s">
        <v>42</v>
      </c>
      <c r="Z3" s="365" t="s">
        <v>43</v>
      </c>
      <c r="AA3" s="338"/>
      <c r="AB3" s="356" t="s">
        <v>746</v>
      </c>
      <c r="AC3" s="356" t="s">
        <v>744</v>
      </c>
      <c r="AD3" s="356" t="s">
        <v>752</v>
      </c>
      <c r="AE3" s="356" t="s">
        <v>744</v>
      </c>
      <c r="AF3" s="356" t="s">
        <v>752</v>
      </c>
      <c r="AG3" s="356" t="s">
        <v>744</v>
      </c>
      <c r="AH3" s="356" t="s">
        <v>751</v>
      </c>
      <c r="AI3" s="356" t="s">
        <v>744</v>
      </c>
      <c r="AJ3" s="356" t="s">
        <v>751</v>
      </c>
    </row>
    <row r="4" spans="1:36" ht="16">
      <c r="A4" s="353"/>
      <c r="B4" s="352">
        <v>31047</v>
      </c>
      <c r="C4" s="346">
        <v>0.38214675202371712</v>
      </c>
      <c r="D4" s="346"/>
      <c r="E4" s="346"/>
      <c r="F4" s="346"/>
      <c r="G4" s="346"/>
      <c r="H4" s="346"/>
      <c r="I4" s="346"/>
      <c r="J4" s="346"/>
      <c r="K4" s="346"/>
      <c r="L4" s="346"/>
      <c r="M4" s="346"/>
      <c r="N4" s="347"/>
      <c r="O4" s="346"/>
      <c r="P4" s="346"/>
      <c r="Q4" s="356"/>
      <c r="R4" s="356"/>
      <c r="S4" s="374"/>
      <c r="T4" s="356" t="s">
        <v>44</v>
      </c>
      <c r="U4" s="364">
        <f>(O42+O41+O40+O39+O38)/5</f>
        <v>6.510171502241964E-2</v>
      </c>
      <c r="V4" s="330">
        <f>(P42+P41+P40+P39+P38)/5</f>
        <v>6.5976854610187527E-2</v>
      </c>
      <c r="W4" s="372"/>
      <c r="X4" s="356" t="s">
        <v>44</v>
      </c>
      <c r="Y4" s="364">
        <f>AVERAGE(O33:O42)</f>
        <v>8.6623294746020721E-2</v>
      </c>
      <c r="Z4" s="330">
        <f>AVERAGE(P33:P42)</f>
        <v>8.9452060601035527E-2</v>
      </c>
      <c r="AA4" s="373"/>
      <c r="AB4" s="356" t="s">
        <v>46</v>
      </c>
      <c r="AC4" s="346">
        <v>5.4100000000000002E-2</v>
      </c>
      <c r="AD4" s="346">
        <v>5.5E-2</v>
      </c>
      <c r="AE4" s="346">
        <v>6.9432196269466742E-2</v>
      </c>
      <c r="AF4" s="346">
        <v>7.2300000000000003E-2</v>
      </c>
      <c r="AG4" s="346">
        <v>3.9250764544453129E-2</v>
      </c>
      <c r="AH4" s="346">
        <v>3.9509099999411559E-2</v>
      </c>
      <c r="AI4" s="346">
        <v>4.6904719410616774E-2</v>
      </c>
      <c r="AJ4" s="346">
        <v>4.6755923807159296E-2</v>
      </c>
    </row>
    <row r="5" spans="1:36" ht="16">
      <c r="A5" s="353"/>
      <c r="B5" s="352">
        <v>31412</v>
      </c>
      <c r="C5" s="346">
        <v>0.46542712374991813</v>
      </c>
      <c r="D5" s="346">
        <v>0.71661713547198813</v>
      </c>
      <c r="E5" s="346"/>
      <c r="F5" s="346"/>
      <c r="G5" s="346"/>
      <c r="H5" s="346">
        <v>0.33247003506240613</v>
      </c>
      <c r="I5" s="346"/>
      <c r="J5" s="346"/>
      <c r="K5" s="346">
        <v>7.0199999999999818E-2</v>
      </c>
      <c r="L5" s="346">
        <v>0.25019996643066422</v>
      </c>
      <c r="M5" s="346">
        <v>0.16363688138296029</v>
      </c>
      <c r="N5" s="347"/>
      <c r="O5" s="346">
        <f>SUMPRODUCT(C5:M5,$C$45:$M$45)</f>
        <v>0.37229174849274971</v>
      </c>
      <c r="P5" s="346">
        <f>SUMPRODUCT(C5:M5,$C$46:$M$46)</f>
        <v>0.33392869655024249</v>
      </c>
      <c r="Q5" s="345">
        <f>O5-M5</f>
        <v>0.20865486710978942</v>
      </c>
      <c r="R5" s="345">
        <f>P5-M5</f>
        <v>0.1702918151672822</v>
      </c>
      <c r="S5" s="344"/>
      <c r="T5" s="356" t="s">
        <v>45</v>
      </c>
      <c r="U5" s="330">
        <f>C45*C53+D45*C54+F45*D56+K45*D57+L45*D58</f>
        <v>3.46E-3</v>
      </c>
      <c r="V5" s="329">
        <f>C46*D53+D46*D54+E46*D55+F46*D56+G46*C61+H46*D63+I46*C62+J46*C62+K46*D57+L46*D58</f>
        <v>2.9849999999999998E-3</v>
      </c>
      <c r="W5" s="372"/>
      <c r="X5" s="356" t="s">
        <v>45</v>
      </c>
      <c r="Y5" s="330">
        <f>U5</f>
        <v>3.46E-3</v>
      </c>
      <c r="Z5" s="329">
        <f>V5</f>
        <v>2.9849999999999998E-3</v>
      </c>
      <c r="AA5" s="342"/>
      <c r="AB5" s="356" t="s">
        <v>48</v>
      </c>
      <c r="AC5" s="350">
        <v>0.10570215519115517</v>
      </c>
      <c r="AD5" s="350">
        <v>0.10740620108095283</v>
      </c>
      <c r="AE5" s="346">
        <v>8.1341581734304585E-2</v>
      </c>
      <c r="AF5" s="346">
        <v>8.2263492382725734E-2</v>
      </c>
      <c r="AG5" s="346">
        <v>0.11759629473148511</v>
      </c>
      <c r="AH5" s="346">
        <v>0.11384391160057519</v>
      </c>
      <c r="AI5" s="346">
        <v>0.10557551401502861</v>
      </c>
      <c r="AJ5" s="346">
        <v>0.10275518160604345</v>
      </c>
    </row>
    <row r="6" spans="1:36" ht="16">
      <c r="A6" s="353"/>
      <c r="B6" s="352">
        <v>31777</v>
      </c>
      <c r="C6" s="346">
        <v>0.47716406448663773</v>
      </c>
      <c r="D6" s="346">
        <v>0.46559679477974902</v>
      </c>
      <c r="E6" s="346"/>
      <c r="F6" s="346"/>
      <c r="G6" s="346"/>
      <c r="H6" s="346">
        <v>4.5675495527339072E-2</v>
      </c>
      <c r="I6" s="346"/>
      <c r="J6" s="346"/>
      <c r="K6" s="346">
        <v>0.19594468323677816</v>
      </c>
      <c r="L6" s="346">
        <v>0.25651896141370445</v>
      </c>
      <c r="M6" s="346">
        <v>0.16686267257434562</v>
      </c>
      <c r="N6" s="347"/>
      <c r="O6" s="346">
        <f>SUMPRODUCT(C6:M6,$C$45:$M$45)</f>
        <v>0.34766253711283368</v>
      </c>
      <c r="P6" s="346">
        <f>SUMPRODUCT(C6:M6,$C$46:$M$46)</f>
        <v>0.29214622340995938</v>
      </c>
      <c r="Q6" s="345">
        <f>O6-M6</f>
        <v>0.18079986453848806</v>
      </c>
      <c r="R6" s="345">
        <f>P6-M6</f>
        <v>0.12528355083561377</v>
      </c>
      <c r="S6" s="344"/>
      <c r="T6" s="356" t="s">
        <v>745</v>
      </c>
      <c r="U6" s="329">
        <f>U4-U5</f>
        <v>6.1641715022419642E-2</v>
      </c>
      <c r="V6" s="329">
        <f>V4-V5</f>
        <v>6.2991854610187525E-2</v>
      </c>
      <c r="W6" s="371"/>
      <c r="X6" s="356" t="s">
        <v>745</v>
      </c>
      <c r="Y6" s="329">
        <f>Y4-Y5</f>
        <v>8.3163294746020716E-2</v>
      </c>
      <c r="Z6" s="329">
        <f>Z4-Z5</f>
        <v>8.6467060601035525E-2</v>
      </c>
      <c r="AA6" s="342"/>
      <c r="AB6" s="356" t="s">
        <v>49</v>
      </c>
      <c r="AC6" s="350">
        <v>0.51218362923244776</v>
      </c>
      <c r="AD6" s="350">
        <v>0.51220555701249215</v>
      </c>
      <c r="AE6" s="346">
        <v>0.85358797787165186</v>
      </c>
      <c r="AF6" s="346">
        <v>0.87840863585382412</v>
      </c>
      <c r="AG6" s="346">
        <v>0.33377552102365832</v>
      </c>
      <c r="AH6" s="346">
        <v>0.34704622710110694</v>
      </c>
      <c r="AI6" s="346">
        <v>0.44427649581644391</v>
      </c>
      <c r="AJ6" s="346">
        <v>0.45502254072615439</v>
      </c>
    </row>
    <row r="7" spans="1:36" ht="16">
      <c r="A7" s="353"/>
      <c r="B7" s="352">
        <v>32142</v>
      </c>
      <c r="C7" s="346">
        <v>1.5571888833934677E-2</v>
      </c>
      <c r="D7" s="346">
        <v>7.4641765385243142E-2</v>
      </c>
      <c r="E7" s="346"/>
      <c r="F7" s="346"/>
      <c r="G7" s="346"/>
      <c r="H7" s="346">
        <v>0.13986972808385989</v>
      </c>
      <c r="I7" s="346"/>
      <c r="J7" s="346"/>
      <c r="K7" s="346">
        <v>0.18821782951793131</v>
      </c>
      <c r="L7" s="346">
        <v>0.13469988003943656</v>
      </c>
      <c r="M7" s="346">
        <v>0.15310779629262505</v>
      </c>
      <c r="N7" s="347"/>
      <c r="O7" s="346">
        <f>SUMPRODUCT(C7:M7,$C$45:$M$45)</f>
        <v>7.0866261189140176E-2</v>
      </c>
      <c r="P7" s="346">
        <f>SUMPRODUCT(C7:M7,$C$46:$M$46)</f>
        <v>6.8966410007407775E-2</v>
      </c>
      <c r="Q7" s="345">
        <f>O7-M7</f>
        <v>-8.2241535103484878E-2</v>
      </c>
      <c r="R7" s="345">
        <f>P7-M7</f>
        <v>-8.4141386285217279E-2</v>
      </c>
      <c r="S7" s="344"/>
      <c r="T7" s="356" t="s">
        <v>46</v>
      </c>
      <c r="U7" s="329">
        <f>SUM(Q38:Q42)/5</f>
        <v>5.4138913463497272E-2</v>
      </c>
      <c r="V7" s="329">
        <f>SUM(R38:R42)/5</f>
        <v>5.501405305126518E-2</v>
      </c>
      <c r="W7" s="371"/>
      <c r="X7" s="356" t="s">
        <v>46</v>
      </c>
      <c r="Y7" s="329">
        <f>AVERAGE(Q33:Q42)</f>
        <v>6.9432196269466742E-2</v>
      </c>
      <c r="Z7" s="329">
        <f>AVERAGE(R33:R42)</f>
        <v>7.2260962124481562E-2</v>
      </c>
      <c r="AA7" s="342"/>
      <c r="AB7" s="356" t="s">
        <v>50</v>
      </c>
      <c r="AC7" s="346">
        <v>0.97891487636264285</v>
      </c>
      <c r="AD7" s="356"/>
      <c r="AE7" s="346">
        <v>0.98344857894374327</v>
      </c>
      <c r="AF7" s="346"/>
      <c r="AG7" s="346">
        <v>1.0269055890306593</v>
      </c>
      <c r="AH7" s="346"/>
      <c r="AI7" s="346">
        <v>0.45502254072615439</v>
      </c>
      <c r="AJ7" s="346"/>
    </row>
    <row r="8" spans="1:36" ht="16">
      <c r="A8" s="353"/>
      <c r="B8" s="352">
        <v>32507</v>
      </c>
      <c r="C8" s="346">
        <v>0.16834191295930467</v>
      </c>
      <c r="D8" s="346">
        <v>4.8287886150684356E-2</v>
      </c>
      <c r="E8" s="346">
        <v>0.18763339755219999</v>
      </c>
      <c r="F8" s="346"/>
      <c r="G8" s="346"/>
      <c r="H8" s="346">
        <v>8.092122226629983E-2</v>
      </c>
      <c r="I8" s="346"/>
      <c r="J8" s="346"/>
      <c r="K8" s="346">
        <v>8.9952656496580685E-2</v>
      </c>
      <c r="L8" s="346">
        <v>0.13772792735909012</v>
      </c>
      <c r="M8" s="346">
        <v>0.1288621896510227</v>
      </c>
      <c r="N8" s="347"/>
      <c r="O8" s="346">
        <f>SUMPRODUCT(C8:M8,$C$45:$M$45)</f>
        <v>0.11031404777526159</v>
      </c>
      <c r="P8" s="346">
        <f>SUMPRODUCT(C8:M8,$C$46:$M$46)</f>
        <v>9.1722094673771293E-2</v>
      </c>
      <c r="Q8" s="345">
        <f>O8-M8</f>
        <v>-1.8548141875761107E-2</v>
      </c>
      <c r="R8" s="345">
        <f>P8-M8</f>
        <v>-3.7140094977251403E-2</v>
      </c>
      <c r="S8" s="344"/>
      <c r="T8" s="356" t="s">
        <v>47</v>
      </c>
      <c r="U8" s="329">
        <f>U7-U5</f>
        <v>5.0678913463497274E-2</v>
      </c>
      <c r="V8" s="329">
        <f>V7-V5</f>
        <v>5.2029053051265178E-2</v>
      </c>
      <c r="W8" s="371"/>
      <c r="X8" s="356" t="s">
        <v>47</v>
      </c>
      <c r="Y8" s="329">
        <f>Y7-Y5</f>
        <v>6.5972196269466737E-2</v>
      </c>
      <c r="Z8" s="329">
        <f>Z7-Z5</f>
        <v>6.927596212448156E-2</v>
      </c>
      <c r="AA8" s="342"/>
      <c r="AB8" s="356" t="s">
        <v>750</v>
      </c>
      <c r="AC8" s="346">
        <v>2.9999999999999997E-4</v>
      </c>
      <c r="AD8" s="346"/>
      <c r="AE8" s="346">
        <v>-1.6327442449623059E-3</v>
      </c>
      <c r="AF8" s="346"/>
      <c r="AG8" s="346">
        <v>-1.3213510625138189E-3</v>
      </c>
      <c r="AH8" s="346"/>
      <c r="AI8" s="346">
        <v>-8.6653653446008144E-4</v>
      </c>
      <c r="AJ8" s="346"/>
    </row>
    <row r="9" spans="1:36" ht="16">
      <c r="A9" s="353"/>
      <c r="B9" s="352">
        <v>32871</v>
      </c>
      <c r="C9" s="346">
        <v>0.19908023302288513</v>
      </c>
      <c r="D9" s="346">
        <v>0.26667349610581192</v>
      </c>
      <c r="E9" s="346">
        <v>0.78295338057888353</v>
      </c>
      <c r="F9" s="346"/>
      <c r="G9" s="346"/>
      <c r="H9" s="346">
        <v>0.49688855508425145</v>
      </c>
      <c r="I9" s="346"/>
      <c r="J9" s="346"/>
      <c r="K9" s="346">
        <v>0.13894006615716048</v>
      </c>
      <c r="L9" s="346">
        <v>0.17978299263522679</v>
      </c>
      <c r="M9" s="346">
        <v>0.18431274857988078</v>
      </c>
      <c r="N9" s="347"/>
      <c r="O9" s="346">
        <f>SUMPRODUCT(C9:M9,$C$45:$M$45)</f>
        <v>0.18054801222218006</v>
      </c>
      <c r="P9" s="346">
        <f>SUMPRODUCT(C9:M9,$C$46:$M$46)</f>
        <v>0.18698630519859902</v>
      </c>
      <c r="Q9" s="345">
        <f>O9-M9</f>
        <v>-3.7647363577007209E-3</v>
      </c>
      <c r="R9" s="345">
        <f>P9-M9</f>
        <v>2.6735566187182369E-3</v>
      </c>
      <c r="S9" s="344"/>
      <c r="T9" s="356" t="s">
        <v>48</v>
      </c>
      <c r="U9" s="329">
        <f>_xlfn.STDEV.S(Q38:Q42)</f>
        <v>0.10570215519115517</v>
      </c>
      <c r="V9" s="329">
        <f>_xlfn.STDEV.S(R38:R42)</f>
        <v>0.10740620108095283</v>
      </c>
      <c r="W9" s="371"/>
      <c r="X9" s="356" t="s">
        <v>48</v>
      </c>
      <c r="Y9" s="329">
        <f>_xlfn.STDEV.S(Q33:Q42)</f>
        <v>8.1341581734304585E-2</v>
      </c>
      <c r="Z9" s="329">
        <f>_xlfn.STDEV.S(R33:R42)</f>
        <v>8.2263492382725734E-2</v>
      </c>
      <c r="AA9" s="342"/>
      <c r="AB9" s="63"/>
      <c r="AC9" s="63"/>
      <c r="AD9" s="63"/>
      <c r="AE9" s="63"/>
      <c r="AF9" s="63"/>
      <c r="AG9" s="63"/>
      <c r="AH9" s="63"/>
      <c r="AI9" s="63"/>
      <c r="AJ9" s="63"/>
    </row>
    <row r="10" spans="1:36" ht="16">
      <c r="A10" s="353"/>
      <c r="B10" s="352">
        <v>33238</v>
      </c>
      <c r="C10" s="346">
        <v>-0.14077611616997865</v>
      </c>
      <c r="D10" s="346">
        <v>-0.14587022031800834</v>
      </c>
      <c r="E10" s="346">
        <v>-8.4817616738253387E-2</v>
      </c>
      <c r="F10" s="346">
        <v>-0.14707222785269525</v>
      </c>
      <c r="G10" s="346">
        <v>-1.0070582670314021E-3</v>
      </c>
      <c r="H10" s="346">
        <v>0.32086175994793953</v>
      </c>
      <c r="I10" s="346"/>
      <c r="J10" s="346"/>
      <c r="K10" s="346">
        <v>0.19098065327799474</v>
      </c>
      <c r="L10" s="346">
        <v>0.14129999999999998</v>
      </c>
      <c r="M10" s="346">
        <v>0.16133854455852115</v>
      </c>
      <c r="N10" s="347"/>
      <c r="O10" s="346">
        <f>SUMPRODUCT(C10:M10,$C$45:$M$45)</f>
        <v>-4.9051267010042643E-2</v>
      </c>
      <c r="P10" s="346">
        <f>SUMPRODUCT(C10:M10,$C$46:$M$46)</f>
        <v>-3.2763753888850208E-2</v>
      </c>
      <c r="Q10" s="345">
        <f>O10-M10</f>
        <v>-0.21038981156856379</v>
      </c>
      <c r="R10" s="345">
        <f>P10-M10</f>
        <v>-0.19410229844737137</v>
      </c>
      <c r="S10" s="344"/>
      <c r="T10" s="356" t="s">
        <v>49</v>
      </c>
      <c r="U10" s="329">
        <f>U7/U9</f>
        <v>0.51218362923244776</v>
      </c>
      <c r="V10" s="329">
        <f>V7/V9</f>
        <v>0.51220555701249215</v>
      </c>
      <c r="W10" s="371"/>
      <c r="X10" s="356" t="s">
        <v>49</v>
      </c>
      <c r="Y10" s="329">
        <f>Y7/Y9</f>
        <v>0.85358797787165186</v>
      </c>
      <c r="Z10" s="329">
        <f>Z7/Z9</f>
        <v>0.87840863585382412</v>
      </c>
      <c r="AA10" s="342"/>
      <c r="AB10" s="63"/>
      <c r="AC10" s="63"/>
      <c r="AD10" s="63"/>
      <c r="AE10" s="63"/>
      <c r="AF10" s="63"/>
      <c r="AG10" s="63"/>
      <c r="AH10" s="63"/>
      <c r="AI10" s="63"/>
      <c r="AJ10" s="63"/>
    </row>
    <row r="11" spans="1:36" ht="16">
      <c r="A11" s="353"/>
      <c r="B11" s="352">
        <v>33603</v>
      </c>
      <c r="C11" s="346">
        <v>0.37789705726739498</v>
      </c>
      <c r="D11" s="346">
        <v>0.20869302086588726</v>
      </c>
      <c r="E11" s="346">
        <v>0.62467201030781916</v>
      </c>
      <c r="F11" s="346">
        <v>0.24538277658987684</v>
      </c>
      <c r="G11" s="346">
        <v>0.30465619426468726</v>
      </c>
      <c r="H11" s="346">
        <v>-4.6256504436889889E-2</v>
      </c>
      <c r="I11" s="346"/>
      <c r="J11" s="346"/>
      <c r="K11" s="346">
        <v>0.24746585614765948</v>
      </c>
      <c r="L11" s="346">
        <v>0.18943310260229529</v>
      </c>
      <c r="M11" s="346">
        <v>0.11199156053748038</v>
      </c>
      <c r="N11" s="347"/>
      <c r="O11" s="346">
        <f>SUMPRODUCT(C11:M11,$C$45:$M$45)</f>
        <v>0.28045321440447746</v>
      </c>
      <c r="P11" s="346">
        <f>SUMPRODUCT(C11:M11,$C$46:$M$46)</f>
        <v>0.25409039662710231</v>
      </c>
      <c r="Q11" s="345">
        <f>O11-M11</f>
        <v>0.16846165386699707</v>
      </c>
      <c r="R11" s="345">
        <f>P11-M11</f>
        <v>0.14209883608962193</v>
      </c>
      <c r="S11" s="344"/>
      <c r="T11" s="356" t="s">
        <v>50</v>
      </c>
      <c r="U11" s="327">
        <f>SLOPE(Q38:Q42,R38:R42)</f>
        <v>0.97891487636264285</v>
      </c>
      <c r="V11" s="325"/>
      <c r="W11" s="371"/>
      <c r="X11" s="356" t="s">
        <v>50</v>
      </c>
      <c r="Y11" s="327">
        <f>SLOPE(Q33:Q42,R33:R42)</f>
        <v>0.98344857894374327</v>
      </c>
      <c r="Z11" s="325"/>
      <c r="AA11" s="342"/>
      <c r="AB11" s="63"/>
      <c r="AC11" s="63"/>
      <c r="AD11" s="63"/>
      <c r="AE11" s="63"/>
      <c r="AF11" s="63"/>
      <c r="AG11" s="63"/>
      <c r="AH11" s="63"/>
      <c r="AI11" s="63"/>
      <c r="AJ11" s="63"/>
    </row>
    <row r="12" spans="1:36" ht="16">
      <c r="A12" s="353"/>
      <c r="B12" s="352">
        <v>33969</v>
      </c>
      <c r="C12" s="346">
        <v>-5.1718430488630895E-3</v>
      </c>
      <c r="D12" s="346">
        <v>5.1056124652202328E-2</v>
      </c>
      <c r="E12" s="346">
        <v>0.22814511176199415</v>
      </c>
      <c r="F12" s="346">
        <v>0.10051089603099639</v>
      </c>
      <c r="G12" s="346">
        <v>2.5228410637605947E-2</v>
      </c>
      <c r="H12" s="346">
        <v>0.15469983698886414</v>
      </c>
      <c r="I12" s="346"/>
      <c r="J12" s="346"/>
      <c r="K12" s="346">
        <v>0.10413602641284814</v>
      </c>
      <c r="L12" s="346">
        <v>0.10143646408839779</v>
      </c>
      <c r="M12" s="346">
        <v>6.919782508107386E-2</v>
      </c>
      <c r="N12" s="347"/>
      <c r="O12" s="346">
        <f>SUMPRODUCT(C12:M12,$C$45:$M$45)</f>
        <v>4.7766900952133304E-2</v>
      </c>
      <c r="P12" s="346">
        <f>SUMPRODUCT(C12:M12,$C$46:$M$46)</f>
        <v>5.5462033631066006E-2</v>
      </c>
      <c r="Q12" s="345">
        <f>O12-M12</f>
        <v>-2.1430924128940557E-2</v>
      </c>
      <c r="R12" s="345">
        <f>P12-M12</f>
        <v>-1.3735791450007855E-2</v>
      </c>
      <c r="S12" s="344"/>
      <c r="T12" s="356" t="s">
        <v>51</v>
      </c>
      <c r="U12" s="326">
        <f>INTERCEPT(Q38:Q42,R38:R42)</f>
        <v>2.848385226101452E-4</v>
      </c>
      <c r="V12" s="325"/>
      <c r="W12" s="371"/>
      <c r="X12" s="356" t="s">
        <v>51</v>
      </c>
      <c r="Y12" s="326">
        <f>INTERCEPT(Q33:Q42,R33:R42)</f>
        <v>-1.6327442449623059E-3</v>
      </c>
      <c r="Z12" s="325"/>
      <c r="AA12" s="342"/>
      <c r="AB12" s="63"/>
      <c r="AC12" s="63"/>
      <c r="AD12" s="63"/>
      <c r="AE12" s="63"/>
      <c r="AF12" s="63"/>
      <c r="AG12" s="63"/>
      <c r="AH12" s="63"/>
      <c r="AI12" s="63"/>
      <c r="AJ12" s="63"/>
    </row>
    <row r="13" spans="1:36" ht="16">
      <c r="A13" s="353"/>
      <c r="B13" s="352">
        <v>34334</v>
      </c>
      <c r="C13" s="346">
        <v>0.38662443739298724</v>
      </c>
      <c r="D13" s="346">
        <v>0.25034117454398186</v>
      </c>
      <c r="E13" s="346">
        <v>0.77542203163306267</v>
      </c>
      <c r="F13" s="346">
        <v>0.21837846294574637</v>
      </c>
      <c r="G13" s="346">
        <v>0.35938667000000013</v>
      </c>
      <c r="H13" s="346">
        <v>-0.1124967545314226</v>
      </c>
      <c r="I13" s="346"/>
      <c r="J13" s="346"/>
      <c r="K13" s="346">
        <v>0.16321625043106702</v>
      </c>
      <c r="L13" s="346">
        <v>0.13543338683788098</v>
      </c>
      <c r="M13" s="346">
        <v>5.3896256588751745E-2</v>
      </c>
      <c r="N13" s="347"/>
      <c r="O13" s="346">
        <f>SUMPRODUCT(C13:M13,$C$45:$M$45)</f>
        <v>0.26836964517687478</v>
      </c>
      <c r="P13" s="346">
        <f>SUMPRODUCT(C13:M13,$C$46:$M$46)</f>
        <v>0.25149634585886121</v>
      </c>
      <c r="Q13" s="345">
        <f>O13-M13</f>
        <v>0.21447338858812304</v>
      </c>
      <c r="R13" s="345">
        <f>P13-M13</f>
        <v>0.19760008927010947</v>
      </c>
      <c r="S13" s="344"/>
      <c r="T13" s="356" t="s">
        <v>749</v>
      </c>
      <c r="U13" s="323">
        <f>COUNTIF(O38:O42,"&lt;0")/5</f>
        <v>0.2</v>
      </c>
      <c r="V13" s="323">
        <f>COUNTIF(P38:P42,"&lt;0")/5</f>
        <v>0.2</v>
      </c>
      <c r="W13" s="371"/>
      <c r="X13" s="356" t="s">
        <v>52</v>
      </c>
      <c r="Y13" s="323">
        <f>COUNTIF(O33:O42,"&lt;0")/10</f>
        <v>0.1</v>
      </c>
      <c r="Z13" s="323">
        <f>COUNTIF(P33:P42,"&lt;0")/10</f>
        <v>0.1</v>
      </c>
      <c r="AA13" s="342"/>
      <c r="AB13" s="63"/>
      <c r="AC13" s="63"/>
      <c r="AD13" s="63"/>
      <c r="AE13" s="63"/>
      <c r="AF13" s="63"/>
      <c r="AG13" s="63"/>
      <c r="AH13" s="63"/>
      <c r="AI13" s="63"/>
      <c r="AJ13" s="63"/>
    </row>
    <row r="14" spans="1:36" ht="16">
      <c r="A14" s="353"/>
      <c r="B14" s="352">
        <v>34698</v>
      </c>
      <c r="C14" s="346">
        <v>-6.8214956053756159E-2</v>
      </c>
      <c r="D14" s="346">
        <v>-7.608584266545948E-2</v>
      </c>
      <c r="E14" s="346">
        <v>-0.18895417019419058</v>
      </c>
      <c r="F14" s="346">
        <v>-0.13227626301162909</v>
      </c>
      <c r="G14" s="346">
        <v>-9.1022446174200078E-2</v>
      </c>
      <c r="H14" s="346">
        <v>-7.8649531568851017E-2</v>
      </c>
      <c r="I14" s="346"/>
      <c r="J14" s="346"/>
      <c r="K14" s="346">
        <v>-4.66144608639526E-2</v>
      </c>
      <c r="L14" s="346">
        <v>-2.456264357660376E-2</v>
      </c>
      <c r="M14" s="346">
        <v>5.3616238527862681E-2</v>
      </c>
      <c r="N14" s="347"/>
      <c r="O14" s="346">
        <f>SUMPRODUCT(C14:M14,$C$45:$M$45)</f>
        <v>-6.3500705810535546E-2</v>
      </c>
      <c r="P14" s="346">
        <f>SUMPRODUCT(C14:M14,$C$46:$M$46)</f>
        <v>-6.3199350552731487E-2</v>
      </c>
      <c r="Q14" s="345">
        <f>O14-M14</f>
        <v>-0.11711694433839823</v>
      </c>
      <c r="R14" s="345">
        <f>P14-M14</f>
        <v>-0.11681558908059417</v>
      </c>
      <c r="S14" s="344"/>
      <c r="T14" s="371"/>
      <c r="U14" s="357"/>
      <c r="V14" s="357"/>
      <c r="W14" s="357"/>
      <c r="X14" s="371"/>
      <c r="Y14" s="357"/>
      <c r="Z14" s="357"/>
      <c r="AA14" s="342"/>
      <c r="AB14" s="63"/>
      <c r="AC14" s="324"/>
      <c r="AD14" s="324"/>
      <c r="AE14" s="356"/>
      <c r="AF14" s="370"/>
      <c r="AG14" s="356"/>
      <c r="AH14" s="356"/>
      <c r="AI14" s="356"/>
      <c r="AJ14" s="356"/>
    </row>
    <row r="15" spans="1:36" ht="16">
      <c r="A15" s="353"/>
      <c r="B15" s="352">
        <v>35062</v>
      </c>
      <c r="C15" s="346">
        <v>0.17271501717431015</v>
      </c>
      <c r="D15" s="346">
        <v>0.26503346474700473</v>
      </c>
      <c r="E15" s="346">
        <v>-1.1558987605624349E-2</v>
      </c>
      <c r="F15" s="346">
        <v>0.18309256742564473</v>
      </c>
      <c r="G15" s="346">
        <v>0.19704734497368204</v>
      </c>
      <c r="H15" s="346">
        <v>0.25481900351543851</v>
      </c>
      <c r="I15" s="346"/>
      <c r="J15" s="346"/>
      <c r="K15" s="346">
        <v>0.18628690828298722</v>
      </c>
      <c r="L15" s="346">
        <v>0.20628019323671509</v>
      </c>
      <c r="M15" s="346">
        <v>8.0329454203627915E-2</v>
      </c>
      <c r="N15" s="347"/>
      <c r="O15" s="346">
        <f>SUMPRODUCT(C15:M15,$C$45:$M$45)</f>
        <v>0.19404905937878408</v>
      </c>
      <c r="P15" s="346">
        <f>SUMPRODUCT(C15:M15,$C$46:$M$46)</f>
        <v>0.18283792525008927</v>
      </c>
      <c r="Q15" s="345">
        <f>O15-M15</f>
        <v>0.11371960517515617</v>
      </c>
      <c r="R15" s="345">
        <f>P15-M15</f>
        <v>0.10250847104646135</v>
      </c>
      <c r="S15" s="344"/>
      <c r="T15" s="369" t="s">
        <v>748</v>
      </c>
      <c r="U15" s="369"/>
      <c r="V15" s="369"/>
      <c r="W15" s="357"/>
      <c r="X15" s="369" t="s">
        <v>747</v>
      </c>
      <c r="Y15" s="369"/>
      <c r="Z15" s="369"/>
      <c r="AA15" s="342"/>
      <c r="AB15" s="63"/>
      <c r="AC15" s="367"/>
      <c r="AD15" s="366"/>
      <c r="AE15" s="368"/>
      <c r="AF15" s="368"/>
      <c r="AG15" s="367"/>
      <c r="AH15" s="366"/>
      <c r="AI15" s="367"/>
      <c r="AJ15" s="366"/>
    </row>
    <row r="16" spans="1:36" ht="16">
      <c r="A16" s="353"/>
      <c r="B16" s="352">
        <v>35430</v>
      </c>
      <c r="C16" s="346">
        <v>0.10356762891969895</v>
      </c>
      <c r="D16" s="346">
        <v>6.7621138134374092E-2</v>
      </c>
      <c r="E16" s="346">
        <v>-6.9752649717790272E-3</v>
      </c>
      <c r="F16" s="346">
        <v>0.21159470408509984</v>
      </c>
      <c r="G16" s="346">
        <v>0.18836412181233819</v>
      </c>
      <c r="H16" s="346">
        <v>0.25422031019639224</v>
      </c>
      <c r="I16" s="346"/>
      <c r="J16" s="346"/>
      <c r="K16" s="346">
        <v>0.11873001779492354</v>
      </c>
      <c r="L16" s="346">
        <v>9.4763716459751457E-2</v>
      </c>
      <c r="M16" s="346">
        <v>7.567336415069259E-2</v>
      </c>
      <c r="N16" s="347"/>
      <c r="O16" s="346">
        <f>SUMPRODUCT(C16:M16,$C$45:$M$45)</f>
        <v>0.10761085866245501</v>
      </c>
      <c r="P16" s="346">
        <f>SUMPRODUCT(C16:M16,$C$46:$M$46)</f>
        <v>9.800017313794171E-2</v>
      </c>
      <c r="Q16" s="345">
        <f>O16-M16</f>
        <v>3.1937494511762421E-2</v>
      </c>
      <c r="R16" s="345">
        <f>P16-M16</f>
        <v>2.2326808987249119E-2</v>
      </c>
      <c r="S16" s="344"/>
      <c r="T16" s="356" t="s">
        <v>746</v>
      </c>
      <c r="U16" s="365" t="s">
        <v>42</v>
      </c>
      <c r="V16" s="365" t="s">
        <v>43</v>
      </c>
      <c r="W16" s="357"/>
      <c r="X16" s="356" t="s">
        <v>746</v>
      </c>
      <c r="Y16" s="365" t="s">
        <v>42</v>
      </c>
      <c r="Z16" s="365" t="s">
        <v>43</v>
      </c>
      <c r="AA16" s="342"/>
      <c r="AB16" s="356"/>
      <c r="AC16" s="356"/>
      <c r="AD16" s="356"/>
      <c r="AE16" s="356"/>
      <c r="AF16" s="356"/>
      <c r="AG16" s="356"/>
      <c r="AH16" s="356"/>
      <c r="AI16" s="356"/>
      <c r="AJ16" s="356"/>
    </row>
    <row r="17" spans="1:36" ht="16">
      <c r="A17" s="353"/>
      <c r="B17" s="352">
        <v>35795</v>
      </c>
      <c r="C17" s="346">
        <v>0.10296403025766998</v>
      </c>
      <c r="D17" s="346">
        <v>0.41682503873394872</v>
      </c>
      <c r="E17" s="346">
        <v>7.7790694308181196E-2</v>
      </c>
      <c r="F17" s="346">
        <v>0.38461444946808698</v>
      </c>
      <c r="G17" s="346">
        <v>0.22485288818173976</v>
      </c>
      <c r="H17" s="346">
        <v>4.7442663294552156E-2</v>
      </c>
      <c r="I17" s="346"/>
      <c r="J17" s="346"/>
      <c r="K17" s="346">
        <v>0.12227866978309487</v>
      </c>
      <c r="L17" s="346">
        <v>0.10709223101193466</v>
      </c>
      <c r="M17" s="346">
        <v>5.6347654574081529E-2</v>
      </c>
      <c r="N17" s="347"/>
      <c r="O17" s="346">
        <f>SUMPRODUCT(C17:M17,$C$45:$M$45)</f>
        <v>0.19553978124611834</v>
      </c>
      <c r="P17" s="346">
        <f>SUMPRODUCT(C17:M17,$C$46:$M$46)</f>
        <v>0.19734240901277778</v>
      </c>
      <c r="Q17" s="345">
        <f>O17-M17</f>
        <v>0.13919212667203681</v>
      </c>
      <c r="R17" s="345">
        <f>P17-M17</f>
        <v>0.14099475443869625</v>
      </c>
      <c r="S17" s="344"/>
      <c r="T17" s="356" t="s">
        <v>44</v>
      </c>
      <c r="U17" s="364">
        <f>AVERAGE(O28:O42)</f>
        <v>6.7184411493414212E-2</v>
      </c>
      <c r="V17" s="363">
        <f>AVERAGE(P28:P42)</f>
        <v>6.7442746948372642E-2</v>
      </c>
      <c r="W17" s="357"/>
      <c r="X17" s="356" t="s">
        <v>44</v>
      </c>
      <c r="Y17" s="364">
        <f>AVERAGE(O23:O42)</f>
        <v>8.2360284613735207E-2</v>
      </c>
      <c r="Z17" s="363">
        <f>AVERAGE(P23:P42)</f>
        <v>8.2211489010277722E-2</v>
      </c>
      <c r="AA17" s="342"/>
      <c r="AB17" s="356"/>
      <c r="AC17" s="346"/>
      <c r="AD17" s="346"/>
      <c r="AE17" s="346"/>
      <c r="AF17" s="346"/>
      <c r="AG17" s="346"/>
      <c r="AH17" s="346"/>
      <c r="AI17" s="346"/>
      <c r="AJ17" s="346"/>
    </row>
    <row r="18" spans="1:36" ht="16">
      <c r="A18" s="353"/>
      <c r="B18" s="352">
        <v>36160</v>
      </c>
      <c r="C18" s="346">
        <v>0.13726628004190911</v>
      </c>
      <c r="D18" s="346">
        <v>0.32567726840042899</v>
      </c>
      <c r="E18" s="346">
        <v>-0.20689840979691765</v>
      </c>
      <c r="F18" s="346">
        <v>-4.5108400000000048E-2</v>
      </c>
      <c r="G18" s="346">
        <v>0.23146259190891794</v>
      </c>
      <c r="H18" s="346">
        <v>-0.31744296242175918</v>
      </c>
      <c r="I18" s="346"/>
      <c r="J18" s="346"/>
      <c r="K18" s="346">
        <v>9.5395446105321247E-2</v>
      </c>
      <c r="L18" s="346">
        <v>0.10082194044029613</v>
      </c>
      <c r="M18" s="346">
        <v>5.1410478203915977E-2</v>
      </c>
      <c r="N18" s="347"/>
      <c r="O18" s="346">
        <f>SUMPRODUCT(C18:M18,$C$45:$M$45)</f>
        <v>0.14293301024588706</v>
      </c>
      <c r="P18" s="346">
        <f>SUMPRODUCT(C18:M18,$C$46:$M$46)</f>
        <v>0.13750136435319604</v>
      </c>
      <c r="Q18" s="345">
        <f>O18-M18</f>
        <v>9.1522532041971083E-2</v>
      </c>
      <c r="R18" s="345">
        <f>P18-M18</f>
        <v>8.6090886149280066E-2</v>
      </c>
      <c r="S18" s="344"/>
      <c r="T18" s="356" t="s">
        <v>45</v>
      </c>
      <c r="U18" s="363">
        <f>U5</f>
        <v>3.46E-3</v>
      </c>
      <c r="V18" s="363">
        <f>V5</f>
        <v>2.9849999999999998E-3</v>
      </c>
      <c r="W18" s="357"/>
      <c r="X18" s="356" t="s">
        <v>45</v>
      </c>
      <c r="Y18" s="363">
        <f>Y5</f>
        <v>3.46E-3</v>
      </c>
      <c r="Z18" s="363">
        <f>Z5</f>
        <v>2.9849999999999998E-3</v>
      </c>
      <c r="AA18" s="342"/>
      <c r="AB18" s="356"/>
      <c r="AC18" s="329"/>
      <c r="AD18" s="329"/>
      <c r="AE18" s="346"/>
      <c r="AF18" s="346"/>
      <c r="AG18" s="346"/>
      <c r="AH18" s="346"/>
      <c r="AI18" s="346"/>
      <c r="AJ18" s="346"/>
    </row>
    <row r="19" spans="1:36">
      <c r="A19" s="353"/>
      <c r="B19" s="352">
        <v>36525</v>
      </c>
      <c r="C19" s="346">
        <v>0.11234151969956807</v>
      </c>
      <c r="D19" s="346">
        <v>0.17486373967669344</v>
      </c>
      <c r="E19" s="346">
        <v>0.55981354617880297</v>
      </c>
      <c r="F19" s="346">
        <v>-0.10955939920300906</v>
      </c>
      <c r="G19" s="346">
        <v>-4.8631011537484725E-2</v>
      </c>
      <c r="H19" s="346">
        <v>0.32097114593168485</v>
      </c>
      <c r="I19" s="346"/>
      <c r="J19" s="346">
        <v>-3.1513490725126436E-2</v>
      </c>
      <c r="K19" s="346">
        <v>-1.2189966813256903E-2</v>
      </c>
      <c r="L19" s="346">
        <v>2.7765270898998384E-3</v>
      </c>
      <c r="M19" s="346">
        <v>5.0084748137491975E-2</v>
      </c>
      <c r="N19" s="347"/>
      <c r="O19" s="346">
        <f>SUMPRODUCT(C19:M19,$C$45:$M$45)</f>
        <v>6.9284063839233578E-2</v>
      </c>
      <c r="P19" s="346">
        <f>SUMPRODUCT(C19:M19,$C$46:$M$46)</f>
        <v>7.9112047119298493E-2</v>
      </c>
      <c r="Q19" s="345">
        <f>O19-M19</f>
        <v>1.9199315701741604E-2</v>
      </c>
      <c r="R19" s="345">
        <f>P19-M19</f>
        <v>2.9027298981806518E-2</v>
      </c>
      <c r="S19" s="344"/>
      <c r="T19" s="356" t="s">
        <v>745</v>
      </c>
      <c r="U19" s="359">
        <f>U17-U18</f>
        <v>6.3724411493414207E-2</v>
      </c>
      <c r="V19" s="359">
        <f>V17-V18</f>
        <v>6.4457746948372641E-2</v>
      </c>
      <c r="W19" s="357"/>
      <c r="X19" s="356" t="s">
        <v>745</v>
      </c>
      <c r="Y19" s="359">
        <f>Y17-Y18</f>
        <v>7.8900284613735203E-2</v>
      </c>
      <c r="Z19" s="359">
        <f>Z17-Z18</f>
        <v>7.922648901027772E-2</v>
      </c>
      <c r="AA19" s="342"/>
      <c r="AB19" s="356"/>
      <c r="AC19" s="329"/>
      <c r="AD19" s="329"/>
      <c r="AE19" s="346"/>
      <c r="AF19" s="346"/>
      <c r="AG19" s="346"/>
      <c r="AH19" s="346"/>
      <c r="AI19" s="346"/>
      <c r="AJ19" s="346"/>
    </row>
    <row r="20" spans="1:36">
      <c r="A20" s="353"/>
      <c r="B20" s="352">
        <v>36889</v>
      </c>
      <c r="C20" s="346">
        <v>7.0635463382531904E-2</v>
      </c>
      <c r="D20" s="346">
        <v>2.5502549026545918E-2</v>
      </c>
      <c r="E20" s="346">
        <v>-0.18284162488217104</v>
      </c>
      <c r="F20" s="346">
        <v>0.45465616534900377</v>
      </c>
      <c r="G20" s="346">
        <v>0.16351227293993786</v>
      </c>
      <c r="H20" s="346">
        <v>0.76336038191662725</v>
      </c>
      <c r="I20" s="346"/>
      <c r="J20" s="346">
        <v>4.7067145500054419E-2</v>
      </c>
      <c r="K20" s="346">
        <v>0.12079117420081364</v>
      </c>
      <c r="L20" s="346">
        <v>9.7433211105290018E-2</v>
      </c>
      <c r="M20" s="346">
        <v>6.2738126806555883E-2</v>
      </c>
      <c r="N20" s="347"/>
      <c r="O20" s="350">
        <f>SUMPRODUCT(C20:M20,$C$45:$M$45)</f>
        <v>0.11039974574814373</v>
      </c>
      <c r="P20" s="350">
        <f>SUMPRODUCT(C20:M20,$C$46:$M$46)</f>
        <v>9.6851953685026415E-2</v>
      </c>
      <c r="Q20" s="345">
        <f>O20-M20</f>
        <v>4.7661618941587852E-2</v>
      </c>
      <c r="R20" s="345">
        <f>P20-M20</f>
        <v>3.4113826878470532E-2</v>
      </c>
      <c r="S20" s="344"/>
      <c r="T20" s="356" t="s">
        <v>46</v>
      </c>
      <c r="U20" s="359">
        <f>AVERAGE(Q28:Q42)</f>
        <v>3.9250764544453129E-2</v>
      </c>
      <c r="V20" s="359">
        <f>AVERAGE(R28:R42)</f>
        <v>3.9509099999411559E-2</v>
      </c>
      <c r="W20" s="357"/>
      <c r="X20" s="356" t="s">
        <v>46</v>
      </c>
      <c r="Y20" s="359">
        <f>AVERAGE(Q23:Q42)</f>
        <v>4.6904719410616774E-2</v>
      </c>
      <c r="Z20" s="359">
        <f>AVERAGE(R23:R42)</f>
        <v>4.6755923807159296E-2</v>
      </c>
      <c r="AA20" s="342"/>
      <c r="AB20" s="356"/>
      <c r="AC20" s="346"/>
      <c r="AD20" s="362"/>
      <c r="AE20" s="346"/>
      <c r="AF20" s="346"/>
      <c r="AG20" s="346"/>
      <c r="AH20" s="346"/>
      <c r="AI20" s="346"/>
      <c r="AJ20" s="346"/>
    </row>
    <row r="21" spans="1:36">
      <c r="A21" s="353"/>
      <c r="B21" s="352">
        <v>37256</v>
      </c>
      <c r="C21" s="346">
        <v>0.1143414284162485</v>
      </c>
      <c r="D21" s="346">
        <v>-9.3864640888791651E-2</v>
      </c>
      <c r="E21" s="346">
        <v>5.9718628415468267E-2</v>
      </c>
      <c r="F21" s="346">
        <v>0.22694139469740326</v>
      </c>
      <c r="G21" s="346">
        <v>0.10530518874089267</v>
      </c>
      <c r="H21" s="346">
        <v>-0.26112251589514257</v>
      </c>
      <c r="I21" s="346"/>
      <c r="J21" s="346">
        <v>6.5842124408875824E-2</v>
      </c>
      <c r="K21" s="346">
        <v>5.449652049784004E-2</v>
      </c>
      <c r="L21" s="346">
        <v>8.2850323900443223E-2</v>
      </c>
      <c r="M21" s="346">
        <v>5.2425964599871699E-2</v>
      </c>
      <c r="N21" s="347"/>
      <c r="O21" s="350">
        <f>SUMPRODUCT(C21:M21,$C$45:$M$45)</f>
        <v>6.8759296912175E-2</v>
      </c>
      <c r="P21" s="350">
        <f>SUMPRODUCT(C21:M21,$C$46:$M$46)</f>
        <v>4.6680425219136401E-2</v>
      </c>
      <c r="Q21" s="345">
        <f>O21-M21</f>
        <v>1.63333323123033E-2</v>
      </c>
      <c r="R21" s="345">
        <f>P21-M21</f>
        <v>-5.7455393807352984E-3</v>
      </c>
      <c r="S21" s="344"/>
      <c r="T21" s="356" t="s">
        <v>47</v>
      </c>
      <c r="U21" s="359">
        <f>U20-U18</f>
        <v>3.5790764544453131E-2</v>
      </c>
      <c r="V21" s="359">
        <f>V20-V18</f>
        <v>3.6524099999411558E-2</v>
      </c>
      <c r="W21" s="357"/>
      <c r="X21" s="356" t="s">
        <v>47</v>
      </c>
      <c r="Y21" s="359">
        <f>Y20-Y18</f>
        <v>4.3444719410616776E-2</v>
      </c>
      <c r="Z21" s="359">
        <f>Z20-Z18</f>
        <v>4.3770923807159294E-2</v>
      </c>
      <c r="AA21" s="342"/>
      <c r="AB21" s="356"/>
      <c r="AC21" s="346"/>
      <c r="AD21" s="346"/>
      <c r="AE21" s="361"/>
      <c r="AF21" s="361"/>
      <c r="AG21" s="346"/>
      <c r="AH21" s="346"/>
      <c r="AI21" s="346"/>
      <c r="AJ21" s="346"/>
    </row>
    <row r="22" spans="1:36" ht="16">
      <c r="A22" s="353"/>
      <c r="B22" s="352">
        <v>37621</v>
      </c>
      <c r="C22" s="346">
        <v>-9.3455690707294425E-2</v>
      </c>
      <c r="D22" s="346">
        <v>-0.2685701772254061</v>
      </c>
      <c r="E22" s="346">
        <v>-0.14547145642490467</v>
      </c>
      <c r="F22" s="346">
        <v>-1.9329127371602861E-2</v>
      </c>
      <c r="G22" s="346">
        <v>3.871505575102363E-2</v>
      </c>
      <c r="H22" s="346">
        <v>0.20054699558004652</v>
      </c>
      <c r="I22" s="346">
        <v>0.17225454091588666</v>
      </c>
      <c r="J22" s="346">
        <v>7.5085324232082584E-3</v>
      </c>
      <c r="K22" s="346">
        <v>8.811843613213699E-2</v>
      </c>
      <c r="L22" s="346">
        <v>0.11574307304785947</v>
      </c>
      <c r="M22" s="346">
        <v>4.7674836834860512E-2</v>
      </c>
      <c r="N22" s="347"/>
      <c r="O22" s="350">
        <f>SUMPRODUCT(C22:M22,$C$45:$M$45)</f>
        <v>-6.5448973905836996E-2</v>
      </c>
      <c r="P22" s="350">
        <f>SUMPRODUCT(C22:M22,$C$46:$M$46)</f>
        <v>-5.5982723268187519E-2</v>
      </c>
      <c r="Q22" s="345">
        <f>O22-M22</f>
        <v>-0.11312381074069751</v>
      </c>
      <c r="R22" s="345">
        <f>P22-M22</f>
        <v>-0.10365756010304802</v>
      </c>
      <c r="S22" s="344"/>
      <c r="T22" s="356" t="s">
        <v>48</v>
      </c>
      <c r="U22" s="359">
        <f>_xlfn.STDEV.S(Q28:Q42)</f>
        <v>0.11759629473148511</v>
      </c>
      <c r="V22" s="359">
        <f>_xlfn.STDEV.S(R28:R42)</f>
        <v>0.11384391160057519</v>
      </c>
      <c r="W22" s="357"/>
      <c r="X22" s="356" t="s">
        <v>48</v>
      </c>
      <c r="Y22" s="359">
        <f>_xlfn.STDEV.S(Q23:Q42)</f>
        <v>0.10557551401502861</v>
      </c>
      <c r="Z22" s="359">
        <f>_xlfn.STDEV.S(R23:R42)</f>
        <v>0.10275518160604345</v>
      </c>
      <c r="AA22" s="342"/>
      <c r="AB22" s="324"/>
      <c r="AC22" s="360"/>
      <c r="AD22" s="360"/>
      <c r="AE22" s="360"/>
      <c r="AF22" s="360"/>
      <c r="AG22" s="360"/>
      <c r="AH22" s="360"/>
      <c r="AI22" s="323"/>
      <c r="AJ22" s="323"/>
    </row>
    <row r="23" spans="1:36">
      <c r="A23" s="353"/>
      <c r="B23" s="354">
        <v>37986</v>
      </c>
      <c r="C23" s="346">
        <v>0.13118008799733571</v>
      </c>
      <c r="D23" s="346">
        <v>-3.1607605677441697E-4</v>
      </c>
      <c r="E23" s="346">
        <v>0.16796046235761075</v>
      </c>
      <c r="F23" s="346">
        <v>3.8520102834683989E-2</v>
      </c>
      <c r="G23" s="346">
        <v>8.6361255407403581E-2</v>
      </c>
      <c r="H23" s="346">
        <v>-9.7804428652232822E-2</v>
      </c>
      <c r="I23" s="346">
        <v>6.4350395690073059E-2</v>
      </c>
      <c r="J23" s="346">
        <v>0.20988192024777397</v>
      </c>
      <c r="K23" s="346">
        <v>3.0479295996064248E-2</v>
      </c>
      <c r="L23" s="346">
        <v>6.5949881476464522E-2</v>
      </c>
      <c r="M23" s="346">
        <v>4.8992543793930254E-2</v>
      </c>
      <c r="N23" s="347"/>
      <c r="O23" s="350">
        <f>SUMPRODUCT(C23:M23,$C$45:$M$45)</f>
        <v>6.9692207529821734E-2</v>
      </c>
      <c r="P23" s="350">
        <f>SUMPRODUCT(C23:M23,$C$46:$M$46)</f>
        <v>6.5656241449426264E-2</v>
      </c>
      <c r="Q23" s="345">
        <f>O23-M23</f>
        <v>2.069966373589148E-2</v>
      </c>
      <c r="R23" s="345">
        <f>P23-M23</f>
        <v>1.666369765549601E-2</v>
      </c>
      <c r="S23" s="344"/>
      <c r="T23" s="356" t="s">
        <v>49</v>
      </c>
      <c r="U23" s="359">
        <f>U20/U22</f>
        <v>0.33377552102365832</v>
      </c>
      <c r="V23" s="359">
        <f>V20/V22</f>
        <v>0.34704622710110694</v>
      </c>
      <c r="W23" s="357"/>
      <c r="X23" s="356" t="s">
        <v>49</v>
      </c>
      <c r="Y23" s="359">
        <f>Y20/Y22</f>
        <v>0.44427649581644391</v>
      </c>
      <c r="Z23" s="359">
        <f>Z20/Z22</f>
        <v>0.45502254072615439</v>
      </c>
      <c r="AA23" s="342"/>
      <c r="AB23" s="63"/>
      <c r="AC23" s="63"/>
      <c r="AD23" s="63"/>
      <c r="AE23" s="63"/>
      <c r="AF23" s="63"/>
      <c r="AG23" s="63"/>
      <c r="AH23" s="63"/>
      <c r="AI23" s="63"/>
      <c r="AJ23" s="63"/>
    </row>
    <row r="24" spans="1:36">
      <c r="A24" s="353"/>
      <c r="B24" s="352">
        <v>38352</v>
      </c>
      <c r="C24" s="346">
        <v>0.26828092367818646</v>
      </c>
      <c r="D24" s="346">
        <v>0.10769965994013475</v>
      </c>
      <c r="E24" s="346">
        <v>0.21059437613617038</v>
      </c>
      <c r="F24" s="346">
        <v>0.28603211647098781</v>
      </c>
      <c r="G24" s="346">
        <v>0.308487807423381</v>
      </c>
      <c r="H24" s="346">
        <v>0.12724047497158231</v>
      </c>
      <c r="I24" s="346">
        <v>7.1312485035809559E-2</v>
      </c>
      <c r="J24" s="346">
        <v>0.73329066837326495</v>
      </c>
      <c r="K24" s="346">
        <v>6.9593228642088389E-2</v>
      </c>
      <c r="L24" s="346">
        <v>8.9164217827549797E-2</v>
      </c>
      <c r="M24" s="346">
        <v>5.6178622812821599E-2</v>
      </c>
      <c r="N24" s="347"/>
      <c r="O24" s="350">
        <f>SUMPRODUCT(C24:M24,$C$45:$M$45)</f>
        <v>0.17975399638440231</v>
      </c>
      <c r="P24" s="350">
        <f>SUMPRODUCT(C24:M24,$C$46:$M$46)</f>
        <v>0.18204271797105595</v>
      </c>
      <c r="Q24" s="345">
        <f>O24-M24</f>
        <v>0.12357537357158072</v>
      </c>
      <c r="R24" s="345">
        <f>P24-M24</f>
        <v>0.12586409515823435</v>
      </c>
      <c r="S24" s="344"/>
      <c r="T24" s="356" t="s">
        <v>50</v>
      </c>
      <c r="U24" s="327">
        <f>SLOPE(Q28:Q42,R28:R42)</f>
        <v>1.0269055890306593</v>
      </c>
      <c r="V24" s="325"/>
      <c r="W24" s="357"/>
      <c r="X24" s="356" t="s">
        <v>50</v>
      </c>
      <c r="Y24" s="327">
        <f>SLOPE(Q23:Q42,R23:R42)</f>
        <v>1.0217155828661457</v>
      </c>
      <c r="Z24" s="325"/>
      <c r="AA24" s="342"/>
      <c r="AB24" s="63"/>
      <c r="AC24" s="63"/>
      <c r="AD24" s="63"/>
      <c r="AE24" s="63"/>
      <c r="AF24" s="63"/>
      <c r="AG24" s="63"/>
      <c r="AH24" s="63"/>
      <c r="AI24" s="63"/>
      <c r="AJ24" s="63"/>
    </row>
    <row r="25" spans="1:36">
      <c r="A25" s="353"/>
      <c r="B25" s="352">
        <v>38716</v>
      </c>
      <c r="C25" s="346">
        <v>0.25607373695848934</v>
      </c>
      <c r="D25" s="346">
        <v>0.17575054591474149</v>
      </c>
      <c r="E25" s="346">
        <v>0.4377710179013925</v>
      </c>
      <c r="F25" s="346">
        <v>0.1798174666510326</v>
      </c>
      <c r="G25" s="346">
        <v>0.12561013485296324</v>
      </c>
      <c r="H25" s="346">
        <v>0.34172440738023768</v>
      </c>
      <c r="I25" s="346">
        <v>0.19955480461245556</v>
      </c>
      <c r="J25" s="346">
        <v>0.3148105413762865</v>
      </c>
      <c r="K25" s="346">
        <v>5.8026769797322242E-2</v>
      </c>
      <c r="L25" s="346">
        <v>6.618701538611127E-2</v>
      </c>
      <c r="M25" s="346">
        <v>5.7413990160187112E-2</v>
      </c>
      <c r="N25" s="347"/>
      <c r="O25" s="350">
        <f>SUMPRODUCT(C25:M25,$C$45:$M$45)</f>
        <v>0.17376089494403751</v>
      </c>
      <c r="P25" s="350">
        <f>SUMPRODUCT(C25:M25,$C$46:$M$46)</f>
        <v>0.17616991687291467</v>
      </c>
      <c r="Q25" s="345">
        <f>O25-M25</f>
        <v>0.1163469047838504</v>
      </c>
      <c r="R25" s="345">
        <f>P25-M25</f>
        <v>0.11875592671272756</v>
      </c>
      <c r="S25" s="344"/>
      <c r="T25" s="356" t="s">
        <v>51</v>
      </c>
      <c r="U25" s="326">
        <f>INTERCEPT(Q28:Q42,R28:R42)</f>
        <v>-1.3213510625138189E-3</v>
      </c>
      <c r="V25" s="325"/>
      <c r="W25" s="358"/>
      <c r="X25" s="356" t="s">
        <v>51</v>
      </c>
      <c r="Y25" s="326">
        <f>INTERCEPT(Q23:Q42,R23:R42)</f>
        <v>-8.6653653446008144E-4</v>
      </c>
      <c r="Z25" s="325"/>
      <c r="AA25" s="342"/>
      <c r="AB25" s="63"/>
      <c r="AC25" s="63"/>
      <c r="AD25" s="63"/>
      <c r="AE25" s="63"/>
      <c r="AF25" s="63"/>
      <c r="AG25" s="63"/>
      <c r="AH25" s="63"/>
      <c r="AI25" s="63"/>
      <c r="AJ25" s="63"/>
    </row>
    <row r="26" spans="1:36">
      <c r="A26" s="353"/>
      <c r="B26" s="352">
        <v>39080</v>
      </c>
      <c r="C26" s="346">
        <v>0.23319792497822678</v>
      </c>
      <c r="D26" s="346">
        <v>0.12286793725085499</v>
      </c>
      <c r="E26" s="346">
        <v>0.23361259420521385</v>
      </c>
      <c r="F26" s="346">
        <v>0.29160507820307746</v>
      </c>
      <c r="G26" s="346">
        <v>0.33093196632353483</v>
      </c>
      <c r="H26" s="346">
        <v>-0.2097884979622967</v>
      </c>
      <c r="I26" s="346">
        <v>6.7687492663525584E-2</v>
      </c>
      <c r="J26" s="346">
        <v>0.39895745577085107</v>
      </c>
      <c r="K26" s="346">
        <v>3.1410824443611318E-2</v>
      </c>
      <c r="L26" s="346">
        <v>4.4090826190041676E-2</v>
      </c>
      <c r="M26" s="346">
        <v>6.0214425640291003E-2</v>
      </c>
      <c r="N26" s="347"/>
      <c r="O26" s="350">
        <f>SUMPRODUCT(C26:M26,$C$45:$M$45)</f>
        <v>0.15885665681736305</v>
      </c>
      <c r="P26" s="350">
        <f>SUMPRODUCT(C26:M26,$C$46:$M$46)</f>
        <v>0.15538739527357298</v>
      </c>
      <c r="Q26" s="345">
        <f>O26-M26</f>
        <v>9.8642231177072048E-2</v>
      </c>
      <c r="R26" s="345">
        <f>P26-M26</f>
        <v>9.5172969633281979E-2</v>
      </c>
      <c r="S26" s="344"/>
      <c r="T26" s="356" t="s">
        <v>52</v>
      </c>
      <c r="U26" s="323">
        <f>COUNTIF(O28:O42,"&lt;0")/15</f>
        <v>0.2</v>
      </c>
      <c r="V26" s="323">
        <f>COUNTIF(P28:P42,"&lt;0")/15</f>
        <v>0.2</v>
      </c>
      <c r="W26" s="357"/>
      <c r="X26" s="356" t="s">
        <v>52</v>
      </c>
      <c r="Y26" s="323">
        <f>COUNTIF(O23:O42,"&lt;0")/20</f>
        <v>0.15</v>
      </c>
      <c r="Z26" s="323">
        <f>COUNTIF(P23:P42,"&lt;0")/20</f>
        <v>0.15</v>
      </c>
      <c r="AA26" s="342"/>
      <c r="AB26" s="63"/>
      <c r="AC26" s="63"/>
      <c r="AD26" s="63"/>
      <c r="AE26" s="63"/>
      <c r="AF26" s="63"/>
      <c r="AG26" s="63"/>
      <c r="AH26" s="63"/>
      <c r="AI26" s="63"/>
      <c r="AJ26" s="63"/>
    </row>
    <row r="27" spans="1:36">
      <c r="A27" s="353"/>
      <c r="B27" s="352">
        <v>39447</v>
      </c>
      <c r="C27" s="346">
        <v>0.16507533938502728</v>
      </c>
      <c r="D27" s="346">
        <v>-1.6458287418538609E-2</v>
      </c>
      <c r="E27" s="346">
        <v>0.25514261064306787</v>
      </c>
      <c r="F27" s="346">
        <v>-0.20222419270242031</v>
      </c>
      <c r="G27" s="346">
        <v>-7.7265299917610553E-2</v>
      </c>
      <c r="H27" s="346">
        <v>0.18767251178673416</v>
      </c>
      <c r="I27" s="346">
        <v>0.1502003788632631</v>
      </c>
      <c r="J27" s="346">
        <v>0.14455443060208006</v>
      </c>
      <c r="K27" s="346">
        <v>3.4628109755845626E-2</v>
      </c>
      <c r="L27" s="346">
        <v>6.6269269400409891E-2</v>
      </c>
      <c r="M27" s="346">
        <v>6.7307017420722426E-2</v>
      </c>
      <c r="N27" s="347"/>
      <c r="O27" s="350">
        <f>SUMPRODUCT(C27:M27,$C$45:$M$45)</f>
        <v>5.7375764197866358E-2</v>
      </c>
      <c r="P27" s="350">
        <f>SUMPRODUCT(C27:M27,$C$46:$M$46)</f>
        <v>5.3332304412995052E-2</v>
      </c>
      <c r="Q27" s="345">
        <f>O27-M27</f>
        <v>-9.9312532228560679E-3</v>
      </c>
      <c r="R27" s="345">
        <f>P27-M27</f>
        <v>-1.3974713007727374E-2</v>
      </c>
      <c r="S27" s="344"/>
      <c r="T27" s="342"/>
      <c r="U27" s="342"/>
      <c r="V27" s="342"/>
      <c r="W27" s="342"/>
      <c r="X27" s="342"/>
      <c r="Y27" s="342"/>
      <c r="Z27" s="342"/>
      <c r="AA27" s="342"/>
      <c r="AB27" s="63"/>
      <c r="AC27" s="63"/>
      <c r="AD27" s="63"/>
      <c r="AE27" s="63"/>
      <c r="AF27" s="63"/>
      <c r="AG27" s="63"/>
      <c r="AH27" s="63"/>
      <c r="AI27" s="63"/>
      <c r="AJ27" s="63"/>
    </row>
    <row r="28" spans="1:36">
      <c r="A28" s="353"/>
      <c r="B28" s="354">
        <v>39813</v>
      </c>
      <c r="C28" s="346">
        <v>-0.36979122385818441</v>
      </c>
      <c r="D28" s="346">
        <v>-0.24856904100109412</v>
      </c>
      <c r="E28" s="346">
        <v>-0.41039503248444376</v>
      </c>
      <c r="F28" s="346">
        <v>-0.30785688742436634</v>
      </c>
      <c r="G28" s="346">
        <v>-0.56843798503525145</v>
      </c>
      <c r="H28" s="346">
        <v>-0.32607476193988838</v>
      </c>
      <c r="I28" s="346">
        <v>0.14524140907825211</v>
      </c>
      <c r="J28" s="346">
        <v>-0.13750013701783415</v>
      </c>
      <c r="K28" s="346">
        <v>0.14949428008519527</v>
      </c>
      <c r="L28" s="346">
        <v>9.2294145352528112E-2</v>
      </c>
      <c r="M28" s="346">
        <v>7.6012652608942854E-2</v>
      </c>
      <c r="N28" s="347"/>
      <c r="O28" s="350">
        <f>SUMPRODUCT(C28:M28,$C$45:$M$45)</f>
        <v>-0.19222698103268748</v>
      </c>
      <c r="P28" s="350">
        <f>SUMPRODUCT(C28:M28,$C$46:$M$46)</f>
        <v>-0.1826022687386403</v>
      </c>
      <c r="Q28" s="345">
        <f>O28-M28</f>
        <v>-0.26823963364163034</v>
      </c>
      <c r="R28" s="345">
        <f>P28-M28</f>
        <v>-0.25861492134758313</v>
      </c>
      <c r="S28" s="344"/>
      <c r="T28" s="63"/>
      <c r="U28" s="63"/>
      <c r="V28" s="63"/>
      <c r="W28" s="63"/>
      <c r="X28" s="63"/>
      <c r="Y28" s="63"/>
      <c r="Z28" s="63"/>
      <c r="AA28" s="63"/>
      <c r="AB28" s="63"/>
      <c r="AC28" s="63"/>
      <c r="AD28" s="63"/>
      <c r="AE28" s="63"/>
      <c r="AF28" s="63"/>
      <c r="AG28" s="63"/>
      <c r="AH28" s="63"/>
      <c r="AI28" s="63"/>
      <c r="AJ28" s="63"/>
    </row>
    <row r="29" spans="1:36">
      <c r="A29" s="353"/>
      <c r="B29" s="352">
        <v>40178</v>
      </c>
      <c r="C29" s="346">
        <v>0.37038154462958706</v>
      </c>
      <c r="D29" s="346">
        <v>1.3938824511022574E-2</v>
      </c>
      <c r="E29" s="346">
        <v>0.38782204926739738</v>
      </c>
      <c r="F29" s="346">
        <v>3.6357581679292927E-2</v>
      </c>
      <c r="G29" s="346">
        <v>0.12219937863563479</v>
      </c>
      <c r="H29" s="346">
        <v>-0.12023384888298128</v>
      </c>
      <c r="I29" s="346">
        <v>1.9979246552846996E-2</v>
      </c>
      <c r="J29" s="346">
        <v>7.4626675986528612E-2</v>
      </c>
      <c r="K29" s="346">
        <v>1.7342726803864617E-2</v>
      </c>
      <c r="L29" s="346">
        <v>8.0314960629921162E-2</v>
      </c>
      <c r="M29" s="346">
        <v>3.4749247122564331E-2</v>
      </c>
      <c r="N29" s="347"/>
      <c r="O29" s="350">
        <f>SUMPRODUCT(C29:M29,$C$45:$M$45)</f>
        <v>0.16677244315848166</v>
      </c>
      <c r="P29" s="350">
        <f>SUMPRODUCT(C29:M29,$C$46:$M$46)</f>
        <v>0.13037110165578561</v>
      </c>
      <c r="Q29" s="345">
        <f>O29-M29</f>
        <v>0.13202319603591733</v>
      </c>
      <c r="R29" s="345">
        <f>P29-M29</f>
        <v>9.5621854533221279E-2</v>
      </c>
      <c r="S29" s="344"/>
      <c r="T29" s="63"/>
      <c r="U29" s="63"/>
      <c r="V29" s="63"/>
      <c r="W29" s="63"/>
      <c r="X29" s="63"/>
      <c r="Y29" s="63"/>
      <c r="Z29" s="63"/>
      <c r="AA29" s="63"/>
      <c r="AB29" s="63"/>
      <c r="AC29" s="63"/>
      <c r="AD29" s="63"/>
      <c r="AE29" s="63"/>
      <c r="AF29" s="63"/>
      <c r="AG29" s="63"/>
      <c r="AH29" s="63"/>
      <c r="AI29" s="63"/>
      <c r="AJ29" s="63"/>
    </row>
    <row r="30" spans="1:36">
      <c r="A30" s="353"/>
      <c r="B30" s="352">
        <v>40543</v>
      </c>
      <c r="C30" s="346">
        <v>6.6235138133468041E-3</v>
      </c>
      <c r="D30" s="346">
        <v>-1.437447638791034E-2</v>
      </c>
      <c r="E30" s="346">
        <v>4.5789377409019671E-2</v>
      </c>
      <c r="F30" s="346">
        <v>8.3015562817275734E-2</v>
      </c>
      <c r="G30" s="346">
        <v>-6.2509998945144973E-3</v>
      </c>
      <c r="H30" s="346">
        <v>-4.3439416649402207E-2</v>
      </c>
      <c r="I30" s="346">
        <v>6.6973445415923649E-2</v>
      </c>
      <c r="J30" s="346">
        <v>7.8597868893172551E-2</v>
      </c>
      <c r="K30" s="346">
        <v>6.0351831874479123E-2</v>
      </c>
      <c r="L30" s="346">
        <v>9.2773844231570646E-2</v>
      </c>
      <c r="M30" s="346">
        <v>4.6648711224513972E-2</v>
      </c>
      <c r="N30" s="347"/>
      <c r="O30" s="350">
        <f>SUMPRODUCT(C30:M30,$C$45:$M$45)</f>
        <v>2.8875692501538514E-2</v>
      </c>
      <c r="P30" s="350">
        <f>SUMPRODUCT(C30:M30,$C$46:$M$46)</f>
        <v>2.9734545226565753E-2</v>
      </c>
      <c r="Q30" s="345">
        <f>O30-M30</f>
        <v>-1.7773018722975459E-2</v>
      </c>
      <c r="R30" s="345">
        <f>P30-M30</f>
        <v>-1.6914165997948219E-2</v>
      </c>
      <c r="S30" s="344"/>
      <c r="T30" s="63"/>
      <c r="U30" s="63"/>
      <c r="V30" s="63"/>
      <c r="W30" s="63"/>
      <c r="X30" s="63"/>
      <c r="Y30" s="63"/>
      <c r="Z30" s="63"/>
      <c r="AA30" s="63"/>
      <c r="AB30" s="63"/>
      <c r="AC30" s="63"/>
      <c r="AD30" s="63"/>
      <c r="AE30" s="63"/>
      <c r="AF30" s="63"/>
      <c r="AG30" s="63"/>
      <c r="AH30" s="63"/>
      <c r="AI30" s="63"/>
      <c r="AJ30" s="63"/>
    </row>
    <row r="31" spans="1:36" ht="16" customHeight="1">
      <c r="A31" s="353"/>
      <c r="B31" s="352">
        <v>40907</v>
      </c>
      <c r="C31" s="346">
        <v>-0.10805946159356394</v>
      </c>
      <c r="D31" s="346">
        <v>-5.0304353264232882E-2</v>
      </c>
      <c r="E31" s="346">
        <v>-0.18185291317220165</v>
      </c>
      <c r="F31" s="346">
        <v>1.6870723920550779E-2</v>
      </c>
      <c r="G31" s="346">
        <v>-2.5050351796015113E-2</v>
      </c>
      <c r="H31" s="346">
        <v>-1.1909053935343805E-2</v>
      </c>
      <c r="I31" s="346">
        <v>0.10496617445577994</v>
      </c>
      <c r="J31" s="346">
        <v>7.6839577645472223E-2</v>
      </c>
      <c r="K31" s="346">
        <v>0.11373862090614262</v>
      </c>
      <c r="L31" s="346">
        <v>0.10512942671113157</v>
      </c>
      <c r="M31" s="346">
        <v>4.9994074692730539E-2</v>
      </c>
      <c r="N31" s="347"/>
      <c r="O31" s="350">
        <f>SUMPRODUCT(C31:M31,$C$45:$M$45)</f>
        <v>-2.0886697894411881E-2</v>
      </c>
      <c r="P31" s="350">
        <f>SUMPRODUCT(C31:M31,$C$46:$M$46)</f>
        <v>-9.2428546182268499E-3</v>
      </c>
      <c r="Q31" s="345">
        <f>O31-M31</f>
        <v>-7.0880772587142427E-2</v>
      </c>
      <c r="R31" s="345">
        <f>P31-M31</f>
        <v>-5.9236929310957392E-2</v>
      </c>
      <c r="S31" s="344"/>
      <c r="T31" s="355"/>
      <c r="U31" s="355"/>
      <c r="V31" s="63"/>
      <c r="W31" s="63"/>
      <c r="X31" s="63"/>
      <c r="Y31" s="63"/>
      <c r="Z31" s="63"/>
      <c r="AA31" s="63"/>
      <c r="AB31" s="63"/>
      <c r="AC31" s="63"/>
      <c r="AD31" s="63"/>
      <c r="AE31" s="63"/>
      <c r="AF31" s="63"/>
      <c r="AG31" s="63"/>
      <c r="AH31" s="63"/>
      <c r="AI31" s="63"/>
      <c r="AJ31" s="63"/>
    </row>
    <row r="32" spans="1:36" ht="16">
      <c r="A32" s="353"/>
      <c r="B32" s="352">
        <v>41274</v>
      </c>
      <c r="C32" s="346">
        <v>0.20772504530204561</v>
      </c>
      <c r="D32" s="346">
        <v>0.1507800092907392</v>
      </c>
      <c r="E32" s="346">
        <v>0.17141748506856613</v>
      </c>
      <c r="F32" s="346">
        <v>0.22178122901075703</v>
      </c>
      <c r="G32" s="346">
        <v>0.32713726188383618</v>
      </c>
      <c r="H32" s="346">
        <v>-1.1762995431434331E-2</v>
      </c>
      <c r="I32" s="346">
        <v>-1.3351944590805909E-2</v>
      </c>
      <c r="J32" s="346">
        <v>5.8873242304833484E-2</v>
      </c>
      <c r="K32" s="346">
        <v>7.7038707252913063E-2</v>
      </c>
      <c r="L32" s="346">
        <v>9.6608708147722488E-2</v>
      </c>
      <c r="M32" s="346">
        <v>3.9689033820124786E-2</v>
      </c>
      <c r="N32" s="347"/>
      <c r="O32" s="350">
        <f>SUMPRODUCT(C32:M32,$C$45:$M$45)</f>
        <v>0.15899876820808512</v>
      </c>
      <c r="P32" s="350">
        <f>SUMPRODUCT(C32:M32,$C$46:$M$46)</f>
        <v>0.1488600746897501</v>
      </c>
      <c r="Q32" s="345">
        <f>O32-M32</f>
        <v>0.11930973438796033</v>
      </c>
      <c r="R32" s="345">
        <f>P32-M32</f>
        <v>0.10917104086962531</v>
      </c>
      <c r="S32" s="344"/>
      <c r="T32" s="336"/>
      <c r="U32" s="336"/>
      <c r="V32" s="63"/>
      <c r="W32" s="63"/>
      <c r="X32" s="63"/>
      <c r="Y32" s="63"/>
      <c r="Z32" s="63"/>
      <c r="AA32" s="63"/>
      <c r="AB32" s="63"/>
      <c r="AC32" s="63"/>
      <c r="AD32" s="63"/>
      <c r="AE32" s="63"/>
      <c r="AF32" s="63"/>
      <c r="AG32" s="63"/>
      <c r="AH32" s="63"/>
      <c r="AI32" s="63"/>
      <c r="AJ32" s="63"/>
    </row>
    <row r="33" spans="1:36" ht="16">
      <c r="A33" s="353"/>
      <c r="B33" s="354">
        <v>41639</v>
      </c>
      <c r="C33" s="346">
        <v>0.21081624491017115</v>
      </c>
      <c r="D33" s="346">
        <v>0.47801221331118127</v>
      </c>
      <c r="E33" s="346">
        <v>0.13414869840826893</v>
      </c>
      <c r="F33" s="346">
        <v>0.19301752630157698</v>
      </c>
      <c r="G33" s="346">
        <v>8.8427581734409566E-2</v>
      </c>
      <c r="H33" s="346">
        <v>0.14632148155753244</v>
      </c>
      <c r="I33" s="346">
        <v>8.7498533878977547E-2</v>
      </c>
      <c r="J33" s="346">
        <v>0.22762108988104979</v>
      </c>
      <c r="K33" s="346">
        <v>1.9857480272692962E-2</v>
      </c>
      <c r="L33" s="346">
        <v>2.268289806455015E-2</v>
      </c>
      <c r="M33" s="346">
        <v>2.8659860429051554E-2</v>
      </c>
      <c r="N33" s="347"/>
      <c r="O33" s="350">
        <f>SUMPRODUCT(C33:M33,$C$45:$M$45)</f>
        <v>0.20582257432371037</v>
      </c>
      <c r="P33" s="350">
        <f>SUMPRODUCT(C33:M33,$C$46:$M$46)</f>
        <v>0.20731081000762022</v>
      </c>
      <c r="Q33" s="345">
        <f>O33-M33</f>
        <v>0.17716271389465882</v>
      </c>
      <c r="R33" s="345">
        <f>P33-M33</f>
        <v>0.17865094957856867</v>
      </c>
      <c r="S33" s="344"/>
      <c r="T33" s="336"/>
      <c r="U33" s="335"/>
      <c r="V33" s="63"/>
      <c r="W33" s="63"/>
      <c r="X33" s="63"/>
      <c r="Y33" s="63"/>
      <c r="Z33" s="63"/>
      <c r="AA33" s="63"/>
      <c r="AB33" s="63"/>
      <c r="AC33" s="63"/>
      <c r="AD33" s="63"/>
      <c r="AE33" s="63"/>
      <c r="AF33" s="63"/>
      <c r="AG33" s="63"/>
      <c r="AH33" s="63"/>
      <c r="AI33" s="63"/>
      <c r="AJ33" s="63"/>
    </row>
    <row r="34" spans="1:36">
      <c r="A34" s="353"/>
      <c r="B34" s="352">
        <v>42004</v>
      </c>
      <c r="C34" s="346">
        <v>5.7830281079335411E-2</v>
      </c>
      <c r="D34" s="346">
        <v>0.15340480528915146</v>
      </c>
      <c r="E34" s="346">
        <v>7.337974674606218E-2</v>
      </c>
      <c r="F34" s="346">
        <v>0.34255302111728159</v>
      </c>
      <c r="G34" s="346">
        <v>0.27806708415188464</v>
      </c>
      <c r="H34" s="346">
        <v>-0.26819819924502664</v>
      </c>
      <c r="I34" s="346">
        <v>7.7567091988849368E-2</v>
      </c>
      <c r="J34" s="346">
        <v>0.22377490913648312</v>
      </c>
      <c r="K34" s="346">
        <v>9.809765552524663E-2</v>
      </c>
      <c r="L34" s="346">
        <v>0.10371072728204589</v>
      </c>
      <c r="M34" s="346">
        <v>2.6924144793128324E-2</v>
      </c>
      <c r="N34" s="347"/>
      <c r="O34" s="350">
        <f>SUMPRODUCT(C34:M34,$C$45:$M$45)</f>
        <v>0.11521203900526181</v>
      </c>
      <c r="P34" s="350">
        <f>SUMPRODUCT(C34:M34,$C$46:$M$46)</f>
        <v>0.12444170670696765</v>
      </c>
      <c r="Q34" s="345">
        <f>O34-M34</f>
        <v>8.8287894212133483E-2</v>
      </c>
      <c r="R34" s="345">
        <f>P34-M34</f>
        <v>9.7517561913839326E-2</v>
      </c>
      <c r="S34" s="344"/>
      <c r="T34" s="63"/>
      <c r="U34" s="63"/>
      <c r="V34" s="63"/>
      <c r="W34" s="63"/>
      <c r="X34" s="63"/>
      <c r="Y34" s="63"/>
      <c r="Z34" s="63"/>
      <c r="AA34" s="63"/>
      <c r="AB34" s="63"/>
      <c r="AC34" s="63"/>
      <c r="AD34" s="63"/>
      <c r="AE34" s="63"/>
      <c r="AF34" s="63"/>
      <c r="AG34" s="63"/>
      <c r="AH34" s="63"/>
      <c r="AI34" s="63"/>
      <c r="AJ34" s="63"/>
    </row>
    <row r="35" spans="1:36">
      <c r="A35" s="353"/>
      <c r="B35" s="352">
        <v>42369</v>
      </c>
      <c r="C35" s="346">
        <v>1.4860059904316714E-2</v>
      </c>
      <c r="D35" s="346">
        <v>0.1211924301700944</v>
      </c>
      <c r="E35" s="346">
        <v>-3.9404569963837011E-2</v>
      </c>
      <c r="F35" s="346">
        <v>0.13146018769664836</v>
      </c>
      <c r="G35" s="346">
        <v>0.12588471794078071</v>
      </c>
      <c r="H35" s="346">
        <v>-0.24476813257019781</v>
      </c>
      <c r="I35" s="346">
        <v>7.4259029858716463E-2</v>
      </c>
      <c r="J35" s="346">
        <v>0.19100440370730709</v>
      </c>
      <c r="K35" s="346">
        <v>2.5863174305308378E-2</v>
      </c>
      <c r="L35" s="346">
        <v>3.3469548863451548E-2</v>
      </c>
      <c r="M35" s="346">
        <v>2.3310268556216762E-2</v>
      </c>
      <c r="N35" s="347"/>
      <c r="O35" s="346">
        <f>SUMPRODUCT(C35:M35,$C$45:$M$45)</f>
        <v>5.1746002282853573E-2</v>
      </c>
      <c r="P35" s="346">
        <f>SUMPRODUCT(C35:M35,$C$46:$M$46)</f>
        <v>6.1370124968066382E-2</v>
      </c>
      <c r="Q35" s="345">
        <f>O35-M35</f>
        <v>2.8435733726636811E-2</v>
      </c>
      <c r="R35" s="345">
        <f>P35-M35</f>
        <v>3.805985641184962E-2</v>
      </c>
      <c r="S35" s="344"/>
      <c r="T35" s="63"/>
      <c r="U35" s="63"/>
      <c r="V35" s="63"/>
      <c r="W35" s="63"/>
      <c r="X35" s="63"/>
      <c r="Y35" s="63"/>
      <c r="Z35" s="63"/>
      <c r="AA35" s="63"/>
      <c r="AB35" s="63"/>
      <c r="AC35" s="63"/>
      <c r="AD35" s="63"/>
      <c r="AE35" s="63"/>
      <c r="AF35" s="63"/>
      <c r="AG35" s="63"/>
      <c r="AH35" s="63"/>
      <c r="AI35" s="63"/>
      <c r="AJ35" s="63"/>
    </row>
    <row r="36" spans="1:36">
      <c r="A36" s="353"/>
      <c r="B36" s="352">
        <v>42734</v>
      </c>
      <c r="C36" s="346">
        <v>0.12202240739281311</v>
      </c>
      <c r="D36" s="346">
        <v>8.6684543546126314E-2</v>
      </c>
      <c r="E36" s="346">
        <v>0.12135854004106106</v>
      </c>
      <c r="F36" s="346">
        <v>7.412073950253939E-2</v>
      </c>
      <c r="G36" s="346">
        <v>0.12715960281458916</v>
      </c>
      <c r="H36" s="346">
        <v>0.11895777297653809</v>
      </c>
      <c r="I36" s="346">
        <v>7.8825410270901841E-3</v>
      </c>
      <c r="J36" s="346">
        <v>7.8641178462216299E-2</v>
      </c>
      <c r="K36" s="346">
        <v>2.9295206766142057E-2</v>
      </c>
      <c r="L36" s="346">
        <v>5.2376405567225781E-2</v>
      </c>
      <c r="M36" s="346">
        <v>2.0693415990690189E-2</v>
      </c>
      <c r="N36" s="347"/>
      <c r="O36" s="346">
        <f>SUMPRODUCT(C36:M36,$C$45:$M$45)</f>
        <v>8.4310555895537362E-2</v>
      </c>
      <c r="P36" s="346">
        <f>SUMPRODUCT(C36:M36,$C$46:$M$46)</f>
        <v>8.0844731170503559E-2</v>
      </c>
      <c r="Q36" s="345">
        <f>O36-M36</f>
        <v>6.3617139904847173E-2</v>
      </c>
      <c r="R36" s="345">
        <f>P36-M36</f>
        <v>6.0151315179813369E-2</v>
      </c>
      <c r="S36" s="344"/>
      <c r="T36" s="63"/>
      <c r="U36" s="63"/>
      <c r="V36" s="63"/>
      <c r="W36" s="63"/>
      <c r="X36" s="63"/>
      <c r="Y36" s="63"/>
      <c r="Z36" s="63"/>
      <c r="AA36" s="63"/>
      <c r="AB36" s="63"/>
      <c r="AC36" s="63"/>
      <c r="AD36" s="63"/>
      <c r="AE36" s="63"/>
      <c r="AF36" s="63"/>
      <c r="AG36" s="63"/>
      <c r="AH36" s="63"/>
      <c r="AI36" s="63"/>
      <c r="AJ36" s="63"/>
    </row>
    <row r="37" spans="1:36">
      <c r="A37" s="353"/>
      <c r="B37" s="352">
        <v>43098</v>
      </c>
      <c r="C37" s="346">
        <v>0.11236818895068912</v>
      </c>
      <c r="D37" s="346">
        <v>0.13938074595143757</v>
      </c>
      <c r="E37" s="346">
        <v>0.27528370041600092</v>
      </c>
      <c r="F37" s="346">
        <v>5.6711812915370974E-3</v>
      </c>
      <c r="G37" s="346">
        <v>6.8549964358448623E-2</v>
      </c>
      <c r="H37" s="346">
        <v>-2.0832919897971758E-2</v>
      </c>
      <c r="I37" s="346">
        <v>7.7916256349662261E-2</v>
      </c>
      <c r="J37" s="346">
        <v>0.14771357109403827</v>
      </c>
      <c r="K37" s="346">
        <v>3.6638332852821698E-2</v>
      </c>
      <c r="L37" s="346">
        <v>3.6801531965039658E-2</v>
      </c>
      <c r="M37" s="346">
        <v>1.7509287201841195E-2</v>
      </c>
      <c r="N37" s="347"/>
      <c r="O37" s="346">
        <f>SUMPRODUCT(C37:M37,$C$45:$M$45)</f>
        <v>8.3633200840745964E-2</v>
      </c>
      <c r="P37" s="346">
        <f>SUMPRODUCT(C37:M37,$C$46:$M$46)</f>
        <v>9.066896010625991E-2</v>
      </c>
      <c r="Q37" s="345">
        <f>O37-M37</f>
        <v>6.6123913638904769E-2</v>
      </c>
      <c r="R37" s="345">
        <f>P37-M37</f>
        <v>7.3159672904418716E-2</v>
      </c>
      <c r="S37" s="344"/>
      <c r="T37" s="63"/>
      <c r="U37" s="63"/>
      <c r="V37" s="63"/>
      <c r="W37" s="63"/>
      <c r="X37" s="63"/>
      <c r="Y37" s="63"/>
      <c r="Z37" s="63"/>
      <c r="AA37" s="63"/>
      <c r="AB37" s="63"/>
      <c r="AC37" s="63"/>
      <c r="AD37" s="63"/>
      <c r="AE37" s="63"/>
      <c r="AF37" s="63"/>
      <c r="AG37" s="63"/>
      <c r="AH37" s="63"/>
      <c r="AI37" s="63"/>
      <c r="AJ37" s="63"/>
    </row>
    <row r="38" spans="1:36">
      <c r="A38" s="353"/>
      <c r="B38" s="354">
        <v>43465</v>
      </c>
      <c r="C38" s="351">
        <v>-2.0394629715213219E-2</v>
      </c>
      <c r="D38" s="351">
        <v>1.9854087607731552E-2</v>
      </c>
      <c r="E38" s="346">
        <v>-4.7153776955665694E-2</v>
      </c>
      <c r="F38" s="351">
        <v>5.8018829635616553E-2</v>
      </c>
      <c r="G38" s="350">
        <v>2.6691237666716328E-2</v>
      </c>
      <c r="H38" s="350">
        <v>-4.2490665266079364E-2</v>
      </c>
      <c r="I38" s="346">
        <v>4.8304331830381741E-2</v>
      </c>
      <c r="J38" s="349">
        <v>0.11487586443415099</v>
      </c>
      <c r="K38" s="346">
        <v>4.286454768172443E-2</v>
      </c>
      <c r="L38" s="346">
        <v>1.6496227271744601E-2</v>
      </c>
      <c r="M38" s="348">
        <v>2.3631249802532617E-2</v>
      </c>
      <c r="N38" s="347"/>
      <c r="O38" s="346">
        <f>SUMPRODUCT(C38:M38,$C$45:$M$45)</f>
        <v>1.1068048947374351E-2</v>
      </c>
      <c r="P38" s="346">
        <f>SUMPRODUCT(C38:M38,$C$46:$M$46)</f>
        <v>1.7125691969199584E-2</v>
      </c>
      <c r="Q38" s="345">
        <f>O38-M38</f>
        <v>-1.2563200855158265E-2</v>
      </c>
      <c r="R38" s="345">
        <f>P38-M38</f>
        <v>-6.5055578333330331E-3</v>
      </c>
      <c r="S38" s="344"/>
      <c r="T38" s="63"/>
      <c r="U38" s="63"/>
      <c r="V38" s="63"/>
      <c r="W38" s="63"/>
      <c r="X38" s="63"/>
      <c r="Y38" s="63"/>
      <c r="Z38" s="63"/>
      <c r="AA38" s="63"/>
      <c r="AB38" s="63"/>
      <c r="AC38" s="63"/>
      <c r="AD38" s="63"/>
      <c r="AE38" s="63"/>
      <c r="AF38" s="63"/>
      <c r="AG38" s="63"/>
      <c r="AH38" s="63"/>
      <c r="AI38" s="63"/>
      <c r="AJ38" s="63"/>
    </row>
    <row r="39" spans="1:36">
      <c r="A39" s="353"/>
      <c r="B39" s="352">
        <v>43830</v>
      </c>
      <c r="C39" s="351">
        <v>0.23331989920508245</v>
      </c>
      <c r="D39" s="351">
        <v>0.28593829692325645</v>
      </c>
      <c r="E39" s="346">
        <v>0.19060595802520841</v>
      </c>
      <c r="F39" s="351">
        <v>0.24674645152127606</v>
      </c>
      <c r="G39" s="350">
        <v>0.22075549182789422</v>
      </c>
      <c r="H39" s="350">
        <v>0.17802061707100703</v>
      </c>
      <c r="I39" s="346">
        <v>4.9785230234354882E-2</v>
      </c>
      <c r="J39" s="349">
        <v>0.10033681833226238</v>
      </c>
      <c r="K39" s="346">
        <v>7.253001203720788E-2</v>
      </c>
      <c r="L39" s="346">
        <v>7.1939035951287478E-2</v>
      </c>
      <c r="M39" s="348">
        <v>1.4798433211524742E-2</v>
      </c>
      <c r="N39" s="347"/>
      <c r="O39" s="346">
        <f>SUMPRODUCT(C39:M39,$C$45:$M$45)</f>
        <v>0.1945809070683549</v>
      </c>
      <c r="P39" s="346">
        <f>SUMPRODUCT(C39:M39,$C$46:$M$46)</f>
        <v>0.18627653956774107</v>
      </c>
      <c r="Q39" s="345">
        <f>O39-M39</f>
        <v>0.17978247385683016</v>
      </c>
      <c r="R39" s="345">
        <f>P39-M39</f>
        <v>0.17147810635621633</v>
      </c>
      <c r="S39" s="344"/>
      <c r="T39" s="63"/>
      <c r="U39" s="63"/>
      <c r="V39" s="63"/>
      <c r="W39" s="63"/>
      <c r="X39" s="63"/>
      <c r="Y39" s="63"/>
      <c r="Z39" s="63"/>
      <c r="AA39" s="63"/>
      <c r="AB39" s="63"/>
      <c r="AC39" s="63"/>
      <c r="AD39" s="63"/>
      <c r="AE39" s="63"/>
      <c r="AF39" s="63"/>
      <c r="AG39" s="63"/>
      <c r="AH39" s="63"/>
      <c r="AI39" s="63"/>
      <c r="AJ39" s="63"/>
    </row>
    <row r="40" spans="1:36">
      <c r="A40" s="353"/>
      <c r="B40" s="352">
        <v>44196</v>
      </c>
      <c r="C40" s="351">
        <v>-8.2140072526606378E-3</v>
      </c>
      <c r="D40" s="351">
        <v>6.1245746886199104E-2</v>
      </c>
      <c r="E40" s="346">
        <v>8.1205094867781824E-2</v>
      </c>
      <c r="F40" s="351">
        <v>-0.16292109539110466</v>
      </c>
      <c r="G40" s="350">
        <v>-4.4128145019308174E-2</v>
      </c>
      <c r="H40" s="350">
        <v>-0.30515279746064561</v>
      </c>
      <c r="I40" s="346">
        <v>5.9858102362245091E-2</v>
      </c>
      <c r="J40" s="349">
        <v>7.5206222596546857E-2</v>
      </c>
      <c r="K40" s="346">
        <v>3.7024514177401935E-2</v>
      </c>
      <c r="L40" s="346">
        <v>5.089458825130122E-2</v>
      </c>
      <c r="M40" s="348">
        <v>3.8059249264079664E-3</v>
      </c>
      <c r="N40" s="347"/>
      <c r="O40" s="346">
        <f>SUMPRODUCT(C40:M40,$C$45:$M$45)</f>
        <v>3.83705502763585E-3</v>
      </c>
      <c r="P40" s="346">
        <f>SUMPRODUCT(C40:M40,$C$46:$M$46)</f>
        <v>1.3965743595264743E-2</v>
      </c>
      <c r="Q40" s="345">
        <f>O40-M40</f>
        <v>3.1130101227883587E-5</v>
      </c>
      <c r="R40" s="345">
        <f>P40-M40</f>
        <v>1.0159818668856777E-2</v>
      </c>
      <c r="S40" s="344"/>
      <c r="T40" s="63"/>
      <c r="U40" s="63"/>
      <c r="V40" s="63"/>
      <c r="W40" s="63"/>
      <c r="X40" s="63"/>
      <c r="Y40" s="63"/>
      <c r="Z40" s="63"/>
      <c r="AA40" s="63"/>
      <c r="AB40" s="63"/>
      <c r="AC40" s="63"/>
      <c r="AD40" s="63"/>
      <c r="AE40" s="63"/>
      <c r="AF40" s="63"/>
      <c r="AG40" s="63"/>
      <c r="AH40" s="63"/>
      <c r="AI40" s="63"/>
      <c r="AJ40" s="63"/>
    </row>
    <row r="41" spans="1:36">
      <c r="A41" s="353"/>
      <c r="B41" s="352">
        <v>44561</v>
      </c>
      <c r="C41" s="351">
        <v>0.16289868911178385</v>
      </c>
      <c r="D41" s="351">
        <v>0.29852725188069429</v>
      </c>
      <c r="E41" s="346">
        <v>3.7745269269461534E-2</v>
      </c>
      <c r="F41" s="351">
        <v>0.40628376272676103</v>
      </c>
      <c r="G41" s="350">
        <v>0.24832840940386713</v>
      </c>
      <c r="H41" s="350">
        <v>0.48963272105963473</v>
      </c>
      <c r="I41" s="346">
        <v>0.13797261063605548</v>
      </c>
      <c r="J41" s="349">
        <v>0.34547040334392043</v>
      </c>
      <c r="K41" s="346">
        <v>-4.0983508717648887E-2</v>
      </c>
      <c r="L41" s="346">
        <v>-3.2576591205855765E-2</v>
      </c>
      <c r="M41" s="348">
        <v>2.4279003761940032E-4</v>
      </c>
      <c r="N41" s="347"/>
      <c r="O41" s="346">
        <f>SUMPRODUCT(C41:M41,$C$45:$M$45)</f>
        <v>0.15568799337962391</v>
      </c>
      <c r="P41" s="346">
        <f>SUMPRODUCT(C41:M41,$C$46:$M$46)</f>
        <v>0.16582536585283286</v>
      </c>
      <c r="Q41" s="345">
        <f>O41-M41</f>
        <v>0.15544520334200451</v>
      </c>
      <c r="R41" s="345">
        <f>P41-M41</f>
        <v>0.16558257581521346</v>
      </c>
      <c r="S41" s="344"/>
      <c r="T41" s="63"/>
      <c r="U41" s="63"/>
      <c r="V41" s="63"/>
      <c r="W41" s="63"/>
      <c r="X41" s="63"/>
      <c r="Y41" s="63"/>
      <c r="Z41" s="63"/>
      <c r="AA41" s="63"/>
      <c r="AB41" s="63"/>
      <c r="AC41" s="63"/>
      <c r="AD41" s="63"/>
      <c r="AE41" s="63"/>
      <c r="AF41" s="63"/>
      <c r="AG41" s="63"/>
      <c r="AH41" s="63"/>
      <c r="AI41" s="63"/>
      <c r="AJ41" s="63"/>
    </row>
    <row r="42" spans="1:36">
      <c r="A42" s="353"/>
      <c r="B42" s="352">
        <v>44925</v>
      </c>
      <c r="C42" s="351">
        <v>1.7056360633508127E-2</v>
      </c>
      <c r="D42" s="351">
        <v>-0.11800560637114133</v>
      </c>
      <c r="E42" s="350">
        <v>-0.13948034938714149</v>
      </c>
      <c r="F42" s="351">
        <v>-0.18089226604274311</v>
      </c>
      <c r="G42" s="350">
        <v>-0.20122606755143746</v>
      </c>
      <c r="H42" s="350">
        <v>0.35070494635109517</v>
      </c>
      <c r="I42" s="346">
        <v>-5.0986794176854144E-2</v>
      </c>
      <c r="J42" s="349">
        <v>1.7056360633507683E-2</v>
      </c>
      <c r="K42" s="346">
        <v>-3.1310505420401702E-2</v>
      </c>
      <c r="L42" s="346">
        <v>-2.8136921118833147E-3</v>
      </c>
      <c r="M42" s="348">
        <v>1.2335609816527038E-2</v>
      </c>
      <c r="N42" s="347"/>
      <c r="O42" s="346">
        <f>SUMPRODUCT(C42:M42,$C$45:$M$45)</f>
        <v>-3.966542931089085E-2</v>
      </c>
      <c r="P42" s="346">
        <f>SUMPRODUCT(C42:M42,$C$46:$M$46)</f>
        <v>-5.3309067934100611E-2</v>
      </c>
      <c r="Q42" s="345">
        <f>O42-M42</f>
        <v>-5.2001039127417888E-2</v>
      </c>
      <c r="R42" s="345">
        <f>P42-M42</f>
        <v>-6.5644677750627656E-2</v>
      </c>
      <c r="S42" s="344"/>
      <c r="T42" s="63"/>
      <c r="U42" s="63"/>
      <c r="V42" s="63"/>
      <c r="W42" s="63"/>
      <c r="X42" s="63"/>
      <c r="Y42" s="63"/>
      <c r="Z42" s="63"/>
      <c r="AA42" s="63"/>
      <c r="AB42" s="63"/>
      <c r="AC42" s="63"/>
      <c r="AD42" s="63"/>
      <c r="AE42" s="63"/>
      <c r="AF42" s="63"/>
      <c r="AG42" s="63"/>
      <c r="AH42" s="63"/>
      <c r="AI42" s="63"/>
      <c r="AJ42" s="63"/>
    </row>
    <row r="43" spans="1:36">
      <c r="A43" s="333"/>
      <c r="B43" s="343"/>
      <c r="C43" s="342"/>
      <c r="D43" s="342"/>
      <c r="E43" s="342"/>
      <c r="F43" s="342"/>
      <c r="G43" s="342"/>
      <c r="H43" s="342"/>
      <c r="I43" s="342"/>
      <c r="J43" s="342"/>
      <c r="K43" s="342"/>
      <c r="L43" s="342"/>
      <c r="M43" s="342"/>
      <c r="N43" s="342"/>
      <c r="O43" s="341"/>
      <c r="P43" s="341"/>
      <c r="Q43" s="340"/>
      <c r="R43" s="340"/>
      <c r="S43" s="340"/>
      <c r="T43" s="63"/>
      <c r="U43" s="63"/>
      <c r="V43" s="63"/>
      <c r="W43" s="63"/>
      <c r="X43" s="63"/>
      <c r="Y43" s="63"/>
      <c r="Z43" s="63"/>
      <c r="AA43" s="63"/>
      <c r="AB43" s="63"/>
      <c r="AC43" s="63"/>
      <c r="AD43" s="63"/>
      <c r="AE43" s="63"/>
      <c r="AF43" s="63"/>
      <c r="AG43" s="63"/>
      <c r="AH43" s="63"/>
      <c r="AI43" s="63"/>
      <c r="AJ43" s="63"/>
    </row>
    <row r="44" spans="1:36" ht="16">
      <c r="A44" s="333"/>
      <c r="B44" s="339" t="s">
        <v>53</v>
      </c>
      <c r="C44" s="336" t="s">
        <v>3</v>
      </c>
      <c r="D44" s="336" t="s">
        <v>4</v>
      </c>
      <c r="E44" s="336" t="s">
        <v>5</v>
      </c>
      <c r="F44" s="336" t="s">
        <v>6</v>
      </c>
      <c r="G44" s="336" t="s">
        <v>7</v>
      </c>
      <c r="H44" s="336" t="s">
        <v>8</v>
      </c>
      <c r="I44" s="336" t="s">
        <v>9</v>
      </c>
      <c r="J44" s="336" t="s">
        <v>10</v>
      </c>
      <c r="K44" s="336" t="s">
        <v>11</v>
      </c>
      <c r="L44" s="336" t="s">
        <v>12</v>
      </c>
      <c r="M44" s="336" t="s">
        <v>13</v>
      </c>
      <c r="N44" s="338"/>
      <c r="O44" s="337"/>
      <c r="P44" s="337"/>
      <c r="Q44" s="63"/>
      <c r="R44" s="63"/>
      <c r="S44" s="63"/>
      <c r="T44" s="63"/>
      <c r="U44" s="63"/>
      <c r="V44" s="63"/>
      <c r="W44" s="63"/>
      <c r="X44" s="63"/>
      <c r="Y44" s="63"/>
      <c r="Z44" s="63"/>
      <c r="AA44" s="63"/>
      <c r="AB44" s="63"/>
      <c r="AC44" s="63"/>
      <c r="AD44" s="63"/>
      <c r="AE44" s="63"/>
      <c r="AF44" s="63"/>
      <c r="AG44" s="63"/>
      <c r="AH44" s="63"/>
      <c r="AI44" s="63"/>
      <c r="AJ44" s="63"/>
    </row>
    <row r="45" spans="1:36" ht="16">
      <c r="A45" s="333"/>
      <c r="B45" s="336" t="s">
        <v>744</v>
      </c>
      <c r="C45" s="335">
        <v>0.4</v>
      </c>
      <c r="D45" s="335">
        <v>0.2</v>
      </c>
      <c r="E45" s="336"/>
      <c r="F45" s="335">
        <v>0.1</v>
      </c>
      <c r="G45" s="336"/>
      <c r="H45" s="336"/>
      <c r="I45" s="336"/>
      <c r="J45" s="336"/>
      <c r="K45" s="335">
        <v>0.16</v>
      </c>
      <c r="L45" s="335">
        <v>0.1</v>
      </c>
      <c r="M45" s="335">
        <v>0.04</v>
      </c>
      <c r="N45" s="334"/>
    </row>
    <row r="46" spans="1:36" ht="16">
      <c r="A46" s="333"/>
      <c r="B46" s="336" t="s">
        <v>43</v>
      </c>
      <c r="C46" s="335">
        <v>0.25</v>
      </c>
      <c r="D46" s="335">
        <v>0.24</v>
      </c>
      <c r="E46" s="335">
        <v>0.03</v>
      </c>
      <c r="F46" s="335">
        <v>7.0000000000000007E-2</v>
      </c>
      <c r="G46" s="335">
        <v>0.05</v>
      </c>
      <c r="H46" s="335">
        <v>0.01</v>
      </c>
      <c r="I46" s="335">
        <v>0.04</v>
      </c>
      <c r="J46" s="335">
        <v>0.03</v>
      </c>
      <c r="K46" s="335">
        <v>0.14000000000000001</v>
      </c>
      <c r="L46" s="335">
        <v>0.11</v>
      </c>
      <c r="M46" s="335">
        <v>0.03</v>
      </c>
      <c r="N46" s="334"/>
    </row>
    <row r="47" spans="1:36">
      <c r="A47" s="333"/>
      <c r="B47" s="120"/>
      <c r="C47" s="120"/>
      <c r="D47" s="120"/>
      <c r="E47" s="120"/>
      <c r="F47" s="120"/>
      <c r="G47" s="120"/>
      <c r="H47" s="120"/>
      <c r="I47" s="120"/>
      <c r="J47" s="120"/>
      <c r="K47" s="120"/>
      <c r="L47" s="120"/>
      <c r="M47" s="120"/>
      <c r="N47" s="120"/>
    </row>
    <row r="48" spans="1:36" ht="17">
      <c r="B48" s="332" t="s">
        <v>55</v>
      </c>
      <c r="C48" s="50"/>
      <c r="D48" s="51"/>
      <c r="L48" s="150"/>
    </row>
    <row r="49" spans="2:9" ht="16">
      <c r="B49" s="50"/>
      <c r="C49" s="50"/>
      <c r="D49" s="51"/>
      <c r="F49" s="150"/>
      <c r="G49" s="331"/>
      <c r="H49" s="330"/>
      <c r="I49" s="329"/>
    </row>
    <row r="50" spans="2:9" ht="16">
      <c r="B50" s="52"/>
      <c r="C50" s="52"/>
      <c r="D50" s="52"/>
      <c r="F50" s="150"/>
      <c r="G50" s="324"/>
      <c r="H50" s="329"/>
      <c r="I50" s="329"/>
    </row>
    <row r="51" spans="2:9" ht="16">
      <c r="B51" s="53" t="s">
        <v>56</v>
      </c>
      <c r="C51" s="54" t="s">
        <v>57</v>
      </c>
      <c r="D51" s="54" t="s">
        <v>58</v>
      </c>
      <c r="G51" s="324"/>
      <c r="H51" s="329"/>
      <c r="I51" s="329"/>
    </row>
    <row r="52" spans="2:9" ht="16">
      <c r="B52" s="53"/>
      <c r="C52" s="54"/>
      <c r="D52" s="54"/>
      <c r="G52" s="331"/>
      <c r="H52" s="330"/>
      <c r="I52" s="329"/>
    </row>
    <row r="53" spans="2:9" ht="16">
      <c r="B53" s="55" t="s">
        <v>59</v>
      </c>
      <c r="C53" s="328">
        <v>5.0000000000000001E-3</v>
      </c>
      <c r="D53" s="322">
        <v>1E-3</v>
      </c>
      <c r="G53" s="324"/>
      <c r="H53" s="329"/>
      <c r="I53" s="329"/>
    </row>
    <row r="54" spans="2:9" ht="16">
      <c r="B54" s="55" t="s">
        <v>60</v>
      </c>
      <c r="C54" s="328">
        <v>5.0000000000000001E-3</v>
      </c>
      <c r="D54" s="322">
        <v>1E-3</v>
      </c>
      <c r="G54" s="324"/>
      <c r="H54" s="329"/>
      <c r="I54" s="329"/>
    </row>
    <row r="55" spans="2:9" ht="16">
      <c r="B55" s="55" t="s">
        <v>61</v>
      </c>
      <c r="C55" s="328">
        <v>8.0000000000000002E-3</v>
      </c>
      <c r="D55" s="322">
        <v>2E-3</v>
      </c>
      <c r="G55" s="324"/>
      <c r="H55" s="329"/>
      <c r="I55" s="329"/>
    </row>
    <row r="56" spans="2:9" ht="16">
      <c r="B56" s="55" t="s">
        <v>62</v>
      </c>
      <c r="C56" s="322">
        <v>6.0000000000000001E-3</v>
      </c>
      <c r="D56" s="328">
        <v>1.5E-3</v>
      </c>
      <c r="G56" s="324"/>
      <c r="H56" s="329"/>
      <c r="I56" s="329"/>
    </row>
    <row r="57" spans="2:9" ht="16">
      <c r="B57" s="55" t="s">
        <v>63</v>
      </c>
      <c r="C57" s="57">
        <v>2.5000000000000001E-3</v>
      </c>
      <c r="D57" s="328">
        <v>1E-3</v>
      </c>
      <c r="G57" s="324"/>
      <c r="H57" s="329"/>
      <c r="I57" s="329"/>
    </row>
    <row r="58" spans="2:9" ht="16">
      <c r="B58" s="55" t="s">
        <v>64</v>
      </c>
      <c r="C58" s="57">
        <v>3.0000000000000001E-3</v>
      </c>
      <c r="D58" s="328">
        <v>1.5E-3</v>
      </c>
      <c r="G58" s="324"/>
      <c r="H58" s="327"/>
      <c r="I58" s="325"/>
    </row>
    <row r="59" spans="2:9" ht="16">
      <c r="B59" s="55"/>
      <c r="C59" s="57"/>
      <c r="D59" s="51"/>
      <c r="G59" s="324"/>
      <c r="H59" s="326"/>
      <c r="I59" s="325"/>
    </row>
    <row r="60" spans="2:9" ht="16">
      <c r="B60" s="58" t="s">
        <v>65</v>
      </c>
      <c r="C60" s="51"/>
      <c r="D60" s="51"/>
      <c r="G60" s="324"/>
      <c r="H60" s="323"/>
      <c r="I60" s="323"/>
    </row>
    <row r="61" spans="2:9">
      <c r="B61" s="55" t="s">
        <v>66</v>
      </c>
      <c r="C61" s="57">
        <v>1.2E-2</v>
      </c>
      <c r="D61" s="51"/>
    </row>
    <row r="62" spans="2:9">
      <c r="B62" s="55" t="s">
        <v>67</v>
      </c>
      <c r="C62" s="57">
        <v>0.02</v>
      </c>
    </row>
    <row r="63" spans="2:9">
      <c r="B63" s="55" t="s">
        <v>68</v>
      </c>
      <c r="C63" s="57">
        <v>7.4999999999999997E-3</v>
      </c>
      <c r="D63" s="322">
        <v>2.5000000000000001E-3</v>
      </c>
    </row>
    <row r="66" spans="4:5">
      <c r="D66" s="150"/>
      <c r="E66" s="150"/>
    </row>
    <row r="67" spans="4:5">
      <c r="D67" s="150"/>
    </row>
  </sheetData>
  <mergeCells count="12">
    <mergeCell ref="X2:Z2"/>
    <mergeCell ref="X15:Z15"/>
    <mergeCell ref="AC15:AD15"/>
    <mergeCell ref="AE15:AF15"/>
    <mergeCell ref="T2:V2"/>
    <mergeCell ref="T15:V15"/>
    <mergeCell ref="AG15:AH15"/>
    <mergeCell ref="AI15:AJ15"/>
    <mergeCell ref="AC2:AD2"/>
    <mergeCell ref="AE2:AF2"/>
    <mergeCell ref="AG2:AH2"/>
    <mergeCell ref="AI2:AJ2"/>
  </mergeCells>
  <phoneticPr fontId="20" type="noConversion"/>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1D2B7-5A21-9E40-B7DA-0511D7C6CE32}">
  <sheetPr>
    <tabColor theme="4"/>
  </sheetPr>
  <dimension ref="A1:L257"/>
  <sheetViews>
    <sheetView workbookViewId="0">
      <pane ySplit="2" topLeftCell="A29" activePane="bottomLeft" state="frozen"/>
      <selection pane="bottomLeft" activeCell="L4" sqref="L4"/>
    </sheetView>
  </sheetViews>
  <sheetFormatPr baseColWidth="10" defaultColWidth="11" defaultRowHeight="15"/>
  <cols>
    <col min="1" max="12" width="21.5" customWidth="1"/>
  </cols>
  <sheetData>
    <row r="1" spans="1:12" s="102" customFormat="1" ht="26">
      <c r="A1" s="101" t="s">
        <v>15</v>
      </c>
      <c r="B1" s="101"/>
      <c r="C1" s="101"/>
      <c r="D1" s="101"/>
      <c r="E1" s="101"/>
      <c r="F1" s="101"/>
      <c r="G1" s="101"/>
      <c r="H1" s="101"/>
      <c r="I1" s="101"/>
      <c r="J1" s="101"/>
      <c r="K1" s="101"/>
      <c r="L1" s="101"/>
    </row>
    <row r="2" spans="1:12" ht="24">
      <c r="A2" s="84" t="s">
        <v>30</v>
      </c>
      <c r="B2" s="85" t="s">
        <v>3</v>
      </c>
      <c r="C2" s="85" t="s">
        <v>4</v>
      </c>
      <c r="D2" s="85" t="s">
        <v>5</v>
      </c>
      <c r="E2" s="85" t="s">
        <v>6</v>
      </c>
      <c r="F2" s="85" t="s">
        <v>7</v>
      </c>
      <c r="G2" s="86" t="s">
        <v>8</v>
      </c>
      <c r="H2" s="86" t="s">
        <v>9</v>
      </c>
      <c r="I2" s="86" t="s">
        <v>10</v>
      </c>
      <c r="J2" s="86" t="s">
        <v>11</v>
      </c>
      <c r="K2" s="86" t="s">
        <v>12</v>
      </c>
      <c r="L2" s="86" t="s">
        <v>13</v>
      </c>
    </row>
    <row r="3" spans="1:12">
      <c r="A3" t="s">
        <v>17</v>
      </c>
      <c r="B3" s="73" t="s">
        <v>18</v>
      </c>
      <c r="C3" s="73" t="s">
        <v>31</v>
      </c>
      <c r="D3" s="73" t="s">
        <v>32</v>
      </c>
      <c r="E3" s="73" t="s">
        <v>33</v>
      </c>
      <c r="F3" s="73" t="s">
        <v>34</v>
      </c>
      <c r="G3" s="74" t="s">
        <v>35</v>
      </c>
      <c r="H3" s="74" t="s">
        <v>36</v>
      </c>
      <c r="I3" s="74" t="s">
        <v>37</v>
      </c>
      <c r="J3" s="74" t="s">
        <v>38</v>
      </c>
      <c r="K3" s="74" t="s">
        <v>39</v>
      </c>
      <c r="L3" s="74" t="s">
        <v>40</v>
      </c>
    </row>
    <row r="4" spans="1:12">
      <c r="A4" t="s">
        <v>69</v>
      </c>
      <c r="B4" s="87">
        <f>AVERAGE('Annually Return'!B5:B42)</f>
        <v>0.12262027381935343</v>
      </c>
      <c r="C4" s="87">
        <f>AVERAGE('Annually Return'!C5:C42)</f>
        <v>0.11948128877764609</v>
      </c>
      <c r="D4" s="87">
        <f>AVERAGE('Annually Return'!D8:D42)</f>
        <v>0.1278337602549019</v>
      </c>
      <c r="E4" s="87">
        <f>AVERAGE('Annually Return'!E10:E42)</f>
        <v>0.10090312481736918</v>
      </c>
      <c r="F4" s="87">
        <f>AVERAGE('Annually Return'!F10:F42)</f>
        <v>9.8791008134645947E-2</v>
      </c>
      <c r="G4" s="87">
        <f>AVERAGE('Annually Return'!G5:G42)</f>
        <v>7.4594686310592004E-2</v>
      </c>
      <c r="H4" s="87">
        <f>AVERAGE('Annually Return'!H22:H42)</f>
        <v>7.7105969651547104E-2</v>
      </c>
      <c r="I4" s="87">
        <f>AVERAGE('Annually Return'!I19:I42)</f>
        <v>0.14848072405878851</v>
      </c>
      <c r="J4" s="87">
        <f>AVERAGE('Annually Return'!J5:J42)</f>
        <v>8.0219159785156591E-2</v>
      </c>
      <c r="K4" s="87">
        <f>AVERAGE('Annually Return'!K5:K42)</f>
        <v>9.1091953404595818E-2</v>
      </c>
      <c r="L4" s="87">
        <f>AVERAGE('Annually Return'!L5:L42)</f>
        <v>6.4016280140736626E-2</v>
      </c>
    </row>
    <row r="5" spans="1:12">
      <c r="A5" s="88" t="s">
        <v>70</v>
      </c>
      <c r="B5" s="89">
        <f>'Expected return analysis'!B122</f>
        <v>7.7839083488864938E-2</v>
      </c>
      <c r="C5" s="89">
        <f>'Expected return analysis'!C122</f>
        <v>9.4490087146362936E-2</v>
      </c>
      <c r="D5" s="89">
        <f>'Expected return analysis'!D122</f>
        <v>7.8100526957796984E-2</v>
      </c>
      <c r="E5" s="89">
        <f>'Expected return analysis'!E122</f>
        <v>6.2151143956890496E-2</v>
      </c>
      <c r="F5" s="89">
        <f>'Expected return analysis'!F122</f>
        <v>5.3161815114363443E-2</v>
      </c>
      <c r="G5" s="89">
        <f>'Expected return analysis'!G122</f>
        <v>3.5493802649495636E-2</v>
      </c>
      <c r="H5" s="89">
        <f>'Expected return analysis'!H122</f>
        <v>5.3808289539307552E-2</v>
      </c>
      <c r="I5" s="89">
        <f>'Expected return analysis'!I122</f>
        <v>0.12368855126602875</v>
      </c>
      <c r="J5" s="89">
        <f>'Expected return analysis'!J122</f>
        <v>2.3E-2</v>
      </c>
      <c r="K5" s="89">
        <f>'Expected return analysis'!K122</f>
        <v>2.1999999999999999E-2</v>
      </c>
      <c r="L5" s="89">
        <f>'Expected return analysis'!L122</f>
        <v>0.02</v>
      </c>
    </row>
    <row r="6" spans="1:12">
      <c r="A6" t="s">
        <v>71</v>
      </c>
      <c r="B6" s="87">
        <f t="shared" ref="B6:L6" si="0">B4-B5</f>
        <v>4.4781190330488496E-2</v>
      </c>
      <c r="C6" s="87">
        <f t="shared" si="0"/>
        <v>2.4991201631283155E-2</v>
      </c>
      <c r="D6" s="87">
        <f t="shared" si="0"/>
        <v>4.9733233297104912E-2</v>
      </c>
      <c r="E6" s="87">
        <f t="shared" si="0"/>
        <v>3.8751980860478687E-2</v>
      </c>
      <c r="F6" s="87">
        <f t="shared" si="0"/>
        <v>4.5629193020282503E-2</v>
      </c>
      <c r="G6" s="87">
        <f t="shared" si="0"/>
        <v>3.9100883661096368E-2</v>
      </c>
      <c r="H6" s="87">
        <f t="shared" si="0"/>
        <v>2.3297680112239552E-2</v>
      </c>
      <c r="I6" s="87">
        <f t="shared" si="0"/>
        <v>2.4792172792759762E-2</v>
      </c>
      <c r="J6" s="87">
        <f t="shared" si="0"/>
        <v>5.7219159785156591E-2</v>
      </c>
      <c r="K6" s="87">
        <f t="shared" si="0"/>
        <v>6.9091953404595813E-2</v>
      </c>
      <c r="L6" s="87">
        <f t="shared" si="0"/>
        <v>4.4016280140736622E-2</v>
      </c>
    </row>
    <row r="7" spans="1:12">
      <c r="A7" t="s">
        <v>72</v>
      </c>
      <c r="B7" s="87">
        <f>AVERAGE(B9:B46)</f>
        <v>7.783908348886491E-2</v>
      </c>
      <c r="C7" s="87">
        <f t="shared" ref="C7:K7" si="1">AVERAGE(C9:C46)</f>
        <v>9.449008714636295E-2</v>
      </c>
      <c r="D7" s="87">
        <f>AVERAGE(D12:D46)</f>
        <v>7.8100526957796942E-2</v>
      </c>
      <c r="E7" s="87">
        <f>AVERAGE(E14:E46)</f>
        <v>6.2151143956890531E-2</v>
      </c>
      <c r="F7" s="87">
        <f>AVERAGE(F14:F46)</f>
        <v>5.3161815114363402E-2</v>
      </c>
      <c r="G7" s="87">
        <f t="shared" si="1"/>
        <v>3.5493802649495636E-2</v>
      </c>
      <c r="H7" s="87">
        <f>AVERAGE(H26:H46)</f>
        <v>5.3808289539307559E-2</v>
      </c>
      <c r="I7" s="87">
        <f>AVERAGE(I23:I46)</f>
        <v>0.12368855126602873</v>
      </c>
      <c r="J7" s="87">
        <f t="shared" si="1"/>
        <v>2.2999999999999996E-2</v>
      </c>
      <c r="K7" s="87">
        <f t="shared" si="1"/>
        <v>2.200000000000003E-2</v>
      </c>
      <c r="L7" s="87">
        <f>AVERAGE(L9:L46)</f>
        <v>1.9999999999999948E-2</v>
      </c>
    </row>
    <row r="8" spans="1:12">
      <c r="A8" s="64">
        <v>31047</v>
      </c>
    </row>
    <row r="9" spans="1:12">
      <c r="A9" s="64">
        <v>31412</v>
      </c>
      <c r="B9" s="87">
        <f>'Annually Return'!B5-'Adjusted Annually Return'!B$6</f>
        <v>0.42064593341942963</v>
      </c>
      <c r="C9" s="87">
        <f>'Annually Return'!C5-'Adjusted Annually Return'!C$6</f>
        <v>0.69162593384070492</v>
      </c>
      <c r="D9" s="87"/>
      <c r="E9" s="87"/>
      <c r="F9" s="87"/>
      <c r="G9" s="87">
        <f>'Annually Return'!G5-'Adjusted Annually Return'!G$6</f>
        <v>0.29336915140130976</v>
      </c>
      <c r="H9" s="87"/>
      <c r="I9" s="87"/>
      <c r="J9" s="87">
        <f>'Annually Return'!J5-'Adjusted Annually Return'!J$6</f>
        <v>1.2980840214843227E-2</v>
      </c>
      <c r="K9" s="87">
        <f>'Annually Return'!K5-'Adjusted Annually Return'!K$6</f>
        <v>0.18110801302606841</v>
      </c>
      <c r="L9" s="87">
        <f>'Annually Return'!L5-'Adjusted Annually Return'!L$6</f>
        <v>0.11962060124222366</v>
      </c>
    </row>
    <row r="10" spans="1:12">
      <c r="A10" s="64">
        <v>31777</v>
      </c>
      <c r="B10" s="87">
        <f>'Annually Return'!B6-'Adjusted Annually Return'!B$6</f>
        <v>0.43238287415614923</v>
      </c>
      <c r="C10" s="87">
        <f>'Annually Return'!C6-'Adjusted Annually Return'!C$6</f>
        <v>0.44060559314846587</v>
      </c>
      <c r="D10" s="87"/>
      <c r="E10" s="87"/>
      <c r="F10" s="87"/>
      <c r="G10" s="87">
        <f>'Annually Return'!G6-'Adjusted Annually Return'!G$6</f>
        <v>6.5746118662427036E-3</v>
      </c>
      <c r="H10" s="87"/>
      <c r="I10" s="87"/>
      <c r="J10" s="87">
        <f>'Annually Return'!J6-'Adjusted Annually Return'!J$6</f>
        <v>0.13872552345162156</v>
      </c>
      <c r="K10" s="87">
        <f>'Annually Return'!K6-'Adjusted Annually Return'!K$6</f>
        <v>0.18742700800910864</v>
      </c>
      <c r="L10" s="87">
        <f>'Annually Return'!L6-'Adjusted Annually Return'!L$6</f>
        <v>0.12284639243360899</v>
      </c>
    </row>
    <row r="11" spans="1:12">
      <c r="A11" s="64">
        <v>32142</v>
      </c>
      <c r="B11" s="87">
        <f>'Annually Return'!B7-'Adjusted Annually Return'!B$6</f>
        <v>-2.9209301496553819E-2</v>
      </c>
      <c r="C11" s="87">
        <f>'Annually Return'!C7-'Adjusted Annually Return'!C$6</f>
        <v>4.9650563753959986E-2</v>
      </c>
      <c r="D11" s="87"/>
      <c r="E11" s="87"/>
      <c r="F11" s="87"/>
      <c r="G11" s="87">
        <f>'Annually Return'!G7-'Adjusted Annually Return'!G$6</f>
        <v>0.10076884442276351</v>
      </c>
      <c r="H11" s="87"/>
      <c r="I11" s="87"/>
      <c r="J11" s="87">
        <f>'Annually Return'!J7-'Adjusted Annually Return'!J$6</f>
        <v>0.13099866973277471</v>
      </c>
      <c r="K11" s="87">
        <f>'Annually Return'!K7-'Adjusted Annually Return'!K$6</f>
        <v>6.5607926634840746E-2</v>
      </c>
      <c r="L11" s="87">
        <f>'Annually Return'!L7-'Adjusted Annually Return'!L$6</f>
        <v>0.10909151615188843</v>
      </c>
    </row>
    <row r="12" spans="1:12">
      <c r="A12" s="64">
        <v>32507</v>
      </c>
      <c r="B12" s="87">
        <f>'Annually Return'!B8-'Adjusted Annually Return'!B$6</f>
        <v>0.12356072262881618</v>
      </c>
      <c r="C12" s="87">
        <f>'Annually Return'!C8-'Adjusted Annually Return'!C$6</f>
        <v>2.3296684519401201E-2</v>
      </c>
      <c r="D12" s="87">
        <f>'Annually Return'!D8-'Adjusted Annually Return'!D$6</f>
        <v>0.13790016425509508</v>
      </c>
      <c r="E12" s="87"/>
      <c r="F12" s="87"/>
      <c r="G12" s="87">
        <f>'Annually Return'!G8-'Adjusted Annually Return'!G$6</f>
        <v>4.1820338605203462E-2</v>
      </c>
      <c r="H12" s="87"/>
      <c r="I12" s="87"/>
      <c r="J12" s="87">
        <f>'Annually Return'!J8-'Adjusted Annually Return'!J$6</f>
        <v>3.2733496711424094E-2</v>
      </c>
      <c r="K12" s="87">
        <f>'Annually Return'!K8-'Adjusted Annually Return'!K$6</f>
        <v>6.8635973954494306E-2</v>
      </c>
      <c r="L12" s="87">
        <f>'Annually Return'!L8-'Adjusted Annually Return'!L$6</f>
        <v>8.4845909510286074E-2</v>
      </c>
    </row>
    <row r="13" spans="1:12">
      <c r="A13" s="64">
        <v>32871</v>
      </c>
      <c r="B13" s="87">
        <f>'Annually Return'!B9-'Adjusted Annually Return'!B$6</f>
        <v>0.15429904269239664</v>
      </c>
      <c r="C13" s="87">
        <f>'Annually Return'!C9-'Adjusted Annually Return'!C$6</f>
        <v>0.24168229447452877</v>
      </c>
      <c r="D13" s="87">
        <f>'Annually Return'!D9-'Adjusted Annually Return'!D$6</f>
        <v>0.73322014728177864</v>
      </c>
      <c r="E13" s="87"/>
      <c r="F13" s="87"/>
      <c r="G13" s="87">
        <f>'Annually Return'!G9-'Adjusted Annually Return'!G$6</f>
        <v>0.45778767142315507</v>
      </c>
      <c r="H13" s="87"/>
      <c r="I13" s="87"/>
      <c r="J13" s="87">
        <f>'Annually Return'!J9-'Adjusted Annually Return'!J$6</f>
        <v>8.1720906372003882E-2</v>
      </c>
      <c r="K13" s="87">
        <f>'Annually Return'!K9-'Adjusted Annually Return'!K$6</f>
        <v>0.11069103923063098</v>
      </c>
      <c r="L13" s="87">
        <f>'Annually Return'!L9-'Adjusted Annually Return'!L$6</f>
        <v>0.14029646843914417</v>
      </c>
    </row>
    <row r="14" spans="1:12">
      <c r="A14" s="64">
        <v>33238</v>
      </c>
      <c r="B14" s="87">
        <f>'Annually Return'!B10-'Adjusted Annually Return'!B$6</f>
        <v>-0.18555730650046715</v>
      </c>
      <c r="C14" s="87">
        <f>'Annually Return'!C10-'Adjusted Annually Return'!C$6</f>
        <v>-0.17086142194929149</v>
      </c>
      <c r="D14" s="87">
        <f>'Annually Return'!D10-'Adjusted Annually Return'!D$6</f>
        <v>-0.1345508500353583</v>
      </c>
      <c r="E14" s="87">
        <f>'Annually Return'!E10-'Adjusted Annually Return'!E$6</f>
        <v>-0.18582420871317393</v>
      </c>
      <c r="F14" s="87">
        <f>'Annually Return'!F10-'Adjusted Annually Return'!F$6</f>
        <v>-4.6636251287313905E-2</v>
      </c>
      <c r="G14" s="87">
        <f>'Annually Return'!G10-'Adjusted Annually Return'!G$6</f>
        <v>0.28176087628684315</v>
      </c>
      <c r="H14" s="87"/>
      <c r="I14" s="87"/>
      <c r="J14" s="87">
        <f>'Annually Return'!J10-'Adjusted Annually Return'!J$6</f>
        <v>0.13376149349283814</v>
      </c>
      <c r="K14" s="87">
        <f>'Annually Return'!K10-'Adjusted Annually Return'!K$6</f>
        <v>7.2208046595404168E-2</v>
      </c>
      <c r="L14" s="87">
        <f>'Annually Return'!L10-'Adjusted Annually Return'!L$6</f>
        <v>0.11732226441778452</v>
      </c>
    </row>
    <row r="15" spans="1:12">
      <c r="A15" s="64">
        <v>33603</v>
      </c>
      <c r="B15" s="87">
        <f>'Annually Return'!B11-'Adjusted Annually Return'!B$6</f>
        <v>0.33311586693690648</v>
      </c>
      <c r="C15" s="87">
        <f>'Annually Return'!C11-'Adjusted Annually Return'!C$6</f>
        <v>0.1837018192346041</v>
      </c>
      <c r="D15" s="87">
        <f>'Annually Return'!D11-'Adjusted Annually Return'!D$6</f>
        <v>0.57493877701071427</v>
      </c>
      <c r="E15" s="87">
        <f>'Annually Return'!E11-'Adjusted Annually Return'!E$6</f>
        <v>0.20663079572939816</v>
      </c>
      <c r="F15" s="87">
        <f>'Annually Return'!F11-'Adjusted Annually Return'!F$6</f>
        <v>0.25902700124440475</v>
      </c>
      <c r="G15" s="87">
        <f>'Annually Return'!G11-'Adjusted Annually Return'!G$6</f>
        <v>-8.5357388097986264E-2</v>
      </c>
      <c r="H15" s="87"/>
      <c r="I15" s="87"/>
      <c r="J15" s="87">
        <f>'Annually Return'!J11-'Adjusted Annually Return'!J$6</f>
        <v>0.19024669636250288</v>
      </c>
      <c r="K15" s="87">
        <f>'Annually Return'!K11-'Adjusted Annually Return'!K$6</f>
        <v>0.12034114919769948</v>
      </c>
      <c r="L15" s="87">
        <f>'Annually Return'!L11-'Adjusted Annually Return'!L$6</f>
        <v>6.7975280396743762E-2</v>
      </c>
    </row>
    <row r="16" spans="1:12">
      <c r="A16" s="64">
        <v>33969</v>
      </c>
      <c r="B16" s="87">
        <f>'Annually Return'!B12-'Adjusted Annually Return'!B$6</f>
        <v>-4.9953033379351586E-2</v>
      </c>
      <c r="C16" s="87">
        <f>'Annually Return'!C12-'Adjusted Annually Return'!C$6</f>
        <v>2.6064923020919173E-2</v>
      </c>
      <c r="D16" s="87">
        <f>'Annually Return'!D12-'Adjusted Annually Return'!D$6</f>
        <v>0.17841187846488923</v>
      </c>
      <c r="E16" s="87">
        <f>'Annually Return'!E12-'Adjusted Annually Return'!E$6</f>
        <v>6.1758915170517702E-2</v>
      </c>
      <c r="F16" s="87">
        <f>'Annually Return'!F12-'Adjusted Annually Return'!F$6</f>
        <v>-2.0400782382676556E-2</v>
      </c>
      <c r="G16" s="87">
        <f>'Annually Return'!G12-'Adjusted Annually Return'!G$6</f>
        <v>0.11559895332776776</v>
      </c>
      <c r="H16" s="87"/>
      <c r="I16" s="87"/>
      <c r="J16" s="87">
        <f>'Annually Return'!J12-'Adjusted Annually Return'!J$6</f>
        <v>4.6916866627691546E-2</v>
      </c>
      <c r="K16" s="87">
        <f>'Annually Return'!K12-'Adjusted Annually Return'!K$6</f>
        <v>3.234451068380198E-2</v>
      </c>
      <c r="L16" s="87">
        <f>'Annually Return'!L12-'Adjusted Annually Return'!L$6</f>
        <v>2.5181544940337239E-2</v>
      </c>
    </row>
    <row r="17" spans="1:12">
      <c r="A17" s="64">
        <v>34334</v>
      </c>
      <c r="B17" s="87">
        <f>'Annually Return'!B13-'Adjusted Annually Return'!B$6</f>
        <v>0.34184324706249875</v>
      </c>
      <c r="C17" s="87">
        <f>'Annually Return'!C13-'Adjusted Annually Return'!C$6</f>
        <v>0.2253499729126987</v>
      </c>
      <c r="D17" s="87">
        <f>'Annually Return'!D13-'Adjusted Annually Return'!D$6</f>
        <v>0.72568879833595779</v>
      </c>
      <c r="E17" s="87">
        <f>'Annually Return'!E13-'Adjusted Annually Return'!E$6</f>
        <v>0.17962648208526769</v>
      </c>
      <c r="F17" s="87">
        <f>'Annually Return'!F13-'Adjusted Annually Return'!F$6</f>
        <v>0.31375747697971762</v>
      </c>
      <c r="G17" s="87">
        <f>'Annually Return'!G13-'Adjusted Annually Return'!G$6</f>
        <v>-0.15159763819251898</v>
      </c>
      <c r="H17" s="87"/>
      <c r="I17" s="87"/>
      <c r="J17" s="87">
        <f>'Annually Return'!J13-'Adjusted Annually Return'!J$6</f>
        <v>0.10599709064591042</v>
      </c>
      <c r="K17" s="87">
        <f>'Annually Return'!K13-'Adjusted Annually Return'!K$6</f>
        <v>6.6341433433285163E-2</v>
      </c>
      <c r="L17" s="87">
        <f>'Annually Return'!L13-'Adjusted Annually Return'!L$6</f>
        <v>9.8799764480151236E-3</v>
      </c>
    </row>
    <row r="18" spans="1:12">
      <c r="A18" s="64">
        <v>34698</v>
      </c>
      <c r="B18" s="87">
        <f>'Annually Return'!B14-'Adjusted Annually Return'!B$6</f>
        <v>-0.11299614638424466</v>
      </c>
      <c r="C18" s="87">
        <f>'Annually Return'!C14-'Adjusted Annually Return'!C$6</f>
        <v>-0.10107704429674264</v>
      </c>
      <c r="D18" s="87">
        <f>'Annually Return'!D14-'Adjusted Annually Return'!D$6</f>
        <v>-0.2386874034912955</v>
      </c>
      <c r="E18" s="87">
        <f>'Annually Return'!E14-'Adjusted Annually Return'!E$6</f>
        <v>-0.17102824387210777</v>
      </c>
      <c r="F18" s="87">
        <f>'Annually Return'!F14-'Adjusted Annually Return'!F$6</f>
        <v>-0.13665163919448259</v>
      </c>
      <c r="G18" s="87">
        <f>'Annually Return'!G14-'Adjusted Annually Return'!G$6</f>
        <v>-0.11775041522994739</v>
      </c>
      <c r="H18" s="87"/>
      <c r="I18" s="87"/>
      <c r="J18" s="87">
        <f>'Annually Return'!J14-'Adjusted Annually Return'!J$6</f>
        <v>-0.1038336206491092</v>
      </c>
      <c r="K18" s="87">
        <f>'Annually Return'!K14-'Adjusted Annually Return'!K$6</f>
        <v>-9.3654596981199573E-2</v>
      </c>
      <c r="L18" s="87">
        <f>'Annually Return'!L14-'Adjusted Annually Return'!L$6</f>
        <v>9.5999583871260591E-3</v>
      </c>
    </row>
    <row r="19" spans="1:12">
      <c r="A19" s="64">
        <v>35062</v>
      </c>
      <c r="B19" s="87">
        <f>'Annually Return'!B15-'Adjusted Annually Return'!B$6</f>
        <v>0.12793382684382165</v>
      </c>
      <c r="C19" s="87">
        <f>'Annually Return'!C15-'Adjusted Annually Return'!C$6</f>
        <v>0.24004226311572158</v>
      </c>
      <c r="D19" s="87">
        <f>'Annually Return'!D15-'Adjusted Annually Return'!D$6</f>
        <v>-6.1292220902729261E-2</v>
      </c>
      <c r="E19" s="87">
        <f>'Annually Return'!E15-'Adjusted Annually Return'!E$6</f>
        <v>0.14434058656516605</v>
      </c>
      <c r="F19" s="87">
        <f>'Annually Return'!F15-'Adjusted Annually Return'!F$6</f>
        <v>0.15141815195339953</v>
      </c>
      <c r="G19" s="87">
        <f>'Annually Return'!G15-'Adjusted Annually Return'!G$6</f>
        <v>0.21571811985434214</v>
      </c>
      <c r="H19" s="87"/>
      <c r="I19" s="87"/>
      <c r="J19" s="87">
        <f>'Annually Return'!J15-'Adjusted Annually Return'!J$6</f>
        <v>0.12906774849783062</v>
      </c>
      <c r="K19" s="87">
        <f>'Annually Return'!K15-'Adjusted Annually Return'!K$6</f>
        <v>0.13718823983211928</v>
      </c>
      <c r="L19" s="87">
        <f>'Annually Return'!L15-'Adjusted Annually Return'!L$6</f>
        <v>3.6313174062891293E-2</v>
      </c>
    </row>
    <row r="20" spans="1:12">
      <c r="A20" s="64">
        <v>35430</v>
      </c>
      <c r="B20" s="87">
        <f>'Annually Return'!B16-'Adjusted Annually Return'!B$6</f>
        <v>5.8786438589210455E-2</v>
      </c>
      <c r="C20" s="87">
        <f>'Annually Return'!C16-'Adjusted Annually Return'!C$6</f>
        <v>4.2629936503090937E-2</v>
      </c>
      <c r="D20" s="87">
        <f>'Annually Return'!D16-'Adjusted Annually Return'!D$6</f>
        <v>-5.6708498268883939E-2</v>
      </c>
      <c r="E20" s="87">
        <f>'Annually Return'!E16-'Adjusted Annually Return'!E$6</f>
        <v>0.17284272322462116</v>
      </c>
      <c r="F20" s="87">
        <f>'Annually Return'!F16-'Adjusted Annually Return'!F$6</f>
        <v>0.14273492879205568</v>
      </c>
      <c r="G20" s="87">
        <f>'Annually Return'!G16-'Adjusted Annually Return'!G$6</f>
        <v>0.21511942653529587</v>
      </c>
      <c r="H20" s="87"/>
      <c r="I20" s="87"/>
      <c r="J20" s="87">
        <f>'Annually Return'!J16-'Adjusted Annually Return'!J$6</f>
        <v>6.1510858009766946E-2</v>
      </c>
      <c r="K20" s="87">
        <f>'Annually Return'!K16-'Adjusted Annually Return'!K$6</f>
        <v>2.5671763055155644E-2</v>
      </c>
      <c r="L20" s="87">
        <f>'Annually Return'!L16-'Adjusted Annually Return'!L$6</f>
        <v>3.1657084009955969E-2</v>
      </c>
    </row>
    <row r="21" spans="1:12">
      <c r="A21" s="64">
        <v>35795</v>
      </c>
      <c r="B21" s="87">
        <f>'Annually Return'!B17-'Adjusted Annually Return'!B$6</f>
        <v>5.8182839927181484E-2</v>
      </c>
      <c r="C21" s="87">
        <f>'Annually Return'!C17-'Adjusted Annually Return'!C$6</f>
        <v>0.39183383710266556</v>
      </c>
      <c r="D21" s="87">
        <f>'Annually Return'!D17-'Adjusted Annually Return'!D$6</f>
        <v>2.8057461011076285E-2</v>
      </c>
      <c r="E21" s="87">
        <f>'Annually Return'!E17-'Adjusted Annually Return'!E$6</f>
        <v>0.34586246860760828</v>
      </c>
      <c r="F21" s="87">
        <f>'Annually Return'!F17-'Adjusted Annually Return'!F$6</f>
        <v>0.17922369516145725</v>
      </c>
      <c r="G21" s="87">
        <f>'Annually Return'!G17-'Adjusted Annually Return'!G$6</f>
        <v>8.3417796334557884E-3</v>
      </c>
      <c r="H21" s="87"/>
      <c r="I21" s="87"/>
      <c r="J21" s="87">
        <f>'Annually Return'!J17-'Adjusted Annually Return'!J$6</f>
        <v>6.5059509997938275E-2</v>
      </c>
      <c r="K21" s="87">
        <f>'Annually Return'!K17-'Adjusted Annually Return'!K$6</f>
        <v>3.8000277607338845E-2</v>
      </c>
      <c r="L21" s="87">
        <f>'Annually Return'!L17-'Adjusted Annually Return'!L$6</f>
        <v>1.2331374433344908E-2</v>
      </c>
    </row>
    <row r="22" spans="1:12">
      <c r="A22" s="64">
        <v>36160</v>
      </c>
      <c r="B22" s="87">
        <f>'Annually Return'!B18-'Adjusted Annually Return'!B$6</f>
        <v>9.2485089711420609E-2</v>
      </c>
      <c r="C22" s="87">
        <f>'Annually Return'!C18-'Adjusted Annually Return'!C$6</f>
        <v>0.30068606676914583</v>
      </c>
      <c r="D22" s="87">
        <f>'Annually Return'!D18-'Adjusted Annually Return'!D$6</f>
        <v>-0.25663164309402253</v>
      </c>
      <c r="E22" s="87">
        <f>'Annually Return'!E18-'Adjusted Annually Return'!E$6</f>
        <v>-8.3860380860478728E-2</v>
      </c>
      <c r="F22" s="87">
        <f>'Annually Return'!F18-'Adjusted Annually Return'!F$6</f>
        <v>0.18583339888863543</v>
      </c>
      <c r="G22" s="87">
        <f>'Annually Return'!G18-'Adjusted Annually Return'!G$6</f>
        <v>-0.35654384608285555</v>
      </c>
      <c r="H22" s="87"/>
      <c r="I22" s="87"/>
      <c r="J22" s="87">
        <f>'Annually Return'!J18-'Adjusted Annually Return'!J$6</f>
        <v>3.8176286320164655E-2</v>
      </c>
      <c r="K22" s="87">
        <f>'Annually Return'!K18-'Adjusted Annually Return'!K$6</f>
        <v>3.1729987035700319E-2</v>
      </c>
      <c r="L22" s="87">
        <f>'Annually Return'!L18-'Adjusted Annually Return'!L$6</f>
        <v>7.3941980631793552E-3</v>
      </c>
    </row>
    <row r="23" spans="1:12">
      <c r="A23" s="64">
        <v>36525</v>
      </c>
      <c r="B23" s="87">
        <f>'Annually Return'!B19-'Adjusted Annually Return'!B$6</f>
        <v>6.7560329369079575E-2</v>
      </c>
      <c r="C23" s="87">
        <f>'Annually Return'!C19-'Adjusted Annually Return'!C$6</f>
        <v>0.14987253804541029</v>
      </c>
      <c r="D23" s="87">
        <f>'Annually Return'!D19-'Adjusted Annually Return'!D$6</f>
        <v>0.51008031288169808</v>
      </c>
      <c r="E23" s="87">
        <f>'Annually Return'!E19-'Adjusted Annually Return'!E$6</f>
        <v>-0.14831138006348774</v>
      </c>
      <c r="F23" s="87">
        <f>'Annually Return'!F19-'Adjusted Annually Return'!F$6</f>
        <v>-9.4260204557767235E-2</v>
      </c>
      <c r="G23" s="87">
        <f>'Annually Return'!G19-'Adjusted Annually Return'!G$6</f>
        <v>0.28187026227058848</v>
      </c>
      <c r="H23" s="87"/>
      <c r="I23" s="87">
        <f>'Annually Return'!I19-'Adjusted Annually Return'!I$6</f>
        <v>-5.6305663517886198E-2</v>
      </c>
      <c r="J23" s="87">
        <f>'Annually Return'!J19-'Adjusted Annually Return'!J$6</f>
        <v>-6.9409126598413501E-2</v>
      </c>
      <c r="K23" s="87">
        <f>'Annually Return'!K19-'Adjusted Annually Return'!K$6</f>
        <v>-6.6315426314695974E-2</v>
      </c>
      <c r="L23" s="87">
        <f>'Annually Return'!L19-'Adjusted Annually Return'!L$6</f>
        <v>6.0684679967553529E-3</v>
      </c>
    </row>
    <row r="24" spans="1:12">
      <c r="A24" s="64">
        <v>36889</v>
      </c>
      <c r="B24" s="87">
        <f>'Annually Return'!B20-'Adjusted Annually Return'!B$6</f>
        <v>2.5854273052043408E-2</v>
      </c>
      <c r="C24" s="87">
        <f>'Annually Return'!C20-'Adjusted Annually Return'!C$6</f>
        <v>5.1134739526276229E-4</v>
      </c>
      <c r="D24" s="87">
        <f>'Annually Return'!D20-'Adjusted Annually Return'!D$6</f>
        <v>-0.23257485817927595</v>
      </c>
      <c r="E24" s="87">
        <f>'Annually Return'!E20-'Adjusted Annually Return'!E$6</f>
        <v>0.41590418448852506</v>
      </c>
      <c r="F24" s="87">
        <f>'Annually Return'!F20-'Adjusted Annually Return'!F$6</f>
        <v>0.11788307991965535</v>
      </c>
      <c r="G24" s="87">
        <f>'Annually Return'!G20-'Adjusted Annually Return'!G$6</f>
        <v>0.72425949825553093</v>
      </c>
      <c r="H24" s="87"/>
      <c r="I24" s="87">
        <f>'Annually Return'!I20-'Adjusted Annually Return'!I$6</f>
        <v>2.2274972707294657E-2</v>
      </c>
      <c r="J24" s="87">
        <f>'Annually Return'!J20-'Adjusted Annually Return'!J$6</f>
        <v>6.3572014415657047E-2</v>
      </c>
      <c r="K24" s="87">
        <f>'Annually Return'!K20-'Adjusted Annually Return'!K$6</f>
        <v>2.8341257700694206E-2</v>
      </c>
      <c r="L24" s="87">
        <f>'Annually Return'!L20-'Adjusted Annually Return'!L$6</f>
        <v>1.8721846665819261E-2</v>
      </c>
    </row>
    <row r="25" spans="1:12">
      <c r="A25" s="64">
        <v>37256</v>
      </c>
      <c r="B25" s="87">
        <f>'Annually Return'!B21-'Adjusted Annually Return'!B$6</f>
        <v>6.9560238085760007E-2</v>
      </c>
      <c r="C25" s="87">
        <f>'Annually Return'!C21-'Adjusted Annually Return'!C$6</f>
        <v>-0.11885584252007481</v>
      </c>
      <c r="D25" s="87">
        <f>'Annually Return'!D21-'Adjusted Annually Return'!D$6</f>
        <v>9.9853951183633549E-3</v>
      </c>
      <c r="E25" s="87">
        <f>'Annually Return'!E21-'Adjusted Annually Return'!E$6</f>
        <v>0.18818941383692459</v>
      </c>
      <c r="F25" s="87">
        <f>'Annually Return'!F21-'Adjusted Annually Return'!F$6</f>
        <v>5.9675995720610171E-2</v>
      </c>
      <c r="G25" s="87">
        <f>'Annually Return'!G21-'Adjusted Annually Return'!G$6</f>
        <v>-0.30022339955623895</v>
      </c>
      <c r="H25" s="87"/>
      <c r="I25" s="87">
        <f>'Annually Return'!I21-'Adjusted Annually Return'!I$6</f>
        <v>4.1049951616116062E-2</v>
      </c>
      <c r="J25" s="87">
        <f>'Annually Return'!J21-'Adjusted Annually Return'!J$6</f>
        <v>-2.7226392873165514E-3</v>
      </c>
      <c r="K25" s="87">
        <f>'Annually Return'!K21-'Adjusted Annually Return'!K$6</f>
        <v>1.3758370495847411E-2</v>
      </c>
      <c r="L25" s="87">
        <f>'Annually Return'!L21-'Adjusted Annually Return'!L$6</f>
        <v>8.4096844591350778E-3</v>
      </c>
    </row>
    <row r="26" spans="1:12">
      <c r="A26" s="90">
        <v>37621</v>
      </c>
      <c r="B26" s="91">
        <f>'Annually Return'!B22-'Adjusted Annually Return'!B$6</f>
        <v>-0.13823688103778292</v>
      </c>
      <c r="C26" s="91">
        <f>'Annually Return'!C22-'Adjusted Annually Return'!C$6</f>
        <v>-0.29356137885668926</v>
      </c>
      <c r="D26" s="91">
        <f>'Annually Return'!D22-'Adjusted Annually Return'!D$6</f>
        <v>-0.19520468972200958</v>
      </c>
      <c r="E26" s="91">
        <f>'Annually Return'!E22-'Adjusted Annually Return'!E$6</f>
        <v>-5.8081108232081548E-2</v>
      </c>
      <c r="F26" s="91">
        <f>'Annually Return'!F22-'Adjusted Annually Return'!F$6</f>
        <v>-6.9141372692588729E-3</v>
      </c>
      <c r="G26" s="91">
        <f>'Annually Return'!G22-'Adjusted Annually Return'!G$6</f>
        <v>0.16144611191895014</v>
      </c>
      <c r="H26" s="91">
        <f>'Annually Return'!H22-'Adjusted Annually Return'!H$6</f>
        <v>0.14895686080364712</v>
      </c>
      <c r="I26" s="91">
        <f>'Annually Return'!I22-'Adjusted Annually Return'!I$6</f>
        <v>-1.7283640369551503E-2</v>
      </c>
      <c r="J26" s="91">
        <f>'Annually Return'!J22-'Adjusted Annually Return'!J$6</f>
        <v>3.0899276346980399E-2</v>
      </c>
      <c r="K26" s="91">
        <f>'Annually Return'!K22-'Adjusted Annually Return'!K$6</f>
        <v>4.6651119643263655E-2</v>
      </c>
      <c r="L26" s="91">
        <f>'Annually Return'!L22-'Adjusted Annually Return'!L$6</f>
        <v>3.6585566941238906E-3</v>
      </c>
    </row>
    <row r="27" spans="1:12">
      <c r="A27" s="64">
        <v>37986</v>
      </c>
      <c r="B27" s="87">
        <f>'Annually Return'!B23-'Adjusted Annually Return'!B$6</f>
        <v>8.6398897666847219E-2</v>
      </c>
      <c r="C27" s="87">
        <f>'Annually Return'!C23-'Adjusted Annually Return'!C$6</f>
        <v>-2.5307277688057572E-2</v>
      </c>
      <c r="D27" s="87">
        <f>'Annually Return'!D23-'Adjusted Annually Return'!D$6</f>
        <v>0.11822722906050584</v>
      </c>
      <c r="E27" s="87">
        <f>'Annually Return'!E23-'Adjusted Annually Return'!E$6</f>
        <v>-2.3187802579469757E-4</v>
      </c>
      <c r="F27" s="87">
        <f>'Annually Return'!F23-'Adjusted Annually Return'!F$6</f>
        <v>4.0732062387121078E-2</v>
      </c>
      <c r="G27" s="87">
        <f>'Annually Return'!G23-'Adjusted Annually Return'!G$6</f>
        <v>-0.1369053123133292</v>
      </c>
      <c r="H27" s="87">
        <f>'Annually Return'!H23-'Adjusted Annually Return'!H$6</f>
        <v>4.1052715577833507E-2</v>
      </c>
      <c r="I27" s="87">
        <f>'Annually Return'!I23-'Adjusted Annually Return'!I$6</f>
        <v>0.18508974745501422</v>
      </c>
      <c r="J27" s="87">
        <f>'Annually Return'!J23-'Adjusted Annually Return'!J$6</f>
        <v>-2.6739863789092343E-2</v>
      </c>
      <c r="K27" s="87">
        <f>'Annually Return'!K23-'Adjusted Annually Return'!K$6</f>
        <v>-3.1420719281312903E-3</v>
      </c>
      <c r="L27" s="87">
        <f>'Annually Return'!L23-'Adjusted Annually Return'!L$6</f>
        <v>4.9762636531936327E-3</v>
      </c>
    </row>
    <row r="28" spans="1:12">
      <c r="A28" s="64">
        <v>38352</v>
      </c>
      <c r="B28" s="87">
        <f>'Annually Return'!B24-'Adjusted Annually Return'!B$6</f>
        <v>0.22349973334769796</v>
      </c>
      <c r="C28" s="87">
        <f>'Annually Return'!C24-'Adjusted Annually Return'!C$6</f>
        <v>8.2708458308851596E-2</v>
      </c>
      <c r="D28" s="87">
        <f>'Annually Return'!D24-'Adjusted Annually Return'!D$6</f>
        <v>0.16086114283906547</v>
      </c>
      <c r="E28" s="87">
        <f>'Annually Return'!E24-'Adjusted Annually Return'!E$6</f>
        <v>0.24728013561050913</v>
      </c>
      <c r="F28" s="87">
        <f>'Annually Return'!F24-'Adjusted Annually Return'!F$6</f>
        <v>0.26285861440309849</v>
      </c>
      <c r="G28" s="87">
        <f>'Annually Return'!G24-'Adjusted Annually Return'!G$6</f>
        <v>8.8139591310485932E-2</v>
      </c>
      <c r="H28" s="87">
        <f>'Annually Return'!H24-'Adjusted Annually Return'!H$6</f>
        <v>4.8014804923570006E-2</v>
      </c>
      <c r="I28" s="87">
        <f>'Annually Return'!I24-'Adjusted Annually Return'!I$6</f>
        <v>0.70849849558050515</v>
      </c>
      <c r="J28" s="87">
        <f>'Annually Return'!J24-'Adjusted Annually Return'!J$6</f>
        <v>1.2374068856931798E-2</v>
      </c>
      <c r="K28" s="87">
        <f>'Annually Return'!K24-'Adjusted Annually Return'!K$6</f>
        <v>2.0072264422953984E-2</v>
      </c>
      <c r="L28" s="87">
        <f>'Annually Return'!L24-'Adjusted Annually Return'!L$6</f>
        <v>1.2162342672084978E-2</v>
      </c>
    </row>
    <row r="29" spans="1:12">
      <c r="A29" s="64">
        <v>38716</v>
      </c>
      <c r="B29" s="87">
        <f>'Annually Return'!B25-'Adjusted Annually Return'!B$6</f>
        <v>0.21129254662800084</v>
      </c>
      <c r="C29" s="87">
        <f>'Annually Return'!C25-'Adjusted Annually Return'!C$6</f>
        <v>0.15075934428345833</v>
      </c>
      <c r="D29" s="87">
        <f>'Annually Return'!D25-'Adjusted Annually Return'!D$6</f>
        <v>0.38803778460428762</v>
      </c>
      <c r="E29" s="87">
        <f>'Annually Return'!E25-'Adjusted Annually Return'!E$6</f>
        <v>0.14106548579055392</v>
      </c>
      <c r="F29" s="87">
        <f>'Annually Return'!F25-'Adjusted Annually Return'!F$6</f>
        <v>7.998094183268073E-2</v>
      </c>
      <c r="G29" s="87">
        <f>'Annually Return'!G25-'Adjusted Annually Return'!G$6</f>
        <v>0.30262352371914131</v>
      </c>
      <c r="H29" s="87">
        <f>'Annually Return'!H25-'Adjusted Annually Return'!H$6</f>
        <v>0.17625712450021602</v>
      </c>
      <c r="I29" s="87">
        <f>'Annually Return'!I25-'Adjusted Annually Return'!I$6</f>
        <v>0.29001836858352675</v>
      </c>
      <c r="J29" s="87">
        <f>'Annually Return'!J25-'Adjusted Annually Return'!J$6</f>
        <v>8.076100121656507E-4</v>
      </c>
      <c r="K29" s="87">
        <f>'Annually Return'!K25-'Adjusted Annually Return'!K$6</f>
        <v>-2.904938018484543E-3</v>
      </c>
      <c r="L29" s="87">
        <f>'Annually Return'!L25-'Adjusted Annually Return'!L$6</f>
        <v>1.339771001945049E-2</v>
      </c>
    </row>
    <row r="30" spans="1:12">
      <c r="A30" s="64">
        <v>39080</v>
      </c>
      <c r="B30" s="87">
        <f>'Annually Return'!B26-'Adjusted Annually Return'!B$6</f>
        <v>0.18841673464773828</v>
      </c>
      <c r="C30" s="87">
        <f>'Annually Return'!C26-'Adjusted Annually Return'!C$6</f>
        <v>9.7876735619571831E-2</v>
      </c>
      <c r="D30" s="87">
        <f>'Annually Return'!D26-'Adjusted Annually Return'!D$6</f>
        <v>0.18387936090810894</v>
      </c>
      <c r="E30" s="87">
        <f>'Annually Return'!E26-'Adjusted Annually Return'!E$6</f>
        <v>0.25285309734259875</v>
      </c>
      <c r="F30" s="87">
        <f>'Annually Return'!F26-'Adjusted Annually Return'!F$6</f>
        <v>0.28530277330325232</v>
      </c>
      <c r="G30" s="87">
        <f>'Annually Return'!G26-'Adjusted Annually Return'!G$6</f>
        <v>-0.24888938162339308</v>
      </c>
      <c r="H30" s="87">
        <f>'Annually Return'!H26-'Adjusted Annually Return'!H$6</f>
        <v>4.4389812551286031E-2</v>
      </c>
      <c r="I30" s="87">
        <f>'Annually Return'!I26-'Adjusted Annually Return'!I$6</f>
        <v>0.37416528297809132</v>
      </c>
      <c r="J30" s="87">
        <f>'Annually Return'!J26-'Adjusted Annually Return'!J$6</f>
        <v>-2.5808335341545273E-2</v>
      </c>
      <c r="K30" s="87">
        <f>'Annually Return'!K26-'Adjusted Annually Return'!K$6</f>
        <v>-2.5001127214554136E-2</v>
      </c>
      <c r="L30" s="87">
        <f>'Annually Return'!L26-'Adjusted Annually Return'!L$6</f>
        <v>1.6198145499554381E-2</v>
      </c>
    </row>
    <row r="31" spans="1:12">
      <c r="A31" s="64">
        <v>39447</v>
      </c>
      <c r="B31" s="87">
        <f>'Annually Return'!B27-'Adjusted Annually Return'!B$6</f>
        <v>0.12029414905453878</v>
      </c>
      <c r="C31" s="87">
        <f>'Annually Return'!C27-'Adjusted Annually Return'!C$6</f>
        <v>-4.1449489049821764E-2</v>
      </c>
      <c r="D31" s="87">
        <f>'Annually Return'!D27-'Adjusted Annually Return'!D$6</f>
        <v>0.20540937734596296</v>
      </c>
      <c r="E31" s="87">
        <f>'Annually Return'!E27-'Adjusted Annually Return'!E$6</f>
        <v>-0.24097617356289899</v>
      </c>
      <c r="F31" s="87">
        <f>'Annually Return'!F27-'Adjusted Annually Return'!F$6</f>
        <v>-0.12289449293789306</v>
      </c>
      <c r="G31" s="87">
        <f>'Annually Return'!G27-'Adjusted Annually Return'!G$6</f>
        <v>0.14857162812563779</v>
      </c>
      <c r="H31" s="87">
        <f>'Annually Return'!H27-'Adjusted Annually Return'!H$6</f>
        <v>0.12690269875102356</v>
      </c>
      <c r="I31" s="87">
        <f>'Annually Return'!I27-'Adjusted Annually Return'!I$6</f>
        <v>0.1197622578093203</v>
      </c>
      <c r="J31" s="87">
        <f>'Annually Return'!J27-'Adjusted Annually Return'!J$6</f>
        <v>-2.2591050029310965E-2</v>
      </c>
      <c r="K31" s="87">
        <f>'Annually Return'!K27-'Adjusted Annually Return'!K$6</f>
        <v>-2.8226840041859214E-3</v>
      </c>
      <c r="L31" s="87">
        <f>'Annually Return'!L27-'Adjusted Annually Return'!L$6</f>
        <v>2.3290737279985804E-2</v>
      </c>
    </row>
    <row r="32" spans="1:12">
      <c r="A32" s="64">
        <v>39813</v>
      </c>
      <c r="B32" s="87">
        <f>'Annually Return'!B28-'Adjusted Annually Return'!B$6</f>
        <v>-0.41457241418867291</v>
      </c>
      <c r="C32" s="87">
        <f>'Annually Return'!C28-'Adjusted Annually Return'!C$6</f>
        <v>-0.27356024263237727</v>
      </c>
      <c r="D32" s="87">
        <f>'Annually Return'!D28-'Adjusted Annually Return'!D$6</f>
        <v>-0.46012826578154864</v>
      </c>
      <c r="E32" s="87">
        <f>'Annually Return'!E28-'Adjusted Annually Return'!E$6</f>
        <v>-0.34660886828484505</v>
      </c>
      <c r="F32" s="87">
        <f>'Annually Return'!F28-'Adjusted Annually Return'!F$6</f>
        <v>-0.6140671780555339</v>
      </c>
      <c r="G32" s="87">
        <f>'Annually Return'!G28-'Adjusted Annually Return'!G$6</f>
        <v>-0.36517564560098476</v>
      </c>
      <c r="H32" s="87">
        <f>'Annually Return'!H28-'Adjusted Annually Return'!H$6</f>
        <v>0.12194372896601256</v>
      </c>
      <c r="I32" s="87">
        <f>'Annually Return'!I28-'Adjusted Annually Return'!I$6</f>
        <v>-0.16229230981059389</v>
      </c>
      <c r="J32" s="87">
        <f>'Annually Return'!J28-'Adjusted Annually Return'!J$6</f>
        <v>9.2275120300038677E-2</v>
      </c>
      <c r="K32" s="87">
        <f>'Annually Return'!K28-'Adjusted Annually Return'!K$6</f>
        <v>2.3202191947932299E-2</v>
      </c>
      <c r="L32" s="87">
        <f>'Annually Return'!L28-'Adjusted Annually Return'!L$6</f>
        <v>3.1996372468206233E-2</v>
      </c>
    </row>
    <row r="33" spans="1:12">
      <c r="A33" s="64">
        <v>40178</v>
      </c>
      <c r="B33" s="87">
        <f>'Annually Return'!B29-'Adjusted Annually Return'!B$6</f>
        <v>0.32560035429909856</v>
      </c>
      <c r="C33" s="87">
        <f>'Annually Return'!C29-'Adjusted Annually Return'!C$6</f>
        <v>-1.1052377120260581E-2</v>
      </c>
      <c r="D33" s="87">
        <f>'Annually Return'!D29-'Adjusted Annually Return'!D$6</f>
        <v>0.3380888159702925</v>
      </c>
      <c r="E33" s="87">
        <f>'Annually Return'!E29-'Adjusted Annually Return'!E$6</f>
        <v>-2.3943991811857593E-3</v>
      </c>
      <c r="F33" s="87">
        <f>'Annually Return'!F29-'Adjusted Annually Return'!F$6</f>
        <v>7.6570185615352282E-2</v>
      </c>
      <c r="G33" s="87">
        <f>'Annually Return'!G29-'Adjusted Annually Return'!G$6</f>
        <v>-0.15933473254407765</v>
      </c>
      <c r="H33" s="87">
        <f>'Annually Return'!H29-'Adjusted Annually Return'!H$6</f>
        <v>-3.3184335593925557E-3</v>
      </c>
      <c r="I33" s="87">
        <f>'Annually Return'!I29-'Adjusted Annually Return'!I$6</f>
        <v>4.983450319376885E-2</v>
      </c>
      <c r="J33" s="87">
        <f>'Annually Return'!J29-'Adjusted Annually Return'!J$6</f>
        <v>-3.9876432981291975E-2</v>
      </c>
      <c r="K33" s="87">
        <f>'Annually Return'!K29-'Adjusted Annually Return'!K$6</f>
        <v>1.1223007225325349E-2</v>
      </c>
      <c r="L33" s="87">
        <f>'Annually Return'!L29-'Adjusted Annually Return'!L$6</f>
        <v>-9.267033018172291E-3</v>
      </c>
    </row>
    <row r="34" spans="1:12">
      <c r="A34" s="64">
        <v>40543</v>
      </c>
      <c r="B34" s="87">
        <f>'Annually Return'!B30-'Adjusted Annually Return'!B$6</f>
        <v>-3.8157676517141692E-2</v>
      </c>
      <c r="C34" s="87">
        <f>'Annually Return'!C30-'Adjusted Annually Return'!C$6</f>
        <v>-3.9365678019193495E-2</v>
      </c>
      <c r="D34" s="87">
        <f>'Annually Return'!D30-'Adjusted Annually Return'!D$6</f>
        <v>-3.9438558880852403E-3</v>
      </c>
      <c r="E34" s="87">
        <f>'Annually Return'!E30-'Adjusted Annually Return'!E$6</f>
        <v>4.4263581956797048E-2</v>
      </c>
      <c r="F34" s="87">
        <f>'Annually Return'!F30-'Adjusted Annually Return'!F$6</f>
        <v>-5.1880192914797001E-2</v>
      </c>
      <c r="G34" s="87">
        <f>'Annually Return'!G30-'Adjusted Annually Return'!G$6</f>
        <v>-8.2540300310498582E-2</v>
      </c>
      <c r="H34" s="87">
        <f>'Annually Return'!H30-'Adjusted Annually Return'!H$6</f>
        <v>4.3675765303684097E-2</v>
      </c>
      <c r="I34" s="87">
        <f>'Annually Return'!I30-'Adjusted Annually Return'!I$6</f>
        <v>5.3805696100412789E-2</v>
      </c>
      <c r="J34" s="87">
        <f>'Annually Return'!J30-'Adjusted Annually Return'!J$6</f>
        <v>3.1326720893225316E-3</v>
      </c>
      <c r="K34" s="87">
        <f>'Annually Return'!K30-'Adjusted Annually Return'!K$6</f>
        <v>2.3681890826974833E-2</v>
      </c>
      <c r="L34" s="87">
        <f>'Annually Return'!L30-'Adjusted Annually Return'!L$6</f>
        <v>2.6324310837773507E-3</v>
      </c>
    </row>
    <row r="35" spans="1:12">
      <c r="A35" s="64">
        <v>40907</v>
      </c>
      <c r="B35" s="87">
        <f>'Annually Return'!B31-'Adjusted Annually Return'!B$6</f>
        <v>-0.15284065192405244</v>
      </c>
      <c r="C35" s="87">
        <f>'Annually Return'!C31-'Adjusted Annually Return'!C$6</f>
        <v>-7.5295554895516037E-2</v>
      </c>
      <c r="D35" s="87">
        <f>'Annually Return'!D31-'Adjusted Annually Return'!D$6</f>
        <v>-0.23158614646930656</v>
      </c>
      <c r="E35" s="87">
        <f>'Annually Return'!E31-'Adjusted Annually Return'!E$6</f>
        <v>-2.1881256939927908E-2</v>
      </c>
      <c r="F35" s="87">
        <f>'Annually Return'!F31-'Adjusted Annually Return'!F$6</f>
        <v>-7.0679544816297624E-2</v>
      </c>
      <c r="G35" s="87">
        <f>'Annually Return'!G31-'Adjusted Annually Return'!G$6</f>
        <v>-5.1009937596440173E-2</v>
      </c>
      <c r="H35" s="87">
        <f>'Annually Return'!H31-'Adjusted Annually Return'!H$6</f>
        <v>8.1668494343540385E-2</v>
      </c>
      <c r="I35" s="87">
        <f>'Annually Return'!I31-'Adjusted Annually Return'!I$6</f>
        <v>5.2047404852712462E-2</v>
      </c>
      <c r="J35" s="87">
        <f>'Annually Return'!J31-'Adjusted Annually Return'!J$6</f>
        <v>5.6519461120986027E-2</v>
      </c>
      <c r="K35" s="87">
        <f>'Annually Return'!K31-'Adjusted Annually Return'!K$6</f>
        <v>3.6037473306535756E-2</v>
      </c>
      <c r="L35" s="87">
        <f>'Annually Return'!L31-'Adjusted Annually Return'!L$6</f>
        <v>5.9777945519939174E-3</v>
      </c>
    </row>
    <row r="36" spans="1:12">
      <c r="A36" s="64">
        <v>41274</v>
      </c>
      <c r="B36" s="87">
        <f>'Annually Return'!B32-'Adjusted Annually Return'!B$6</f>
        <v>0.16294385497155711</v>
      </c>
      <c r="C36" s="87">
        <f>'Annually Return'!C32-'Adjusted Annually Return'!C$6</f>
        <v>0.12578880765945605</v>
      </c>
      <c r="D36" s="87">
        <f>'Annually Return'!D32-'Adjusted Annually Return'!D$6</f>
        <v>0.12168425177146122</v>
      </c>
      <c r="E36" s="87">
        <f>'Annually Return'!E32-'Adjusted Annually Return'!E$6</f>
        <v>0.18302924815027835</v>
      </c>
      <c r="F36" s="87">
        <f>'Annually Return'!F32-'Adjusted Annually Return'!F$6</f>
        <v>0.28150806886355367</v>
      </c>
      <c r="G36" s="87">
        <f>'Annually Return'!G32-'Adjusted Annually Return'!G$6</f>
        <v>-5.0863879092530699E-2</v>
      </c>
      <c r="H36" s="87">
        <f>'Annually Return'!H32-'Adjusted Annually Return'!H$6</f>
        <v>-3.6649624703045461E-2</v>
      </c>
      <c r="I36" s="87">
        <f>'Annually Return'!I32-'Adjusted Annually Return'!I$6</f>
        <v>3.4081069512073722E-2</v>
      </c>
      <c r="J36" s="87">
        <f>'Annually Return'!J32-'Adjusted Annually Return'!J$6</f>
        <v>1.9819547467756472E-2</v>
      </c>
      <c r="K36" s="87">
        <f>'Annually Return'!K32-'Adjusted Annually Return'!K$6</f>
        <v>2.7516754743126676E-2</v>
      </c>
      <c r="L36" s="87">
        <f>'Annually Return'!L32-'Adjusted Annually Return'!L$6</f>
        <v>-4.3272463206118356E-3</v>
      </c>
    </row>
    <row r="37" spans="1:12">
      <c r="A37" s="64">
        <v>41639</v>
      </c>
      <c r="B37" s="87">
        <f>'Annually Return'!B33-'Adjusted Annually Return'!B$6</f>
        <v>0.16603505457968265</v>
      </c>
      <c r="C37" s="87">
        <f>'Annually Return'!C33-'Adjusted Annually Return'!C$6</f>
        <v>0.45302101167989811</v>
      </c>
      <c r="D37" s="87">
        <f>'Annually Return'!D33-'Adjusted Annually Return'!D$6</f>
        <v>8.4415465111164018E-2</v>
      </c>
      <c r="E37" s="87">
        <f>'Annually Return'!E33-'Adjusted Annually Return'!E$6</f>
        <v>0.1542655454410983</v>
      </c>
      <c r="F37" s="87">
        <f>'Annually Return'!F33-'Adjusted Annually Return'!F$6</f>
        <v>4.2798388714127063E-2</v>
      </c>
      <c r="G37" s="87">
        <f>'Annually Return'!G33-'Adjusted Annually Return'!G$6</f>
        <v>0.10722059789643607</v>
      </c>
      <c r="H37" s="87">
        <f>'Annually Return'!H33-'Adjusted Annually Return'!H$6</f>
        <v>6.4200853766737995E-2</v>
      </c>
      <c r="I37" s="87">
        <f>'Annually Return'!I33-'Adjusted Annually Return'!I$6</f>
        <v>0.20282891708829004</v>
      </c>
      <c r="J37" s="87">
        <f>'Annually Return'!J33-'Adjusted Annually Return'!J$6</f>
        <v>-3.7361679512463629E-2</v>
      </c>
      <c r="K37" s="87">
        <f>'Annually Return'!K33-'Adjusted Annually Return'!K$6</f>
        <v>-4.6409055340045663E-2</v>
      </c>
      <c r="L37" s="87">
        <f>'Annually Return'!L33-'Adjusted Annually Return'!L$6</f>
        <v>-1.5356419711685068E-2</v>
      </c>
    </row>
    <row r="38" spans="1:12">
      <c r="A38" s="64">
        <v>42004</v>
      </c>
      <c r="B38" s="87">
        <f>'Annually Return'!B34-'Adjusted Annually Return'!B$6</f>
        <v>1.3049090748846914E-2</v>
      </c>
      <c r="C38" s="87">
        <f>'Annually Return'!C34-'Adjusted Annually Return'!C$6</f>
        <v>0.1284136036578683</v>
      </c>
      <c r="D38" s="87">
        <f>'Annually Return'!D34-'Adjusted Annually Return'!D$6</f>
        <v>2.3646513448957268E-2</v>
      </c>
      <c r="E38" s="87">
        <f>'Annually Return'!E34-'Adjusted Annually Return'!E$6</f>
        <v>0.30380104025680288</v>
      </c>
      <c r="F38" s="87">
        <f>'Annually Return'!F34-'Adjusted Annually Return'!F$6</f>
        <v>0.23243789113160213</v>
      </c>
      <c r="G38" s="87">
        <f>'Annually Return'!G34-'Adjusted Annually Return'!G$6</f>
        <v>-0.30729908290612301</v>
      </c>
      <c r="H38" s="87">
        <f>'Annually Return'!H34-'Adjusted Annually Return'!H$6</f>
        <v>5.4269411876609816E-2</v>
      </c>
      <c r="I38" s="87">
        <f>'Annually Return'!I34-'Adjusted Annually Return'!I$6</f>
        <v>0.19898273634372338</v>
      </c>
      <c r="J38" s="87">
        <f>'Annually Return'!J34-'Adjusted Annually Return'!J$6</f>
        <v>4.0878495740090039E-2</v>
      </c>
      <c r="K38" s="87">
        <f>'Annually Return'!K34-'Adjusted Annually Return'!K$6</f>
        <v>3.4618773877450076E-2</v>
      </c>
      <c r="L38" s="87">
        <f>'Annually Return'!L34-'Adjusted Annually Return'!L$6</f>
        <v>-1.7092135347608298E-2</v>
      </c>
    </row>
    <row r="39" spans="1:12">
      <c r="A39" s="64">
        <v>42369</v>
      </c>
      <c r="B39" s="87">
        <f>'Annually Return'!B35-'Adjusted Annually Return'!B$6</f>
        <v>-2.9921130426171783E-2</v>
      </c>
      <c r="C39" s="87">
        <f>'Annually Return'!C35-'Adjusted Annually Return'!C$6</f>
        <v>9.6201228538811245E-2</v>
      </c>
      <c r="D39" s="87">
        <f>'Annually Return'!D35-'Adjusted Annually Return'!D$6</f>
        <v>-8.9137803260941922E-2</v>
      </c>
      <c r="E39" s="87">
        <f>'Annually Return'!E35-'Adjusted Annually Return'!E$6</f>
        <v>9.2708206836169677E-2</v>
      </c>
      <c r="F39" s="87">
        <f>'Annually Return'!F35-'Adjusted Annually Return'!F$6</f>
        <v>8.02555249204982E-2</v>
      </c>
      <c r="G39" s="87">
        <f>'Annually Return'!G35-'Adjusted Annually Return'!G$6</f>
        <v>-0.28386901623129418</v>
      </c>
      <c r="H39" s="87">
        <f>'Annually Return'!H35-'Adjusted Annually Return'!H$6</f>
        <v>5.0961349746476911E-2</v>
      </c>
      <c r="I39" s="87">
        <f>'Annually Return'!I35-'Adjusted Annually Return'!I$6</f>
        <v>0.16621223091454734</v>
      </c>
      <c r="J39" s="87">
        <f>'Annually Return'!J35-'Adjusted Annually Return'!J$6</f>
        <v>-3.1355985479848213E-2</v>
      </c>
      <c r="K39" s="87">
        <f>'Annually Return'!K35-'Adjusted Annually Return'!K$6</f>
        <v>-3.5622404541144265E-2</v>
      </c>
      <c r="L39" s="87">
        <f>'Annually Return'!L35-'Adjusted Annually Return'!L$6</f>
        <v>-2.0706011584519859E-2</v>
      </c>
    </row>
    <row r="40" spans="1:12">
      <c r="A40" s="64">
        <v>42734</v>
      </c>
      <c r="B40" s="87">
        <f>'Annually Return'!B36-'Adjusted Annually Return'!B$6</f>
        <v>7.7241217062324619E-2</v>
      </c>
      <c r="C40" s="87">
        <f>'Annually Return'!C36-'Adjusted Annually Return'!C$6</f>
        <v>6.1693341914843158E-2</v>
      </c>
      <c r="D40" s="87">
        <f>'Annually Return'!D36-'Adjusted Annually Return'!D$6</f>
        <v>7.1625306743956146E-2</v>
      </c>
      <c r="E40" s="87">
        <f>'Annually Return'!E36-'Adjusted Annually Return'!E$6</f>
        <v>3.5368758642060703E-2</v>
      </c>
      <c r="F40" s="87">
        <f>'Annually Return'!F36-'Adjusted Annually Return'!F$6</f>
        <v>8.1530409794306646E-2</v>
      </c>
      <c r="G40" s="87">
        <f>'Annually Return'!G36-'Adjusted Annually Return'!G$6</f>
        <v>7.9856889315441715E-2</v>
      </c>
      <c r="H40" s="87">
        <f>'Annually Return'!H36-'Adjusted Annually Return'!H$6</f>
        <v>-1.5415139085149368E-2</v>
      </c>
      <c r="I40" s="87">
        <f>'Annually Return'!I36-'Adjusted Annually Return'!I$6</f>
        <v>5.3849005669456537E-2</v>
      </c>
      <c r="J40" s="87">
        <f>'Annually Return'!J36-'Adjusted Annually Return'!J$6</f>
        <v>-2.7923953019014534E-2</v>
      </c>
      <c r="K40" s="87">
        <f>'Annually Return'!K36-'Adjusted Annually Return'!K$6</f>
        <v>-1.6715547837370032E-2</v>
      </c>
      <c r="L40" s="87">
        <f>'Annually Return'!L36-'Adjusted Annually Return'!L$6</f>
        <v>-2.3322864150046432E-2</v>
      </c>
    </row>
    <row r="41" spans="1:12">
      <c r="A41" s="64">
        <v>43098</v>
      </c>
      <c r="B41" s="87">
        <f>'Annually Return'!B37-'Adjusted Annually Return'!B$6</f>
        <v>6.7586998620200622E-2</v>
      </c>
      <c r="C41" s="87">
        <f>'Annually Return'!C37-'Adjusted Annually Return'!C$6</f>
        <v>0.11438954432015441</v>
      </c>
      <c r="D41" s="87">
        <f>'Annually Return'!D37-'Adjusted Annually Return'!D$6</f>
        <v>0.22555046711889601</v>
      </c>
      <c r="E41" s="87">
        <f>'Annually Return'!E37-'Adjusted Annually Return'!E$6</f>
        <v>-3.3080799568941589E-2</v>
      </c>
      <c r="F41" s="87">
        <f>'Annually Return'!F37-'Adjusted Annually Return'!F$6</f>
        <v>2.292077133816612E-2</v>
      </c>
      <c r="G41" s="87">
        <f>'Annually Return'!G37-'Adjusted Annually Return'!G$6</f>
        <v>-5.9933803559068126E-2</v>
      </c>
      <c r="H41" s="87">
        <f>'Annually Return'!H37-'Adjusted Annually Return'!H$6</f>
        <v>5.4618576237422709E-2</v>
      </c>
      <c r="I41" s="87">
        <f>'Annually Return'!I37-'Adjusted Annually Return'!I$6</f>
        <v>0.1229213983012785</v>
      </c>
      <c r="J41" s="87">
        <f>'Annually Return'!J37-'Adjusted Annually Return'!J$6</f>
        <v>-2.0580826932334893E-2</v>
      </c>
      <c r="K41" s="87">
        <f>'Annually Return'!K37-'Adjusted Annually Return'!K$6</f>
        <v>-3.2290421439556155E-2</v>
      </c>
      <c r="L41" s="87">
        <f>'Annually Return'!L37-'Adjusted Annually Return'!L$6</f>
        <v>-2.6506992938895427E-2</v>
      </c>
    </row>
    <row r="42" spans="1:12">
      <c r="A42" s="64">
        <v>43465</v>
      </c>
      <c r="B42" s="87">
        <f>'Annually Return'!B38-'Adjusted Annually Return'!B$6</f>
        <v>-6.5175820045701716E-2</v>
      </c>
      <c r="C42" s="87">
        <f>'Annually Return'!C38-'Adjusted Annually Return'!C$6</f>
        <v>-5.1371140235516033E-3</v>
      </c>
      <c r="D42" s="87">
        <f>'Annually Return'!D38-'Adjusted Annually Return'!D$6</f>
        <v>-9.6887010252770606E-2</v>
      </c>
      <c r="E42" s="87">
        <f>'Annually Return'!E38-'Adjusted Annually Return'!E$6</f>
        <v>1.9266848775137867E-2</v>
      </c>
      <c r="F42" s="87">
        <f>'Annually Return'!F38-'Adjusted Annually Return'!F$6</f>
        <v>-1.8937955353566176E-2</v>
      </c>
      <c r="G42" s="87">
        <f>'Annually Return'!G38-'Adjusted Annually Return'!G$6</f>
        <v>-8.1591548927175739E-2</v>
      </c>
      <c r="H42" s="87">
        <f>'Annually Return'!H38-'Adjusted Annually Return'!H$6</f>
        <v>2.5006651718142189E-2</v>
      </c>
      <c r="I42" s="87">
        <f>'Annually Return'!I38-'Adjusted Annually Return'!I$6</f>
        <v>9.0083691641391225E-2</v>
      </c>
      <c r="J42" s="87">
        <f>'Annually Return'!J38-'Adjusted Annually Return'!J$6</f>
        <v>-1.4354612103432161E-2</v>
      </c>
      <c r="K42" s="87">
        <f>'Annually Return'!K38-'Adjusted Annually Return'!K$6</f>
        <v>-5.2595726132851212E-2</v>
      </c>
      <c r="L42" s="87">
        <f>'Annually Return'!L38-'Adjusted Annually Return'!L$6</f>
        <v>-2.0385030338204005E-2</v>
      </c>
    </row>
    <row r="43" spans="1:12">
      <c r="A43" s="64">
        <v>43830</v>
      </c>
      <c r="B43" s="87">
        <f>'Annually Return'!B39-'Adjusted Annually Return'!B$6</f>
        <v>0.18853870887459395</v>
      </c>
      <c r="C43" s="87">
        <f>'Annually Return'!C39-'Adjusted Annually Return'!C$6</f>
        <v>0.2609470952919733</v>
      </c>
      <c r="D43" s="87">
        <f>'Annually Return'!D39-'Adjusted Annually Return'!D$6</f>
        <v>0.1408727247281035</v>
      </c>
      <c r="E43" s="87">
        <f>'Annually Return'!E39-'Adjusted Annually Return'!E$6</f>
        <v>0.20799447066079738</v>
      </c>
      <c r="F43" s="87">
        <f>'Annually Return'!F39-'Adjusted Annually Return'!F$6</f>
        <v>0.17512629880761171</v>
      </c>
      <c r="G43" s="87">
        <f>'Annually Return'!G39-'Adjusted Annually Return'!G$6</f>
        <v>0.13891973340991065</v>
      </c>
      <c r="H43" s="87">
        <f>'Annually Return'!H39-'Adjusted Annually Return'!H$6</f>
        <v>2.648755012211533E-2</v>
      </c>
      <c r="I43" s="87">
        <f>'Annually Return'!I39-'Adjusted Annually Return'!I$6</f>
        <v>7.5544645539502617E-2</v>
      </c>
      <c r="J43" s="87">
        <f>'Annually Return'!J39-'Adjusted Annually Return'!J$6</f>
        <v>1.5310852252051289E-2</v>
      </c>
      <c r="K43" s="87">
        <f>'Annually Return'!K39-'Adjusted Annually Return'!K$6</f>
        <v>2.8470825466916649E-3</v>
      </c>
      <c r="L43" s="87">
        <f>'Annually Return'!L39-'Adjusted Annually Return'!L$6</f>
        <v>-2.921784692921188E-2</v>
      </c>
    </row>
    <row r="44" spans="1:12">
      <c r="A44" s="64">
        <v>44196</v>
      </c>
      <c r="B44" s="87">
        <f>'Annually Return'!B40-'Adjusted Annually Return'!B$6</f>
        <v>-5.2995197583149134E-2</v>
      </c>
      <c r="C44" s="87">
        <f>'Annually Return'!C40-'Adjusted Annually Return'!C$6</f>
        <v>3.6254545254915949E-2</v>
      </c>
      <c r="D44" s="87">
        <f>'Annually Return'!D40-'Adjusted Annually Return'!D$6</f>
        <v>3.1471861570676912E-2</v>
      </c>
      <c r="E44" s="87">
        <f>'Annually Return'!E40-'Adjusted Annually Return'!E$6</f>
        <v>-0.20167307625158334</v>
      </c>
      <c r="F44" s="87">
        <f>'Annually Return'!F40-'Adjusted Annually Return'!F$6</f>
        <v>-8.9757338039590684E-2</v>
      </c>
      <c r="G44" s="87">
        <f>'Annually Return'!G40-'Adjusted Annually Return'!G$6</f>
        <v>-0.34425368112174198</v>
      </c>
      <c r="H44" s="87">
        <f>'Annually Return'!H40-'Adjusted Annually Return'!H$6</f>
        <v>3.6560422250005539E-2</v>
      </c>
      <c r="I44" s="87">
        <f>'Annually Return'!I40-'Adjusted Annually Return'!I$6</f>
        <v>5.0414049803787095E-2</v>
      </c>
      <c r="J44" s="87">
        <f>'Annually Return'!J40-'Adjusted Annually Return'!J$6</f>
        <v>-2.0194645607754656E-2</v>
      </c>
      <c r="K44" s="87">
        <f>'Annually Return'!K40-'Adjusted Annually Return'!K$6</f>
        <v>-1.8197365153294592E-2</v>
      </c>
      <c r="L44" s="87">
        <f>'Annually Return'!L40-'Adjusted Annually Return'!L$6</f>
        <v>-4.0210355214328655E-2</v>
      </c>
    </row>
    <row r="45" spans="1:12">
      <c r="A45" s="64">
        <v>44561</v>
      </c>
      <c r="B45" s="87">
        <f>'Annually Return'!B41-'Adjusted Annually Return'!B$6</f>
        <v>0.11811749878129535</v>
      </c>
      <c r="C45" s="87">
        <f>'Annually Return'!C41-'Adjusted Annually Return'!C$6</f>
        <v>0.27353605024941113</v>
      </c>
      <c r="D45" s="87">
        <f>'Annually Return'!D41-'Adjusted Annually Return'!D$6</f>
        <v>-1.1987964027643377E-2</v>
      </c>
      <c r="E45" s="87">
        <f>'Annually Return'!E41-'Adjusted Annually Return'!E$6</f>
        <v>0.36753178186628233</v>
      </c>
      <c r="F45" s="87">
        <f>'Annually Return'!F41-'Adjusted Annually Return'!F$6</f>
        <v>0.20269921638358462</v>
      </c>
      <c r="G45" s="87">
        <f>'Annually Return'!G41-'Adjusted Annually Return'!G$6</f>
        <v>0.45053183739853836</v>
      </c>
      <c r="H45" s="87">
        <f>'Annually Return'!H41-'Adjusted Annually Return'!H$6</f>
        <v>0.11467493052381593</v>
      </c>
      <c r="I45" s="87">
        <f>'Annually Return'!I41-'Adjusted Annually Return'!I$6</f>
        <v>0.32067823055116068</v>
      </c>
      <c r="J45" s="87">
        <f>'Annually Return'!J41-'Adjusted Annually Return'!J$6</f>
        <v>-9.8202668502805485E-2</v>
      </c>
      <c r="K45" s="87">
        <f>'Annually Return'!K41-'Adjusted Annually Return'!K$6</f>
        <v>-0.10166854461045158</v>
      </c>
      <c r="L45" s="87">
        <f>'Annually Return'!L41-'Adjusted Annually Return'!L$6</f>
        <v>-4.3773490103117221E-2</v>
      </c>
    </row>
    <row r="46" spans="1:12">
      <c r="A46" s="64">
        <v>44925</v>
      </c>
      <c r="B46" s="87">
        <f>'Annually Return'!B42-'Adjusted Annually Return'!B$6</f>
        <v>-2.7724829696980369E-2</v>
      </c>
      <c r="C46" s="87">
        <f>'Annually Return'!C42-'Adjusted Annually Return'!C$6</f>
        <v>-0.14299680800242448</v>
      </c>
      <c r="D46" s="87">
        <f>'Annually Return'!D42-'Adjusted Annually Return'!D$6</f>
        <v>-0.1892135826842464</v>
      </c>
      <c r="E46" s="87">
        <f>'Annually Return'!E42-'Adjusted Annually Return'!E$6</f>
        <v>-0.21964424690322179</v>
      </c>
      <c r="F46" s="87">
        <f>'Annually Return'!F42-'Adjusted Annually Return'!F$6</f>
        <v>-0.24685526057171997</v>
      </c>
      <c r="G46" s="87">
        <f>'Annually Return'!G42-'Adjusted Annually Return'!G$6</f>
        <v>0.3116040626899988</v>
      </c>
      <c r="H46" s="87">
        <f>'Annually Return'!H42-'Adjusted Annually Return'!H$6</f>
        <v>-7.4284474289093697E-2</v>
      </c>
      <c r="I46" s="87">
        <f>'Annually Return'!I42-'Adjusted Annually Return'!I$6</f>
        <v>-7.7358121592520784E-3</v>
      </c>
      <c r="J46" s="87">
        <f>'Annually Return'!J42-'Adjusted Annually Return'!J$6</f>
        <v>-8.85296652055583E-2</v>
      </c>
      <c r="K46" s="87">
        <f>'Annually Return'!K42-'Adjusted Annually Return'!K$6</f>
        <v>-7.1905645516479127E-2</v>
      </c>
      <c r="L46" s="87">
        <f>'Annually Return'!L42-'Adjusted Annually Return'!L$6</f>
        <v>-3.1680670324209584E-2</v>
      </c>
    </row>
    <row r="47" spans="1:12">
      <c r="B47" s="87"/>
      <c r="C47" s="87"/>
      <c r="D47" s="87"/>
      <c r="E47" s="87"/>
      <c r="F47" s="87"/>
      <c r="G47" s="87"/>
      <c r="H47" s="87"/>
      <c r="I47" s="87"/>
      <c r="J47" s="87"/>
      <c r="K47" s="87"/>
      <c r="L47" s="87"/>
    </row>
    <row r="48" spans="1:12">
      <c r="A48" t="s">
        <v>73</v>
      </c>
      <c r="B48" s="87"/>
      <c r="C48" s="87"/>
      <c r="D48" s="87"/>
      <c r="E48" s="87"/>
      <c r="F48" s="87"/>
      <c r="G48" s="87"/>
      <c r="H48" s="87"/>
      <c r="I48" s="87"/>
      <c r="J48" s="87"/>
      <c r="K48" s="87"/>
      <c r="L48" s="87"/>
    </row>
    <row r="49" spans="2:12">
      <c r="B49" s="87"/>
      <c r="C49" s="87"/>
      <c r="D49" s="87"/>
      <c r="E49" s="87"/>
      <c r="F49" s="87"/>
      <c r="G49" s="87"/>
      <c r="H49" s="87"/>
      <c r="I49" s="87"/>
      <c r="J49" s="87"/>
      <c r="K49" s="87"/>
      <c r="L49" s="87"/>
    </row>
    <row r="50" spans="2:12">
      <c r="B50" s="87"/>
      <c r="C50" s="87"/>
      <c r="D50" s="87"/>
      <c r="E50" s="87"/>
      <c r="F50" s="87"/>
      <c r="G50" s="87"/>
      <c r="H50" s="87"/>
      <c r="I50" s="87"/>
      <c r="J50" s="87"/>
      <c r="K50" s="87"/>
      <c r="L50" s="87"/>
    </row>
    <row r="51" spans="2:12">
      <c r="B51" s="87"/>
      <c r="C51" s="87"/>
      <c r="D51" s="87"/>
      <c r="E51" s="87"/>
      <c r="F51" s="87"/>
      <c r="G51" s="87"/>
      <c r="H51" s="87"/>
      <c r="I51" s="87"/>
      <c r="J51" s="87"/>
      <c r="K51" s="87"/>
      <c r="L51" s="87"/>
    </row>
    <row r="52" spans="2:12">
      <c r="B52" s="87"/>
      <c r="C52" s="87"/>
      <c r="D52" s="87"/>
      <c r="E52" s="87"/>
      <c r="F52" s="87"/>
      <c r="G52" s="87"/>
      <c r="H52" s="87"/>
      <c r="I52" s="87"/>
      <c r="J52" s="87"/>
      <c r="K52" s="87"/>
      <c r="L52" s="87"/>
    </row>
    <row r="53" spans="2:12">
      <c r="B53" s="87"/>
      <c r="C53" s="87"/>
      <c r="D53" s="87"/>
      <c r="E53" s="87"/>
      <c r="F53" s="87"/>
      <c r="G53" s="87"/>
      <c r="H53" s="87"/>
      <c r="I53" s="87"/>
      <c r="J53" s="87"/>
      <c r="K53" s="87"/>
      <c r="L53" s="87"/>
    </row>
    <row r="54" spans="2:12">
      <c r="B54" s="87"/>
      <c r="C54" s="87"/>
      <c r="D54" s="87"/>
      <c r="E54" s="87"/>
      <c r="F54" s="87"/>
      <c r="G54" s="87"/>
      <c r="H54" s="87"/>
      <c r="I54" s="87"/>
      <c r="J54" s="87"/>
      <c r="K54" s="87"/>
      <c r="L54" s="87"/>
    </row>
    <row r="55" spans="2:12">
      <c r="B55" s="87"/>
      <c r="C55" s="87"/>
      <c r="D55" s="87"/>
      <c r="E55" s="87"/>
      <c r="F55" s="87"/>
      <c r="G55" s="87"/>
      <c r="H55" s="87"/>
      <c r="I55" s="87"/>
      <c r="J55" s="87"/>
      <c r="K55" s="87"/>
      <c r="L55" s="87"/>
    </row>
    <row r="56" spans="2:12">
      <c r="B56" s="87"/>
      <c r="C56" s="87"/>
      <c r="D56" s="87"/>
      <c r="E56" s="87"/>
      <c r="F56" s="87"/>
      <c r="G56" s="87"/>
      <c r="H56" s="87"/>
      <c r="I56" s="87"/>
      <c r="J56" s="87"/>
      <c r="K56" s="87"/>
      <c r="L56" s="87"/>
    </row>
    <row r="57" spans="2:12">
      <c r="B57" s="87"/>
      <c r="C57" s="87"/>
      <c r="D57" s="87"/>
      <c r="E57" s="87"/>
      <c r="F57" s="87"/>
      <c r="G57" s="87"/>
      <c r="H57" s="87"/>
      <c r="I57" s="87"/>
      <c r="J57" s="87"/>
      <c r="K57" s="87"/>
      <c r="L57" s="87"/>
    </row>
    <row r="58" spans="2:12">
      <c r="B58" s="87"/>
      <c r="C58" s="87"/>
      <c r="D58" s="87"/>
      <c r="E58" s="87"/>
      <c r="F58" s="87"/>
      <c r="G58" s="87"/>
      <c r="H58" s="87"/>
      <c r="I58" s="87"/>
      <c r="J58" s="87"/>
      <c r="K58" s="87"/>
      <c r="L58" s="87"/>
    </row>
    <row r="59" spans="2:12">
      <c r="B59" s="87"/>
      <c r="C59" s="87"/>
      <c r="D59" s="87"/>
      <c r="E59" s="87"/>
      <c r="F59" s="87"/>
      <c r="G59" s="87"/>
      <c r="H59" s="87"/>
      <c r="I59" s="87"/>
      <c r="J59" s="87"/>
      <c r="K59" s="87"/>
      <c r="L59" s="87"/>
    </row>
    <row r="60" spans="2:12">
      <c r="B60" s="87"/>
      <c r="C60" s="87"/>
      <c r="D60" s="87"/>
      <c r="E60" s="87"/>
      <c r="F60" s="87"/>
      <c r="G60" s="87"/>
      <c r="H60" s="87"/>
      <c r="I60" s="87"/>
      <c r="J60" s="87"/>
      <c r="K60" s="87"/>
      <c r="L60" s="87"/>
    </row>
    <row r="61" spans="2:12">
      <c r="B61" s="87"/>
      <c r="C61" s="87"/>
      <c r="D61" s="87"/>
      <c r="E61" s="87"/>
      <c r="F61" s="87"/>
      <c r="G61" s="87"/>
      <c r="H61" s="87"/>
      <c r="I61" s="87"/>
      <c r="J61" s="87"/>
      <c r="K61" s="87"/>
      <c r="L61" s="87"/>
    </row>
    <row r="62" spans="2:12">
      <c r="B62" s="87"/>
      <c r="C62" s="87"/>
      <c r="D62" s="87"/>
      <c r="E62" s="87"/>
      <c r="F62" s="87"/>
      <c r="G62" s="87"/>
      <c r="H62" s="87"/>
      <c r="I62" s="87"/>
      <c r="J62" s="87"/>
      <c r="K62" s="87"/>
      <c r="L62" s="87"/>
    </row>
    <row r="63" spans="2:12">
      <c r="B63" s="87"/>
      <c r="C63" s="87"/>
      <c r="D63" s="87"/>
      <c r="E63" s="87"/>
      <c r="F63" s="87"/>
      <c r="G63" s="87"/>
      <c r="H63" s="87"/>
      <c r="I63" s="87"/>
      <c r="J63" s="87"/>
      <c r="K63" s="87"/>
      <c r="L63" s="87"/>
    </row>
    <row r="64" spans="2:12">
      <c r="B64" s="87"/>
      <c r="C64" s="87"/>
      <c r="D64" s="87"/>
      <c r="E64" s="87"/>
      <c r="F64" s="87"/>
      <c r="G64" s="87"/>
      <c r="H64" s="87"/>
      <c r="I64" s="87"/>
      <c r="J64" s="87"/>
      <c r="K64" s="87"/>
      <c r="L64" s="87"/>
    </row>
    <row r="65" spans="2:12">
      <c r="B65" s="87"/>
      <c r="C65" s="87"/>
      <c r="D65" s="87"/>
      <c r="E65" s="87"/>
      <c r="F65" s="87"/>
      <c r="G65" s="87"/>
      <c r="H65" s="87"/>
      <c r="I65" s="87"/>
      <c r="J65" s="87"/>
      <c r="K65" s="87"/>
      <c r="L65" s="87"/>
    </row>
    <row r="66" spans="2:12">
      <c r="B66" s="87"/>
      <c r="C66" s="87"/>
      <c r="D66" s="87"/>
      <c r="E66" s="87"/>
      <c r="F66" s="87"/>
      <c r="G66" s="87"/>
      <c r="H66" s="87"/>
      <c r="I66" s="87"/>
      <c r="J66" s="87"/>
      <c r="K66" s="87"/>
      <c r="L66" s="87"/>
    </row>
    <row r="67" spans="2:12">
      <c r="B67" s="87"/>
      <c r="C67" s="87"/>
      <c r="D67" s="87"/>
      <c r="E67" s="87"/>
      <c r="F67" s="87"/>
      <c r="G67" s="87"/>
      <c r="H67" s="87"/>
      <c r="I67" s="87"/>
      <c r="J67" s="87"/>
      <c r="K67" s="87"/>
      <c r="L67" s="87"/>
    </row>
    <row r="68" spans="2:12">
      <c r="B68" s="87"/>
      <c r="C68" s="87"/>
      <c r="D68" s="87"/>
      <c r="E68" s="87"/>
      <c r="F68" s="87"/>
      <c r="G68" s="87"/>
      <c r="H68" s="87"/>
      <c r="I68" s="87"/>
      <c r="J68" s="87"/>
      <c r="K68" s="87"/>
      <c r="L68" s="87"/>
    </row>
    <row r="69" spans="2:12">
      <c r="B69" s="87"/>
      <c r="C69" s="87"/>
      <c r="D69" s="87"/>
      <c r="E69" s="87"/>
      <c r="F69" s="87"/>
      <c r="G69" s="87"/>
      <c r="H69" s="87"/>
      <c r="I69" s="87"/>
      <c r="J69" s="87"/>
      <c r="K69" s="87"/>
      <c r="L69" s="87"/>
    </row>
    <row r="70" spans="2:12">
      <c r="B70" s="87"/>
      <c r="C70" s="87"/>
      <c r="D70" s="87"/>
      <c r="E70" s="87"/>
      <c r="F70" s="87"/>
      <c r="G70" s="87"/>
      <c r="H70" s="87"/>
      <c r="I70" s="87"/>
      <c r="J70" s="87"/>
      <c r="K70" s="87"/>
      <c r="L70" s="87"/>
    </row>
    <row r="71" spans="2:12">
      <c r="B71" s="87"/>
      <c r="C71" s="87"/>
      <c r="D71" s="87"/>
      <c r="E71" s="87"/>
      <c r="F71" s="87"/>
      <c r="G71" s="87"/>
      <c r="H71" s="87"/>
      <c r="I71" s="87"/>
      <c r="J71" s="87"/>
      <c r="K71" s="87"/>
      <c r="L71" s="87"/>
    </row>
    <row r="72" spans="2:12">
      <c r="B72" s="87"/>
      <c r="C72" s="87"/>
      <c r="D72" s="87"/>
      <c r="E72" s="87"/>
      <c r="F72" s="87"/>
      <c r="G72" s="87"/>
      <c r="H72" s="87"/>
      <c r="I72" s="87"/>
      <c r="J72" s="87"/>
      <c r="K72" s="87"/>
      <c r="L72" s="87"/>
    </row>
    <row r="73" spans="2:12">
      <c r="B73" s="87"/>
      <c r="C73" s="87"/>
      <c r="D73" s="87"/>
      <c r="E73" s="87"/>
      <c r="F73" s="87"/>
      <c r="G73" s="87"/>
      <c r="H73" s="87"/>
      <c r="I73" s="87"/>
      <c r="J73" s="87"/>
      <c r="K73" s="87"/>
      <c r="L73" s="87"/>
    </row>
    <row r="74" spans="2:12">
      <c r="B74" s="87"/>
      <c r="C74" s="87"/>
      <c r="D74" s="87"/>
      <c r="E74" s="87"/>
      <c r="F74" s="87"/>
      <c r="G74" s="87"/>
      <c r="H74" s="87"/>
      <c r="I74" s="87"/>
      <c r="J74" s="87"/>
      <c r="K74" s="87"/>
      <c r="L74" s="87"/>
    </row>
    <row r="75" spans="2:12">
      <c r="B75" s="87"/>
      <c r="C75" s="87"/>
      <c r="D75" s="87"/>
      <c r="E75" s="87"/>
      <c r="F75" s="87"/>
      <c r="G75" s="87"/>
      <c r="H75" s="87"/>
      <c r="I75" s="87"/>
      <c r="J75" s="87"/>
      <c r="K75" s="87"/>
      <c r="L75" s="87"/>
    </row>
    <row r="76" spans="2:12">
      <c r="B76" s="87"/>
      <c r="C76" s="87"/>
      <c r="D76" s="87"/>
      <c r="E76" s="87"/>
      <c r="F76" s="87"/>
      <c r="G76" s="87"/>
      <c r="H76" s="87"/>
      <c r="I76" s="87"/>
      <c r="J76" s="87"/>
      <c r="K76" s="87"/>
      <c r="L76" s="87"/>
    </row>
    <row r="77" spans="2:12">
      <c r="B77" s="87"/>
      <c r="C77" s="87"/>
      <c r="D77" s="87"/>
      <c r="E77" s="87"/>
      <c r="F77" s="87"/>
      <c r="G77" s="87"/>
      <c r="H77" s="87"/>
      <c r="I77" s="87"/>
      <c r="J77" s="87"/>
      <c r="K77" s="87"/>
      <c r="L77" s="87"/>
    </row>
    <row r="78" spans="2:12">
      <c r="B78" s="87"/>
      <c r="C78" s="87"/>
      <c r="D78" s="87"/>
      <c r="E78" s="87"/>
      <c r="F78" s="87"/>
      <c r="G78" s="87"/>
      <c r="H78" s="87"/>
      <c r="I78" s="87"/>
      <c r="J78" s="87"/>
      <c r="K78" s="87"/>
      <c r="L78" s="87"/>
    </row>
    <row r="79" spans="2:12">
      <c r="B79" s="87"/>
      <c r="C79" s="87"/>
      <c r="D79" s="87"/>
      <c r="E79" s="87"/>
      <c r="F79" s="87"/>
      <c r="G79" s="87"/>
      <c r="H79" s="87"/>
      <c r="I79" s="87"/>
      <c r="J79" s="87"/>
      <c r="K79" s="87"/>
      <c r="L79" s="87"/>
    </row>
    <row r="80" spans="2:12">
      <c r="B80" s="87"/>
      <c r="C80" s="87"/>
      <c r="D80" s="87"/>
      <c r="E80" s="87"/>
      <c r="F80" s="87"/>
      <c r="G80" s="87"/>
      <c r="H80" s="87"/>
      <c r="I80" s="87"/>
      <c r="J80" s="87"/>
      <c r="K80" s="87"/>
      <c r="L80" s="87"/>
    </row>
    <row r="81" spans="2:12">
      <c r="B81" s="87"/>
      <c r="C81" s="87"/>
      <c r="D81" s="87"/>
      <c r="E81" s="87"/>
      <c r="F81" s="87"/>
      <c r="G81" s="87"/>
      <c r="H81" s="87"/>
      <c r="I81" s="87"/>
      <c r="J81" s="87"/>
      <c r="K81" s="87"/>
      <c r="L81" s="87"/>
    </row>
    <row r="82" spans="2:12">
      <c r="B82" s="87"/>
      <c r="C82" s="87"/>
      <c r="D82" s="87"/>
      <c r="E82" s="87"/>
      <c r="F82" s="87"/>
      <c r="G82" s="87"/>
      <c r="H82" s="87"/>
      <c r="I82" s="87"/>
      <c r="J82" s="87"/>
      <c r="K82" s="87"/>
      <c r="L82" s="87"/>
    </row>
    <row r="83" spans="2:12">
      <c r="B83" s="87"/>
      <c r="C83" s="87"/>
      <c r="D83" s="87"/>
      <c r="E83" s="87"/>
      <c r="F83" s="87"/>
      <c r="G83" s="87"/>
      <c r="H83" s="87"/>
      <c r="I83" s="87"/>
      <c r="J83" s="87"/>
      <c r="K83" s="87"/>
      <c r="L83" s="87"/>
    </row>
    <row r="84" spans="2:12">
      <c r="B84" s="87"/>
      <c r="C84" s="87"/>
      <c r="D84" s="87"/>
      <c r="E84" s="87"/>
      <c r="F84" s="87"/>
      <c r="G84" s="87"/>
      <c r="H84" s="87"/>
      <c r="I84" s="87"/>
      <c r="J84" s="87"/>
      <c r="K84" s="87"/>
      <c r="L84" s="87"/>
    </row>
    <row r="85" spans="2:12">
      <c r="B85" s="87"/>
      <c r="C85" s="87"/>
      <c r="D85" s="87"/>
      <c r="E85" s="87"/>
      <c r="F85" s="87"/>
      <c r="G85" s="87"/>
      <c r="H85" s="87"/>
      <c r="I85" s="87"/>
      <c r="J85" s="87"/>
      <c r="K85" s="87"/>
      <c r="L85" s="87"/>
    </row>
    <row r="86" spans="2:12">
      <c r="B86" s="87"/>
      <c r="C86" s="87"/>
      <c r="D86" s="87"/>
      <c r="E86" s="87"/>
      <c r="F86" s="87"/>
      <c r="G86" s="87"/>
      <c r="H86" s="87"/>
      <c r="I86" s="87"/>
      <c r="J86" s="87"/>
      <c r="K86" s="87"/>
      <c r="L86" s="87"/>
    </row>
    <row r="87" spans="2:12">
      <c r="B87" s="87"/>
      <c r="C87" s="87"/>
      <c r="D87" s="87"/>
      <c r="E87" s="87"/>
      <c r="F87" s="87"/>
      <c r="G87" s="87"/>
      <c r="H87" s="87"/>
      <c r="I87" s="87"/>
      <c r="J87" s="87"/>
      <c r="K87" s="87"/>
      <c r="L87" s="87"/>
    </row>
    <row r="88" spans="2:12">
      <c r="B88" s="87"/>
      <c r="C88" s="87"/>
      <c r="D88" s="87"/>
      <c r="E88" s="87"/>
      <c r="F88" s="87"/>
      <c r="G88" s="87"/>
      <c r="H88" s="87"/>
      <c r="I88" s="87"/>
      <c r="J88" s="87"/>
      <c r="K88" s="87"/>
      <c r="L88" s="87"/>
    </row>
    <row r="89" spans="2:12">
      <c r="B89" s="87"/>
      <c r="C89" s="87"/>
      <c r="D89" s="87"/>
      <c r="E89" s="87"/>
      <c r="F89" s="87"/>
      <c r="G89" s="87"/>
      <c r="H89" s="87"/>
      <c r="I89" s="87"/>
      <c r="J89" s="87"/>
      <c r="K89" s="87"/>
      <c r="L89" s="87"/>
    </row>
    <row r="90" spans="2:12">
      <c r="B90" s="87"/>
      <c r="C90" s="87"/>
      <c r="D90" s="87"/>
      <c r="E90" s="87"/>
      <c r="F90" s="87"/>
      <c r="G90" s="87"/>
      <c r="H90" s="87"/>
      <c r="I90" s="87"/>
      <c r="J90" s="87"/>
      <c r="K90" s="87"/>
      <c r="L90" s="87"/>
    </row>
    <row r="91" spans="2:12">
      <c r="B91" s="87"/>
      <c r="C91" s="87"/>
      <c r="D91" s="87"/>
      <c r="E91" s="87"/>
      <c r="F91" s="87"/>
      <c r="G91" s="87"/>
      <c r="H91" s="87"/>
      <c r="I91" s="87"/>
      <c r="J91" s="87"/>
      <c r="K91" s="87"/>
      <c r="L91" s="87"/>
    </row>
    <row r="92" spans="2:12">
      <c r="B92" s="87"/>
      <c r="C92" s="87"/>
      <c r="D92" s="87"/>
      <c r="E92" s="87"/>
      <c r="F92" s="87"/>
      <c r="G92" s="87"/>
      <c r="H92" s="87"/>
      <c r="I92" s="87"/>
      <c r="J92" s="87"/>
      <c r="K92" s="87"/>
      <c r="L92" s="87"/>
    </row>
    <row r="93" spans="2:12">
      <c r="B93" s="87"/>
      <c r="C93" s="87"/>
      <c r="D93" s="87"/>
      <c r="E93" s="87"/>
      <c r="F93" s="87"/>
      <c r="G93" s="87"/>
      <c r="H93" s="87"/>
      <c r="I93" s="87"/>
      <c r="J93" s="87"/>
      <c r="K93" s="87"/>
      <c r="L93" s="87"/>
    </row>
    <row r="94" spans="2:12">
      <c r="B94" s="87"/>
      <c r="C94" s="87"/>
      <c r="D94" s="87"/>
      <c r="E94" s="87"/>
      <c r="F94" s="87"/>
      <c r="G94" s="87"/>
      <c r="H94" s="87"/>
      <c r="I94" s="87"/>
      <c r="J94" s="87"/>
      <c r="K94" s="87"/>
      <c r="L94" s="87"/>
    </row>
    <row r="95" spans="2:12">
      <c r="B95" s="87"/>
      <c r="C95" s="87"/>
      <c r="D95" s="87"/>
      <c r="E95" s="87"/>
      <c r="F95" s="87"/>
      <c r="G95" s="87"/>
      <c r="H95" s="87"/>
      <c r="I95" s="87"/>
      <c r="J95" s="87"/>
      <c r="K95" s="87"/>
      <c r="L95" s="87"/>
    </row>
    <row r="96" spans="2:12">
      <c r="B96" s="87"/>
      <c r="C96" s="87"/>
      <c r="D96" s="87"/>
      <c r="E96" s="87"/>
      <c r="F96" s="87"/>
      <c r="G96" s="87"/>
      <c r="H96" s="87"/>
      <c r="I96" s="87"/>
      <c r="J96" s="87"/>
      <c r="K96" s="87"/>
      <c r="L96" s="87"/>
    </row>
    <row r="97" spans="2:12">
      <c r="B97" s="87"/>
      <c r="C97" s="87"/>
      <c r="D97" s="87"/>
      <c r="E97" s="87"/>
      <c r="F97" s="87"/>
      <c r="G97" s="87"/>
      <c r="H97" s="87"/>
      <c r="I97" s="87"/>
      <c r="J97" s="87"/>
      <c r="K97" s="87"/>
      <c r="L97" s="87"/>
    </row>
    <row r="98" spans="2:12">
      <c r="B98" s="87"/>
      <c r="C98" s="87"/>
      <c r="D98" s="87"/>
      <c r="E98" s="87"/>
      <c r="F98" s="87"/>
      <c r="G98" s="87"/>
      <c r="H98" s="87"/>
      <c r="I98" s="87"/>
      <c r="J98" s="87"/>
      <c r="K98" s="87"/>
      <c r="L98" s="87"/>
    </row>
    <row r="99" spans="2:12">
      <c r="B99" s="87"/>
      <c r="C99" s="87"/>
      <c r="D99" s="87"/>
      <c r="E99" s="87"/>
      <c r="F99" s="87"/>
      <c r="G99" s="87"/>
      <c r="H99" s="87"/>
      <c r="I99" s="87"/>
      <c r="J99" s="87"/>
      <c r="K99" s="87"/>
      <c r="L99" s="87"/>
    </row>
    <row r="100" spans="2:12">
      <c r="B100" s="87"/>
      <c r="C100" s="87"/>
      <c r="D100" s="87"/>
      <c r="E100" s="87"/>
      <c r="F100" s="87"/>
      <c r="G100" s="87"/>
      <c r="H100" s="87"/>
      <c r="I100" s="87"/>
      <c r="J100" s="87"/>
      <c r="K100" s="87"/>
      <c r="L100" s="87"/>
    </row>
    <row r="101" spans="2:12">
      <c r="B101" s="87"/>
      <c r="C101" s="87"/>
      <c r="D101" s="87"/>
      <c r="E101" s="87"/>
      <c r="F101" s="87"/>
      <c r="G101" s="87"/>
      <c r="H101" s="87"/>
      <c r="I101" s="87"/>
      <c r="J101" s="87"/>
      <c r="K101" s="87"/>
      <c r="L101" s="87"/>
    </row>
    <row r="102" spans="2:12">
      <c r="B102" s="87"/>
      <c r="C102" s="87"/>
      <c r="D102" s="87"/>
      <c r="E102" s="87"/>
      <c r="F102" s="87"/>
      <c r="G102" s="87"/>
      <c r="H102" s="87"/>
      <c r="I102" s="87"/>
      <c r="J102" s="87"/>
      <c r="K102" s="87"/>
      <c r="L102" s="87"/>
    </row>
    <row r="103" spans="2:12">
      <c r="B103" s="87"/>
      <c r="C103" s="87"/>
      <c r="D103" s="87"/>
      <c r="E103" s="87"/>
      <c r="F103" s="87"/>
      <c r="G103" s="87"/>
      <c r="H103" s="87"/>
      <c r="I103" s="87"/>
      <c r="J103" s="87"/>
      <c r="K103" s="87"/>
      <c r="L103" s="87"/>
    </row>
    <row r="104" spans="2:12">
      <c r="B104" s="87"/>
      <c r="C104" s="87"/>
      <c r="D104" s="87"/>
      <c r="E104" s="87"/>
      <c r="F104" s="87"/>
      <c r="G104" s="87"/>
      <c r="H104" s="87"/>
      <c r="I104" s="87"/>
      <c r="J104" s="87"/>
      <c r="K104" s="87"/>
      <c r="L104" s="87"/>
    </row>
    <row r="105" spans="2:12">
      <c r="B105" s="87"/>
      <c r="C105" s="87"/>
      <c r="D105" s="87"/>
      <c r="E105" s="87"/>
      <c r="F105" s="87"/>
      <c r="G105" s="87"/>
      <c r="H105" s="87"/>
      <c r="I105" s="87"/>
      <c r="J105" s="87"/>
      <c r="K105" s="87"/>
      <c r="L105" s="87"/>
    </row>
    <row r="106" spans="2:12">
      <c r="B106" s="87"/>
      <c r="C106" s="87"/>
      <c r="D106" s="87"/>
      <c r="E106" s="87"/>
      <c r="F106" s="87"/>
      <c r="G106" s="87"/>
      <c r="H106" s="87"/>
      <c r="I106" s="87"/>
      <c r="J106" s="87"/>
      <c r="K106" s="87"/>
      <c r="L106" s="87"/>
    </row>
    <row r="107" spans="2:12">
      <c r="B107" s="87"/>
      <c r="C107" s="87"/>
      <c r="D107" s="87"/>
      <c r="E107" s="87"/>
      <c r="F107" s="87"/>
      <c r="G107" s="87"/>
      <c r="H107" s="87"/>
      <c r="I107" s="87"/>
      <c r="J107" s="87"/>
      <c r="K107" s="87"/>
      <c r="L107" s="87"/>
    </row>
    <row r="108" spans="2:12">
      <c r="B108" s="87"/>
      <c r="C108" s="87"/>
      <c r="D108" s="87"/>
      <c r="E108" s="87"/>
      <c r="F108" s="87"/>
      <c r="G108" s="87"/>
      <c r="H108" s="87"/>
      <c r="I108" s="87"/>
      <c r="J108" s="87"/>
      <c r="K108" s="87"/>
      <c r="L108" s="87"/>
    </row>
    <row r="109" spans="2:12">
      <c r="B109" s="87"/>
      <c r="C109" s="87"/>
      <c r="D109" s="87"/>
      <c r="E109" s="87"/>
      <c r="F109" s="87"/>
      <c r="G109" s="87"/>
      <c r="H109" s="87"/>
      <c r="I109" s="87"/>
      <c r="J109" s="87"/>
      <c r="K109" s="87"/>
      <c r="L109" s="87"/>
    </row>
    <row r="110" spans="2:12">
      <c r="B110" s="87"/>
      <c r="C110" s="87"/>
      <c r="D110" s="87"/>
      <c r="E110" s="87"/>
      <c r="F110" s="87"/>
      <c r="G110" s="87"/>
      <c r="H110" s="87"/>
      <c r="I110" s="87"/>
      <c r="J110" s="87"/>
      <c r="K110" s="87"/>
      <c r="L110" s="87"/>
    </row>
    <row r="111" spans="2:12">
      <c r="B111" s="87"/>
      <c r="C111" s="87"/>
      <c r="D111" s="87"/>
      <c r="E111" s="87"/>
      <c r="F111" s="87"/>
      <c r="G111" s="87"/>
      <c r="H111" s="87"/>
      <c r="I111" s="87"/>
      <c r="J111" s="87"/>
      <c r="K111" s="87"/>
      <c r="L111" s="87"/>
    </row>
    <row r="112" spans="2:12">
      <c r="B112" s="87"/>
      <c r="C112" s="87"/>
      <c r="D112" s="87"/>
      <c r="E112" s="87"/>
      <c r="F112" s="87"/>
      <c r="G112" s="87"/>
      <c r="H112" s="87"/>
      <c r="I112" s="87"/>
      <c r="J112" s="87"/>
      <c r="K112" s="87"/>
      <c r="L112" s="87"/>
    </row>
    <row r="113" spans="2:12">
      <c r="B113" s="87"/>
      <c r="C113" s="87"/>
      <c r="D113" s="87"/>
      <c r="E113" s="87"/>
      <c r="F113" s="87"/>
      <c r="G113" s="87"/>
      <c r="H113" s="87"/>
      <c r="I113" s="87"/>
      <c r="J113" s="87"/>
      <c r="K113" s="87"/>
      <c r="L113" s="87"/>
    </row>
    <row r="114" spans="2:12">
      <c r="B114" s="87"/>
      <c r="C114" s="87"/>
      <c r="D114" s="87"/>
      <c r="E114" s="87"/>
      <c r="F114" s="87"/>
      <c r="G114" s="87"/>
      <c r="H114" s="87"/>
      <c r="I114" s="87"/>
      <c r="J114" s="87"/>
      <c r="K114" s="87"/>
      <c r="L114" s="87"/>
    </row>
    <row r="115" spans="2:12">
      <c r="B115" s="87"/>
      <c r="C115" s="87"/>
      <c r="D115" s="87"/>
      <c r="E115" s="87"/>
      <c r="F115" s="87"/>
      <c r="G115" s="87"/>
      <c r="H115" s="87"/>
      <c r="I115" s="87"/>
      <c r="J115" s="87"/>
      <c r="K115" s="87"/>
      <c r="L115" s="87"/>
    </row>
    <row r="116" spans="2:12">
      <c r="B116" s="87"/>
      <c r="C116" s="87"/>
      <c r="D116" s="87"/>
      <c r="E116" s="87"/>
      <c r="F116" s="87"/>
      <c r="G116" s="87"/>
      <c r="H116" s="87"/>
      <c r="I116" s="87"/>
      <c r="J116" s="87"/>
      <c r="K116" s="87"/>
      <c r="L116" s="87"/>
    </row>
    <row r="117" spans="2:12">
      <c r="B117" s="87"/>
      <c r="C117" s="87"/>
      <c r="D117" s="87"/>
      <c r="E117" s="87"/>
      <c r="F117" s="87"/>
      <c r="G117" s="87"/>
      <c r="H117" s="87"/>
      <c r="I117" s="87"/>
      <c r="J117" s="87"/>
      <c r="K117" s="87"/>
      <c r="L117" s="87"/>
    </row>
    <row r="118" spans="2:12">
      <c r="B118" s="87"/>
      <c r="C118" s="87"/>
      <c r="D118" s="87"/>
      <c r="E118" s="87"/>
      <c r="F118" s="87"/>
      <c r="G118" s="87"/>
      <c r="H118" s="87"/>
      <c r="I118" s="87"/>
      <c r="J118" s="87"/>
      <c r="K118" s="87"/>
      <c r="L118" s="87"/>
    </row>
    <row r="119" spans="2:12">
      <c r="B119" s="87"/>
      <c r="C119" s="87"/>
      <c r="D119" s="87"/>
      <c r="E119" s="87"/>
      <c r="F119" s="87"/>
      <c r="G119" s="87"/>
      <c r="H119" s="87"/>
      <c r="I119" s="87"/>
      <c r="J119" s="87"/>
      <c r="K119" s="87"/>
      <c r="L119" s="87"/>
    </row>
    <row r="120" spans="2:12">
      <c r="B120" s="87"/>
      <c r="C120" s="87"/>
      <c r="D120" s="87"/>
      <c r="E120" s="87"/>
      <c r="F120" s="87"/>
      <c r="G120" s="87"/>
      <c r="H120" s="87"/>
      <c r="I120" s="87"/>
      <c r="J120" s="87"/>
      <c r="K120" s="87"/>
      <c r="L120" s="87"/>
    </row>
    <row r="121" spans="2:12">
      <c r="B121" s="87"/>
      <c r="C121" s="87"/>
      <c r="D121" s="87"/>
      <c r="E121" s="87"/>
      <c r="F121" s="87"/>
      <c r="G121" s="87"/>
      <c r="H121" s="87"/>
      <c r="I121" s="87"/>
      <c r="J121" s="87"/>
      <c r="K121" s="87"/>
      <c r="L121" s="87"/>
    </row>
    <row r="122" spans="2:12">
      <c r="B122" s="87"/>
      <c r="C122" s="87"/>
      <c r="D122" s="87"/>
      <c r="E122" s="87"/>
      <c r="F122" s="87"/>
      <c r="G122" s="87"/>
      <c r="H122" s="87"/>
      <c r="I122" s="87"/>
      <c r="J122" s="87"/>
      <c r="K122" s="87"/>
      <c r="L122" s="87"/>
    </row>
    <row r="123" spans="2:12">
      <c r="B123" s="87"/>
      <c r="C123" s="87"/>
      <c r="D123" s="87"/>
      <c r="E123" s="87"/>
      <c r="F123" s="87"/>
      <c r="G123" s="87"/>
      <c r="H123" s="87"/>
      <c r="I123" s="87"/>
      <c r="J123" s="87"/>
      <c r="K123" s="87"/>
      <c r="L123" s="87"/>
    </row>
    <row r="124" spans="2:12">
      <c r="B124" s="87"/>
      <c r="C124" s="87"/>
      <c r="D124" s="87"/>
      <c r="E124" s="87"/>
      <c r="F124" s="87"/>
      <c r="G124" s="87"/>
      <c r="H124" s="87"/>
      <c r="I124" s="87"/>
      <c r="J124" s="87"/>
      <c r="K124" s="87"/>
      <c r="L124" s="87"/>
    </row>
    <row r="125" spans="2:12">
      <c r="B125" s="87"/>
      <c r="C125" s="87"/>
      <c r="D125" s="87"/>
      <c r="E125" s="87"/>
      <c r="F125" s="87"/>
      <c r="G125" s="87"/>
      <c r="H125" s="87"/>
      <c r="I125" s="87"/>
      <c r="J125" s="87"/>
      <c r="K125" s="87"/>
      <c r="L125" s="87"/>
    </row>
    <row r="126" spans="2:12">
      <c r="B126" s="87"/>
      <c r="C126" s="87"/>
      <c r="D126" s="87"/>
      <c r="E126" s="87"/>
      <c r="F126" s="87"/>
      <c r="G126" s="87"/>
      <c r="H126" s="87"/>
      <c r="I126" s="87"/>
      <c r="J126" s="87"/>
      <c r="K126" s="87"/>
      <c r="L126" s="87"/>
    </row>
    <row r="127" spans="2:12">
      <c r="B127" s="87"/>
      <c r="C127" s="87"/>
      <c r="D127" s="87"/>
      <c r="E127" s="87"/>
      <c r="F127" s="87"/>
      <c r="G127" s="87"/>
      <c r="H127" s="87"/>
      <c r="I127" s="87"/>
      <c r="J127" s="87"/>
      <c r="K127" s="87"/>
      <c r="L127" s="87"/>
    </row>
    <row r="128" spans="2:12">
      <c r="B128" s="87"/>
      <c r="C128" s="87"/>
      <c r="D128" s="87"/>
      <c r="E128" s="87"/>
      <c r="F128" s="87"/>
      <c r="G128" s="87"/>
      <c r="H128" s="87"/>
      <c r="I128" s="87"/>
      <c r="J128" s="87"/>
      <c r="K128" s="87"/>
      <c r="L128" s="87"/>
    </row>
    <row r="129" spans="2:12">
      <c r="B129" s="87"/>
      <c r="C129" s="87"/>
      <c r="D129" s="87"/>
      <c r="E129" s="87"/>
      <c r="F129" s="87"/>
      <c r="G129" s="87"/>
      <c r="H129" s="87"/>
      <c r="I129" s="87"/>
      <c r="J129" s="87"/>
      <c r="K129" s="87"/>
      <c r="L129" s="87"/>
    </row>
    <row r="130" spans="2:12">
      <c r="B130" s="87"/>
      <c r="C130" s="87"/>
      <c r="D130" s="87"/>
      <c r="E130" s="87"/>
      <c r="F130" s="87"/>
      <c r="G130" s="87"/>
      <c r="H130" s="87"/>
      <c r="I130" s="87"/>
      <c r="J130" s="87"/>
      <c r="K130" s="87"/>
      <c r="L130" s="87"/>
    </row>
    <row r="131" spans="2:12">
      <c r="B131" s="87"/>
      <c r="C131" s="87"/>
      <c r="D131" s="87"/>
      <c r="E131" s="87"/>
      <c r="F131" s="87"/>
      <c r="G131" s="87"/>
      <c r="H131" s="87"/>
      <c r="I131" s="87"/>
      <c r="J131" s="87"/>
      <c r="K131" s="87"/>
      <c r="L131" s="87"/>
    </row>
    <row r="132" spans="2:12">
      <c r="B132" s="87"/>
      <c r="C132" s="87"/>
      <c r="D132" s="87"/>
      <c r="E132" s="87"/>
      <c r="F132" s="87"/>
      <c r="G132" s="87"/>
      <c r="H132" s="87"/>
      <c r="I132" s="87"/>
      <c r="J132" s="87"/>
      <c r="K132" s="87"/>
      <c r="L132" s="87"/>
    </row>
    <row r="133" spans="2:12">
      <c r="B133" s="87"/>
      <c r="C133" s="87"/>
      <c r="D133" s="87"/>
      <c r="E133" s="87"/>
      <c r="F133" s="87"/>
      <c r="G133" s="87"/>
      <c r="H133" s="87"/>
      <c r="I133" s="87"/>
      <c r="J133" s="87"/>
      <c r="K133" s="87"/>
      <c r="L133" s="87"/>
    </row>
    <row r="134" spans="2:12">
      <c r="B134" s="87"/>
      <c r="C134" s="87"/>
      <c r="D134" s="87"/>
      <c r="E134" s="87"/>
      <c r="F134" s="87"/>
      <c r="G134" s="87"/>
      <c r="H134" s="87"/>
      <c r="I134" s="87"/>
      <c r="J134" s="87"/>
      <c r="K134" s="87"/>
      <c r="L134" s="87"/>
    </row>
    <row r="135" spans="2:12">
      <c r="B135" s="87"/>
      <c r="C135" s="87"/>
      <c r="D135" s="87"/>
      <c r="E135" s="87"/>
      <c r="F135" s="87"/>
      <c r="G135" s="87"/>
      <c r="H135" s="87"/>
      <c r="I135" s="87"/>
      <c r="J135" s="87"/>
      <c r="K135" s="87"/>
      <c r="L135" s="87"/>
    </row>
    <row r="136" spans="2:12">
      <c r="B136" s="87"/>
      <c r="C136" s="87"/>
      <c r="D136" s="87"/>
      <c r="E136" s="87"/>
      <c r="F136" s="87"/>
      <c r="G136" s="87"/>
      <c r="H136" s="87"/>
      <c r="I136" s="87"/>
      <c r="J136" s="87"/>
      <c r="K136" s="87"/>
      <c r="L136" s="87"/>
    </row>
    <row r="137" spans="2:12">
      <c r="B137" s="87"/>
      <c r="C137" s="87"/>
      <c r="D137" s="87"/>
      <c r="E137" s="87"/>
      <c r="F137" s="87"/>
      <c r="G137" s="87"/>
      <c r="H137" s="87"/>
      <c r="I137" s="87"/>
      <c r="J137" s="87"/>
      <c r="K137" s="87"/>
      <c r="L137" s="87"/>
    </row>
    <row r="138" spans="2:12">
      <c r="B138" s="87"/>
      <c r="C138" s="87"/>
      <c r="D138" s="87"/>
      <c r="E138" s="87"/>
      <c r="F138" s="87"/>
      <c r="G138" s="87"/>
      <c r="H138" s="87"/>
      <c r="I138" s="87"/>
      <c r="J138" s="87"/>
      <c r="K138" s="87"/>
      <c r="L138" s="87"/>
    </row>
    <row r="139" spans="2:12">
      <c r="B139" s="87"/>
      <c r="C139" s="87"/>
      <c r="D139" s="87"/>
      <c r="E139" s="87"/>
      <c r="F139" s="87"/>
      <c r="G139" s="87"/>
      <c r="H139" s="87"/>
      <c r="I139" s="87"/>
      <c r="J139" s="87"/>
      <c r="K139" s="87"/>
      <c r="L139" s="87"/>
    </row>
    <row r="140" spans="2:12">
      <c r="B140" s="87"/>
      <c r="C140" s="87"/>
      <c r="D140" s="87"/>
      <c r="E140" s="87"/>
      <c r="F140" s="87"/>
      <c r="G140" s="87"/>
      <c r="H140" s="87"/>
      <c r="I140" s="87"/>
      <c r="J140" s="87"/>
      <c r="K140" s="87"/>
      <c r="L140" s="87"/>
    </row>
    <row r="141" spans="2:12">
      <c r="B141" s="87"/>
      <c r="C141" s="87"/>
      <c r="D141" s="87"/>
      <c r="E141" s="87"/>
      <c r="F141" s="87"/>
      <c r="G141" s="87"/>
      <c r="H141" s="87"/>
      <c r="I141" s="87"/>
      <c r="J141" s="87"/>
      <c r="K141" s="87"/>
      <c r="L141" s="87"/>
    </row>
    <row r="142" spans="2:12">
      <c r="B142" s="87"/>
      <c r="C142" s="87"/>
      <c r="D142" s="87"/>
      <c r="E142" s="87"/>
      <c r="F142" s="87"/>
      <c r="G142" s="87"/>
      <c r="H142" s="87"/>
      <c r="I142" s="87"/>
      <c r="J142" s="87"/>
      <c r="K142" s="87"/>
      <c r="L142" s="87"/>
    </row>
    <row r="143" spans="2:12">
      <c r="B143" s="87"/>
      <c r="C143" s="87"/>
      <c r="D143" s="87"/>
      <c r="E143" s="87"/>
      <c r="F143" s="87"/>
      <c r="G143" s="87"/>
      <c r="H143" s="87"/>
      <c r="I143" s="87"/>
      <c r="J143" s="87"/>
      <c r="K143" s="87"/>
      <c r="L143" s="87"/>
    </row>
    <row r="144" spans="2:12">
      <c r="B144" s="87"/>
      <c r="C144" s="87"/>
      <c r="D144" s="87"/>
      <c r="E144" s="87"/>
      <c r="F144" s="87"/>
      <c r="G144" s="87"/>
      <c r="H144" s="87"/>
      <c r="I144" s="87"/>
      <c r="J144" s="87"/>
      <c r="K144" s="87"/>
      <c r="L144" s="87"/>
    </row>
    <row r="145" spans="2:12">
      <c r="B145" s="87"/>
      <c r="C145" s="87"/>
      <c r="D145" s="87"/>
      <c r="E145" s="87"/>
      <c r="F145" s="87"/>
      <c r="G145" s="87"/>
      <c r="H145" s="87"/>
      <c r="I145" s="87"/>
      <c r="J145" s="87"/>
      <c r="K145" s="87"/>
      <c r="L145" s="87"/>
    </row>
    <row r="146" spans="2:12">
      <c r="B146" s="87"/>
      <c r="C146" s="87"/>
      <c r="D146" s="87"/>
      <c r="E146" s="87"/>
      <c r="F146" s="87"/>
      <c r="G146" s="87"/>
      <c r="H146" s="87"/>
      <c r="I146" s="87"/>
      <c r="J146" s="87"/>
      <c r="K146" s="87"/>
      <c r="L146" s="87"/>
    </row>
    <row r="147" spans="2:12">
      <c r="B147" s="87"/>
      <c r="C147" s="87"/>
      <c r="D147" s="87"/>
      <c r="E147" s="87"/>
      <c r="F147" s="87"/>
      <c r="G147" s="87"/>
      <c r="H147" s="87"/>
      <c r="I147" s="87"/>
      <c r="J147" s="87"/>
      <c r="K147" s="87"/>
      <c r="L147" s="87"/>
    </row>
    <row r="148" spans="2:12">
      <c r="B148" s="87"/>
      <c r="C148" s="87"/>
      <c r="D148" s="87"/>
      <c r="E148" s="87"/>
      <c r="F148" s="87"/>
      <c r="G148" s="87"/>
      <c r="H148" s="87"/>
      <c r="I148" s="87"/>
      <c r="J148" s="87"/>
      <c r="K148" s="87"/>
      <c r="L148" s="87"/>
    </row>
    <row r="149" spans="2:12">
      <c r="B149" s="87"/>
      <c r="C149" s="87"/>
      <c r="D149" s="87"/>
      <c r="E149" s="87"/>
      <c r="F149" s="87"/>
      <c r="G149" s="87"/>
      <c r="H149" s="87"/>
      <c r="I149" s="87"/>
      <c r="J149" s="87"/>
      <c r="K149" s="87"/>
      <c r="L149" s="87"/>
    </row>
    <row r="150" spans="2:12">
      <c r="B150" s="87"/>
      <c r="C150" s="87"/>
      <c r="D150" s="87"/>
      <c r="E150" s="87"/>
      <c r="F150" s="87"/>
      <c r="G150" s="87"/>
      <c r="H150" s="87"/>
      <c r="I150" s="87"/>
      <c r="J150" s="87"/>
      <c r="K150" s="87"/>
      <c r="L150" s="87"/>
    </row>
    <row r="151" spans="2:12">
      <c r="B151" s="87"/>
      <c r="C151" s="87"/>
      <c r="D151" s="87"/>
      <c r="E151" s="87"/>
      <c r="F151" s="87"/>
      <c r="G151" s="87"/>
      <c r="H151" s="87"/>
      <c r="I151" s="87"/>
      <c r="J151" s="87"/>
      <c r="K151" s="87"/>
      <c r="L151" s="87"/>
    </row>
    <row r="152" spans="2:12">
      <c r="B152" s="87"/>
      <c r="C152" s="87"/>
      <c r="D152" s="87"/>
      <c r="E152" s="87"/>
      <c r="F152" s="87"/>
      <c r="G152" s="87"/>
      <c r="H152" s="87"/>
      <c r="I152" s="87"/>
      <c r="J152" s="87"/>
      <c r="K152" s="87"/>
      <c r="L152" s="87"/>
    </row>
    <row r="153" spans="2:12">
      <c r="B153" s="87"/>
      <c r="C153" s="87"/>
      <c r="D153" s="87"/>
      <c r="E153" s="87"/>
      <c r="F153" s="87"/>
      <c r="G153" s="87"/>
      <c r="H153" s="87"/>
      <c r="I153" s="87"/>
      <c r="J153" s="87"/>
      <c r="K153" s="87"/>
      <c r="L153" s="87"/>
    </row>
    <row r="154" spans="2:12">
      <c r="B154" s="87"/>
      <c r="C154" s="87"/>
      <c r="D154" s="87"/>
      <c r="E154" s="87"/>
      <c r="F154" s="87"/>
      <c r="G154" s="87"/>
      <c r="H154" s="87"/>
      <c r="I154" s="87"/>
      <c r="J154" s="87"/>
      <c r="K154" s="87"/>
      <c r="L154" s="87"/>
    </row>
    <row r="155" spans="2:12">
      <c r="B155" s="87"/>
      <c r="C155" s="87"/>
      <c r="D155" s="87"/>
      <c r="E155" s="87"/>
      <c r="F155" s="87"/>
      <c r="G155" s="87"/>
      <c r="H155" s="87"/>
      <c r="I155" s="87"/>
      <c r="J155" s="87"/>
      <c r="K155" s="87"/>
      <c r="L155" s="87"/>
    </row>
    <row r="156" spans="2:12">
      <c r="B156" s="87"/>
      <c r="C156" s="87"/>
      <c r="D156" s="87"/>
      <c r="E156" s="87"/>
      <c r="F156" s="87"/>
      <c r="G156" s="87"/>
      <c r="H156" s="87"/>
      <c r="I156" s="87"/>
      <c r="J156" s="87"/>
      <c r="K156" s="87"/>
      <c r="L156" s="87"/>
    </row>
    <row r="157" spans="2:12">
      <c r="B157" s="87"/>
      <c r="C157" s="87"/>
      <c r="D157" s="87"/>
      <c r="E157" s="87"/>
      <c r="F157" s="87"/>
      <c r="G157" s="87"/>
      <c r="H157" s="87"/>
      <c r="I157" s="87"/>
      <c r="J157" s="87"/>
      <c r="K157" s="87"/>
      <c r="L157" s="87"/>
    </row>
    <row r="158" spans="2:12">
      <c r="B158" s="87"/>
      <c r="C158" s="87"/>
      <c r="D158" s="87"/>
      <c r="E158" s="87"/>
      <c r="F158" s="87"/>
      <c r="G158" s="87"/>
      <c r="H158" s="87"/>
      <c r="I158" s="87"/>
      <c r="J158" s="87"/>
      <c r="K158" s="87"/>
      <c r="L158" s="87"/>
    </row>
    <row r="159" spans="2:12">
      <c r="B159" s="87"/>
      <c r="C159" s="87"/>
      <c r="D159" s="87"/>
      <c r="E159" s="87"/>
      <c r="F159" s="87"/>
      <c r="G159" s="87"/>
      <c r="H159" s="87"/>
      <c r="I159" s="87"/>
      <c r="J159" s="87"/>
      <c r="K159" s="87"/>
      <c r="L159" s="87"/>
    </row>
    <row r="160" spans="2:12">
      <c r="B160" s="87"/>
      <c r="C160" s="87"/>
      <c r="D160" s="87"/>
      <c r="E160" s="87"/>
      <c r="F160" s="87"/>
      <c r="G160" s="87"/>
      <c r="H160" s="87"/>
      <c r="I160" s="87"/>
      <c r="J160" s="87"/>
      <c r="K160" s="87"/>
      <c r="L160" s="87"/>
    </row>
    <row r="161" spans="2:12">
      <c r="B161" s="87"/>
      <c r="C161" s="87"/>
      <c r="D161" s="87"/>
      <c r="E161" s="87"/>
      <c r="F161" s="87"/>
      <c r="G161" s="87"/>
      <c r="H161" s="87"/>
      <c r="I161" s="87"/>
      <c r="J161" s="87"/>
      <c r="K161" s="87"/>
      <c r="L161" s="87"/>
    </row>
    <row r="162" spans="2:12">
      <c r="B162" s="87"/>
      <c r="C162" s="87"/>
      <c r="D162" s="87"/>
      <c r="E162" s="87"/>
      <c r="F162" s="87"/>
      <c r="G162" s="87"/>
      <c r="H162" s="87"/>
      <c r="I162" s="87"/>
      <c r="J162" s="87"/>
      <c r="K162" s="87"/>
      <c r="L162" s="87"/>
    </row>
    <row r="163" spans="2:12">
      <c r="B163" s="87"/>
      <c r="C163" s="87"/>
      <c r="D163" s="87"/>
      <c r="E163" s="87"/>
      <c r="F163" s="87"/>
      <c r="G163" s="87"/>
      <c r="H163" s="87"/>
      <c r="I163" s="87"/>
      <c r="J163" s="87"/>
      <c r="K163" s="87"/>
      <c r="L163" s="87"/>
    </row>
    <row r="164" spans="2:12">
      <c r="B164" s="87"/>
      <c r="C164" s="87"/>
      <c r="D164" s="87"/>
      <c r="E164" s="87"/>
      <c r="F164" s="87"/>
      <c r="G164" s="87"/>
      <c r="H164" s="87"/>
      <c r="I164" s="87"/>
      <c r="J164" s="87"/>
      <c r="K164" s="87"/>
      <c r="L164" s="87"/>
    </row>
    <row r="165" spans="2:12">
      <c r="B165" s="87"/>
      <c r="C165" s="87"/>
      <c r="D165" s="87"/>
      <c r="E165" s="87"/>
      <c r="F165" s="87"/>
      <c r="G165" s="87"/>
      <c r="H165" s="87"/>
      <c r="I165" s="87"/>
      <c r="J165" s="87"/>
      <c r="K165" s="87"/>
      <c r="L165" s="87"/>
    </row>
    <row r="166" spans="2:12">
      <c r="B166" s="87"/>
      <c r="C166" s="87"/>
      <c r="D166" s="87"/>
      <c r="E166" s="87"/>
      <c r="F166" s="87"/>
      <c r="G166" s="87"/>
      <c r="H166" s="87"/>
      <c r="I166" s="87"/>
      <c r="J166" s="87"/>
      <c r="K166" s="87"/>
      <c r="L166" s="87"/>
    </row>
    <row r="167" spans="2:12">
      <c r="B167" s="87"/>
      <c r="C167" s="87"/>
      <c r="D167" s="87"/>
      <c r="E167" s="87"/>
      <c r="F167" s="87"/>
      <c r="G167" s="87"/>
      <c r="H167" s="87"/>
      <c r="I167" s="87"/>
      <c r="J167" s="87"/>
      <c r="K167" s="87"/>
      <c r="L167" s="87"/>
    </row>
    <row r="168" spans="2:12">
      <c r="B168" s="87"/>
      <c r="C168" s="87"/>
      <c r="D168" s="87"/>
      <c r="E168" s="87"/>
      <c r="F168" s="87"/>
      <c r="G168" s="87"/>
      <c r="H168" s="87"/>
      <c r="I168" s="87"/>
      <c r="J168" s="87"/>
      <c r="K168" s="87"/>
      <c r="L168" s="87"/>
    </row>
    <row r="169" spans="2:12">
      <c r="B169" s="87"/>
      <c r="C169" s="87"/>
      <c r="D169" s="87"/>
      <c r="E169" s="87"/>
      <c r="F169" s="87"/>
      <c r="G169" s="87"/>
      <c r="H169" s="87"/>
      <c r="I169" s="87"/>
      <c r="J169" s="87"/>
      <c r="K169" s="87"/>
      <c r="L169" s="87"/>
    </row>
    <row r="170" spans="2:12">
      <c r="B170" s="87"/>
      <c r="C170" s="87"/>
      <c r="D170" s="87"/>
      <c r="E170" s="87"/>
      <c r="F170" s="87"/>
      <c r="G170" s="87"/>
      <c r="H170" s="87"/>
      <c r="I170" s="87"/>
      <c r="J170" s="87"/>
      <c r="K170" s="87"/>
      <c r="L170" s="87"/>
    </row>
    <row r="171" spans="2:12">
      <c r="B171" s="87"/>
      <c r="C171" s="87"/>
      <c r="D171" s="87"/>
      <c r="E171" s="87"/>
      <c r="F171" s="87"/>
      <c r="G171" s="87"/>
      <c r="H171" s="87"/>
      <c r="I171" s="87"/>
      <c r="J171" s="87"/>
      <c r="K171" s="87"/>
      <c r="L171" s="87"/>
    </row>
    <row r="172" spans="2:12">
      <c r="B172" s="87"/>
      <c r="C172" s="87"/>
      <c r="D172" s="87"/>
      <c r="E172" s="87"/>
      <c r="F172" s="87"/>
      <c r="G172" s="87"/>
      <c r="H172" s="87"/>
      <c r="I172" s="87"/>
      <c r="J172" s="87"/>
      <c r="K172" s="87"/>
      <c r="L172" s="87"/>
    </row>
    <row r="173" spans="2:12">
      <c r="B173" s="87"/>
      <c r="C173" s="87"/>
      <c r="D173" s="87"/>
      <c r="E173" s="87"/>
      <c r="F173" s="87"/>
      <c r="G173" s="87"/>
      <c r="H173" s="87"/>
      <c r="I173" s="87"/>
      <c r="J173" s="87"/>
      <c r="K173" s="87"/>
      <c r="L173" s="87"/>
    </row>
    <row r="174" spans="2:12">
      <c r="B174" s="87"/>
      <c r="C174" s="87"/>
      <c r="D174" s="87"/>
      <c r="E174" s="87"/>
      <c r="F174" s="87"/>
      <c r="G174" s="87"/>
      <c r="H174" s="87"/>
      <c r="I174" s="87"/>
      <c r="J174" s="87"/>
      <c r="K174" s="87"/>
      <c r="L174" s="87"/>
    </row>
    <row r="175" spans="2:12">
      <c r="B175" s="87"/>
      <c r="C175" s="87"/>
      <c r="D175" s="87"/>
      <c r="E175" s="87"/>
      <c r="F175" s="87"/>
      <c r="G175" s="87"/>
      <c r="H175" s="87"/>
      <c r="I175" s="87"/>
      <c r="J175" s="87"/>
      <c r="K175" s="87"/>
      <c r="L175" s="87"/>
    </row>
    <row r="176" spans="2:12">
      <c r="B176" s="87"/>
      <c r="C176" s="87"/>
      <c r="D176" s="87"/>
      <c r="E176" s="87"/>
      <c r="F176" s="87"/>
      <c r="G176" s="87"/>
      <c r="H176" s="87"/>
      <c r="I176" s="87"/>
      <c r="J176" s="87"/>
      <c r="K176" s="87"/>
      <c r="L176" s="87"/>
    </row>
    <row r="177" spans="2:12">
      <c r="B177" s="87"/>
      <c r="C177" s="87"/>
      <c r="D177" s="87"/>
      <c r="E177" s="87"/>
      <c r="F177" s="87"/>
      <c r="G177" s="87"/>
      <c r="H177" s="87"/>
      <c r="I177" s="87"/>
      <c r="J177" s="87"/>
      <c r="K177" s="87"/>
      <c r="L177" s="87"/>
    </row>
    <row r="178" spans="2:12">
      <c r="B178" s="87"/>
      <c r="C178" s="87"/>
      <c r="D178" s="87"/>
      <c r="E178" s="87"/>
      <c r="F178" s="87"/>
      <c r="G178" s="87"/>
      <c r="H178" s="87"/>
      <c r="I178" s="87"/>
      <c r="J178" s="87"/>
      <c r="K178" s="87"/>
      <c r="L178" s="87"/>
    </row>
    <row r="179" spans="2:12">
      <c r="B179" s="87"/>
      <c r="C179" s="87"/>
      <c r="D179" s="87"/>
      <c r="E179" s="87"/>
      <c r="F179" s="87"/>
      <c r="G179" s="87"/>
      <c r="H179" s="87"/>
      <c r="I179" s="87"/>
      <c r="J179" s="87"/>
      <c r="K179" s="87"/>
      <c r="L179" s="87"/>
    </row>
    <row r="180" spans="2:12">
      <c r="B180" s="87"/>
      <c r="C180" s="87"/>
      <c r="D180" s="87"/>
      <c r="E180" s="87"/>
      <c r="F180" s="87"/>
      <c r="G180" s="87"/>
      <c r="H180" s="87"/>
      <c r="I180" s="87"/>
      <c r="J180" s="87"/>
      <c r="K180" s="87"/>
      <c r="L180" s="87"/>
    </row>
    <row r="181" spans="2:12">
      <c r="B181" s="87"/>
      <c r="C181" s="87"/>
      <c r="D181" s="87"/>
      <c r="E181" s="87"/>
      <c r="F181" s="87"/>
      <c r="G181" s="87"/>
      <c r="H181" s="87"/>
      <c r="I181" s="87"/>
      <c r="J181" s="87"/>
      <c r="K181" s="87"/>
      <c r="L181" s="87"/>
    </row>
    <row r="182" spans="2:12">
      <c r="B182" s="87"/>
      <c r="C182" s="87"/>
      <c r="D182" s="87"/>
      <c r="E182" s="87"/>
      <c r="F182" s="87"/>
      <c r="G182" s="87"/>
      <c r="H182" s="87"/>
      <c r="I182" s="87"/>
      <c r="J182" s="87"/>
      <c r="K182" s="87"/>
      <c r="L182" s="87"/>
    </row>
    <row r="183" spans="2:12">
      <c r="B183" s="87"/>
      <c r="C183" s="87"/>
      <c r="D183" s="87"/>
      <c r="E183" s="87"/>
      <c r="F183" s="87"/>
      <c r="G183" s="87"/>
      <c r="H183" s="87"/>
      <c r="I183" s="87"/>
      <c r="J183" s="87"/>
      <c r="K183" s="87"/>
      <c r="L183" s="87"/>
    </row>
    <row r="184" spans="2:12">
      <c r="B184" s="87"/>
      <c r="C184" s="87"/>
      <c r="D184" s="87"/>
      <c r="E184" s="87"/>
      <c r="F184" s="87"/>
      <c r="G184" s="87"/>
      <c r="H184" s="87"/>
      <c r="I184" s="87"/>
      <c r="J184" s="87"/>
      <c r="K184" s="87"/>
      <c r="L184" s="87"/>
    </row>
    <row r="185" spans="2:12">
      <c r="B185" s="87"/>
      <c r="C185" s="87"/>
      <c r="D185" s="87"/>
      <c r="E185" s="87"/>
      <c r="F185" s="87"/>
      <c r="G185" s="87"/>
      <c r="H185" s="87"/>
      <c r="I185" s="87"/>
      <c r="J185" s="87"/>
      <c r="K185" s="87"/>
      <c r="L185" s="87"/>
    </row>
    <row r="186" spans="2:12">
      <c r="B186" s="87"/>
      <c r="C186" s="87"/>
      <c r="D186" s="87"/>
      <c r="E186" s="87"/>
      <c r="F186" s="87"/>
      <c r="G186" s="87"/>
      <c r="H186" s="87"/>
      <c r="I186" s="87"/>
      <c r="J186" s="87"/>
      <c r="K186" s="87"/>
      <c r="L186" s="87"/>
    </row>
    <row r="187" spans="2:12">
      <c r="B187" s="87"/>
      <c r="C187" s="87"/>
      <c r="D187" s="87"/>
      <c r="E187" s="87"/>
      <c r="F187" s="87"/>
      <c r="G187" s="87"/>
      <c r="H187" s="87"/>
      <c r="I187" s="87"/>
      <c r="J187" s="87"/>
      <c r="K187" s="87"/>
      <c r="L187" s="87"/>
    </row>
    <row r="188" spans="2:12">
      <c r="B188" s="87"/>
      <c r="C188" s="87"/>
      <c r="D188" s="87"/>
      <c r="E188" s="87"/>
      <c r="F188" s="87"/>
      <c r="G188" s="87"/>
      <c r="H188" s="87"/>
      <c r="I188" s="87"/>
      <c r="J188" s="87"/>
      <c r="K188" s="87"/>
      <c r="L188" s="87"/>
    </row>
    <row r="189" spans="2:12">
      <c r="B189" s="87"/>
      <c r="C189" s="87"/>
      <c r="D189" s="87"/>
      <c r="E189" s="87"/>
      <c r="F189" s="87"/>
      <c r="G189" s="87"/>
      <c r="H189" s="87"/>
      <c r="I189" s="87"/>
      <c r="J189" s="87"/>
      <c r="K189" s="87"/>
      <c r="L189" s="87"/>
    </row>
    <row r="190" spans="2:12">
      <c r="B190" s="87"/>
      <c r="C190" s="87"/>
      <c r="D190" s="87"/>
      <c r="E190" s="87"/>
      <c r="F190" s="87"/>
      <c r="G190" s="87"/>
      <c r="H190" s="87"/>
      <c r="I190" s="87"/>
      <c r="J190" s="87"/>
      <c r="K190" s="87"/>
      <c r="L190" s="87"/>
    </row>
    <row r="191" spans="2:12">
      <c r="B191" s="87"/>
      <c r="C191" s="87"/>
      <c r="D191" s="87"/>
      <c r="E191" s="87"/>
      <c r="F191" s="87"/>
      <c r="G191" s="87"/>
      <c r="H191" s="87"/>
      <c r="I191" s="87"/>
      <c r="J191" s="87"/>
      <c r="K191" s="87"/>
      <c r="L191" s="87"/>
    </row>
    <row r="192" spans="2:12">
      <c r="B192" s="87"/>
      <c r="C192" s="87"/>
      <c r="D192" s="87"/>
      <c r="E192" s="87"/>
      <c r="F192" s="87"/>
      <c r="G192" s="87"/>
      <c r="H192" s="87"/>
      <c r="I192" s="87"/>
      <c r="J192" s="87"/>
      <c r="K192" s="87"/>
      <c r="L192" s="87"/>
    </row>
    <row r="193" spans="2:12">
      <c r="B193" s="87"/>
      <c r="C193" s="87"/>
      <c r="D193" s="87"/>
      <c r="E193" s="87"/>
      <c r="F193" s="87"/>
      <c r="G193" s="87"/>
      <c r="H193" s="87"/>
      <c r="I193" s="87"/>
      <c r="J193" s="87"/>
      <c r="K193" s="87"/>
      <c r="L193" s="87"/>
    </row>
    <row r="194" spans="2:12">
      <c r="B194" s="87"/>
      <c r="C194" s="87"/>
      <c r="D194" s="87"/>
      <c r="E194" s="87"/>
      <c r="F194" s="87"/>
      <c r="G194" s="87"/>
      <c r="H194" s="87"/>
      <c r="I194" s="87"/>
      <c r="J194" s="87"/>
      <c r="K194" s="87"/>
      <c r="L194" s="87"/>
    </row>
    <row r="195" spans="2:12">
      <c r="B195" s="87"/>
      <c r="C195" s="87"/>
      <c r="D195" s="87"/>
      <c r="E195" s="87"/>
      <c r="F195" s="87"/>
      <c r="G195" s="87"/>
      <c r="H195" s="87"/>
      <c r="I195" s="87"/>
      <c r="J195" s="87"/>
      <c r="K195" s="87"/>
      <c r="L195" s="87"/>
    </row>
    <row r="196" spans="2:12">
      <c r="B196" s="87"/>
      <c r="C196" s="87"/>
      <c r="D196" s="87"/>
      <c r="E196" s="87"/>
      <c r="F196" s="87"/>
      <c r="G196" s="87"/>
      <c r="H196" s="87"/>
      <c r="I196" s="87"/>
      <c r="J196" s="87"/>
      <c r="K196" s="87"/>
      <c r="L196" s="87"/>
    </row>
    <row r="197" spans="2:12">
      <c r="B197" s="87"/>
      <c r="C197" s="87"/>
      <c r="D197" s="87"/>
      <c r="E197" s="87"/>
      <c r="F197" s="87"/>
      <c r="G197" s="87"/>
      <c r="H197" s="87"/>
      <c r="I197" s="87"/>
      <c r="J197" s="87"/>
      <c r="K197" s="87"/>
      <c r="L197" s="87"/>
    </row>
    <row r="198" spans="2:12">
      <c r="B198" s="87"/>
      <c r="C198" s="87"/>
      <c r="D198" s="87"/>
      <c r="E198" s="87"/>
      <c r="F198" s="87"/>
      <c r="G198" s="87"/>
      <c r="H198" s="87"/>
      <c r="I198" s="87"/>
      <c r="J198" s="87"/>
      <c r="K198" s="87"/>
      <c r="L198" s="87"/>
    </row>
    <row r="199" spans="2:12">
      <c r="B199" s="87"/>
      <c r="C199" s="87"/>
      <c r="D199" s="87"/>
      <c r="E199" s="87"/>
      <c r="F199" s="87"/>
      <c r="G199" s="87"/>
      <c r="H199" s="87"/>
      <c r="I199" s="87"/>
      <c r="J199" s="87"/>
      <c r="K199" s="87"/>
      <c r="L199" s="87"/>
    </row>
    <row r="200" spans="2:12">
      <c r="B200" s="87"/>
      <c r="C200" s="87"/>
      <c r="D200" s="87"/>
      <c r="E200" s="87"/>
      <c r="F200" s="87"/>
      <c r="G200" s="87"/>
      <c r="H200" s="87"/>
      <c r="I200" s="87"/>
      <c r="J200" s="87"/>
      <c r="K200" s="87"/>
      <c r="L200" s="87"/>
    </row>
    <row r="201" spans="2:12">
      <c r="B201" s="87"/>
      <c r="C201" s="87"/>
      <c r="D201" s="87"/>
      <c r="E201" s="87"/>
      <c r="F201" s="87"/>
      <c r="G201" s="87"/>
      <c r="H201" s="87"/>
      <c r="I201" s="87"/>
      <c r="J201" s="87"/>
      <c r="K201" s="87"/>
      <c r="L201" s="87"/>
    </row>
    <row r="202" spans="2:12">
      <c r="B202" s="87"/>
      <c r="C202" s="87"/>
      <c r="D202" s="87"/>
      <c r="E202" s="87"/>
      <c r="F202" s="87"/>
      <c r="G202" s="87"/>
      <c r="H202" s="87"/>
      <c r="I202" s="87"/>
      <c r="J202" s="87"/>
      <c r="K202" s="87"/>
      <c r="L202" s="87"/>
    </row>
    <row r="203" spans="2:12">
      <c r="B203" s="87"/>
      <c r="C203" s="87"/>
      <c r="D203" s="87"/>
      <c r="E203" s="87"/>
      <c r="F203" s="87"/>
      <c r="G203" s="87"/>
      <c r="H203" s="87"/>
      <c r="I203" s="87"/>
      <c r="J203" s="87"/>
      <c r="K203" s="87"/>
      <c r="L203" s="87"/>
    </row>
    <row r="204" spans="2:12">
      <c r="B204" s="87"/>
      <c r="C204" s="87"/>
      <c r="D204" s="87"/>
      <c r="E204" s="87"/>
      <c r="F204" s="87"/>
      <c r="G204" s="87"/>
      <c r="H204" s="87"/>
      <c r="I204" s="87"/>
      <c r="J204" s="87"/>
      <c r="K204" s="87"/>
      <c r="L204" s="87"/>
    </row>
    <row r="205" spans="2:12">
      <c r="B205" s="87"/>
      <c r="C205" s="87"/>
      <c r="D205" s="87"/>
      <c r="E205" s="87"/>
      <c r="F205" s="87"/>
      <c r="G205" s="87"/>
      <c r="H205" s="87"/>
      <c r="I205" s="87"/>
      <c r="J205" s="87"/>
      <c r="K205" s="87"/>
      <c r="L205" s="87"/>
    </row>
    <row r="206" spans="2:12">
      <c r="B206" s="87"/>
      <c r="C206" s="87"/>
      <c r="D206" s="87"/>
      <c r="E206" s="87"/>
      <c r="F206" s="87"/>
      <c r="G206" s="87"/>
      <c r="H206" s="87"/>
      <c r="I206" s="87"/>
      <c r="J206" s="87"/>
      <c r="K206" s="87"/>
      <c r="L206" s="87"/>
    </row>
    <row r="207" spans="2:12">
      <c r="B207" s="87"/>
      <c r="C207" s="87"/>
      <c r="D207" s="87"/>
      <c r="E207" s="87"/>
      <c r="F207" s="87"/>
      <c r="G207" s="87"/>
      <c r="H207" s="87"/>
      <c r="I207" s="87"/>
      <c r="J207" s="87"/>
      <c r="K207" s="87"/>
      <c r="L207" s="87"/>
    </row>
    <row r="208" spans="2:12">
      <c r="B208" s="87"/>
      <c r="C208" s="87"/>
      <c r="D208" s="87"/>
      <c r="E208" s="87"/>
      <c r="F208" s="87"/>
      <c r="G208" s="87"/>
      <c r="H208" s="87"/>
      <c r="I208" s="87"/>
      <c r="J208" s="87"/>
      <c r="K208" s="87"/>
      <c r="L208" s="87"/>
    </row>
    <row r="209" spans="2:12">
      <c r="B209" s="87"/>
      <c r="C209" s="87"/>
      <c r="D209" s="87"/>
      <c r="E209" s="87"/>
      <c r="F209" s="87"/>
      <c r="G209" s="87"/>
      <c r="H209" s="87"/>
      <c r="I209" s="87"/>
      <c r="J209" s="87"/>
      <c r="K209" s="87"/>
      <c r="L209" s="87"/>
    </row>
    <row r="210" spans="2:12">
      <c r="B210" s="87"/>
      <c r="C210" s="87"/>
      <c r="D210" s="87"/>
      <c r="E210" s="87"/>
      <c r="F210" s="87"/>
      <c r="G210" s="87"/>
      <c r="H210" s="87"/>
      <c r="I210" s="87"/>
      <c r="J210" s="87"/>
      <c r="K210" s="87"/>
      <c r="L210" s="87"/>
    </row>
    <row r="211" spans="2:12">
      <c r="B211" s="87"/>
      <c r="C211" s="87"/>
      <c r="D211" s="87"/>
      <c r="E211" s="87"/>
      <c r="F211" s="87"/>
      <c r="G211" s="87"/>
      <c r="H211" s="87"/>
      <c r="I211" s="87"/>
      <c r="J211" s="87"/>
      <c r="K211" s="87"/>
      <c r="L211" s="87"/>
    </row>
    <row r="212" spans="2:12">
      <c r="B212" s="87"/>
      <c r="C212" s="87"/>
      <c r="D212" s="87"/>
      <c r="E212" s="87"/>
      <c r="F212" s="87"/>
      <c r="G212" s="87"/>
      <c r="H212" s="87"/>
      <c r="I212" s="87"/>
      <c r="J212" s="87"/>
      <c r="K212" s="87"/>
      <c r="L212" s="87"/>
    </row>
    <row r="213" spans="2:12">
      <c r="B213" s="87"/>
      <c r="C213" s="87"/>
      <c r="D213" s="87"/>
      <c r="E213" s="87"/>
      <c r="F213" s="87"/>
      <c r="G213" s="87"/>
      <c r="H213" s="87"/>
      <c r="I213" s="87"/>
      <c r="J213" s="87"/>
      <c r="K213" s="87"/>
      <c r="L213" s="87"/>
    </row>
    <row r="214" spans="2:12">
      <c r="B214" s="87"/>
      <c r="C214" s="87"/>
      <c r="D214" s="87"/>
      <c r="E214" s="87"/>
      <c r="F214" s="87"/>
      <c r="G214" s="87"/>
      <c r="H214" s="87"/>
      <c r="I214" s="87"/>
      <c r="J214" s="87"/>
      <c r="K214" s="87"/>
      <c r="L214" s="87"/>
    </row>
    <row r="215" spans="2:12">
      <c r="B215" s="87"/>
      <c r="C215" s="87"/>
      <c r="D215" s="87"/>
      <c r="E215" s="87"/>
      <c r="F215" s="87"/>
      <c r="G215" s="87"/>
      <c r="H215" s="87"/>
      <c r="I215" s="87"/>
      <c r="J215" s="87"/>
      <c r="K215" s="87"/>
      <c r="L215" s="87"/>
    </row>
    <row r="216" spans="2:12">
      <c r="B216" s="87"/>
      <c r="C216" s="87"/>
      <c r="D216" s="87"/>
      <c r="E216" s="87"/>
      <c r="F216" s="87"/>
      <c r="G216" s="87"/>
      <c r="H216" s="87"/>
      <c r="I216" s="87"/>
      <c r="J216" s="87"/>
      <c r="K216" s="87"/>
      <c r="L216" s="87"/>
    </row>
    <row r="217" spans="2:12">
      <c r="B217" s="87"/>
      <c r="C217" s="87"/>
      <c r="D217" s="87"/>
      <c r="E217" s="87"/>
      <c r="F217" s="87"/>
      <c r="G217" s="87"/>
      <c r="H217" s="87"/>
      <c r="I217" s="87"/>
      <c r="J217" s="87"/>
      <c r="K217" s="87"/>
      <c r="L217" s="87"/>
    </row>
    <row r="218" spans="2:12">
      <c r="B218" s="87"/>
      <c r="C218" s="87"/>
      <c r="D218" s="87"/>
      <c r="E218" s="87"/>
      <c r="F218" s="87"/>
      <c r="G218" s="87"/>
      <c r="H218" s="87"/>
      <c r="I218" s="87"/>
      <c r="J218" s="87"/>
      <c r="K218" s="87"/>
      <c r="L218" s="87"/>
    </row>
    <row r="219" spans="2:12">
      <c r="B219" s="87"/>
      <c r="C219" s="87"/>
      <c r="D219" s="87"/>
      <c r="E219" s="87"/>
      <c r="F219" s="87"/>
      <c r="G219" s="87"/>
      <c r="H219" s="87"/>
      <c r="I219" s="87"/>
      <c r="J219" s="87"/>
      <c r="K219" s="87"/>
      <c r="L219" s="87"/>
    </row>
    <row r="220" spans="2:12">
      <c r="B220" s="87"/>
      <c r="C220" s="87"/>
      <c r="D220" s="87"/>
      <c r="E220" s="87"/>
      <c r="F220" s="87"/>
      <c r="G220" s="87"/>
      <c r="H220" s="87"/>
      <c r="I220" s="87"/>
      <c r="J220" s="87"/>
      <c r="K220" s="87"/>
      <c r="L220" s="87"/>
    </row>
    <row r="221" spans="2:12">
      <c r="B221" s="87"/>
      <c r="C221" s="87"/>
      <c r="D221" s="87"/>
      <c r="E221" s="87"/>
      <c r="F221" s="87"/>
      <c r="G221" s="87"/>
      <c r="H221" s="87"/>
      <c r="I221" s="87"/>
      <c r="J221" s="87"/>
      <c r="K221" s="87"/>
      <c r="L221" s="87"/>
    </row>
    <row r="222" spans="2:12">
      <c r="B222" s="87"/>
      <c r="C222" s="87"/>
      <c r="D222" s="87"/>
      <c r="E222" s="87"/>
      <c r="F222" s="87"/>
      <c r="G222" s="87"/>
      <c r="H222" s="87"/>
      <c r="I222" s="87"/>
      <c r="J222" s="87"/>
      <c r="K222" s="87"/>
      <c r="L222" s="87"/>
    </row>
    <row r="223" spans="2:12">
      <c r="B223" s="87"/>
      <c r="C223" s="87"/>
      <c r="D223" s="87"/>
      <c r="E223" s="87"/>
      <c r="F223" s="87"/>
      <c r="G223" s="87"/>
      <c r="H223" s="87"/>
      <c r="I223" s="87"/>
      <c r="J223" s="87"/>
      <c r="K223" s="87"/>
      <c r="L223" s="87"/>
    </row>
    <row r="224" spans="2:12">
      <c r="B224" s="87"/>
      <c r="C224" s="87"/>
      <c r="D224" s="87"/>
      <c r="E224" s="87"/>
      <c r="F224" s="87"/>
      <c r="G224" s="87"/>
      <c r="H224" s="87"/>
      <c r="I224" s="87"/>
      <c r="J224" s="87"/>
      <c r="K224" s="87"/>
      <c r="L224" s="87"/>
    </row>
    <row r="225" spans="2:12">
      <c r="B225" s="87"/>
      <c r="C225" s="87"/>
      <c r="D225" s="87"/>
      <c r="E225" s="87"/>
      <c r="F225" s="87"/>
      <c r="G225" s="87"/>
      <c r="H225" s="87"/>
      <c r="I225" s="87"/>
      <c r="J225" s="87"/>
      <c r="K225" s="87"/>
      <c r="L225" s="87"/>
    </row>
    <row r="226" spans="2:12">
      <c r="B226" s="87"/>
      <c r="C226" s="87"/>
      <c r="D226" s="87"/>
      <c r="E226" s="87"/>
      <c r="F226" s="87"/>
      <c r="G226" s="87"/>
      <c r="H226" s="87"/>
      <c r="I226" s="87"/>
      <c r="J226" s="87"/>
      <c r="K226" s="87"/>
      <c r="L226" s="87"/>
    </row>
    <row r="227" spans="2:12">
      <c r="B227" s="87"/>
      <c r="C227" s="87"/>
      <c r="D227" s="87"/>
      <c r="E227" s="87"/>
      <c r="F227" s="87"/>
      <c r="G227" s="87"/>
      <c r="H227" s="87"/>
      <c r="I227" s="87"/>
      <c r="J227" s="87"/>
      <c r="K227" s="87"/>
      <c r="L227" s="87"/>
    </row>
    <row r="228" spans="2:12">
      <c r="B228" s="87"/>
      <c r="C228" s="87"/>
      <c r="D228" s="87"/>
      <c r="E228" s="87"/>
      <c r="F228" s="87"/>
      <c r="G228" s="87"/>
      <c r="H228" s="87"/>
      <c r="I228" s="87"/>
      <c r="J228" s="87"/>
      <c r="K228" s="87"/>
      <c r="L228" s="87"/>
    </row>
    <row r="229" spans="2:12">
      <c r="B229" s="87"/>
      <c r="C229" s="87"/>
      <c r="D229" s="87"/>
      <c r="E229" s="87"/>
      <c r="F229" s="87"/>
      <c r="G229" s="87"/>
      <c r="H229" s="87"/>
      <c r="I229" s="87"/>
      <c r="J229" s="87"/>
      <c r="K229" s="87"/>
      <c r="L229" s="87"/>
    </row>
    <row r="230" spans="2:12">
      <c r="B230" s="87"/>
      <c r="C230" s="87"/>
      <c r="D230" s="87"/>
      <c r="E230" s="87"/>
      <c r="F230" s="87"/>
      <c r="G230" s="87"/>
      <c r="H230" s="87"/>
      <c r="I230" s="87"/>
      <c r="J230" s="87"/>
      <c r="K230" s="87"/>
      <c r="L230" s="87"/>
    </row>
    <row r="231" spans="2:12">
      <c r="B231" s="87"/>
      <c r="C231" s="87"/>
      <c r="D231" s="87"/>
      <c r="E231" s="87"/>
      <c r="F231" s="87"/>
      <c r="G231" s="87"/>
      <c r="H231" s="87"/>
      <c r="I231" s="87"/>
      <c r="J231" s="87"/>
      <c r="K231" s="87"/>
      <c r="L231" s="87"/>
    </row>
    <row r="232" spans="2:12">
      <c r="B232" s="87"/>
      <c r="C232" s="87"/>
      <c r="D232" s="87"/>
      <c r="E232" s="87"/>
      <c r="F232" s="87"/>
      <c r="G232" s="87"/>
      <c r="H232" s="87"/>
      <c r="I232" s="87"/>
      <c r="J232" s="87"/>
      <c r="K232" s="87"/>
      <c r="L232" s="87"/>
    </row>
    <row r="233" spans="2:12">
      <c r="B233" s="87"/>
      <c r="C233" s="87"/>
      <c r="D233" s="87"/>
      <c r="E233" s="87"/>
      <c r="F233" s="87"/>
      <c r="G233" s="87"/>
      <c r="H233" s="87"/>
      <c r="I233" s="87"/>
      <c r="J233" s="87"/>
      <c r="K233" s="87"/>
      <c r="L233" s="87"/>
    </row>
    <row r="234" spans="2:12">
      <c r="B234" s="87"/>
      <c r="C234" s="87"/>
      <c r="D234" s="87"/>
      <c r="E234" s="87"/>
      <c r="F234" s="87"/>
      <c r="G234" s="87"/>
      <c r="H234" s="87"/>
      <c r="I234" s="87"/>
      <c r="J234" s="87"/>
      <c r="K234" s="87"/>
      <c r="L234" s="87"/>
    </row>
    <row r="235" spans="2:12">
      <c r="B235" s="87"/>
      <c r="C235" s="87"/>
      <c r="D235" s="87"/>
      <c r="E235" s="87"/>
      <c r="F235" s="87"/>
      <c r="G235" s="87"/>
      <c r="H235" s="87"/>
      <c r="I235" s="87"/>
      <c r="J235" s="87"/>
      <c r="K235" s="87"/>
      <c r="L235" s="87"/>
    </row>
    <row r="236" spans="2:12">
      <c r="B236" s="87"/>
      <c r="C236" s="87"/>
      <c r="D236" s="87"/>
      <c r="E236" s="87"/>
      <c r="F236" s="87"/>
      <c r="G236" s="87"/>
      <c r="H236" s="87"/>
      <c r="I236" s="87"/>
      <c r="J236" s="87"/>
      <c r="K236" s="87"/>
      <c r="L236" s="87"/>
    </row>
    <row r="237" spans="2:12">
      <c r="B237" s="87"/>
      <c r="C237" s="87"/>
      <c r="D237" s="87"/>
      <c r="E237" s="87"/>
      <c r="F237" s="87"/>
      <c r="G237" s="87"/>
      <c r="H237" s="87"/>
      <c r="I237" s="87"/>
      <c r="J237" s="87"/>
      <c r="K237" s="87"/>
      <c r="L237" s="87"/>
    </row>
    <row r="238" spans="2:12">
      <c r="B238" s="87"/>
      <c r="C238" s="87"/>
      <c r="D238" s="87"/>
      <c r="E238" s="87"/>
      <c r="F238" s="87"/>
      <c r="G238" s="87"/>
      <c r="H238" s="87"/>
      <c r="I238" s="87"/>
      <c r="J238" s="87"/>
      <c r="K238" s="87"/>
      <c r="L238" s="87"/>
    </row>
    <row r="239" spans="2:12">
      <c r="B239" s="87"/>
      <c r="C239" s="87"/>
      <c r="D239" s="87"/>
      <c r="E239" s="87"/>
      <c r="F239" s="87"/>
      <c r="G239" s="87"/>
      <c r="H239" s="87"/>
      <c r="I239" s="87"/>
      <c r="J239" s="87"/>
      <c r="K239" s="87"/>
      <c r="L239" s="87"/>
    </row>
    <row r="240" spans="2:12">
      <c r="B240" s="87"/>
      <c r="C240" s="87"/>
      <c r="D240" s="87"/>
      <c r="E240" s="87"/>
      <c r="F240" s="87"/>
      <c r="G240" s="87"/>
      <c r="H240" s="87"/>
      <c r="I240" s="87"/>
      <c r="J240" s="87"/>
      <c r="K240" s="87"/>
      <c r="L240" s="87"/>
    </row>
    <row r="241" spans="2:12">
      <c r="B241" s="87"/>
      <c r="C241" s="87"/>
      <c r="D241" s="87"/>
      <c r="E241" s="87"/>
      <c r="F241" s="87"/>
      <c r="G241" s="87"/>
      <c r="H241" s="87"/>
      <c r="I241" s="87"/>
      <c r="J241" s="87"/>
      <c r="K241" s="87"/>
      <c r="L241" s="87"/>
    </row>
    <row r="242" spans="2:12">
      <c r="B242" s="87"/>
      <c r="C242" s="87"/>
      <c r="D242" s="87"/>
      <c r="E242" s="87"/>
      <c r="F242" s="87"/>
      <c r="G242" s="87"/>
      <c r="H242" s="87"/>
      <c r="I242" s="87"/>
      <c r="J242" s="87"/>
      <c r="K242" s="87"/>
      <c r="L242" s="87"/>
    </row>
    <row r="243" spans="2:12">
      <c r="B243" s="87"/>
      <c r="C243" s="87"/>
      <c r="D243" s="87"/>
      <c r="E243" s="87"/>
      <c r="F243" s="87"/>
      <c r="G243" s="87"/>
      <c r="H243" s="87"/>
      <c r="I243" s="87"/>
      <c r="J243" s="87"/>
      <c r="K243" s="87"/>
      <c r="L243" s="87"/>
    </row>
    <row r="244" spans="2:12">
      <c r="B244" s="87"/>
      <c r="C244" s="87"/>
      <c r="D244" s="87"/>
      <c r="E244" s="87"/>
      <c r="F244" s="87"/>
      <c r="G244" s="87"/>
      <c r="H244" s="87"/>
      <c r="I244" s="87"/>
      <c r="J244" s="87"/>
      <c r="K244" s="87"/>
      <c r="L244" s="87"/>
    </row>
    <row r="245" spans="2:12">
      <c r="B245" s="87"/>
      <c r="C245" s="87"/>
      <c r="D245" s="87"/>
      <c r="E245" s="87"/>
      <c r="F245" s="87"/>
      <c r="G245" s="87"/>
      <c r="H245" s="87"/>
      <c r="I245" s="87"/>
      <c r="J245" s="87"/>
      <c r="K245" s="87"/>
      <c r="L245" s="87"/>
    </row>
    <row r="246" spans="2:12">
      <c r="B246" s="87"/>
      <c r="C246" s="87"/>
      <c r="D246" s="87"/>
      <c r="E246" s="87"/>
      <c r="F246" s="87"/>
      <c r="G246" s="87"/>
      <c r="H246" s="87"/>
      <c r="I246" s="87"/>
      <c r="J246" s="87"/>
      <c r="K246" s="87"/>
      <c r="L246" s="87"/>
    </row>
    <row r="247" spans="2:12">
      <c r="B247" s="87"/>
      <c r="C247" s="87"/>
      <c r="D247" s="87"/>
      <c r="E247" s="87"/>
      <c r="F247" s="87"/>
      <c r="G247" s="87"/>
      <c r="H247" s="87"/>
      <c r="I247" s="87"/>
      <c r="J247" s="87"/>
      <c r="K247" s="87"/>
      <c r="L247" s="87"/>
    </row>
    <row r="248" spans="2:12">
      <c r="B248" s="87"/>
      <c r="C248" s="87"/>
      <c r="D248" s="87"/>
      <c r="E248" s="87"/>
      <c r="F248" s="87"/>
      <c r="G248" s="87"/>
      <c r="H248" s="87"/>
      <c r="I248" s="87"/>
      <c r="J248" s="87"/>
      <c r="K248" s="87"/>
      <c r="L248" s="87"/>
    </row>
    <row r="249" spans="2:12">
      <c r="B249" s="87"/>
      <c r="C249" s="87"/>
      <c r="D249" s="87"/>
      <c r="E249" s="87"/>
      <c r="F249" s="87"/>
      <c r="G249" s="87"/>
      <c r="H249" s="87"/>
      <c r="I249" s="87"/>
      <c r="J249" s="87"/>
      <c r="K249" s="87"/>
      <c r="L249" s="87"/>
    </row>
    <row r="250" spans="2:12">
      <c r="B250" s="87"/>
      <c r="C250" s="87"/>
      <c r="D250" s="87"/>
      <c r="E250" s="87"/>
      <c r="F250" s="87"/>
      <c r="G250" s="87"/>
      <c r="H250" s="87"/>
      <c r="I250" s="87"/>
      <c r="J250" s="87"/>
      <c r="K250" s="87"/>
      <c r="L250" s="87"/>
    </row>
    <row r="251" spans="2:12">
      <c r="B251" s="87"/>
      <c r="C251" s="87"/>
      <c r="D251" s="87"/>
      <c r="E251" s="87"/>
      <c r="F251" s="87"/>
      <c r="G251" s="87"/>
      <c r="H251" s="87"/>
      <c r="I251" s="87"/>
      <c r="J251" s="87"/>
      <c r="K251" s="87"/>
      <c r="L251" s="87"/>
    </row>
    <row r="252" spans="2:12">
      <c r="B252" s="87"/>
      <c r="C252" s="87"/>
      <c r="D252" s="87"/>
      <c r="E252" s="87"/>
      <c r="F252" s="87"/>
      <c r="G252" s="87"/>
      <c r="H252" s="87"/>
      <c r="I252" s="87"/>
      <c r="J252" s="87"/>
      <c r="K252" s="87"/>
      <c r="L252" s="87"/>
    </row>
    <row r="253" spans="2:12">
      <c r="B253" s="87"/>
      <c r="C253" s="87"/>
      <c r="D253" s="87"/>
      <c r="E253" s="87"/>
      <c r="F253" s="87"/>
      <c r="G253" s="87"/>
      <c r="H253" s="87"/>
      <c r="I253" s="87"/>
      <c r="J253" s="87"/>
      <c r="K253" s="87"/>
      <c r="L253" s="87"/>
    </row>
    <row r="254" spans="2:12">
      <c r="B254" s="87"/>
      <c r="C254" s="87"/>
      <c r="D254" s="87"/>
      <c r="E254" s="87"/>
      <c r="F254" s="87"/>
      <c r="G254" s="87"/>
      <c r="H254" s="87"/>
      <c r="I254" s="87"/>
      <c r="J254" s="87"/>
      <c r="K254" s="87"/>
      <c r="L254" s="87"/>
    </row>
    <row r="255" spans="2:12">
      <c r="B255" s="87"/>
      <c r="C255" s="87"/>
      <c r="D255" s="87"/>
      <c r="E255" s="87"/>
      <c r="F255" s="87"/>
      <c r="G255" s="87"/>
      <c r="H255" s="87"/>
      <c r="I255" s="87"/>
      <c r="J255" s="87"/>
      <c r="K255" s="87"/>
      <c r="L255" s="87"/>
    </row>
    <row r="256" spans="2:12">
      <c r="B256" s="87"/>
      <c r="C256" s="87"/>
      <c r="D256" s="87"/>
      <c r="E256" s="87"/>
      <c r="F256" s="87"/>
      <c r="G256" s="87"/>
      <c r="H256" s="87"/>
      <c r="I256" s="87"/>
      <c r="J256" s="87"/>
      <c r="K256" s="87"/>
      <c r="L256" s="87"/>
    </row>
    <row r="257" spans="2:12">
      <c r="B257" s="87"/>
      <c r="C257" s="87"/>
      <c r="D257" s="87"/>
      <c r="E257" s="87"/>
      <c r="F257" s="87"/>
      <c r="G257" s="87"/>
      <c r="H257" s="87"/>
      <c r="I257" s="87"/>
      <c r="J257" s="87"/>
      <c r="K257" s="87"/>
      <c r="L257" s="87"/>
    </row>
  </sheetData>
  <phoneticPr fontId="20"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A298E-2D86-4988-AB7F-98A9C9B053D3}">
  <sheetPr>
    <tabColor theme="4"/>
  </sheetPr>
  <dimension ref="A1:AO249"/>
  <sheetViews>
    <sheetView workbookViewId="0">
      <pane ySplit="1" topLeftCell="A67" activePane="bottomLeft" state="frozen"/>
      <selection pane="bottomLeft" activeCell="G67" sqref="G67"/>
    </sheetView>
  </sheetViews>
  <sheetFormatPr baseColWidth="10" defaultColWidth="11" defaultRowHeight="15"/>
  <cols>
    <col min="1" max="15" width="21.5" style="111" customWidth="1"/>
    <col min="16" max="17" width="11" style="112"/>
    <col min="18" max="18" width="15.6640625" style="112" customWidth="1"/>
    <col min="19" max="40" width="11" style="112"/>
    <col min="41" max="16384" width="11" style="111"/>
  </cols>
  <sheetData>
    <row r="1" spans="1:41" s="119" customFormat="1" ht="18" customHeight="1">
      <c r="A1" s="118"/>
      <c r="B1" s="118" t="s">
        <v>18</v>
      </c>
      <c r="C1" s="118" t="s">
        <v>31</v>
      </c>
      <c r="D1" s="118" t="s">
        <v>32</v>
      </c>
      <c r="E1" s="118"/>
      <c r="F1" s="118" t="s">
        <v>33</v>
      </c>
      <c r="G1" s="118" t="s">
        <v>34</v>
      </c>
      <c r="H1" s="117" t="s">
        <v>35</v>
      </c>
      <c r="I1" s="118"/>
      <c r="J1" s="117" t="s">
        <v>36</v>
      </c>
      <c r="K1" s="117" t="s">
        <v>37</v>
      </c>
      <c r="L1" s="118"/>
      <c r="M1" s="117" t="s">
        <v>38</v>
      </c>
      <c r="N1" s="117" t="s">
        <v>39</v>
      </c>
      <c r="O1" s="117" t="s">
        <v>40</v>
      </c>
      <c r="P1" s="142"/>
      <c r="Q1" s="142"/>
      <c r="R1" s="142"/>
      <c r="S1" s="142"/>
      <c r="T1" s="142"/>
      <c r="U1" s="142"/>
      <c r="V1" s="142"/>
      <c r="W1" s="142"/>
      <c r="X1" s="142"/>
      <c r="Y1" s="142"/>
      <c r="Z1" s="142"/>
      <c r="AA1" s="142"/>
      <c r="AB1" s="142"/>
      <c r="AC1" s="142"/>
      <c r="AD1" s="142"/>
      <c r="AE1" s="142"/>
      <c r="AF1" s="142"/>
      <c r="AG1" s="142"/>
      <c r="AH1" s="142"/>
      <c r="AI1" s="142"/>
      <c r="AJ1" s="142"/>
      <c r="AK1" s="142"/>
      <c r="AL1" s="142"/>
      <c r="AM1" s="142"/>
      <c r="AN1" s="142"/>
      <c r="AO1" s="143"/>
    </row>
    <row r="2" spans="1:41">
      <c r="A2" s="144">
        <v>31047</v>
      </c>
      <c r="B2" s="145"/>
      <c r="C2" s="145"/>
      <c r="D2" s="145"/>
      <c r="E2" s="144">
        <v>31047</v>
      </c>
      <c r="F2" s="145"/>
      <c r="G2" s="145"/>
      <c r="H2" s="145"/>
      <c r="I2" s="144">
        <v>31047</v>
      </c>
      <c r="J2" s="145"/>
      <c r="K2" s="145"/>
      <c r="L2" s="144">
        <v>31047</v>
      </c>
      <c r="M2" s="145"/>
      <c r="N2" s="145"/>
      <c r="O2" s="145"/>
      <c r="P2" s="142"/>
      <c r="Q2" s="142"/>
      <c r="R2" s="142"/>
      <c r="S2" s="142"/>
      <c r="T2" s="142"/>
      <c r="U2" s="142"/>
      <c r="V2" s="142"/>
      <c r="W2" s="142"/>
      <c r="X2" s="142"/>
      <c r="Y2" s="142"/>
      <c r="Z2" s="142"/>
      <c r="AA2" s="142"/>
      <c r="AB2" s="142"/>
      <c r="AC2" s="142"/>
      <c r="AD2" s="142"/>
      <c r="AE2" s="142"/>
      <c r="AF2" s="142"/>
      <c r="AG2" s="142"/>
      <c r="AH2" s="142"/>
      <c r="AI2" s="142"/>
      <c r="AJ2" s="142"/>
      <c r="AK2" s="142"/>
      <c r="AL2" s="142"/>
      <c r="AM2" s="142"/>
      <c r="AN2" s="142"/>
      <c r="AO2" s="145"/>
    </row>
    <row r="3" spans="1:41">
      <c r="A3" s="144">
        <v>31412</v>
      </c>
      <c r="B3" s="146">
        <f>'Annually Return'!B5</f>
        <v>0.46542712374991813</v>
      </c>
      <c r="C3" s="146">
        <f>'Annually Return'!C5</f>
        <v>0.71661713547198813</v>
      </c>
      <c r="D3" s="146"/>
      <c r="E3" s="144">
        <v>31412</v>
      </c>
      <c r="F3" s="146"/>
      <c r="G3" s="146"/>
      <c r="H3" s="146">
        <f>'Annually Return'!G5</f>
        <v>0.33247003506240613</v>
      </c>
      <c r="I3" s="144">
        <v>31412</v>
      </c>
      <c r="J3" s="146"/>
      <c r="K3" s="146"/>
      <c r="L3" s="144">
        <v>31412</v>
      </c>
      <c r="M3" s="146">
        <f>'Annually Return'!J5</f>
        <v>7.0199999999999818E-2</v>
      </c>
      <c r="N3" s="146">
        <f>'Annually Return'!K5</f>
        <v>0.25019996643066422</v>
      </c>
      <c r="O3" s="146">
        <f>'Annually Return'!L5</f>
        <v>0.16363688138296029</v>
      </c>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5"/>
    </row>
    <row r="4" spans="1:41">
      <c r="A4" s="144">
        <v>31777</v>
      </c>
      <c r="B4" s="146">
        <f>'Annually Return'!B6</f>
        <v>0.47716406448663773</v>
      </c>
      <c r="C4" s="146">
        <f>'Annually Return'!C6</f>
        <v>0.46559679477974902</v>
      </c>
      <c r="D4" s="146"/>
      <c r="E4" s="144">
        <v>31777</v>
      </c>
      <c r="F4" s="146"/>
      <c r="G4" s="146"/>
      <c r="H4" s="146">
        <f>'Annually Return'!G6</f>
        <v>4.5675495527339072E-2</v>
      </c>
      <c r="I4" s="144">
        <v>31777</v>
      </c>
      <c r="J4" s="146"/>
      <c r="K4" s="146"/>
      <c r="L4" s="144">
        <v>31777</v>
      </c>
      <c r="M4" s="146">
        <f>'Annually Return'!J6</f>
        <v>0.19594468323677816</v>
      </c>
      <c r="N4" s="146">
        <f>'Annually Return'!K6</f>
        <v>0.25651896141370445</v>
      </c>
      <c r="O4" s="146">
        <f>'Annually Return'!L6</f>
        <v>0.16686267257434562</v>
      </c>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5"/>
    </row>
    <row r="5" spans="1:41">
      <c r="A5" s="144">
        <v>32142</v>
      </c>
      <c r="B5" s="146">
        <f>'Annually Return'!B7</f>
        <v>1.5571888833934677E-2</v>
      </c>
      <c r="C5" s="146">
        <f>'Annually Return'!C7</f>
        <v>7.4641765385243142E-2</v>
      </c>
      <c r="D5" s="146"/>
      <c r="E5" s="144">
        <v>32142</v>
      </c>
      <c r="F5" s="146"/>
      <c r="G5" s="146"/>
      <c r="H5" s="146">
        <f>'Annually Return'!G7</f>
        <v>0.13986972808385989</v>
      </c>
      <c r="I5" s="144">
        <v>32142</v>
      </c>
      <c r="J5" s="146"/>
      <c r="K5" s="146"/>
      <c r="L5" s="144">
        <v>32142</v>
      </c>
      <c r="M5" s="146">
        <f>'Annually Return'!J7</f>
        <v>0.18821782951793131</v>
      </c>
      <c r="N5" s="146">
        <f>'Annually Return'!K7</f>
        <v>0.13469988003943656</v>
      </c>
      <c r="O5" s="146">
        <f>'Annually Return'!L7</f>
        <v>0.15310779629262505</v>
      </c>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5"/>
    </row>
    <row r="6" spans="1:41">
      <c r="A6" s="144">
        <v>32507</v>
      </c>
      <c r="B6" s="146">
        <f>'Annually Return'!B8</f>
        <v>0.16834191295930467</v>
      </c>
      <c r="C6" s="146">
        <f>'Annually Return'!C8</f>
        <v>4.8287886150684356E-2</v>
      </c>
      <c r="D6" s="146">
        <f>'Annually Return'!D8</f>
        <v>0.18763339755219999</v>
      </c>
      <c r="E6" s="144">
        <v>32507</v>
      </c>
      <c r="F6" s="146"/>
      <c r="G6" s="146"/>
      <c r="H6" s="146">
        <f>'Annually Return'!G8</f>
        <v>8.092122226629983E-2</v>
      </c>
      <c r="I6" s="144">
        <v>32507</v>
      </c>
      <c r="J6" s="146"/>
      <c r="K6" s="146"/>
      <c r="L6" s="144">
        <v>32507</v>
      </c>
      <c r="M6" s="146">
        <f>'Annually Return'!J8</f>
        <v>8.9952656496580685E-2</v>
      </c>
      <c r="N6" s="146">
        <f>'Annually Return'!K8</f>
        <v>0.13772792735909012</v>
      </c>
      <c r="O6" s="146">
        <f>'Annually Return'!L8</f>
        <v>0.1288621896510227</v>
      </c>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5"/>
    </row>
    <row r="7" spans="1:41">
      <c r="A7" s="144">
        <v>32871</v>
      </c>
      <c r="B7" s="146">
        <f>'Annually Return'!B9</f>
        <v>0.19908023302288513</v>
      </c>
      <c r="C7" s="146">
        <f>'Annually Return'!C9</f>
        <v>0.26667349610581192</v>
      </c>
      <c r="D7" s="146">
        <f>'Annually Return'!D9</f>
        <v>0.78295338057888353</v>
      </c>
      <c r="E7" s="144">
        <v>32871</v>
      </c>
      <c r="F7" s="146"/>
      <c r="G7" s="146"/>
      <c r="H7" s="146">
        <f>'Annually Return'!G9</f>
        <v>0.49688855508425145</v>
      </c>
      <c r="I7" s="144">
        <v>32871</v>
      </c>
      <c r="J7" s="146"/>
      <c r="K7" s="146"/>
      <c r="L7" s="144">
        <v>32871</v>
      </c>
      <c r="M7" s="146">
        <f>'Annually Return'!J9</f>
        <v>0.13894006615716048</v>
      </c>
      <c r="N7" s="146">
        <f>'Annually Return'!K9</f>
        <v>0.17978299263522679</v>
      </c>
      <c r="O7" s="146">
        <f>'Annually Return'!L9</f>
        <v>0.18431274857988078</v>
      </c>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5"/>
    </row>
    <row r="8" spans="1:41">
      <c r="A8" s="144">
        <v>33238</v>
      </c>
      <c r="B8" s="146">
        <f>'Annually Return'!B10</f>
        <v>-0.14077611616997865</v>
      </c>
      <c r="C8" s="146">
        <f>'Annually Return'!C10</f>
        <v>-0.14587022031800834</v>
      </c>
      <c r="D8" s="146">
        <f>'Annually Return'!D10</f>
        <v>-8.4817616738253387E-2</v>
      </c>
      <c r="E8" s="144">
        <v>33238</v>
      </c>
      <c r="F8" s="146">
        <f>'Annually Return'!E10</f>
        <v>-0.14707222785269525</v>
      </c>
      <c r="G8" s="146">
        <f>'Annually Return'!F10</f>
        <v>-1.0070582670314021E-3</v>
      </c>
      <c r="H8" s="146">
        <f>'Annually Return'!G10</f>
        <v>0.32086175994793953</v>
      </c>
      <c r="I8" s="144">
        <v>33238</v>
      </c>
      <c r="J8" s="146"/>
      <c r="K8" s="146"/>
      <c r="L8" s="144">
        <v>33238</v>
      </c>
      <c r="M8" s="146">
        <f>'Annually Return'!J10</f>
        <v>0.19098065327799474</v>
      </c>
      <c r="N8" s="146">
        <f>'Annually Return'!K10</f>
        <v>0.14129999999999998</v>
      </c>
      <c r="O8" s="146">
        <f>'Annually Return'!L10</f>
        <v>0.16133854455852115</v>
      </c>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5"/>
    </row>
    <row r="9" spans="1:41">
      <c r="A9" s="144">
        <v>33603</v>
      </c>
      <c r="B9" s="146">
        <f>'Annually Return'!B11</f>
        <v>0.37789705726739498</v>
      </c>
      <c r="C9" s="146">
        <f>'Annually Return'!C11</f>
        <v>0.20869302086588726</v>
      </c>
      <c r="D9" s="146">
        <f>'Annually Return'!D11</f>
        <v>0.62467201030781916</v>
      </c>
      <c r="E9" s="144">
        <v>33603</v>
      </c>
      <c r="F9" s="146">
        <f>'Annually Return'!E11</f>
        <v>0.24538277658987684</v>
      </c>
      <c r="G9" s="146">
        <f>'Annually Return'!F11</f>
        <v>0.30465619426468726</v>
      </c>
      <c r="H9" s="146">
        <f>'Annually Return'!G11</f>
        <v>-4.6256504436889889E-2</v>
      </c>
      <c r="I9" s="144">
        <v>33603</v>
      </c>
      <c r="J9" s="146"/>
      <c r="K9" s="146"/>
      <c r="L9" s="144">
        <v>33603</v>
      </c>
      <c r="M9" s="146">
        <f>'Annually Return'!J11</f>
        <v>0.24746585614765948</v>
      </c>
      <c r="N9" s="146">
        <f>'Annually Return'!K11</f>
        <v>0.18943310260229529</v>
      </c>
      <c r="O9" s="146">
        <f>'Annually Return'!L11</f>
        <v>0.11199156053748038</v>
      </c>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5"/>
    </row>
    <row r="10" spans="1:41">
      <c r="A10" s="144">
        <v>33969</v>
      </c>
      <c r="B10" s="146">
        <f>'Annually Return'!B12</f>
        <v>-5.1718430488630895E-3</v>
      </c>
      <c r="C10" s="146">
        <f>'Annually Return'!C12</f>
        <v>5.1056124652202328E-2</v>
      </c>
      <c r="D10" s="146">
        <f>'Annually Return'!D12</f>
        <v>0.22814511176199415</v>
      </c>
      <c r="E10" s="144">
        <v>33969</v>
      </c>
      <c r="F10" s="146">
        <f>'Annually Return'!E12</f>
        <v>0.10051089603099639</v>
      </c>
      <c r="G10" s="146">
        <f>'Annually Return'!F12</f>
        <v>2.5228410637605947E-2</v>
      </c>
      <c r="H10" s="146">
        <f>'Annually Return'!G12</f>
        <v>0.15469983698886414</v>
      </c>
      <c r="I10" s="144">
        <v>33969</v>
      </c>
      <c r="J10" s="146"/>
      <c r="K10" s="146"/>
      <c r="L10" s="144">
        <v>33969</v>
      </c>
      <c r="M10" s="146">
        <f>'Annually Return'!J12</f>
        <v>0.10413602641284814</v>
      </c>
      <c r="N10" s="146">
        <f>'Annually Return'!K12</f>
        <v>0.10143646408839779</v>
      </c>
      <c r="O10" s="146">
        <f>'Annually Return'!L12</f>
        <v>6.919782508107386E-2</v>
      </c>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5"/>
    </row>
    <row r="11" spans="1:41">
      <c r="A11" s="144">
        <v>34334</v>
      </c>
      <c r="B11" s="146">
        <f>'Annually Return'!B13</f>
        <v>0.38662443739298724</v>
      </c>
      <c r="C11" s="146">
        <f>'Annually Return'!C13</f>
        <v>0.25034117454398186</v>
      </c>
      <c r="D11" s="146">
        <f>'Annually Return'!D13</f>
        <v>0.77542203163306267</v>
      </c>
      <c r="E11" s="144">
        <v>34334</v>
      </c>
      <c r="F11" s="146">
        <f>'Annually Return'!E13</f>
        <v>0.21837846294574637</v>
      </c>
      <c r="G11" s="146">
        <f>'Annually Return'!F13</f>
        <v>0.35938667000000013</v>
      </c>
      <c r="H11" s="146">
        <f>'Annually Return'!G13</f>
        <v>-0.1124967545314226</v>
      </c>
      <c r="I11" s="144">
        <v>34334</v>
      </c>
      <c r="J11" s="146"/>
      <c r="K11" s="146"/>
      <c r="L11" s="144">
        <v>34334</v>
      </c>
      <c r="M11" s="146">
        <f>'Annually Return'!J13</f>
        <v>0.16321625043106702</v>
      </c>
      <c r="N11" s="146">
        <f>'Annually Return'!K13</f>
        <v>0.13543338683788098</v>
      </c>
      <c r="O11" s="146">
        <f>'Annually Return'!L13</f>
        <v>5.3896256588751745E-2</v>
      </c>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5"/>
    </row>
    <row r="12" spans="1:41">
      <c r="A12" s="144">
        <v>34698</v>
      </c>
      <c r="B12" s="146">
        <f>'Annually Return'!B14</f>
        <v>-6.8214956053756159E-2</v>
      </c>
      <c r="C12" s="146">
        <f>'Annually Return'!C14</f>
        <v>-7.608584266545948E-2</v>
      </c>
      <c r="D12" s="146">
        <f>'Annually Return'!D14</f>
        <v>-0.18895417019419058</v>
      </c>
      <c r="E12" s="144">
        <v>34698</v>
      </c>
      <c r="F12" s="146">
        <f>'Annually Return'!E14</f>
        <v>-0.13227626301162909</v>
      </c>
      <c r="G12" s="146">
        <f>'Annually Return'!F14</f>
        <v>-9.1022446174200078E-2</v>
      </c>
      <c r="H12" s="146">
        <f>'Annually Return'!G14</f>
        <v>-7.8649531568851017E-2</v>
      </c>
      <c r="I12" s="144">
        <v>34698</v>
      </c>
      <c r="J12" s="146"/>
      <c r="K12" s="146"/>
      <c r="L12" s="144">
        <v>34698</v>
      </c>
      <c r="M12" s="146">
        <f>'Annually Return'!J14</f>
        <v>-4.66144608639526E-2</v>
      </c>
      <c r="N12" s="146">
        <f>'Annually Return'!K14</f>
        <v>-2.456264357660376E-2</v>
      </c>
      <c r="O12" s="146">
        <f>'Annually Return'!L14</f>
        <v>5.3616238527862681E-2</v>
      </c>
      <c r="P12" s="142"/>
      <c r="Q12" s="142"/>
      <c r="R12" s="142"/>
      <c r="S12" s="142"/>
      <c r="T12" s="142"/>
      <c r="U12" s="142"/>
      <c r="V12" s="142"/>
      <c r="W12" s="142"/>
      <c r="X12" s="142"/>
      <c r="Y12" s="142"/>
      <c r="Z12" s="142"/>
      <c r="AA12" s="142"/>
      <c r="AB12" s="142"/>
      <c r="AC12" s="142"/>
      <c r="AD12" s="142"/>
      <c r="AE12" s="142"/>
      <c r="AF12" s="142"/>
      <c r="AG12" s="142"/>
      <c r="AH12" s="142"/>
      <c r="AI12" s="142"/>
      <c r="AJ12" s="142"/>
      <c r="AK12" s="142"/>
      <c r="AL12" s="142"/>
      <c r="AM12" s="142"/>
      <c r="AN12" s="142"/>
      <c r="AO12" s="145"/>
    </row>
    <row r="13" spans="1:41">
      <c r="A13" s="144">
        <v>35062</v>
      </c>
      <c r="B13" s="146">
        <f>'Annually Return'!B15</f>
        <v>0.17271501717431015</v>
      </c>
      <c r="C13" s="146">
        <f>'Annually Return'!C15</f>
        <v>0.26503346474700473</v>
      </c>
      <c r="D13" s="146">
        <f>'Annually Return'!D15</f>
        <v>-1.1558987605624349E-2</v>
      </c>
      <c r="E13" s="144">
        <v>35062</v>
      </c>
      <c r="F13" s="146">
        <f>'Annually Return'!E15</f>
        <v>0.18309256742564473</v>
      </c>
      <c r="G13" s="146">
        <f>'Annually Return'!F15</f>
        <v>0.19704734497368204</v>
      </c>
      <c r="H13" s="146">
        <f>'Annually Return'!G15</f>
        <v>0.25481900351543851</v>
      </c>
      <c r="I13" s="144">
        <v>35062</v>
      </c>
      <c r="J13" s="146"/>
      <c r="K13" s="146"/>
      <c r="L13" s="144">
        <v>35062</v>
      </c>
      <c r="M13" s="146">
        <f>'Annually Return'!J15</f>
        <v>0.18628690828298722</v>
      </c>
      <c r="N13" s="146">
        <f>'Annually Return'!K15</f>
        <v>0.20628019323671509</v>
      </c>
      <c r="O13" s="146">
        <f>'Annually Return'!L15</f>
        <v>8.0329454203627915E-2</v>
      </c>
      <c r="P13" s="142"/>
      <c r="Q13" s="142"/>
      <c r="R13" s="142"/>
      <c r="S13" s="142"/>
      <c r="T13" s="142"/>
      <c r="U13" s="142"/>
      <c r="V13" s="142"/>
      <c r="W13" s="142"/>
      <c r="X13" s="142"/>
      <c r="Y13" s="142"/>
      <c r="Z13" s="142"/>
      <c r="AA13" s="142"/>
      <c r="AB13" s="142"/>
      <c r="AC13" s="142"/>
      <c r="AD13" s="142"/>
      <c r="AE13" s="142"/>
      <c r="AF13" s="142"/>
      <c r="AG13" s="142"/>
      <c r="AH13" s="142"/>
      <c r="AI13" s="142"/>
      <c r="AJ13" s="142"/>
      <c r="AK13" s="142"/>
      <c r="AL13" s="142"/>
      <c r="AM13" s="142"/>
      <c r="AN13" s="142"/>
      <c r="AO13" s="145"/>
    </row>
    <row r="14" spans="1:41">
      <c r="A14" s="144">
        <v>35430</v>
      </c>
      <c r="B14" s="146">
        <f>'Annually Return'!B16</f>
        <v>0.10356762891969895</v>
      </c>
      <c r="C14" s="146">
        <f>'Annually Return'!C16</f>
        <v>6.7621138134374092E-2</v>
      </c>
      <c r="D14" s="146">
        <f>'Annually Return'!D16</f>
        <v>-6.9752649717790272E-3</v>
      </c>
      <c r="E14" s="144">
        <v>35430</v>
      </c>
      <c r="F14" s="146">
        <f>'Annually Return'!E16</f>
        <v>0.21159470408509984</v>
      </c>
      <c r="G14" s="146">
        <f>'Annually Return'!F16</f>
        <v>0.18836412181233819</v>
      </c>
      <c r="H14" s="146">
        <f>'Annually Return'!G16</f>
        <v>0.25422031019639224</v>
      </c>
      <c r="I14" s="144">
        <v>35430</v>
      </c>
      <c r="J14" s="146"/>
      <c r="K14" s="146"/>
      <c r="L14" s="144">
        <v>35430</v>
      </c>
      <c r="M14" s="146">
        <f>'Annually Return'!J16</f>
        <v>0.11873001779492354</v>
      </c>
      <c r="N14" s="146">
        <f>'Annually Return'!K16</f>
        <v>9.4763716459751457E-2</v>
      </c>
      <c r="O14" s="146">
        <f>'Annually Return'!L16</f>
        <v>7.567336415069259E-2</v>
      </c>
      <c r="P14" s="142"/>
      <c r="Q14" s="142"/>
      <c r="R14" s="142"/>
      <c r="S14" s="142"/>
      <c r="T14" s="142"/>
      <c r="U14" s="142"/>
      <c r="V14" s="142"/>
      <c r="W14" s="142"/>
      <c r="X14" s="142"/>
      <c r="Y14" s="142"/>
      <c r="Z14" s="142"/>
      <c r="AA14" s="142"/>
      <c r="AB14" s="142"/>
      <c r="AC14" s="142"/>
      <c r="AD14" s="142"/>
      <c r="AE14" s="142"/>
      <c r="AF14" s="142"/>
      <c r="AG14" s="142"/>
      <c r="AH14" s="142"/>
      <c r="AI14" s="142"/>
      <c r="AJ14" s="142"/>
      <c r="AK14" s="142"/>
      <c r="AL14" s="142"/>
      <c r="AM14" s="142"/>
      <c r="AN14" s="142"/>
      <c r="AO14" s="145"/>
    </row>
    <row r="15" spans="1:41">
      <c r="A15" s="144">
        <v>35795</v>
      </c>
      <c r="B15" s="146">
        <f>'Annually Return'!B17</f>
        <v>0.10296403025766998</v>
      </c>
      <c r="C15" s="146">
        <f>'Annually Return'!C17</f>
        <v>0.41682503873394872</v>
      </c>
      <c r="D15" s="146">
        <f>'Annually Return'!D17</f>
        <v>7.7790694308181196E-2</v>
      </c>
      <c r="E15" s="144">
        <v>35795</v>
      </c>
      <c r="F15" s="146">
        <f>'Annually Return'!E17</f>
        <v>0.38461444946808698</v>
      </c>
      <c r="G15" s="146">
        <f>'Annually Return'!F17</f>
        <v>0.22485288818173976</v>
      </c>
      <c r="H15" s="146">
        <f>'Annually Return'!G17</f>
        <v>4.7442663294552156E-2</v>
      </c>
      <c r="I15" s="144">
        <v>35795</v>
      </c>
      <c r="J15" s="146"/>
      <c r="K15" s="146"/>
      <c r="L15" s="144">
        <v>35795</v>
      </c>
      <c r="M15" s="146">
        <f>'Annually Return'!J17</f>
        <v>0.12227866978309487</v>
      </c>
      <c r="N15" s="146">
        <f>'Annually Return'!K17</f>
        <v>0.10709223101193466</v>
      </c>
      <c r="O15" s="146">
        <f>'Annually Return'!L17</f>
        <v>5.6347654574081529E-2</v>
      </c>
      <c r="P15" s="142"/>
      <c r="Q15" s="142"/>
      <c r="R15" s="142"/>
      <c r="S15" s="142"/>
      <c r="T15" s="142"/>
      <c r="U15" s="142"/>
      <c r="V15" s="142"/>
      <c r="W15" s="142"/>
      <c r="X15" s="142"/>
      <c r="Y15" s="142"/>
      <c r="Z15" s="142"/>
      <c r="AA15" s="142"/>
      <c r="AB15" s="142"/>
      <c r="AC15" s="142"/>
      <c r="AD15" s="142"/>
      <c r="AE15" s="142"/>
      <c r="AF15" s="142"/>
      <c r="AG15" s="142"/>
      <c r="AH15" s="142"/>
      <c r="AI15" s="142"/>
      <c r="AJ15" s="142"/>
      <c r="AK15" s="142"/>
      <c r="AL15" s="142"/>
      <c r="AM15" s="142"/>
      <c r="AN15" s="142"/>
      <c r="AO15" s="145"/>
    </row>
    <row r="16" spans="1:41">
      <c r="A16" s="144">
        <v>36160</v>
      </c>
      <c r="B16" s="146">
        <f>'Annually Return'!B18</f>
        <v>0.13726628004190911</v>
      </c>
      <c r="C16" s="146">
        <f>'Annually Return'!C18</f>
        <v>0.32567726840042899</v>
      </c>
      <c r="D16" s="146">
        <f>'Annually Return'!D18</f>
        <v>-0.20689840979691765</v>
      </c>
      <c r="E16" s="144">
        <v>36160</v>
      </c>
      <c r="F16" s="146">
        <f>'Annually Return'!E18</f>
        <v>-4.5108400000000048E-2</v>
      </c>
      <c r="G16" s="146">
        <f>'Annually Return'!F18</f>
        <v>0.23146259190891794</v>
      </c>
      <c r="H16" s="146">
        <f>'Annually Return'!G18</f>
        <v>-0.31744296242175918</v>
      </c>
      <c r="I16" s="144">
        <v>36160</v>
      </c>
      <c r="J16" s="146"/>
      <c r="K16" s="146"/>
      <c r="L16" s="144">
        <v>36160</v>
      </c>
      <c r="M16" s="146">
        <f>'Annually Return'!J18</f>
        <v>9.5395446105321247E-2</v>
      </c>
      <c r="N16" s="146">
        <f>'Annually Return'!K18</f>
        <v>0.10082194044029613</v>
      </c>
      <c r="O16" s="146">
        <f>'Annually Return'!L18</f>
        <v>5.1410478203915977E-2</v>
      </c>
      <c r="P16" s="142"/>
      <c r="Q16" s="142"/>
      <c r="R16" s="142"/>
      <c r="S16" s="142"/>
      <c r="T16" s="142"/>
      <c r="U16" s="142"/>
      <c r="V16" s="142"/>
      <c r="W16" s="142"/>
      <c r="X16" s="142"/>
      <c r="Y16" s="142"/>
      <c r="Z16" s="142"/>
      <c r="AA16" s="142"/>
      <c r="AB16" s="142"/>
      <c r="AC16" s="142"/>
      <c r="AD16" s="142"/>
      <c r="AE16" s="142"/>
      <c r="AF16" s="142"/>
      <c r="AG16" s="142"/>
      <c r="AH16" s="142"/>
      <c r="AI16" s="142"/>
      <c r="AJ16" s="142"/>
      <c r="AK16" s="142"/>
      <c r="AL16" s="142"/>
      <c r="AM16" s="142"/>
      <c r="AN16" s="142"/>
      <c r="AO16" s="145"/>
    </row>
    <row r="17" spans="1:41">
      <c r="A17" s="144">
        <v>36525</v>
      </c>
      <c r="B17" s="146">
        <f>'Annually Return'!B19</f>
        <v>0.11234151969956807</v>
      </c>
      <c r="C17" s="146">
        <f>'Annually Return'!C19</f>
        <v>0.17486373967669344</v>
      </c>
      <c r="D17" s="146">
        <f>'Annually Return'!D19</f>
        <v>0.55981354617880297</v>
      </c>
      <c r="E17" s="144">
        <v>36525</v>
      </c>
      <c r="F17" s="146">
        <f>'Annually Return'!E19</f>
        <v>-0.10955939920300906</v>
      </c>
      <c r="G17" s="146">
        <f>'Annually Return'!F19</f>
        <v>-4.8631011537484725E-2</v>
      </c>
      <c r="H17" s="146">
        <f>'Annually Return'!G19</f>
        <v>0.32097114593168485</v>
      </c>
      <c r="I17" s="144">
        <v>36525</v>
      </c>
      <c r="J17" s="146"/>
      <c r="K17" s="146">
        <f>'Annually Return'!I19</f>
        <v>-3.1513490725126436E-2</v>
      </c>
      <c r="L17" s="144">
        <v>36525</v>
      </c>
      <c r="M17" s="146">
        <f>'Annually Return'!J19</f>
        <v>-1.2189966813256903E-2</v>
      </c>
      <c r="N17" s="146">
        <f>'Annually Return'!K19</f>
        <v>2.7765270898998384E-3</v>
      </c>
      <c r="O17" s="146">
        <f>'Annually Return'!L19</f>
        <v>5.0084748137491975E-2</v>
      </c>
      <c r="P17" s="142"/>
      <c r="Q17" s="142"/>
      <c r="R17" s="142"/>
      <c r="S17" s="142"/>
      <c r="T17" s="142"/>
      <c r="U17" s="142"/>
      <c r="V17" s="142"/>
      <c r="W17" s="142"/>
      <c r="X17" s="142"/>
      <c r="Y17" s="142"/>
      <c r="Z17" s="142"/>
      <c r="AA17" s="142"/>
      <c r="AB17" s="142"/>
      <c r="AC17" s="142"/>
      <c r="AD17" s="142"/>
      <c r="AE17" s="142"/>
      <c r="AF17" s="142"/>
      <c r="AG17" s="142"/>
      <c r="AH17" s="142"/>
      <c r="AI17" s="142"/>
      <c r="AJ17" s="142"/>
      <c r="AK17" s="142"/>
      <c r="AL17" s="142"/>
      <c r="AM17" s="142"/>
      <c r="AN17" s="142"/>
      <c r="AO17" s="145"/>
    </row>
    <row r="18" spans="1:41">
      <c r="A18" s="144">
        <v>36889</v>
      </c>
      <c r="B18" s="146">
        <f>'Annually Return'!B20</f>
        <v>7.0635463382531904E-2</v>
      </c>
      <c r="C18" s="146">
        <f>'Annually Return'!C20</f>
        <v>2.5502549026545918E-2</v>
      </c>
      <c r="D18" s="146">
        <f>'Annually Return'!D20</f>
        <v>-0.18284162488217104</v>
      </c>
      <c r="E18" s="144">
        <v>36889</v>
      </c>
      <c r="F18" s="146">
        <f>'Annually Return'!E20</f>
        <v>0.45465616534900377</v>
      </c>
      <c r="G18" s="146">
        <f>'Annually Return'!F20</f>
        <v>0.16351227293993786</v>
      </c>
      <c r="H18" s="146">
        <f>'Annually Return'!G20</f>
        <v>0.76336038191662725</v>
      </c>
      <c r="I18" s="144">
        <v>36889</v>
      </c>
      <c r="J18" s="146"/>
      <c r="K18" s="146">
        <f>'Annually Return'!I20</f>
        <v>4.7067145500054419E-2</v>
      </c>
      <c r="L18" s="144">
        <v>36889</v>
      </c>
      <c r="M18" s="146">
        <f>'Annually Return'!J20</f>
        <v>0.12079117420081364</v>
      </c>
      <c r="N18" s="146">
        <f>'Annually Return'!K20</f>
        <v>9.7433211105290018E-2</v>
      </c>
      <c r="O18" s="146">
        <f>'Annually Return'!L20</f>
        <v>6.2738126806555883E-2</v>
      </c>
      <c r="P18" s="142"/>
      <c r="Q18" s="142"/>
      <c r="R18" s="142"/>
      <c r="S18" s="142"/>
      <c r="T18" s="142"/>
      <c r="U18" s="142"/>
      <c r="V18" s="142"/>
      <c r="W18" s="142"/>
      <c r="X18" s="142"/>
      <c r="Y18" s="142"/>
      <c r="Z18" s="142"/>
      <c r="AA18" s="142"/>
      <c r="AB18" s="142"/>
      <c r="AC18" s="142"/>
      <c r="AD18" s="142"/>
      <c r="AE18" s="142"/>
      <c r="AF18" s="142"/>
      <c r="AG18" s="142"/>
      <c r="AH18" s="142"/>
      <c r="AI18" s="142"/>
      <c r="AJ18" s="142"/>
      <c r="AK18" s="142"/>
      <c r="AL18" s="142"/>
      <c r="AM18" s="142"/>
      <c r="AN18" s="142"/>
      <c r="AO18" s="145"/>
    </row>
    <row r="19" spans="1:41">
      <c r="A19" s="144">
        <v>37256</v>
      </c>
      <c r="B19" s="146">
        <f>'Annually Return'!B21</f>
        <v>0.1143414284162485</v>
      </c>
      <c r="C19" s="146">
        <f>'Annually Return'!C21</f>
        <v>-9.3864640888791651E-2</v>
      </c>
      <c r="D19" s="146">
        <f>'Annually Return'!D21</f>
        <v>5.9718628415468267E-2</v>
      </c>
      <c r="E19" s="144">
        <v>37256</v>
      </c>
      <c r="F19" s="146">
        <f>'Annually Return'!E21</f>
        <v>0.22694139469740326</v>
      </c>
      <c r="G19" s="146">
        <f>'Annually Return'!F21</f>
        <v>0.10530518874089267</v>
      </c>
      <c r="H19" s="146">
        <f>'Annually Return'!G21</f>
        <v>-0.26112251589514257</v>
      </c>
      <c r="I19" s="144">
        <v>37256</v>
      </c>
      <c r="J19" s="146"/>
      <c r="K19" s="146">
        <f>'Annually Return'!I21</f>
        <v>6.5842124408875824E-2</v>
      </c>
      <c r="L19" s="144">
        <v>37256</v>
      </c>
      <c r="M19" s="146">
        <f>'Annually Return'!J21</f>
        <v>5.449652049784004E-2</v>
      </c>
      <c r="N19" s="146">
        <f>'Annually Return'!K21</f>
        <v>8.2850323900443223E-2</v>
      </c>
      <c r="O19" s="146">
        <f>'Annually Return'!L21</f>
        <v>5.2425964599871699E-2</v>
      </c>
      <c r="P19" s="142"/>
      <c r="Q19" s="142"/>
      <c r="R19" s="142"/>
      <c r="S19" s="142"/>
      <c r="T19" s="142"/>
      <c r="U19" s="142"/>
      <c r="V19" s="142"/>
      <c r="W19" s="142"/>
      <c r="X19" s="142"/>
      <c r="Y19" s="142"/>
      <c r="Z19" s="142"/>
      <c r="AA19" s="142"/>
      <c r="AB19" s="142"/>
      <c r="AC19" s="142"/>
      <c r="AD19" s="142"/>
      <c r="AE19" s="142"/>
      <c r="AF19" s="142"/>
      <c r="AG19" s="142"/>
      <c r="AH19" s="142"/>
      <c r="AI19" s="142"/>
      <c r="AJ19" s="142"/>
      <c r="AK19" s="142"/>
      <c r="AL19" s="142"/>
      <c r="AM19" s="142"/>
      <c r="AN19" s="142"/>
      <c r="AO19" s="145"/>
    </row>
    <row r="20" spans="1:41">
      <c r="A20" s="144">
        <v>37621</v>
      </c>
      <c r="B20" s="146">
        <f>'Annually Return'!B22</f>
        <v>-9.3455690707294425E-2</v>
      </c>
      <c r="C20" s="146">
        <f>'Annually Return'!C22</f>
        <v>-0.2685701772254061</v>
      </c>
      <c r="D20" s="146">
        <f>'Annually Return'!D22</f>
        <v>-0.14547145642490467</v>
      </c>
      <c r="E20" s="144">
        <v>37621</v>
      </c>
      <c r="F20" s="146">
        <f>'Annually Return'!E22</f>
        <v>-1.9329127371602861E-2</v>
      </c>
      <c r="G20" s="146">
        <f>'Annually Return'!F22</f>
        <v>3.871505575102363E-2</v>
      </c>
      <c r="H20" s="146">
        <f>'Annually Return'!G22</f>
        <v>0.20054699558004652</v>
      </c>
      <c r="I20" s="144">
        <v>37621</v>
      </c>
      <c r="J20" s="146">
        <f>'Annually Return'!H22</f>
        <v>0.17225454091588666</v>
      </c>
      <c r="K20" s="146">
        <f>'Annually Return'!I22</f>
        <v>7.5085324232082584E-3</v>
      </c>
      <c r="L20" s="144">
        <v>37621</v>
      </c>
      <c r="M20" s="146">
        <f>'Annually Return'!J22</f>
        <v>8.811843613213699E-2</v>
      </c>
      <c r="N20" s="146">
        <f>'Annually Return'!K22</f>
        <v>0.11574307304785947</v>
      </c>
      <c r="O20" s="146">
        <f>'Annually Return'!L22</f>
        <v>4.7674836834860512E-2</v>
      </c>
      <c r="P20" s="142"/>
      <c r="Q20" s="142"/>
      <c r="R20" s="142"/>
      <c r="S20" s="142"/>
      <c r="T20" s="142"/>
      <c r="U20" s="142"/>
      <c r="V20" s="142"/>
      <c r="W20" s="142"/>
      <c r="X20" s="142"/>
      <c r="Y20" s="142"/>
      <c r="Z20" s="142"/>
      <c r="AA20" s="142"/>
      <c r="AB20" s="142"/>
      <c r="AC20" s="142"/>
      <c r="AD20" s="142"/>
      <c r="AE20" s="142"/>
      <c r="AF20" s="142"/>
      <c r="AG20" s="142"/>
      <c r="AH20" s="142"/>
      <c r="AI20" s="142"/>
      <c r="AJ20" s="142"/>
      <c r="AK20" s="142"/>
      <c r="AL20" s="142"/>
      <c r="AM20" s="142"/>
      <c r="AN20" s="142"/>
      <c r="AO20" s="145"/>
    </row>
    <row r="21" spans="1:41">
      <c r="A21" s="144">
        <v>37986</v>
      </c>
      <c r="B21" s="146">
        <f>'Annually Return'!B23</f>
        <v>0.13118008799733571</v>
      </c>
      <c r="C21" s="146">
        <f>'Annually Return'!C23</f>
        <v>-3.1607605677441697E-4</v>
      </c>
      <c r="D21" s="146">
        <f>'Annually Return'!D23</f>
        <v>0.16796046235761075</v>
      </c>
      <c r="E21" s="144">
        <v>37986</v>
      </c>
      <c r="F21" s="146">
        <f>'Annually Return'!E23</f>
        <v>3.8520102834683989E-2</v>
      </c>
      <c r="G21" s="146">
        <f>'Annually Return'!F23</f>
        <v>8.6361255407403581E-2</v>
      </c>
      <c r="H21" s="146">
        <f>'Annually Return'!G23</f>
        <v>-9.7804428652232822E-2</v>
      </c>
      <c r="I21" s="144">
        <v>37986</v>
      </c>
      <c r="J21" s="146">
        <f>'Annually Return'!H23</f>
        <v>6.4350395690073059E-2</v>
      </c>
      <c r="K21" s="146">
        <f>'Annually Return'!I23</f>
        <v>0.20988192024777397</v>
      </c>
      <c r="L21" s="144">
        <v>37986</v>
      </c>
      <c r="M21" s="146">
        <f>'Annually Return'!J23</f>
        <v>3.0479295996064248E-2</v>
      </c>
      <c r="N21" s="146">
        <f>'Annually Return'!K23</f>
        <v>6.5949881476464522E-2</v>
      </c>
      <c r="O21" s="146">
        <f>'Annually Return'!L23</f>
        <v>4.8992543793930254E-2</v>
      </c>
      <c r="P21" s="142"/>
      <c r="Q21" s="142"/>
      <c r="R21" s="142"/>
      <c r="S21" s="142"/>
      <c r="T21" s="142"/>
      <c r="U21" s="142"/>
      <c r="V21" s="142"/>
      <c r="W21" s="142"/>
      <c r="X21" s="142"/>
      <c r="Y21" s="142"/>
      <c r="Z21" s="142"/>
      <c r="AA21" s="142"/>
      <c r="AB21" s="142"/>
      <c r="AC21" s="142"/>
      <c r="AD21" s="142"/>
      <c r="AE21" s="142"/>
      <c r="AF21" s="142"/>
      <c r="AG21" s="142"/>
      <c r="AH21" s="142"/>
      <c r="AI21" s="142"/>
      <c r="AJ21" s="142"/>
      <c r="AK21" s="142"/>
      <c r="AL21" s="142"/>
      <c r="AM21" s="142"/>
      <c r="AN21" s="142"/>
      <c r="AO21" s="145"/>
    </row>
    <row r="22" spans="1:41">
      <c r="A22" s="144">
        <v>38352</v>
      </c>
      <c r="B22" s="146">
        <f>'Annually Return'!B24</f>
        <v>0.26828092367818646</v>
      </c>
      <c r="C22" s="146">
        <f>'Annually Return'!C24</f>
        <v>0.10769965994013475</v>
      </c>
      <c r="D22" s="146">
        <f>'Annually Return'!D24</f>
        <v>0.21059437613617038</v>
      </c>
      <c r="E22" s="144">
        <v>38352</v>
      </c>
      <c r="F22" s="146">
        <f>'Annually Return'!E24</f>
        <v>0.28603211647098781</v>
      </c>
      <c r="G22" s="146">
        <f>'Annually Return'!F24</f>
        <v>0.308487807423381</v>
      </c>
      <c r="H22" s="146">
        <f>'Annually Return'!G24</f>
        <v>0.12724047497158231</v>
      </c>
      <c r="I22" s="144">
        <v>38352</v>
      </c>
      <c r="J22" s="146">
        <f>'Annually Return'!H24</f>
        <v>7.1312485035809559E-2</v>
      </c>
      <c r="K22" s="146">
        <f>'Annually Return'!I24</f>
        <v>0.73329066837326495</v>
      </c>
      <c r="L22" s="144">
        <v>38352</v>
      </c>
      <c r="M22" s="146">
        <f>'Annually Return'!J24</f>
        <v>6.9593228642088389E-2</v>
      </c>
      <c r="N22" s="146">
        <f>'Annually Return'!K24</f>
        <v>8.9164217827549797E-2</v>
      </c>
      <c r="O22" s="146">
        <f>'Annually Return'!L24</f>
        <v>5.6178622812821599E-2</v>
      </c>
      <c r="P22" s="142"/>
      <c r="Q22" s="142"/>
      <c r="R22" s="142"/>
      <c r="S22" s="142"/>
      <c r="T22" s="142"/>
      <c r="U22" s="142"/>
      <c r="V22" s="142"/>
      <c r="W22" s="142"/>
      <c r="X22" s="142"/>
      <c r="Y22" s="142"/>
      <c r="Z22" s="142"/>
      <c r="AA22" s="142"/>
      <c r="AB22" s="142"/>
      <c r="AC22" s="142"/>
      <c r="AD22" s="142"/>
      <c r="AE22" s="142"/>
      <c r="AF22" s="142"/>
      <c r="AG22" s="142"/>
      <c r="AH22" s="142"/>
      <c r="AI22" s="142"/>
      <c r="AJ22" s="142"/>
      <c r="AK22" s="142"/>
      <c r="AL22" s="142"/>
      <c r="AM22" s="142"/>
      <c r="AN22" s="142"/>
      <c r="AO22" s="145"/>
    </row>
    <row r="23" spans="1:41">
      <c r="A23" s="144">
        <v>38716</v>
      </c>
      <c r="B23" s="146">
        <f>'Annually Return'!B25</f>
        <v>0.25607373695848934</v>
      </c>
      <c r="C23" s="146">
        <f>'Annually Return'!C25</f>
        <v>0.17575054591474149</v>
      </c>
      <c r="D23" s="146">
        <f>'Annually Return'!D25</f>
        <v>0.4377710179013925</v>
      </c>
      <c r="E23" s="144">
        <v>38716</v>
      </c>
      <c r="F23" s="146">
        <f>'Annually Return'!E25</f>
        <v>0.1798174666510326</v>
      </c>
      <c r="G23" s="146">
        <f>'Annually Return'!F25</f>
        <v>0.12561013485296324</v>
      </c>
      <c r="H23" s="146">
        <f>'Annually Return'!G25</f>
        <v>0.34172440738023768</v>
      </c>
      <c r="I23" s="144">
        <v>38716</v>
      </c>
      <c r="J23" s="146">
        <f>'Annually Return'!H25</f>
        <v>0.19955480461245556</v>
      </c>
      <c r="K23" s="146">
        <f>'Annually Return'!I25</f>
        <v>0.3148105413762865</v>
      </c>
      <c r="L23" s="144">
        <v>38716</v>
      </c>
      <c r="M23" s="146">
        <f>'Annually Return'!J25</f>
        <v>5.8026769797322242E-2</v>
      </c>
      <c r="N23" s="146">
        <f>'Annually Return'!K25</f>
        <v>6.618701538611127E-2</v>
      </c>
      <c r="O23" s="146">
        <f>'Annually Return'!L25</f>
        <v>5.7413990160187112E-2</v>
      </c>
      <c r="P23" s="142"/>
      <c r="Q23" s="142"/>
      <c r="R23" s="142"/>
      <c r="S23" s="142"/>
      <c r="T23" s="142"/>
      <c r="U23" s="142"/>
      <c r="V23" s="142"/>
      <c r="W23" s="142"/>
      <c r="X23" s="142"/>
      <c r="Y23" s="142"/>
      <c r="Z23" s="142"/>
      <c r="AA23" s="142"/>
      <c r="AB23" s="142"/>
      <c r="AC23" s="142"/>
      <c r="AD23" s="142"/>
      <c r="AE23" s="142"/>
      <c r="AF23" s="142"/>
      <c r="AG23" s="142"/>
      <c r="AH23" s="142"/>
      <c r="AI23" s="142"/>
      <c r="AJ23" s="142"/>
      <c r="AK23" s="142"/>
      <c r="AL23" s="142"/>
      <c r="AM23" s="142"/>
      <c r="AN23" s="142"/>
      <c r="AO23" s="145"/>
    </row>
    <row r="24" spans="1:41">
      <c r="A24" s="144">
        <v>39080</v>
      </c>
      <c r="B24" s="146">
        <f>'Annually Return'!B26</f>
        <v>0.23319792497822678</v>
      </c>
      <c r="C24" s="146">
        <f>'Annually Return'!C26</f>
        <v>0.12286793725085499</v>
      </c>
      <c r="D24" s="146">
        <f>'Annually Return'!D26</f>
        <v>0.23361259420521385</v>
      </c>
      <c r="E24" s="144">
        <v>39080</v>
      </c>
      <c r="F24" s="146">
        <f>'Annually Return'!E26</f>
        <v>0.29160507820307746</v>
      </c>
      <c r="G24" s="146">
        <f>'Annually Return'!F26</f>
        <v>0.33093196632353483</v>
      </c>
      <c r="H24" s="146">
        <f>'Annually Return'!G26</f>
        <v>-0.2097884979622967</v>
      </c>
      <c r="I24" s="144">
        <v>39080</v>
      </c>
      <c r="J24" s="146">
        <f>'Annually Return'!H26</f>
        <v>6.7687492663525584E-2</v>
      </c>
      <c r="K24" s="146">
        <f>'Annually Return'!I26</f>
        <v>0.39895745577085107</v>
      </c>
      <c r="L24" s="144">
        <v>39080</v>
      </c>
      <c r="M24" s="146">
        <f>'Annually Return'!J26</f>
        <v>3.1410824443611318E-2</v>
      </c>
      <c r="N24" s="146">
        <f>'Annually Return'!K26</f>
        <v>4.4090826190041676E-2</v>
      </c>
      <c r="O24" s="146">
        <f>'Annually Return'!L26</f>
        <v>6.0214425640291003E-2</v>
      </c>
      <c r="P24" s="142"/>
      <c r="Q24" s="142"/>
      <c r="R24" s="142"/>
      <c r="S24" s="142"/>
      <c r="T24" s="142"/>
      <c r="U24" s="142"/>
      <c r="V24" s="142"/>
      <c r="W24" s="142"/>
      <c r="X24" s="142"/>
      <c r="Y24" s="142"/>
      <c r="Z24" s="142"/>
      <c r="AA24" s="142"/>
      <c r="AB24" s="142"/>
      <c r="AC24" s="142"/>
      <c r="AD24" s="142"/>
      <c r="AE24" s="142"/>
      <c r="AF24" s="142"/>
      <c r="AG24" s="142"/>
      <c r="AH24" s="142"/>
      <c r="AI24" s="142"/>
      <c r="AJ24" s="142"/>
      <c r="AK24" s="142"/>
      <c r="AL24" s="142"/>
      <c r="AM24" s="142"/>
      <c r="AN24" s="142"/>
      <c r="AO24" s="145"/>
    </row>
    <row r="25" spans="1:41">
      <c r="A25" s="144">
        <v>39447</v>
      </c>
      <c r="B25" s="146">
        <f>'Annually Return'!B27</f>
        <v>0.16507533938502728</v>
      </c>
      <c r="C25" s="146">
        <f>'Annually Return'!C27</f>
        <v>-1.6458287418538609E-2</v>
      </c>
      <c r="D25" s="146">
        <f>'Annually Return'!D27</f>
        <v>0.25514261064306787</v>
      </c>
      <c r="E25" s="144">
        <v>39447</v>
      </c>
      <c r="F25" s="146">
        <f>'Annually Return'!E27</f>
        <v>-0.20222419270242031</v>
      </c>
      <c r="G25" s="146">
        <f>'Annually Return'!F27</f>
        <v>-7.7265299917610553E-2</v>
      </c>
      <c r="H25" s="146">
        <f>'Annually Return'!G27</f>
        <v>0.18767251178673416</v>
      </c>
      <c r="I25" s="144">
        <v>39447</v>
      </c>
      <c r="J25" s="146">
        <f>'Annually Return'!H27</f>
        <v>0.1502003788632631</v>
      </c>
      <c r="K25" s="146">
        <f>'Annually Return'!I27</f>
        <v>0.14455443060208006</v>
      </c>
      <c r="L25" s="144">
        <v>39447</v>
      </c>
      <c r="M25" s="146">
        <f>'Annually Return'!J27</f>
        <v>3.4628109755845626E-2</v>
      </c>
      <c r="N25" s="146">
        <f>'Annually Return'!K27</f>
        <v>6.6269269400409891E-2</v>
      </c>
      <c r="O25" s="146">
        <f>'Annually Return'!L27</f>
        <v>6.7307017420722426E-2</v>
      </c>
      <c r="P25" s="142"/>
      <c r="Q25" s="142"/>
      <c r="R25" s="142"/>
      <c r="S25" s="142"/>
      <c r="T25" s="142"/>
      <c r="U25" s="142"/>
      <c r="V25" s="142"/>
      <c r="W25" s="142"/>
      <c r="X25" s="142"/>
      <c r="Y25" s="142"/>
      <c r="Z25" s="142"/>
      <c r="AA25" s="142"/>
      <c r="AB25" s="142"/>
      <c r="AC25" s="142"/>
      <c r="AD25" s="142"/>
      <c r="AE25" s="142"/>
      <c r="AF25" s="142"/>
      <c r="AG25" s="142"/>
      <c r="AH25" s="142"/>
      <c r="AI25" s="142"/>
      <c r="AJ25" s="142"/>
      <c r="AK25" s="142"/>
      <c r="AL25" s="142"/>
      <c r="AM25" s="142"/>
      <c r="AN25" s="142"/>
      <c r="AO25" s="145"/>
    </row>
    <row r="26" spans="1:41">
      <c r="A26" s="144">
        <v>39813</v>
      </c>
      <c r="B26" s="146">
        <f>'Annually Return'!B28</f>
        <v>-0.36979122385818441</v>
      </c>
      <c r="C26" s="146">
        <f>'Annually Return'!C28</f>
        <v>-0.24856904100109412</v>
      </c>
      <c r="D26" s="146">
        <f>'Annually Return'!D28</f>
        <v>-0.41039503248444376</v>
      </c>
      <c r="E26" s="144">
        <v>39813</v>
      </c>
      <c r="F26" s="146">
        <f>'Annually Return'!E28</f>
        <v>-0.30785688742436634</v>
      </c>
      <c r="G26" s="146">
        <f>'Annually Return'!F28</f>
        <v>-0.56843798503525145</v>
      </c>
      <c r="H26" s="146">
        <f>'Annually Return'!G28</f>
        <v>-0.32607476193988838</v>
      </c>
      <c r="I26" s="144">
        <v>39813</v>
      </c>
      <c r="J26" s="146">
        <f>'Annually Return'!H28</f>
        <v>0.14524140907825211</v>
      </c>
      <c r="K26" s="146">
        <f>'Annually Return'!I28</f>
        <v>-0.13750013701783415</v>
      </c>
      <c r="L26" s="144">
        <v>39813</v>
      </c>
      <c r="M26" s="146">
        <f>'Annually Return'!J28</f>
        <v>0.14949428008519527</v>
      </c>
      <c r="N26" s="146">
        <f>'Annually Return'!K28</f>
        <v>9.2294145352528112E-2</v>
      </c>
      <c r="O26" s="146">
        <f>'Annually Return'!L28</f>
        <v>7.6012652608942854E-2</v>
      </c>
      <c r="P26" s="142"/>
      <c r="Q26" s="142"/>
      <c r="R26" s="142"/>
      <c r="S26" s="142"/>
      <c r="T26" s="142"/>
      <c r="U26" s="142"/>
      <c r="V26" s="142"/>
      <c r="W26" s="142"/>
      <c r="X26" s="142"/>
      <c r="Y26" s="142"/>
      <c r="Z26" s="142"/>
      <c r="AA26" s="142"/>
      <c r="AB26" s="142"/>
      <c r="AC26" s="142"/>
      <c r="AD26" s="142"/>
      <c r="AE26" s="142"/>
      <c r="AF26" s="142"/>
      <c r="AG26" s="142"/>
      <c r="AH26" s="142"/>
      <c r="AI26" s="142"/>
      <c r="AJ26" s="142"/>
      <c r="AK26" s="142"/>
      <c r="AL26" s="142"/>
      <c r="AM26" s="142"/>
      <c r="AN26" s="142"/>
      <c r="AO26" s="145"/>
    </row>
    <row r="27" spans="1:41">
      <c r="A27" s="144">
        <v>40178</v>
      </c>
      <c r="B27" s="146">
        <f>'Annually Return'!B29</f>
        <v>0.37038154462958706</v>
      </c>
      <c r="C27" s="146">
        <f>'Annually Return'!C29</f>
        <v>1.3938824511022574E-2</v>
      </c>
      <c r="D27" s="146">
        <f>'Annually Return'!D29</f>
        <v>0.38782204926739738</v>
      </c>
      <c r="E27" s="144">
        <v>40178</v>
      </c>
      <c r="F27" s="146">
        <f>'Annually Return'!E29</f>
        <v>3.6357581679292927E-2</v>
      </c>
      <c r="G27" s="146">
        <f>'Annually Return'!F29</f>
        <v>0.12219937863563479</v>
      </c>
      <c r="H27" s="146">
        <f>'Annually Return'!G29</f>
        <v>-0.12023384888298128</v>
      </c>
      <c r="I27" s="144">
        <v>40178</v>
      </c>
      <c r="J27" s="146">
        <f>'Annually Return'!H29</f>
        <v>1.9979246552846996E-2</v>
      </c>
      <c r="K27" s="146">
        <f>'Annually Return'!I29</f>
        <v>7.4626675986528612E-2</v>
      </c>
      <c r="L27" s="144">
        <v>40178</v>
      </c>
      <c r="M27" s="146">
        <f>'Annually Return'!J29</f>
        <v>1.7342726803864617E-2</v>
      </c>
      <c r="N27" s="146">
        <f>'Annually Return'!K29</f>
        <v>8.0314960629921162E-2</v>
      </c>
      <c r="O27" s="146">
        <f>'Annually Return'!L29</f>
        <v>3.4749247122564331E-2</v>
      </c>
      <c r="P27" s="142"/>
      <c r="Q27" s="142"/>
      <c r="R27" s="142"/>
      <c r="S27" s="142"/>
      <c r="T27" s="142"/>
      <c r="U27" s="142"/>
      <c r="V27" s="142"/>
      <c r="W27" s="142"/>
      <c r="X27" s="142"/>
      <c r="Y27" s="142"/>
      <c r="Z27" s="142"/>
      <c r="AA27" s="142"/>
      <c r="AB27" s="142"/>
      <c r="AC27" s="142"/>
      <c r="AD27" s="142"/>
      <c r="AE27" s="142"/>
      <c r="AF27" s="142"/>
      <c r="AG27" s="142"/>
      <c r="AH27" s="142"/>
      <c r="AI27" s="142"/>
      <c r="AJ27" s="142"/>
      <c r="AK27" s="142"/>
      <c r="AL27" s="142"/>
      <c r="AM27" s="142"/>
      <c r="AN27" s="142"/>
      <c r="AO27" s="145"/>
    </row>
    <row r="28" spans="1:41">
      <c r="A28" s="144">
        <v>40543</v>
      </c>
      <c r="B28" s="146">
        <f>'Annually Return'!B30</f>
        <v>6.6235138133468041E-3</v>
      </c>
      <c r="C28" s="146">
        <f>'Annually Return'!C30</f>
        <v>-1.437447638791034E-2</v>
      </c>
      <c r="D28" s="146">
        <f>'Annually Return'!D30</f>
        <v>4.5789377409019671E-2</v>
      </c>
      <c r="E28" s="144">
        <v>40543</v>
      </c>
      <c r="F28" s="146">
        <f>'Annually Return'!E30</f>
        <v>8.3015562817275734E-2</v>
      </c>
      <c r="G28" s="146">
        <f>'Annually Return'!F30</f>
        <v>-6.2509998945144973E-3</v>
      </c>
      <c r="H28" s="146">
        <f>'Annually Return'!G30</f>
        <v>-4.3439416649402207E-2</v>
      </c>
      <c r="I28" s="144">
        <v>40543</v>
      </c>
      <c r="J28" s="146">
        <f>'Annually Return'!H30</f>
        <v>6.6973445415923649E-2</v>
      </c>
      <c r="K28" s="146">
        <f>'Annually Return'!I30</f>
        <v>7.8597868893172551E-2</v>
      </c>
      <c r="L28" s="144">
        <v>40543</v>
      </c>
      <c r="M28" s="146">
        <f>'Annually Return'!J30</f>
        <v>6.0351831874479123E-2</v>
      </c>
      <c r="N28" s="146">
        <f>'Annually Return'!K30</f>
        <v>9.2773844231570646E-2</v>
      </c>
      <c r="O28" s="146">
        <f>'Annually Return'!L30</f>
        <v>4.6648711224513972E-2</v>
      </c>
      <c r="P28" s="142"/>
      <c r="Q28" s="142"/>
      <c r="R28" s="142"/>
      <c r="S28" s="142"/>
      <c r="T28" s="142"/>
      <c r="U28" s="142"/>
      <c r="V28" s="142"/>
      <c r="W28" s="142"/>
      <c r="X28" s="142"/>
      <c r="Y28" s="142"/>
      <c r="Z28" s="142"/>
      <c r="AA28" s="142"/>
      <c r="AB28" s="142"/>
      <c r="AC28" s="142"/>
      <c r="AD28" s="142"/>
      <c r="AE28" s="142"/>
      <c r="AF28" s="142"/>
      <c r="AG28" s="142"/>
      <c r="AH28" s="142"/>
      <c r="AI28" s="142"/>
      <c r="AJ28" s="142"/>
      <c r="AK28" s="142"/>
      <c r="AL28" s="142"/>
      <c r="AM28" s="142"/>
      <c r="AN28" s="142"/>
      <c r="AO28" s="145"/>
    </row>
    <row r="29" spans="1:41">
      <c r="A29" s="144">
        <v>40907</v>
      </c>
      <c r="B29" s="146">
        <f>'Annually Return'!B31</f>
        <v>-0.10805946159356394</v>
      </c>
      <c r="C29" s="146">
        <f>'Annually Return'!C31</f>
        <v>-5.0304353264232882E-2</v>
      </c>
      <c r="D29" s="146">
        <f>'Annually Return'!D31</f>
        <v>-0.18185291317220165</v>
      </c>
      <c r="E29" s="144">
        <v>40907</v>
      </c>
      <c r="F29" s="146">
        <f>'Annually Return'!E31</f>
        <v>1.6870723920550779E-2</v>
      </c>
      <c r="G29" s="146">
        <f>'Annually Return'!F31</f>
        <v>-2.5050351796015113E-2</v>
      </c>
      <c r="H29" s="146">
        <f>'Annually Return'!G31</f>
        <v>-1.1909053935343805E-2</v>
      </c>
      <c r="I29" s="144">
        <v>40907</v>
      </c>
      <c r="J29" s="146">
        <f>'Annually Return'!H31</f>
        <v>0.10496617445577994</v>
      </c>
      <c r="K29" s="146">
        <f>'Annually Return'!I31</f>
        <v>7.6839577645472223E-2</v>
      </c>
      <c r="L29" s="144">
        <v>40907</v>
      </c>
      <c r="M29" s="146">
        <f>'Annually Return'!J31</f>
        <v>0.11373862090614262</v>
      </c>
      <c r="N29" s="146">
        <f>'Annually Return'!K31</f>
        <v>0.10512942671113157</v>
      </c>
      <c r="O29" s="146">
        <f>'Annually Return'!L31</f>
        <v>4.9994074692730539E-2</v>
      </c>
      <c r="P29" s="142"/>
      <c r="Q29" s="142"/>
      <c r="R29" s="142"/>
      <c r="S29" s="142"/>
      <c r="T29" s="142"/>
      <c r="U29" s="142"/>
      <c r="V29" s="142"/>
      <c r="W29" s="142"/>
      <c r="X29" s="142"/>
      <c r="Y29" s="142"/>
      <c r="Z29" s="142"/>
      <c r="AA29" s="142"/>
      <c r="AB29" s="142"/>
      <c r="AC29" s="142"/>
      <c r="AD29" s="142"/>
      <c r="AE29" s="142"/>
      <c r="AF29" s="142"/>
      <c r="AG29" s="142"/>
      <c r="AH29" s="142"/>
      <c r="AI29" s="142"/>
      <c r="AJ29" s="142"/>
      <c r="AK29" s="142"/>
      <c r="AL29" s="142"/>
      <c r="AM29" s="142"/>
      <c r="AN29" s="142"/>
      <c r="AO29" s="145"/>
    </row>
    <row r="30" spans="1:41">
      <c r="A30" s="144">
        <v>41274</v>
      </c>
      <c r="B30" s="146">
        <f>'Annually Return'!B32</f>
        <v>0.20772504530204561</v>
      </c>
      <c r="C30" s="146">
        <f>'Annually Return'!C32</f>
        <v>0.1507800092907392</v>
      </c>
      <c r="D30" s="146">
        <f>'Annually Return'!D32</f>
        <v>0.17141748506856613</v>
      </c>
      <c r="E30" s="144">
        <v>41274</v>
      </c>
      <c r="F30" s="146">
        <f>'Annually Return'!E32</f>
        <v>0.22178122901075703</v>
      </c>
      <c r="G30" s="146">
        <f>'Annually Return'!F32</f>
        <v>0.32713726188383618</v>
      </c>
      <c r="H30" s="146">
        <f>'Annually Return'!G32</f>
        <v>-1.1762995431434331E-2</v>
      </c>
      <c r="I30" s="144">
        <v>41274</v>
      </c>
      <c r="J30" s="146">
        <f>'Annually Return'!H32</f>
        <v>-1.3351944590805909E-2</v>
      </c>
      <c r="K30" s="146">
        <f>'Annually Return'!I32</f>
        <v>5.8873242304833484E-2</v>
      </c>
      <c r="L30" s="144">
        <v>41274</v>
      </c>
      <c r="M30" s="146">
        <f>'Annually Return'!J32</f>
        <v>7.7038707252913063E-2</v>
      </c>
      <c r="N30" s="146">
        <f>'Annually Return'!K32</f>
        <v>9.6608708147722488E-2</v>
      </c>
      <c r="O30" s="146">
        <f>'Annually Return'!L32</f>
        <v>3.9689033820124786E-2</v>
      </c>
      <c r="P30" s="142"/>
      <c r="Q30" s="142"/>
      <c r="R30" s="142"/>
      <c r="S30" s="142"/>
      <c r="T30" s="142"/>
      <c r="U30" s="142"/>
      <c r="V30" s="142"/>
      <c r="W30" s="142"/>
      <c r="X30" s="142"/>
      <c r="Y30" s="142"/>
      <c r="Z30" s="142"/>
      <c r="AA30" s="142"/>
      <c r="AB30" s="142"/>
      <c r="AC30" s="142"/>
      <c r="AD30" s="142"/>
      <c r="AE30" s="142"/>
      <c r="AF30" s="142"/>
      <c r="AG30" s="142"/>
      <c r="AH30" s="142"/>
      <c r="AI30" s="142"/>
      <c r="AJ30" s="142"/>
      <c r="AK30" s="142"/>
      <c r="AL30" s="142"/>
      <c r="AM30" s="142"/>
      <c r="AN30" s="142"/>
      <c r="AO30" s="145"/>
    </row>
    <row r="31" spans="1:41">
      <c r="A31" s="144">
        <v>41639</v>
      </c>
      <c r="B31" s="146">
        <f>'Annually Return'!B33</f>
        <v>0.21081624491017115</v>
      </c>
      <c r="C31" s="146">
        <f>'Annually Return'!C33</f>
        <v>0.47801221331118127</v>
      </c>
      <c r="D31" s="146">
        <f>'Annually Return'!D33</f>
        <v>0.13414869840826893</v>
      </c>
      <c r="E31" s="144">
        <v>41639</v>
      </c>
      <c r="F31" s="146">
        <f>'Annually Return'!E33</f>
        <v>0.19301752630157698</v>
      </c>
      <c r="G31" s="146">
        <f>'Annually Return'!F33</f>
        <v>8.8427581734409566E-2</v>
      </c>
      <c r="H31" s="146">
        <f>'Annually Return'!G33</f>
        <v>0.14632148155753244</v>
      </c>
      <c r="I31" s="144">
        <v>41639</v>
      </c>
      <c r="J31" s="146">
        <f>'Annually Return'!H33</f>
        <v>8.7498533878977547E-2</v>
      </c>
      <c r="K31" s="146">
        <f>'Annually Return'!I33</f>
        <v>0.22762108988104979</v>
      </c>
      <c r="L31" s="144">
        <v>41639</v>
      </c>
      <c r="M31" s="146">
        <f>'Annually Return'!J33</f>
        <v>1.9857480272692962E-2</v>
      </c>
      <c r="N31" s="146">
        <f>'Annually Return'!K33</f>
        <v>2.268289806455015E-2</v>
      </c>
      <c r="O31" s="146">
        <f>'Annually Return'!L33</f>
        <v>2.8659860429051554E-2</v>
      </c>
      <c r="P31" s="142"/>
      <c r="Q31" s="142"/>
      <c r="R31" s="142"/>
      <c r="S31" s="142"/>
      <c r="T31" s="142"/>
      <c r="U31" s="142"/>
      <c r="V31" s="142"/>
      <c r="W31" s="142"/>
      <c r="X31" s="142"/>
      <c r="Y31" s="142"/>
      <c r="Z31" s="142"/>
      <c r="AA31" s="142"/>
      <c r="AB31" s="142"/>
      <c r="AC31" s="142"/>
      <c r="AD31" s="142"/>
      <c r="AE31" s="142"/>
      <c r="AF31" s="142"/>
      <c r="AG31" s="142"/>
      <c r="AH31" s="142"/>
      <c r="AI31" s="142"/>
      <c r="AJ31" s="142"/>
      <c r="AK31" s="142"/>
      <c r="AL31" s="142"/>
      <c r="AM31" s="142"/>
      <c r="AN31" s="142"/>
      <c r="AO31" s="145"/>
    </row>
    <row r="32" spans="1:41">
      <c r="A32" s="144">
        <v>42004</v>
      </c>
      <c r="B32" s="146">
        <f>'Annually Return'!B34</f>
        <v>5.7830281079335411E-2</v>
      </c>
      <c r="C32" s="146">
        <f>'Annually Return'!C34</f>
        <v>0.15340480528915146</v>
      </c>
      <c r="D32" s="146">
        <f>'Annually Return'!D34</f>
        <v>7.337974674606218E-2</v>
      </c>
      <c r="E32" s="144">
        <v>42004</v>
      </c>
      <c r="F32" s="146">
        <f>'Annually Return'!E34</f>
        <v>0.34255302111728159</v>
      </c>
      <c r="G32" s="146">
        <f>'Annually Return'!F34</f>
        <v>0.27806708415188464</v>
      </c>
      <c r="H32" s="146">
        <f>'Annually Return'!G34</f>
        <v>-0.26819819924502664</v>
      </c>
      <c r="I32" s="144">
        <v>42004</v>
      </c>
      <c r="J32" s="146">
        <f>'Annually Return'!H34</f>
        <v>7.7567091988849368E-2</v>
      </c>
      <c r="K32" s="146">
        <f>'Annually Return'!I34</f>
        <v>0.22377490913648312</v>
      </c>
      <c r="L32" s="144">
        <v>42004</v>
      </c>
      <c r="M32" s="146">
        <f>'Annually Return'!J34</f>
        <v>9.809765552524663E-2</v>
      </c>
      <c r="N32" s="146">
        <f>'Annually Return'!K34</f>
        <v>0.10371072728204589</v>
      </c>
      <c r="O32" s="146">
        <f>'Annually Return'!L34</f>
        <v>2.6924144793128324E-2</v>
      </c>
      <c r="P32" s="142"/>
      <c r="Q32" s="142"/>
      <c r="R32" s="142"/>
      <c r="S32" s="142"/>
      <c r="T32" s="142"/>
      <c r="U32" s="142"/>
      <c r="V32" s="142"/>
      <c r="W32" s="142"/>
      <c r="X32" s="142"/>
      <c r="Y32" s="142"/>
      <c r="Z32" s="142"/>
      <c r="AA32" s="142"/>
      <c r="AB32" s="142"/>
      <c r="AC32" s="142"/>
      <c r="AD32" s="142"/>
      <c r="AE32" s="142"/>
      <c r="AF32" s="142"/>
      <c r="AG32" s="142"/>
      <c r="AH32" s="142"/>
      <c r="AI32" s="142"/>
      <c r="AJ32" s="142"/>
      <c r="AK32" s="142"/>
      <c r="AL32" s="142"/>
      <c r="AM32" s="142"/>
      <c r="AN32" s="142"/>
      <c r="AO32" s="145"/>
    </row>
    <row r="33" spans="1:41">
      <c r="A33" s="144">
        <v>42369</v>
      </c>
      <c r="B33" s="146">
        <f>'Annually Return'!B35</f>
        <v>1.4860059904316714E-2</v>
      </c>
      <c r="C33" s="146">
        <f>'Annually Return'!C35</f>
        <v>0.1211924301700944</v>
      </c>
      <c r="D33" s="146">
        <f>'Annually Return'!D35</f>
        <v>-3.9404569963837011E-2</v>
      </c>
      <c r="E33" s="144">
        <v>42369</v>
      </c>
      <c r="F33" s="146">
        <f>'Annually Return'!E35</f>
        <v>0.13146018769664836</v>
      </c>
      <c r="G33" s="146">
        <f>'Annually Return'!F35</f>
        <v>0.12588471794078071</v>
      </c>
      <c r="H33" s="146">
        <f>'Annually Return'!G35</f>
        <v>-0.24476813257019781</v>
      </c>
      <c r="I33" s="144">
        <v>42369</v>
      </c>
      <c r="J33" s="146">
        <f>'Annually Return'!H35</f>
        <v>7.4259029858716463E-2</v>
      </c>
      <c r="K33" s="146">
        <f>'Annually Return'!I35</f>
        <v>0.19100440370730709</v>
      </c>
      <c r="L33" s="144">
        <v>42369</v>
      </c>
      <c r="M33" s="146">
        <f>'Annually Return'!J35</f>
        <v>2.5863174305308378E-2</v>
      </c>
      <c r="N33" s="146">
        <f>'Annually Return'!K35</f>
        <v>3.3469548863451548E-2</v>
      </c>
      <c r="O33" s="146">
        <f>'Annually Return'!L35</f>
        <v>2.3310268556216762E-2</v>
      </c>
      <c r="P33" s="142"/>
      <c r="Q33" s="142"/>
      <c r="R33" s="142"/>
      <c r="S33" s="142"/>
      <c r="T33" s="142"/>
      <c r="U33" s="142"/>
      <c r="V33" s="142"/>
      <c r="W33" s="142"/>
      <c r="X33" s="142"/>
      <c r="Y33" s="142"/>
      <c r="Z33" s="142"/>
      <c r="AA33" s="142"/>
      <c r="AB33" s="142"/>
      <c r="AC33" s="142"/>
      <c r="AD33" s="142"/>
      <c r="AE33" s="142"/>
      <c r="AF33" s="142"/>
      <c r="AG33" s="142"/>
      <c r="AH33" s="142"/>
      <c r="AI33" s="142"/>
      <c r="AJ33" s="142"/>
      <c r="AK33" s="142"/>
      <c r="AL33" s="142"/>
      <c r="AM33" s="142"/>
      <c r="AN33" s="142"/>
      <c r="AO33" s="145"/>
    </row>
    <row r="34" spans="1:41">
      <c r="A34" s="144">
        <v>42734</v>
      </c>
      <c r="B34" s="146">
        <f>'Annually Return'!B36</f>
        <v>0.12202240739281311</v>
      </c>
      <c r="C34" s="146">
        <f>'Annually Return'!C36</f>
        <v>8.6684543546126314E-2</v>
      </c>
      <c r="D34" s="146">
        <f>'Annually Return'!D36</f>
        <v>0.12135854004106106</v>
      </c>
      <c r="E34" s="144">
        <v>42734</v>
      </c>
      <c r="F34" s="146">
        <f>'Annually Return'!E36</f>
        <v>7.412073950253939E-2</v>
      </c>
      <c r="G34" s="146">
        <f>'Annually Return'!F36</f>
        <v>0.12715960281458916</v>
      </c>
      <c r="H34" s="146">
        <f>'Annually Return'!G36</f>
        <v>0.11895777297653809</v>
      </c>
      <c r="I34" s="144">
        <v>42734</v>
      </c>
      <c r="J34" s="146">
        <f>'Annually Return'!H36</f>
        <v>7.8825410270901841E-3</v>
      </c>
      <c r="K34" s="146">
        <f>'Annually Return'!I36</f>
        <v>7.8641178462216299E-2</v>
      </c>
      <c r="L34" s="144">
        <v>42734</v>
      </c>
      <c r="M34" s="146">
        <f>'Annually Return'!J36</f>
        <v>2.9295206766142057E-2</v>
      </c>
      <c r="N34" s="146">
        <f>'Annually Return'!K36</f>
        <v>5.2376405567225781E-2</v>
      </c>
      <c r="O34" s="146">
        <f>'Annually Return'!L36</f>
        <v>2.0693415990690189E-2</v>
      </c>
      <c r="P34" s="142"/>
      <c r="Q34" s="142"/>
      <c r="R34" s="142"/>
      <c r="S34" s="142"/>
      <c r="T34" s="142"/>
      <c r="U34" s="142"/>
      <c r="V34" s="142"/>
      <c r="W34" s="142"/>
      <c r="X34" s="142"/>
      <c r="Y34" s="142"/>
      <c r="Z34" s="142"/>
      <c r="AA34" s="142"/>
      <c r="AB34" s="142"/>
      <c r="AC34" s="142"/>
      <c r="AD34" s="142"/>
      <c r="AE34" s="142"/>
      <c r="AF34" s="142"/>
      <c r="AG34" s="142"/>
      <c r="AH34" s="142"/>
      <c r="AI34" s="142"/>
      <c r="AJ34" s="142"/>
      <c r="AK34" s="142"/>
      <c r="AL34" s="142"/>
      <c r="AM34" s="142"/>
      <c r="AN34" s="142"/>
      <c r="AO34" s="145"/>
    </row>
    <row r="35" spans="1:41">
      <c r="A35" s="144">
        <v>43098</v>
      </c>
      <c r="B35" s="146">
        <f>'Annually Return'!B37</f>
        <v>0.11236818895068912</v>
      </c>
      <c r="C35" s="146">
        <f>'Annually Return'!C37</f>
        <v>0.13938074595143757</v>
      </c>
      <c r="D35" s="146">
        <f>'Annually Return'!D37</f>
        <v>0.27528370041600092</v>
      </c>
      <c r="E35" s="144">
        <v>43098</v>
      </c>
      <c r="F35" s="146">
        <f>'Annually Return'!E37</f>
        <v>5.6711812915370974E-3</v>
      </c>
      <c r="G35" s="146">
        <f>'Annually Return'!F37</f>
        <v>6.8549964358448623E-2</v>
      </c>
      <c r="H35" s="146">
        <f>'Annually Return'!G37</f>
        <v>-2.0832919897971758E-2</v>
      </c>
      <c r="I35" s="144">
        <v>43098</v>
      </c>
      <c r="J35" s="146">
        <f>'Annually Return'!H37</f>
        <v>7.7916256349662261E-2</v>
      </c>
      <c r="K35" s="146">
        <f>'Annually Return'!I37</f>
        <v>0.14771357109403827</v>
      </c>
      <c r="L35" s="144">
        <v>43098</v>
      </c>
      <c r="M35" s="146">
        <f>'Annually Return'!J37</f>
        <v>3.6638332852821698E-2</v>
      </c>
      <c r="N35" s="146">
        <f>'Annually Return'!K37</f>
        <v>3.6801531965039658E-2</v>
      </c>
      <c r="O35" s="146">
        <f>'Annually Return'!L37</f>
        <v>1.7509287201841195E-2</v>
      </c>
      <c r="P35" s="142"/>
      <c r="Q35" s="142"/>
      <c r="R35" s="142"/>
      <c r="S35" s="142"/>
      <c r="T35" s="142"/>
      <c r="U35" s="142"/>
      <c r="V35" s="142"/>
      <c r="W35" s="142"/>
      <c r="X35" s="142"/>
      <c r="Y35" s="142"/>
      <c r="Z35" s="142"/>
      <c r="AA35" s="142"/>
      <c r="AB35" s="142"/>
      <c r="AC35" s="142"/>
      <c r="AD35" s="142"/>
      <c r="AE35" s="142"/>
      <c r="AF35" s="142"/>
      <c r="AG35" s="142"/>
      <c r="AH35" s="142"/>
      <c r="AI35" s="142"/>
      <c r="AJ35" s="142"/>
      <c r="AK35" s="142"/>
      <c r="AL35" s="142"/>
      <c r="AM35" s="142"/>
      <c r="AN35" s="142"/>
      <c r="AO35" s="145"/>
    </row>
    <row r="36" spans="1:41">
      <c r="A36" s="144">
        <v>43465</v>
      </c>
      <c r="B36" s="146">
        <f>'Annually Return'!B38</f>
        <v>-2.0394629715213219E-2</v>
      </c>
      <c r="C36" s="146">
        <f>'Annually Return'!C38</f>
        <v>1.9854087607731552E-2</v>
      </c>
      <c r="D36" s="146">
        <f>'Annually Return'!D38</f>
        <v>-4.7153776955665694E-2</v>
      </c>
      <c r="E36" s="144">
        <v>43465</v>
      </c>
      <c r="F36" s="146">
        <f>'Annually Return'!E38</f>
        <v>5.8018829635616553E-2</v>
      </c>
      <c r="G36" s="146">
        <f>'Annually Return'!F38</f>
        <v>2.6691237666716328E-2</v>
      </c>
      <c r="H36" s="146">
        <f>'Annually Return'!G38</f>
        <v>-4.2490665266079364E-2</v>
      </c>
      <c r="I36" s="144">
        <v>43465</v>
      </c>
      <c r="J36" s="146">
        <f>'Annually Return'!H38</f>
        <v>4.8304331830381741E-2</v>
      </c>
      <c r="K36" s="146">
        <f>'Annually Return'!I38</f>
        <v>0.11487586443415099</v>
      </c>
      <c r="L36" s="144">
        <v>43465</v>
      </c>
      <c r="M36" s="146">
        <f>'Annually Return'!J38</f>
        <v>4.286454768172443E-2</v>
      </c>
      <c r="N36" s="146">
        <f>'Annually Return'!K38</f>
        <v>1.6496227271744601E-2</v>
      </c>
      <c r="O36" s="146">
        <f>'Annually Return'!L38</f>
        <v>2.3631249802532617E-2</v>
      </c>
      <c r="P36" s="142"/>
      <c r="Q36" s="142"/>
      <c r="R36" s="142"/>
      <c r="S36" s="142"/>
      <c r="T36" s="142"/>
      <c r="U36" s="142"/>
      <c r="V36" s="142"/>
      <c r="W36" s="142"/>
      <c r="X36" s="142"/>
      <c r="Y36" s="142"/>
      <c r="Z36" s="142"/>
      <c r="AA36" s="142"/>
      <c r="AB36" s="142"/>
      <c r="AC36" s="142"/>
      <c r="AD36" s="142"/>
      <c r="AE36" s="142"/>
      <c r="AF36" s="142"/>
      <c r="AG36" s="142"/>
      <c r="AH36" s="142"/>
      <c r="AI36" s="142"/>
      <c r="AJ36" s="142"/>
      <c r="AK36" s="142"/>
      <c r="AL36" s="142"/>
      <c r="AM36" s="142"/>
      <c r="AN36" s="142"/>
      <c r="AO36" s="145"/>
    </row>
    <row r="37" spans="1:41">
      <c r="A37" s="144">
        <v>43830</v>
      </c>
      <c r="B37" s="146">
        <f>'Annually Return'!B39</f>
        <v>0.23331989920508245</v>
      </c>
      <c r="C37" s="146">
        <f>'Annually Return'!C39</f>
        <v>0.28593829692325645</v>
      </c>
      <c r="D37" s="146">
        <f>'Annually Return'!D39</f>
        <v>0.19060595802520841</v>
      </c>
      <c r="E37" s="144">
        <v>43830</v>
      </c>
      <c r="F37" s="146">
        <f>'Annually Return'!E39</f>
        <v>0.24674645152127606</v>
      </c>
      <c r="G37" s="146">
        <f>'Annually Return'!F39</f>
        <v>0.22075549182789422</v>
      </c>
      <c r="H37" s="146">
        <f>'Annually Return'!G39</f>
        <v>0.17802061707100703</v>
      </c>
      <c r="I37" s="144">
        <v>43830</v>
      </c>
      <c r="J37" s="146">
        <f>'Annually Return'!H39</f>
        <v>4.9785230234354882E-2</v>
      </c>
      <c r="K37" s="146">
        <f>'Annually Return'!I39</f>
        <v>0.10033681833226238</v>
      </c>
      <c r="L37" s="144">
        <v>43830</v>
      </c>
      <c r="M37" s="146">
        <f>'Annually Return'!J39</f>
        <v>7.253001203720788E-2</v>
      </c>
      <c r="N37" s="146">
        <f>'Annually Return'!K39</f>
        <v>7.1939035951287478E-2</v>
      </c>
      <c r="O37" s="146">
        <f>'Annually Return'!L39</f>
        <v>1.4798433211524742E-2</v>
      </c>
      <c r="P37" s="142"/>
      <c r="Q37" s="142"/>
      <c r="R37" s="142"/>
      <c r="S37" s="142"/>
      <c r="T37" s="142"/>
      <c r="U37" s="142"/>
      <c r="V37" s="142"/>
      <c r="W37" s="142"/>
      <c r="X37" s="142"/>
      <c r="Y37" s="142"/>
      <c r="Z37" s="142"/>
      <c r="AA37" s="142"/>
      <c r="AB37" s="142"/>
      <c r="AC37" s="142"/>
      <c r="AD37" s="142"/>
      <c r="AE37" s="142"/>
      <c r="AF37" s="142"/>
      <c r="AG37" s="142"/>
      <c r="AH37" s="142"/>
      <c r="AI37" s="142"/>
      <c r="AJ37" s="142"/>
      <c r="AK37" s="142"/>
      <c r="AL37" s="142"/>
      <c r="AM37" s="142"/>
      <c r="AN37" s="142"/>
      <c r="AO37" s="145"/>
    </row>
    <row r="38" spans="1:41">
      <c r="A38" s="144">
        <v>44196</v>
      </c>
      <c r="B38" s="146">
        <f>'Annually Return'!B40</f>
        <v>-8.2140072526606378E-3</v>
      </c>
      <c r="C38" s="146">
        <f>'Annually Return'!C40</f>
        <v>6.1245746886199104E-2</v>
      </c>
      <c r="D38" s="146">
        <f>'Annually Return'!D40</f>
        <v>8.1205094867781824E-2</v>
      </c>
      <c r="E38" s="144">
        <v>44196</v>
      </c>
      <c r="F38" s="146">
        <f>'Annually Return'!E40</f>
        <v>-0.16292109539110466</v>
      </c>
      <c r="G38" s="146">
        <f>'Annually Return'!F40</f>
        <v>-4.4128145019308174E-2</v>
      </c>
      <c r="H38" s="146">
        <f>'Annually Return'!G40</f>
        <v>-0.30515279746064561</v>
      </c>
      <c r="I38" s="144">
        <v>44196</v>
      </c>
      <c r="J38" s="146">
        <f>'Annually Return'!H40</f>
        <v>5.9858102362245091E-2</v>
      </c>
      <c r="K38" s="146">
        <f>'Annually Return'!I40</f>
        <v>7.5206222596546857E-2</v>
      </c>
      <c r="L38" s="144">
        <v>44196</v>
      </c>
      <c r="M38" s="146">
        <f>'Annually Return'!J40</f>
        <v>3.7024514177401935E-2</v>
      </c>
      <c r="N38" s="146">
        <f>'Annually Return'!K40</f>
        <v>5.089458825130122E-2</v>
      </c>
      <c r="O38" s="146">
        <f>'Annually Return'!L40</f>
        <v>3.8059249264079664E-3</v>
      </c>
      <c r="P38" s="142"/>
      <c r="Q38" s="142"/>
      <c r="R38" s="142"/>
      <c r="S38" s="142"/>
      <c r="T38" s="142"/>
      <c r="U38" s="142"/>
      <c r="V38" s="142"/>
      <c r="W38" s="142"/>
      <c r="X38" s="142"/>
      <c r="Y38" s="142"/>
      <c r="Z38" s="142"/>
      <c r="AA38" s="142"/>
      <c r="AB38" s="142"/>
      <c r="AC38" s="142"/>
      <c r="AD38" s="142"/>
      <c r="AE38" s="142"/>
      <c r="AF38" s="142"/>
      <c r="AG38" s="142"/>
      <c r="AH38" s="142"/>
      <c r="AI38" s="142"/>
      <c r="AJ38" s="142"/>
      <c r="AK38" s="142"/>
      <c r="AL38" s="142"/>
      <c r="AM38" s="142"/>
      <c r="AN38" s="142"/>
      <c r="AO38" s="145"/>
    </row>
    <row r="39" spans="1:41">
      <c r="A39" s="144">
        <v>44561</v>
      </c>
      <c r="B39" s="146">
        <f>'Annually Return'!B41</f>
        <v>0.16289868911178385</v>
      </c>
      <c r="C39" s="146">
        <f>'Annually Return'!C41</f>
        <v>0.29852725188069429</v>
      </c>
      <c r="D39" s="146">
        <f>'Annually Return'!D41</f>
        <v>3.7745269269461534E-2</v>
      </c>
      <c r="E39" s="144">
        <v>44561</v>
      </c>
      <c r="F39" s="146">
        <f>'Annually Return'!E41</f>
        <v>0.40628376272676103</v>
      </c>
      <c r="G39" s="146">
        <f>'Annually Return'!F41</f>
        <v>0.24832840940386713</v>
      </c>
      <c r="H39" s="146">
        <f>'Annually Return'!G41</f>
        <v>0.48963272105963473</v>
      </c>
      <c r="I39" s="144">
        <v>44561</v>
      </c>
      <c r="J39" s="146">
        <f>'Annually Return'!H41</f>
        <v>0.13797261063605548</v>
      </c>
      <c r="K39" s="146">
        <f>'Annually Return'!I41</f>
        <v>0.34547040334392043</v>
      </c>
      <c r="L39" s="144">
        <v>44561</v>
      </c>
      <c r="M39" s="146">
        <f>'Annually Return'!J41</f>
        <v>-4.0983508717648887E-2</v>
      </c>
      <c r="N39" s="146">
        <f>'Annually Return'!K41</f>
        <v>-3.2576591205855765E-2</v>
      </c>
      <c r="O39" s="146">
        <f>'Annually Return'!L41</f>
        <v>2.4279003761940032E-4</v>
      </c>
      <c r="P39" s="142"/>
      <c r="Q39" s="142"/>
      <c r="R39" s="142"/>
      <c r="S39" s="142"/>
      <c r="T39" s="142"/>
      <c r="U39" s="142"/>
      <c r="V39" s="142"/>
      <c r="W39" s="142"/>
      <c r="X39" s="142"/>
      <c r="Y39" s="142"/>
      <c r="Z39" s="142"/>
      <c r="AA39" s="142"/>
      <c r="AB39" s="142"/>
      <c r="AC39" s="142"/>
      <c r="AD39" s="142"/>
      <c r="AE39" s="142"/>
      <c r="AF39" s="142"/>
      <c r="AG39" s="142"/>
      <c r="AH39" s="142"/>
      <c r="AI39" s="142"/>
      <c r="AJ39" s="142"/>
      <c r="AK39" s="142"/>
      <c r="AL39" s="142"/>
      <c r="AM39" s="142"/>
      <c r="AN39" s="142"/>
      <c r="AO39" s="145"/>
    </row>
    <row r="40" spans="1:41">
      <c r="A40" s="144">
        <v>44925</v>
      </c>
      <c r="B40" s="146">
        <f>'Annually Return'!B42</f>
        <v>1.7056360633508127E-2</v>
      </c>
      <c r="C40" s="146">
        <f>'Annually Return'!C42</f>
        <v>-0.11800560637114133</v>
      </c>
      <c r="D40" s="146">
        <f>'Annually Return'!D42</f>
        <v>-0.13948034938714149</v>
      </c>
      <c r="E40" s="144">
        <v>44925</v>
      </c>
      <c r="F40" s="146">
        <f>'Annually Return'!E42</f>
        <v>-0.18089226604274311</v>
      </c>
      <c r="G40" s="146">
        <f>'Annually Return'!F42</f>
        <v>-0.20122606755143746</v>
      </c>
      <c r="H40" s="146">
        <f>'Annually Return'!G42</f>
        <v>0.35070494635109517</v>
      </c>
      <c r="I40" s="144">
        <v>44925</v>
      </c>
      <c r="J40" s="146">
        <f>'Annually Return'!H42</f>
        <v>-5.0986794176854144E-2</v>
      </c>
      <c r="K40" s="146">
        <f>'Annually Return'!I42</f>
        <v>1.7056360633507683E-2</v>
      </c>
      <c r="L40" s="144">
        <v>44925</v>
      </c>
      <c r="M40" s="146">
        <f>'Annually Return'!J42</f>
        <v>-3.1310505420401702E-2</v>
      </c>
      <c r="N40" s="146">
        <f>'Annually Return'!K42</f>
        <v>-2.8136921118833147E-3</v>
      </c>
      <c r="O40" s="146">
        <f>'Annually Return'!L42</f>
        <v>1.2335609816527038E-2</v>
      </c>
      <c r="P40" s="142"/>
      <c r="Q40" s="142"/>
      <c r="R40" s="142"/>
      <c r="S40" s="142"/>
      <c r="T40" s="142"/>
      <c r="U40" s="142"/>
      <c r="V40" s="142"/>
      <c r="W40" s="142"/>
      <c r="X40" s="142"/>
      <c r="Y40" s="142"/>
      <c r="Z40" s="142"/>
      <c r="AA40" s="142"/>
      <c r="AB40" s="142"/>
      <c r="AC40" s="142"/>
      <c r="AD40" s="142"/>
      <c r="AE40" s="142"/>
      <c r="AF40" s="142"/>
      <c r="AG40" s="142"/>
      <c r="AH40" s="142"/>
      <c r="AI40" s="142"/>
      <c r="AJ40" s="142"/>
      <c r="AK40" s="142"/>
      <c r="AL40" s="142"/>
      <c r="AM40" s="142"/>
      <c r="AN40" s="142"/>
      <c r="AO40" s="145"/>
    </row>
    <row r="41" spans="1:41">
      <c r="A41" s="145" t="s">
        <v>74</v>
      </c>
      <c r="B41" s="146">
        <f>AVERAGE(B3:B40)</f>
        <v>0.12262027381935343</v>
      </c>
      <c r="C41" s="146">
        <f t="shared" ref="C41" si="0">AVERAGE(C3:C40)</f>
        <v>0.11948128877764609</v>
      </c>
      <c r="D41" s="146">
        <f>AVERAGE(D6:D40)</f>
        <v>0.1278337602549019</v>
      </c>
      <c r="E41" s="145" t="s">
        <v>74</v>
      </c>
      <c r="F41" s="146">
        <f>AVERAGE(F3:F40)</f>
        <v>0.10090312481736918</v>
      </c>
      <c r="G41" s="146">
        <f t="shared" ref="G41:H41" si="1">AVERAGE(G3:G40)</f>
        <v>9.8791008134645947E-2</v>
      </c>
      <c r="H41" s="146">
        <f t="shared" si="1"/>
        <v>7.4594686310592004E-2</v>
      </c>
      <c r="I41" s="145" t="s">
        <v>74</v>
      </c>
      <c r="J41" s="146">
        <f>AVERAGE('Annually Return'!H22:H42)</f>
        <v>7.7105969651547104E-2</v>
      </c>
      <c r="K41" s="146">
        <f>AVERAGE('Annually Return'!I19:I42)</f>
        <v>0.14848072405878851</v>
      </c>
      <c r="L41" s="145" t="s">
        <v>74</v>
      </c>
      <c r="M41" s="146">
        <f>AVERAGE('Annually Return'!J5:J42)</f>
        <v>8.0219159785156591E-2</v>
      </c>
      <c r="N41" s="146">
        <f>AVERAGE('Annually Return'!K5:K42)</f>
        <v>9.1091953404595818E-2</v>
      </c>
      <c r="O41" s="146">
        <f>AVERAGE('Annually Return'!L5:L42)</f>
        <v>6.4016280140736626E-2</v>
      </c>
      <c r="P41" s="142"/>
      <c r="Q41" s="142"/>
      <c r="R41" s="142"/>
      <c r="S41" s="142"/>
      <c r="T41" s="142"/>
      <c r="U41" s="142"/>
      <c r="V41" s="142"/>
      <c r="W41" s="142"/>
      <c r="X41" s="142"/>
      <c r="Y41" s="142"/>
      <c r="Z41" s="142"/>
      <c r="AA41" s="142"/>
      <c r="AB41" s="142"/>
      <c r="AC41" s="142"/>
      <c r="AD41" s="142"/>
      <c r="AE41" s="142"/>
      <c r="AF41" s="142"/>
      <c r="AG41" s="142"/>
      <c r="AH41" s="142"/>
      <c r="AI41" s="142"/>
      <c r="AJ41" s="142"/>
      <c r="AK41" s="142"/>
      <c r="AL41" s="142"/>
      <c r="AM41" s="142"/>
      <c r="AN41" s="142"/>
      <c r="AO41" s="145"/>
    </row>
    <row r="42" spans="1:41">
      <c r="A42" s="145"/>
      <c r="B42" s="146"/>
      <c r="C42" s="146"/>
      <c r="D42" s="146"/>
      <c r="E42" s="145"/>
      <c r="F42" s="146"/>
      <c r="G42" s="146"/>
      <c r="H42" s="146"/>
      <c r="I42" s="145"/>
      <c r="J42" s="146"/>
      <c r="K42" s="146"/>
      <c r="L42" s="145"/>
      <c r="M42" s="146"/>
      <c r="N42" s="146"/>
      <c r="O42" s="146"/>
      <c r="P42" s="142"/>
      <c r="Q42" s="142"/>
      <c r="R42" s="142"/>
      <c r="S42" s="142"/>
      <c r="T42" s="142"/>
      <c r="U42" s="142"/>
      <c r="V42" s="142"/>
      <c r="W42" s="142"/>
      <c r="X42" s="142"/>
      <c r="Y42" s="142"/>
      <c r="Z42" s="142"/>
      <c r="AA42" s="142"/>
      <c r="AB42" s="142"/>
      <c r="AC42" s="142"/>
      <c r="AD42" s="142"/>
      <c r="AE42" s="142"/>
      <c r="AF42" s="142"/>
      <c r="AG42" s="142"/>
      <c r="AH42" s="142"/>
      <c r="AI42" s="142"/>
      <c r="AJ42" s="142"/>
      <c r="AK42" s="142"/>
      <c r="AL42" s="142"/>
      <c r="AM42" s="142"/>
      <c r="AN42" s="142"/>
      <c r="AO42" s="145"/>
    </row>
    <row r="43" spans="1:41">
      <c r="A43" s="145"/>
      <c r="B43" s="146"/>
      <c r="C43" s="146"/>
      <c r="D43" s="146"/>
      <c r="E43" s="145"/>
      <c r="F43" s="146"/>
      <c r="G43" s="146"/>
      <c r="H43" s="146"/>
      <c r="I43" s="145"/>
      <c r="J43" s="146"/>
      <c r="K43" s="146"/>
      <c r="L43" s="145"/>
      <c r="M43" s="146"/>
      <c r="N43" s="146"/>
      <c r="O43" s="146"/>
      <c r="P43" s="142"/>
      <c r="Q43" s="142"/>
      <c r="R43" s="142"/>
      <c r="S43" s="142"/>
      <c r="T43" s="142"/>
      <c r="U43" s="142"/>
      <c r="V43" s="142"/>
      <c r="W43" s="142"/>
      <c r="X43" s="142"/>
      <c r="Y43" s="142"/>
      <c r="Z43" s="142"/>
      <c r="AA43" s="142"/>
      <c r="AB43" s="142"/>
      <c r="AC43" s="142"/>
      <c r="AD43" s="142"/>
      <c r="AE43" s="142"/>
      <c r="AF43" s="142"/>
      <c r="AG43" s="142"/>
      <c r="AH43" s="142"/>
      <c r="AI43" s="142"/>
      <c r="AJ43" s="142"/>
      <c r="AK43" s="142"/>
      <c r="AL43" s="142"/>
      <c r="AM43" s="142"/>
      <c r="AN43" s="142"/>
      <c r="AO43" s="145"/>
    </row>
    <row r="44" spans="1:41">
      <c r="A44" s="145"/>
      <c r="B44" s="146"/>
      <c r="C44" s="146"/>
      <c r="D44" s="146"/>
      <c r="E44" s="145"/>
      <c r="F44" s="146"/>
      <c r="G44" s="146"/>
      <c r="H44" s="146"/>
      <c r="I44" s="145"/>
      <c r="J44" s="146"/>
      <c r="K44" s="146"/>
      <c r="L44" s="145"/>
      <c r="M44" s="146"/>
      <c r="N44" s="146"/>
      <c r="O44" s="146"/>
      <c r="P44" s="142"/>
      <c r="Q44" s="142"/>
      <c r="R44" s="142"/>
      <c r="S44" s="142"/>
      <c r="T44" s="142"/>
      <c r="U44" s="142"/>
      <c r="V44" s="142"/>
      <c r="W44" s="142"/>
      <c r="X44" s="142"/>
      <c r="Y44" s="142"/>
      <c r="Z44" s="142"/>
      <c r="AA44" s="142"/>
      <c r="AB44" s="142"/>
      <c r="AC44" s="142"/>
      <c r="AD44" s="142"/>
      <c r="AE44" s="142"/>
      <c r="AF44" s="142"/>
      <c r="AG44" s="142"/>
      <c r="AH44" s="142"/>
      <c r="AI44" s="142"/>
      <c r="AJ44" s="142"/>
      <c r="AK44" s="142"/>
      <c r="AL44" s="142"/>
      <c r="AM44" s="142"/>
      <c r="AN44" s="142"/>
      <c r="AO44" s="145"/>
    </row>
    <row r="45" spans="1:41">
      <c r="A45" s="145"/>
      <c r="B45" s="146"/>
      <c r="C45" s="146"/>
      <c r="D45" s="146"/>
      <c r="E45" s="145"/>
      <c r="F45" s="146" t="s">
        <v>75</v>
      </c>
      <c r="G45" s="146"/>
      <c r="H45" s="146"/>
      <c r="I45" s="145"/>
      <c r="J45" s="146"/>
      <c r="K45" s="146"/>
      <c r="L45" s="145"/>
      <c r="M45" s="146"/>
      <c r="N45" s="146"/>
      <c r="O45" s="146"/>
      <c r="P45" s="142"/>
      <c r="Q45" s="142"/>
      <c r="R45" s="142"/>
      <c r="S45" s="142"/>
      <c r="T45" s="142"/>
      <c r="U45" s="142"/>
      <c r="V45" s="142"/>
      <c r="W45" s="142"/>
      <c r="X45" s="142"/>
      <c r="Y45" s="142"/>
      <c r="Z45" s="142"/>
      <c r="AA45" s="142"/>
      <c r="AB45" s="142"/>
      <c r="AC45" s="142"/>
      <c r="AD45" s="142"/>
      <c r="AE45" s="142"/>
      <c r="AF45" s="142"/>
      <c r="AG45" s="142"/>
      <c r="AH45" s="142"/>
      <c r="AI45" s="142"/>
      <c r="AJ45" s="142"/>
      <c r="AK45" s="142"/>
      <c r="AL45" s="142"/>
      <c r="AM45" s="142"/>
      <c r="AN45" s="142"/>
      <c r="AO45" s="145"/>
    </row>
    <row r="46" spans="1:41">
      <c r="A46" s="145"/>
      <c r="B46" s="146"/>
      <c r="C46" s="146"/>
      <c r="D46" s="146"/>
      <c r="E46" s="145"/>
      <c r="F46" s="146" t="s">
        <v>76</v>
      </c>
      <c r="G46" s="146"/>
      <c r="H46" s="146"/>
      <c r="I46" s="145"/>
      <c r="J46" s="146"/>
      <c r="K46" s="146"/>
      <c r="L46" s="145"/>
      <c r="M46" s="146"/>
      <c r="N46" s="146"/>
      <c r="O46" s="146"/>
      <c r="P46" s="142"/>
      <c r="Q46" s="142"/>
      <c r="R46" s="142"/>
      <c r="S46" s="142"/>
      <c r="T46" s="142"/>
      <c r="U46" s="142"/>
      <c r="V46" s="142"/>
      <c r="W46" s="142"/>
      <c r="X46" s="142"/>
      <c r="Y46" s="142"/>
      <c r="Z46" s="142"/>
      <c r="AA46" s="142"/>
      <c r="AB46" s="142"/>
      <c r="AC46" s="142"/>
      <c r="AD46" s="142"/>
      <c r="AE46" s="142"/>
      <c r="AF46" s="142"/>
      <c r="AG46" s="142"/>
      <c r="AH46" s="142"/>
      <c r="AI46" s="142"/>
      <c r="AJ46" s="142"/>
      <c r="AK46" s="142"/>
      <c r="AL46" s="142"/>
      <c r="AM46" s="142"/>
      <c r="AN46" s="142"/>
      <c r="AO46" s="145"/>
    </row>
    <row r="47" spans="1:41">
      <c r="A47" s="145"/>
      <c r="B47" s="146"/>
      <c r="C47" s="146"/>
      <c r="D47" s="146"/>
      <c r="E47" s="145"/>
      <c r="F47" s="146" t="s">
        <v>77</v>
      </c>
      <c r="G47" s="146"/>
      <c r="H47" s="146"/>
      <c r="I47" s="145"/>
      <c r="J47" s="146"/>
      <c r="K47" s="146"/>
      <c r="L47" s="145"/>
      <c r="M47" s="146"/>
      <c r="N47" s="146"/>
      <c r="O47" s="146"/>
      <c r="P47" s="142"/>
      <c r="Q47" s="142"/>
      <c r="R47" s="142"/>
      <c r="S47" s="142"/>
      <c r="T47" s="142"/>
      <c r="U47" s="142"/>
      <c r="V47" s="142"/>
      <c r="W47" s="142"/>
      <c r="X47" s="142"/>
      <c r="Y47" s="142"/>
      <c r="Z47" s="142"/>
      <c r="AA47" s="142"/>
      <c r="AB47" s="142"/>
      <c r="AC47" s="142"/>
      <c r="AD47" s="142"/>
      <c r="AE47" s="142"/>
      <c r="AF47" s="142"/>
      <c r="AG47" s="142"/>
      <c r="AH47" s="142"/>
      <c r="AI47" s="142"/>
      <c r="AJ47" s="142"/>
      <c r="AK47" s="142"/>
      <c r="AL47" s="142"/>
      <c r="AM47" s="142"/>
      <c r="AN47" s="142"/>
      <c r="AO47" s="145"/>
    </row>
    <row r="48" spans="1:41">
      <c r="A48" s="145"/>
      <c r="B48" s="146"/>
      <c r="C48" s="146"/>
      <c r="D48" s="146"/>
      <c r="E48" s="145"/>
      <c r="F48" s="146"/>
      <c r="G48" s="146" t="s">
        <v>78</v>
      </c>
      <c r="H48" s="146"/>
      <c r="I48" s="145"/>
      <c r="J48" s="146"/>
      <c r="K48" s="146"/>
      <c r="L48" s="145"/>
      <c r="M48" s="146"/>
      <c r="N48" s="146"/>
      <c r="O48" s="146"/>
      <c r="P48" s="142"/>
      <c r="Q48" s="142"/>
      <c r="R48" s="142"/>
      <c r="S48" s="142"/>
      <c r="T48" s="142"/>
      <c r="U48" s="142"/>
      <c r="V48" s="142"/>
      <c r="W48" s="142"/>
      <c r="X48" s="142"/>
      <c r="Y48" s="142"/>
      <c r="Z48" s="142"/>
      <c r="AA48" s="142"/>
      <c r="AB48" s="142"/>
      <c r="AC48" s="142"/>
      <c r="AD48" s="142"/>
      <c r="AE48" s="142"/>
      <c r="AF48" s="142"/>
      <c r="AG48" s="142"/>
      <c r="AH48" s="142"/>
      <c r="AI48" s="142"/>
      <c r="AJ48" s="142"/>
      <c r="AK48" s="142"/>
      <c r="AL48" s="142"/>
      <c r="AM48" s="142"/>
      <c r="AN48" s="142"/>
      <c r="AO48" s="145"/>
    </row>
    <row r="49" spans="2:41">
      <c r="B49" s="146"/>
      <c r="C49" s="146"/>
      <c r="D49" s="146"/>
      <c r="E49" s="145"/>
      <c r="F49" s="146" t="s">
        <v>18</v>
      </c>
      <c r="G49" s="146">
        <f>AVERAGE(B35:B40)-0.005</f>
        <v>7.7839083488864938E-2</v>
      </c>
      <c r="H49" s="146"/>
      <c r="I49" s="145"/>
      <c r="J49" s="146"/>
      <c r="K49" s="146"/>
      <c r="L49" s="145"/>
      <c r="M49" s="146"/>
      <c r="N49" s="146"/>
      <c r="O49" s="146"/>
      <c r="P49" s="142"/>
      <c r="Q49" s="142"/>
      <c r="R49" s="142"/>
      <c r="S49" s="142"/>
      <c r="T49" s="142"/>
      <c r="U49" s="142"/>
      <c r="V49" s="142"/>
      <c r="W49" s="142"/>
      <c r="X49" s="142"/>
      <c r="Y49" s="142"/>
      <c r="Z49" s="142"/>
      <c r="AA49" s="142"/>
      <c r="AB49" s="142"/>
      <c r="AC49" s="142"/>
      <c r="AD49" s="142"/>
      <c r="AE49" s="142"/>
      <c r="AF49" s="142"/>
      <c r="AG49" s="142"/>
      <c r="AH49" s="142"/>
      <c r="AI49" s="142"/>
      <c r="AJ49" s="142"/>
      <c r="AK49" s="142"/>
      <c r="AL49" s="142"/>
      <c r="AM49" s="142"/>
      <c r="AN49" s="142"/>
      <c r="AO49" s="145"/>
    </row>
    <row r="50" spans="2:41">
      <c r="B50" s="146"/>
      <c r="C50" s="146"/>
      <c r="D50" s="146"/>
      <c r="E50" s="145"/>
      <c r="F50" s="146" t="s">
        <v>31</v>
      </c>
      <c r="G50" s="146">
        <f>AVERAGE(C35:C40)-0.02</f>
        <v>9.4490087146362936E-2</v>
      </c>
      <c r="H50" s="146"/>
      <c r="I50" s="145"/>
      <c r="J50" s="146"/>
      <c r="K50" s="146"/>
      <c r="L50" s="145"/>
      <c r="M50" s="146"/>
      <c r="N50" s="146"/>
      <c r="O50" s="146"/>
      <c r="P50" s="142"/>
      <c r="Q50" s="142"/>
      <c r="R50" s="142"/>
      <c r="S50" s="142"/>
      <c r="T50" s="142"/>
      <c r="U50" s="142"/>
      <c r="V50" s="142"/>
      <c r="W50" s="142"/>
      <c r="X50" s="142"/>
      <c r="Y50" s="142"/>
      <c r="Z50" s="142"/>
      <c r="AA50" s="142"/>
      <c r="AB50" s="142"/>
      <c r="AC50" s="142"/>
      <c r="AD50" s="142"/>
      <c r="AE50" s="142"/>
      <c r="AF50" s="142"/>
      <c r="AG50" s="142"/>
      <c r="AH50" s="142"/>
      <c r="AI50" s="142"/>
      <c r="AJ50" s="142"/>
      <c r="AK50" s="142"/>
      <c r="AL50" s="142"/>
      <c r="AM50" s="142"/>
      <c r="AN50" s="142"/>
      <c r="AO50" s="145"/>
    </row>
    <row r="51" spans="2:41">
      <c r="B51" s="146"/>
      <c r="C51" s="146"/>
      <c r="D51" s="146"/>
      <c r="E51" s="145"/>
      <c r="F51" s="146" t="s">
        <v>32</v>
      </c>
      <c r="G51" s="146">
        <f>AVERAGE(D30:D40)</f>
        <v>7.8100526957796984E-2</v>
      </c>
      <c r="H51" s="146"/>
      <c r="I51" s="145"/>
      <c r="J51" s="146"/>
      <c r="K51" s="146"/>
      <c r="L51" s="145"/>
      <c r="M51" s="146"/>
      <c r="N51" s="146"/>
      <c r="O51" s="146"/>
      <c r="P51" s="142"/>
      <c r="Q51" s="142"/>
      <c r="R51" s="142"/>
      <c r="S51" s="142"/>
      <c r="T51" s="142"/>
      <c r="U51" s="142"/>
      <c r="V51" s="142"/>
      <c r="W51" s="142"/>
      <c r="X51" s="142"/>
      <c r="Y51" s="142"/>
      <c r="Z51" s="142"/>
      <c r="AA51" s="142"/>
      <c r="AB51" s="142"/>
      <c r="AC51" s="142"/>
      <c r="AD51" s="142"/>
      <c r="AE51" s="142"/>
      <c r="AF51" s="142"/>
      <c r="AG51" s="142"/>
      <c r="AH51" s="142"/>
      <c r="AI51" s="142"/>
      <c r="AJ51" s="142"/>
      <c r="AK51" s="142"/>
      <c r="AL51" s="142"/>
      <c r="AM51" s="142"/>
      <c r="AN51" s="142"/>
      <c r="AO51" s="145"/>
    </row>
    <row r="52" spans="2:41">
      <c r="B52" s="146"/>
      <c r="C52" s="146"/>
      <c r="D52" s="146"/>
      <c r="E52" s="145"/>
      <c r="F52" s="146"/>
      <c r="G52" s="146"/>
      <c r="H52" s="146"/>
      <c r="I52" s="145"/>
      <c r="J52" s="146"/>
      <c r="K52" s="146"/>
      <c r="L52" s="145"/>
      <c r="M52" s="146"/>
      <c r="N52" s="146"/>
      <c r="O52" s="146"/>
      <c r="P52" s="142"/>
      <c r="Q52" s="142"/>
      <c r="R52" s="142"/>
      <c r="S52" s="142"/>
      <c r="T52" s="142"/>
      <c r="U52" s="142"/>
      <c r="V52" s="142"/>
      <c r="W52" s="142"/>
      <c r="X52" s="142"/>
      <c r="Y52" s="142"/>
      <c r="Z52" s="142"/>
      <c r="AA52" s="142"/>
      <c r="AB52" s="142"/>
      <c r="AC52" s="142"/>
      <c r="AD52" s="142"/>
      <c r="AE52" s="142"/>
      <c r="AF52" s="142"/>
      <c r="AG52" s="142"/>
      <c r="AH52" s="142"/>
      <c r="AI52" s="142"/>
      <c r="AJ52" s="142"/>
      <c r="AK52" s="142"/>
      <c r="AL52" s="142"/>
      <c r="AM52" s="142"/>
      <c r="AN52" s="142"/>
      <c r="AO52" s="145"/>
    </row>
    <row r="53" spans="2:41">
      <c r="B53" s="146"/>
      <c r="C53" s="146"/>
      <c r="D53" s="146"/>
      <c r="E53" s="145"/>
      <c r="F53" s="146"/>
      <c r="G53" s="146"/>
      <c r="H53" s="146"/>
      <c r="I53" s="145"/>
      <c r="J53" s="146"/>
      <c r="K53" s="146"/>
      <c r="L53" s="145"/>
      <c r="M53" s="146"/>
      <c r="N53" s="146"/>
      <c r="O53" s="146"/>
      <c r="P53" s="142"/>
      <c r="Q53" s="142"/>
      <c r="R53" s="142"/>
      <c r="S53" s="142"/>
      <c r="T53" s="142"/>
      <c r="U53" s="142"/>
      <c r="V53" s="142"/>
      <c r="W53" s="142"/>
      <c r="X53" s="142"/>
      <c r="Y53" s="142"/>
      <c r="Z53" s="142"/>
      <c r="AA53" s="142"/>
      <c r="AB53" s="142"/>
      <c r="AC53" s="142"/>
      <c r="AD53" s="142"/>
      <c r="AE53" s="142"/>
      <c r="AF53" s="142"/>
      <c r="AG53" s="142"/>
      <c r="AH53" s="142"/>
      <c r="AI53" s="142"/>
      <c r="AJ53" s="142"/>
      <c r="AK53" s="142"/>
      <c r="AL53" s="142"/>
      <c r="AM53" s="142"/>
      <c r="AN53" s="142"/>
      <c r="AO53" s="145"/>
    </row>
    <row r="54" spans="2:41">
      <c r="B54" s="146"/>
      <c r="C54" s="146"/>
      <c r="D54" s="146"/>
      <c r="E54" s="145"/>
      <c r="F54" s="146"/>
      <c r="G54" s="146"/>
      <c r="H54" s="146"/>
      <c r="I54" s="145"/>
      <c r="J54" s="146"/>
      <c r="K54" s="146"/>
      <c r="L54" s="145"/>
      <c r="M54" s="146"/>
      <c r="N54" s="146"/>
      <c r="O54" s="146"/>
      <c r="P54" s="142"/>
      <c r="Q54" s="142"/>
      <c r="R54" s="142"/>
      <c r="S54" s="142"/>
      <c r="T54" s="142"/>
      <c r="U54" s="142"/>
      <c r="V54" s="142"/>
      <c r="W54" s="142"/>
      <c r="X54" s="142"/>
      <c r="Y54" s="142"/>
      <c r="Z54" s="142"/>
      <c r="AA54" s="142"/>
      <c r="AB54" s="142"/>
      <c r="AC54" s="142"/>
      <c r="AD54" s="142"/>
      <c r="AE54" s="142"/>
      <c r="AF54" s="142"/>
      <c r="AG54" s="142"/>
      <c r="AH54" s="142"/>
      <c r="AI54" s="142"/>
      <c r="AJ54" s="142"/>
      <c r="AK54" s="142"/>
      <c r="AL54" s="142"/>
      <c r="AM54" s="142"/>
      <c r="AN54" s="142"/>
      <c r="AO54" s="145"/>
    </row>
    <row r="55" spans="2:41">
      <c r="B55" s="146"/>
      <c r="C55" s="146"/>
      <c r="D55" s="146"/>
      <c r="E55" s="145"/>
      <c r="F55" s="146"/>
      <c r="G55" s="146"/>
      <c r="H55" s="146"/>
      <c r="I55" s="145"/>
      <c r="J55" s="146"/>
      <c r="K55" s="146"/>
      <c r="L55" s="145"/>
      <c r="M55" s="146"/>
      <c r="N55" s="146"/>
      <c r="O55" s="146"/>
      <c r="P55" s="142"/>
      <c r="Q55" s="142"/>
      <c r="R55" s="142"/>
      <c r="S55" s="142"/>
      <c r="T55" s="142"/>
      <c r="U55" s="142"/>
      <c r="V55" s="142"/>
      <c r="W55" s="142"/>
      <c r="X55" s="142"/>
      <c r="Y55" s="142"/>
      <c r="Z55" s="142"/>
      <c r="AA55" s="142"/>
      <c r="AB55" s="142"/>
      <c r="AC55" s="142"/>
      <c r="AD55" s="142"/>
      <c r="AE55" s="142"/>
      <c r="AF55" s="142"/>
      <c r="AG55" s="142"/>
      <c r="AH55" s="142"/>
      <c r="AI55" s="142"/>
      <c r="AJ55" s="142"/>
      <c r="AK55" s="142"/>
      <c r="AL55" s="142"/>
      <c r="AM55" s="142"/>
      <c r="AN55" s="142"/>
      <c r="AO55" s="145"/>
    </row>
    <row r="56" spans="2:41">
      <c r="B56" s="146"/>
      <c r="C56" s="146"/>
      <c r="D56" s="146"/>
      <c r="E56" s="145"/>
      <c r="F56" s="146"/>
      <c r="G56" s="146"/>
      <c r="H56" s="146"/>
      <c r="I56" s="145"/>
      <c r="J56" s="146"/>
      <c r="K56" s="146"/>
      <c r="L56" s="145"/>
      <c r="M56" s="146"/>
      <c r="N56" s="146"/>
      <c r="O56" s="146"/>
      <c r="P56" s="142"/>
      <c r="Q56" s="142"/>
      <c r="R56" s="142"/>
      <c r="S56" s="142"/>
      <c r="T56" s="142"/>
      <c r="U56" s="142"/>
      <c r="V56" s="142"/>
      <c r="W56" s="142"/>
      <c r="X56" s="142"/>
      <c r="Y56" s="142"/>
      <c r="Z56" s="142"/>
      <c r="AA56" s="142"/>
      <c r="AB56" s="142"/>
      <c r="AC56" s="142"/>
      <c r="AD56" s="142"/>
      <c r="AE56" s="142"/>
      <c r="AF56" s="142"/>
      <c r="AG56" s="142"/>
      <c r="AH56" s="142"/>
      <c r="AI56" s="142"/>
      <c r="AJ56" s="142"/>
      <c r="AK56" s="142"/>
      <c r="AL56" s="142"/>
      <c r="AM56" s="142"/>
      <c r="AN56" s="142"/>
      <c r="AO56" s="145"/>
    </row>
    <row r="57" spans="2:41">
      <c r="B57" s="146"/>
      <c r="C57" s="146"/>
      <c r="D57" s="146"/>
      <c r="E57" s="145"/>
      <c r="F57" s="146"/>
      <c r="G57" s="146"/>
      <c r="H57" s="146"/>
      <c r="I57" s="145"/>
      <c r="J57" s="146"/>
      <c r="K57" s="146"/>
      <c r="L57" s="145"/>
      <c r="M57" s="146"/>
      <c r="N57" s="146"/>
      <c r="O57" s="146"/>
      <c r="P57" s="142"/>
      <c r="Q57" s="142"/>
      <c r="R57" s="142"/>
      <c r="S57" s="142"/>
      <c r="T57" s="142"/>
      <c r="U57" s="142"/>
      <c r="V57" s="142"/>
      <c r="W57" s="142"/>
      <c r="X57" s="142"/>
      <c r="Y57" s="142"/>
      <c r="Z57" s="142"/>
      <c r="AA57" s="142"/>
      <c r="AB57" s="142"/>
      <c r="AC57" s="142"/>
      <c r="AD57" s="142"/>
      <c r="AE57" s="142"/>
      <c r="AF57" s="142"/>
      <c r="AG57" s="142"/>
      <c r="AH57" s="142"/>
      <c r="AI57" s="142"/>
      <c r="AJ57" s="142"/>
      <c r="AK57" s="142"/>
      <c r="AL57" s="142"/>
      <c r="AM57" s="142"/>
      <c r="AN57" s="142"/>
      <c r="AO57" s="145"/>
    </row>
    <row r="58" spans="2:41">
      <c r="B58" s="146"/>
      <c r="C58" s="146"/>
      <c r="D58" s="146"/>
      <c r="E58" s="145"/>
      <c r="F58" s="146"/>
      <c r="G58" s="146"/>
      <c r="H58" s="146"/>
      <c r="I58" s="145"/>
      <c r="J58" s="146"/>
      <c r="K58" s="146"/>
      <c r="L58" s="145"/>
      <c r="M58" s="146"/>
      <c r="N58" s="146"/>
      <c r="O58" s="146"/>
      <c r="P58" s="142"/>
      <c r="Q58" s="142"/>
      <c r="R58" s="142"/>
      <c r="S58" s="142"/>
      <c r="T58" s="142"/>
      <c r="U58" s="142"/>
      <c r="V58" s="142"/>
      <c r="W58" s="142"/>
      <c r="X58" s="142"/>
      <c r="Y58" s="142"/>
      <c r="Z58" s="142"/>
      <c r="AA58" s="142"/>
      <c r="AB58" s="142"/>
      <c r="AC58" s="142"/>
      <c r="AD58" s="142"/>
      <c r="AE58" s="142"/>
      <c r="AF58" s="142"/>
      <c r="AG58" s="142"/>
      <c r="AH58" s="142"/>
      <c r="AI58" s="142"/>
      <c r="AJ58" s="142"/>
      <c r="AK58" s="142"/>
      <c r="AL58" s="142"/>
      <c r="AM58" s="142"/>
      <c r="AN58" s="142"/>
      <c r="AO58" s="145"/>
    </row>
    <row r="59" spans="2:41">
      <c r="B59" s="146"/>
      <c r="C59" s="146"/>
      <c r="D59" s="146"/>
      <c r="E59" s="145"/>
      <c r="F59" s="146"/>
      <c r="G59" s="146"/>
      <c r="H59" s="146"/>
      <c r="I59" s="145"/>
      <c r="J59" s="146"/>
      <c r="K59" s="146"/>
      <c r="L59" s="145"/>
      <c r="M59" s="146"/>
      <c r="N59" s="146"/>
      <c r="O59" s="146"/>
      <c r="P59" s="142"/>
      <c r="Q59" s="142"/>
      <c r="R59" s="142"/>
      <c r="S59" s="142"/>
      <c r="T59" s="142"/>
      <c r="U59" s="142"/>
      <c r="V59" s="142"/>
      <c r="W59" s="142"/>
      <c r="X59" s="142"/>
      <c r="Y59" s="142"/>
      <c r="Z59" s="142"/>
      <c r="AA59" s="142"/>
      <c r="AB59" s="142"/>
      <c r="AC59" s="142"/>
      <c r="AD59" s="142"/>
      <c r="AE59" s="142"/>
      <c r="AF59" s="142"/>
      <c r="AG59" s="142"/>
      <c r="AH59" s="142"/>
      <c r="AI59" s="142"/>
      <c r="AJ59" s="142"/>
      <c r="AK59" s="142"/>
      <c r="AL59" s="142"/>
      <c r="AM59" s="142"/>
      <c r="AN59" s="142"/>
      <c r="AO59" s="145"/>
    </row>
    <row r="60" spans="2:41">
      <c r="B60" s="146"/>
      <c r="C60" s="146"/>
      <c r="D60" s="146"/>
      <c r="E60" s="145"/>
      <c r="F60" s="146"/>
      <c r="G60" s="146"/>
      <c r="H60" s="146"/>
      <c r="I60" s="145"/>
      <c r="J60" s="146"/>
      <c r="K60" s="146"/>
      <c r="L60" s="145"/>
      <c r="M60" s="146"/>
      <c r="N60" s="146"/>
      <c r="O60" s="146"/>
      <c r="P60" s="142"/>
      <c r="Q60" s="142"/>
      <c r="R60" s="142"/>
      <c r="S60" s="142"/>
      <c r="T60" s="142"/>
      <c r="U60" s="142"/>
      <c r="V60" s="142"/>
      <c r="W60" s="142"/>
      <c r="X60" s="142"/>
      <c r="Y60" s="142"/>
      <c r="Z60" s="142"/>
      <c r="AA60" s="142"/>
      <c r="AB60" s="142"/>
      <c r="AC60" s="142"/>
      <c r="AD60" s="142"/>
      <c r="AE60" s="142"/>
      <c r="AF60" s="142"/>
      <c r="AG60" s="142"/>
      <c r="AH60" s="142"/>
      <c r="AI60" s="142"/>
      <c r="AJ60" s="142"/>
      <c r="AK60" s="142"/>
      <c r="AL60" s="142"/>
      <c r="AM60" s="142"/>
      <c r="AN60" s="142"/>
      <c r="AO60" s="145"/>
    </row>
    <row r="61" spans="2:41">
      <c r="B61" s="146"/>
      <c r="C61" s="146"/>
      <c r="D61" s="146"/>
      <c r="E61" s="145"/>
      <c r="F61" s="146"/>
      <c r="G61" s="146"/>
      <c r="H61" s="146"/>
      <c r="I61" s="145"/>
      <c r="J61" s="146"/>
      <c r="K61" s="146"/>
      <c r="L61" s="145"/>
      <c r="M61" s="146"/>
      <c r="N61" s="146"/>
      <c r="O61" s="146"/>
      <c r="P61" s="142"/>
      <c r="Q61" s="142"/>
      <c r="R61" s="142"/>
      <c r="S61" s="142"/>
      <c r="T61" s="142"/>
      <c r="U61" s="142"/>
      <c r="V61" s="142"/>
      <c r="W61" s="142"/>
      <c r="X61" s="142"/>
      <c r="Y61" s="142"/>
      <c r="Z61" s="142"/>
      <c r="AA61" s="142"/>
      <c r="AB61" s="142"/>
      <c r="AC61" s="142"/>
      <c r="AD61" s="142"/>
      <c r="AE61" s="142"/>
      <c r="AF61" s="142"/>
      <c r="AG61" s="142"/>
      <c r="AH61" s="142"/>
      <c r="AI61" s="142"/>
      <c r="AJ61" s="142"/>
      <c r="AK61" s="142"/>
      <c r="AL61" s="142"/>
      <c r="AM61" s="142"/>
      <c r="AN61" s="142"/>
      <c r="AO61" s="145"/>
    </row>
    <row r="62" spans="2:41">
      <c r="B62" s="146"/>
      <c r="C62" s="146"/>
      <c r="D62" s="146"/>
      <c r="E62" s="145"/>
      <c r="F62" s="146" t="s">
        <v>79</v>
      </c>
      <c r="G62" s="146"/>
      <c r="H62" s="146"/>
      <c r="I62" s="145"/>
      <c r="J62" s="146"/>
      <c r="K62" s="146"/>
      <c r="L62" s="145"/>
      <c r="M62" s="146"/>
      <c r="N62" s="146"/>
      <c r="O62" s="146"/>
      <c r="P62" s="142"/>
      <c r="Q62" s="142"/>
      <c r="R62" s="142"/>
      <c r="S62" s="142"/>
      <c r="T62" s="142"/>
      <c r="U62" s="142"/>
      <c r="V62" s="142"/>
      <c r="W62" s="142"/>
      <c r="X62" s="142"/>
      <c r="Y62" s="142"/>
      <c r="Z62" s="142"/>
      <c r="AA62" s="142"/>
      <c r="AB62" s="142"/>
      <c r="AC62" s="142"/>
      <c r="AD62" s="142"/>
      <c r="AE62" s="142"/>
      <c r="AF62" s="142"/>
      <c r="AG62" s="142"/>
      <c r="AH62" s="142"/>
      <c r="AI62" s="142"/>
      <c r="AJ62" s="142"/>
      <c r="AK62" s="142"/>
      <c r="AL62" s="142"/>
      <c r="AM62" s="142"/>
      <c r="AN62" s="142"/>
      <c r="AO62" s="145"/>
    </row>
    <row r="63" spans="2:41">
      <c r="B63" s="146"/>
      <c r="C63" s="146"/>
      <c r="D63" s="146"/>
      <c r="E63" s="145"/>
      <c r="F63" s="145" t="s">
        <v>80</v>
      </c>
      <c r="G63" s="146"/>
      <c r="H63" s="146"/>
      <c r="I63" s="145"/>
      <c r="J63" s="146"/>
      <c r="K63" s="146"/>
      <c r="L63" s="145"/>
      <c r="M63" s="146"/>
      <c r="N63" s="146"/>
      <c r="O63" s="146"/>
      <c r="P63" s="142"/>
      <c r="Q63" s="142"/>
      <c r="R63" s="142"/>
      <c r="S63" s="142"/>
      <c r="T63" s="142"/>
      <c r="U63" s="142"/>
      <c r="V63" s="142"/>
      <c r="W63" s="142"/>
      <c r="X63" s="142"/>
      <c r="Y63" s="142"/>
      <c r="Z63" s="142"/>
      <c r="AA63" s="142"/>
      <c r="AB63" s="142"/>
      <c r="AC63" s="142"/>
      <c r="AD63" s="142"/>
      <c r="AE63" s="142"/>
      <c r="AF63" s="142"/>
      <c r="AG63" s="142"/>
      <c r="AH63" s="142"/>
      <c r="AI63" s="142"/>
      <c r="AJ63" s="142"/>
      <c r="AK63" s="142"/>
      <c r="AL63" s="142"/>
      <c r="AM63" s="142"/>
      <c r="AN63" s="142"/>
      <c r="AO63" s="145"/>
    </row>
    <row r="64" spans="2:41">
      <c r="B64" s="146"/>
      <c r="C64" s="146"/>
      <c r="D64" s="146"/>
      <c r="E64" s="145"/>
      <c r="F64" s="113"/>
      <c r="G64" s="113" t="s">
        <v>78</v>
      </c>
      <c r="H64" s="146"/>
      <c r="I64" s="145"/>
      <c r="J64" s="146"/>
      <c r="K64" s="146"/>
      <c r="L64" s="145"/>
      <c r="M64" s="146"/>
      <c r="N64" s="146"/>
      <c r="O64" s="146"/>
      <c r="P64" s="142"/>
      <c r="Q64" s="142"/>
      <c r="R64" s="142"/>
      <c r="S64" s="142"/>
      <c r="T64" s="142"/>
      <c r="U64" s="142"/>
      <c r="V64" s="142"/>
      <c r="W64" s="142"/>
      <c r="X64" s="142"/>
      <c r="Y64" s="142"/>
      <c r="Z64" s="142"/>
      <c r="AA64" s="142"/>
      <c r="AB64" s="142"/>
      <c r="AC64" s="142"/>
      <c r="AD64" s="142"/>
      <c r="AE64" s="142"/>
      <c r="AF64" s="142"/>
      <c r="AG64" s="142"/>
      <c r="AH64" s="142"/>
      <c r="AI64" s="142"/>
      <c r="AJ64" s="142"/>
      <c r="AK64" s="142"/>
      <c r="AL64" s="142"/>
      <c r="AM64" s="142"/>
      <c r="AN64" s="142"/>
      <c r="AO64" s="145"/>
    </row>
    <row r="65" spans="2:41">
      <c r="B65" s="146"/>
      <c r="C65" s="146"/>
      <c r="D65" s="146"/>
      <c r="E65" s="145"/>
      <c r="F65" s="113" t="s">
        <v>33</v>
      </c>
      <c r="G65" s="113">
        <f>AVERAGE(F35:F40)</f>
        <v>6.2151143956890496E-2</v>
      </c>
      <c r="H65" s="146"/>
      <c r="I65" s="145"/>
      <c r="J65" s="146"/>
      <c r="K65" s="146"/>
      <c r="L65" s="145"/>
      <c r="M65" s="146"/>
      <c r="N65" s="146"/>
      <c r="O65" s="146"/>
      <c r="P65" s="142"/>
      <c r="Q65" s="142"/>
      <c r="R65" s="142"/>
      <c r="S65" s="142"/>
      <c r="T65" s="142"/>
      <c r="U65" s="142"/>
      <c r="V65" s="142"/>
      <c r="W65" s="142"/>
      <c r="X65" s="142"/>
      <c r="Y65" s="142"/>
      <c r="Z65" s="142"/>
      <c r="AA65" s="142"/>
      <c r="AB65" s="142"/>
      <c r="AC65" s="142"/>
      <c r="AD65" s="142"/>
      <c r="AE65" s="142"/>
      <c r="AF65" s="142"/>
      <c r="AG65" s="142"/>
      <c r="AH65" s="142"/>
      <c r="AI65" s="142"/>
      <c r="AJ65" s="142"/>
      <c r="AK65" s="142"/>
      <c r="AL65" s="142"/>
      <c r="AM65" s="142"/>
      <c r="AN65" s="142"/>
      <c r="AO65" s="145"/>
    </row>
    <row r="66" spans="2:41">
      <c r="B66" s="146"/>
      <c r="C66" s="146"/>
      <c r="D66" s="146"/>
      <c r="E66" s="145"/>
      <c r="F66" s="113" t="s">
        <v>34</v>
      </c>
      <c r="G66" s="113">
        <f>AVERAGE(G35:G40)</f>
        <v>5.3161815114363443E-2</v>
      </c>
      <c r="H66" s="146"/>
      <c r="I66" s="145"/>
      <c r="J66" s="146"/>
      <c r="K66" s="146"/>
      <c r="L66" s="145"/>
      <c r="M66" s="146"/>
      <c r="N66" s="146"/>
      <c r="O66" s="146"/>
      <c r="P66" s="142"/>
      <c r="Q66" s="142"/>
      <c r="R66" s="142"/>
      <c r="S66" s="142"/>
      <c r="T66" s="142"/>
      <c r="U66" s="142"/>
      <c r="V66" s="142"/>
      <c r="W66" s="142"/>
      <c r="X66" s="142"/>
      <c r="Y66" s="142"/>
      <c r="Z66" s="142"/>
      <c r="AA66" s="142"/>
      <c r="AB66" s="142"/>
      <c r="AC66" s="142"/>
      <c r="AD66" s="142"/>
      <c r="AE66" s="142"/>
      <c r="AF66" s="142"/>
      <c r="AG66" s="142"/>
      <c r="AH66" s="142"/>
      <c r="AI66" s="142"/>
      <c r="AJ66" s="142"/>
      <c r="AK66" s="142"/>
      <c r="AL66" s="142"/>
      <c r="AM66" s="142"/>
      <c r="AN66" s="142"/>
      <c r="AO66" s="145"/>
    </row>
    <row r="67" spans="2:41">
      <c r="B67" s="146"/>
      <c r="C67" s="146"/>
      <c r="D67" s="146"/>
      <c r="E67" s="145"/>
      <c r="F67" s="113" t="s">
        <v>35</v>
      </c>
      <c r="G67" s="113">
        <f>AVERAGE(H30:H40)</f>
        <v>3.5493802649495636E-2</v>
      </c>
      <c r="H67" s="146"/>
      <c r="I67" s="145"/>
      <c r="J67" s="146"/>
      <c r="K67" s="146"/>
      <c r="L67" s="145"/>
      <c r="M67" s="146"/>
      <c r="N67" s="146"/>
      <c r="O67" s="146"/>
      <c r="P67" s="142"/>
      <c r="Q67" s="142"/>
      <c r="R67" s="142"/>
      <c r="S67" s="142"/>
      <c r="T67" s="142"/>
      <c r="U67" s="142"/>
      <c r="V67" s="142"/>
      <c r="W67" s="142"/>
      <c r="X67" s="142"/>
      <c r="Y67" s="142"/>
      <c r="Z67" s="142"/>
      <c r="AA67" s="142"/>
      <c r="AB67" s="142"/>
      <c r="AC67" s="142"/>
      <c r="AD67" s="142"/>
      <c r="AE67" s="142"/>
      <c r="AF67" s="142"/>
      <c r="AG67" s="142"/>
      <c r="AH67" s="142"/>
      <c r="AI67" s="142"/>
      <c r="AJ67" s="142"/>
      <c r="AK67" s="142"/>
      <c r="AL67" s="142"/>
      <c r="AM67" s="142"/>
      <c r="AN67" s="142"/>
      <c r="AO67" s="145"/>
    </row>
    <row r="68" spans="2:41">
      <c r="B68" s="146"/>
      <c r="C68" s="146"/>
      <c r="D68" s="146"/>
      <c r="E68" s="145"/>
      <c r="F68" s="114"/>
      <c r="G68" s="114"/>
      <c r="H68" s="146"/>
      <c r="I68" s="145"/>
      <c r="J68" s="146"/>
      <c r="K68" s="146"/>
      <c r="L68" s="145"/>
      <c r="M68" s="146"/>
      <c r="N68" s="146"/>
      <c r="O68" s="146"/>
      <c r="P68" s="142"/>
      <c r="Q68" s="142"/>
      <c r="R68" s="142"/>
      <c r="S68" s="142"/>
      <c r="T68" s="142"/>
      <c r="U68" s="142"/>
      <c r="V68" s="142"/>
      <c r="W68" s="142"/>
      <c r="X68" s="142"/>
      <c r="Y68" s="142"/>
      <c r="Z68" s="142"/>
      <c r="AA68" s="142"/>
      <c r="AB68" s="142"/>
      <c r="AC68" s="142"/>
      <c r="AD68" s="142"/>
      <c r="AE68" s="142"/>
      <c r="AF68" s="142"/>
      <c r="AG68" s="142"/>
      <c r="AH68" s="142"/>
      <c r="AI68" s="142"/>
      <c r="AJ68" s="142"/>
      <c r="AK68" s="142"/>
      <c r="AL68" s="142"/>
      <c r="AM68" s="142"/>
      <c r="AN68" s="142"/>
      <c r="AO68" s="145"/>
    </row>
    <row r="69" spans="2:41">
      <c r="B69" s="146"/>
      <c r="C69" s="146"/>
      <c r="D69" s="146"/>
      <c r="E69" s="145"/>
      <c r="F69" s="146"/>
      <c r="G69" s="146"/>
      <c r="H69" s="146"/>
      <c r="I69" s="145"/>
      <c r="J69" s="146"/>
      <c r="K69" s="146"/>
      <c r="L69" s="145"/>
      <c r="M69" s="146"/>
      <c r="N69" s="146"/>
      <c r="O69" s="146"/>
      <c r="P69" s="142"/>
      <c r="Q69" s="142"/>
      <c r="R69" s="142"/>
      <c r="S69" s="142"/>
      <c r="T69" s="142"/>
      <c r="U69" s="142"/>
      <c r="V69" s="142"/>
      <c r="W69" s="142"/>
      <c r="X69" s="142"/>
      <c r="Y69" s="142"/>
      <c r="Z69" s="142"/>
      <c r="AA69" s="142"/>
      <c r="AB69" s="142"/>
      <c r="AC69" s="142"/>
      <c r="AD69" s="142"/>
      <c r="AE69" s="142"/>
      <c r="AF69" s="142"/>
      <c r="AG69" s="142"/>
      <c r="AH69" s="142"/>
      <c r="AI69" s="142"/>
      <c r="AJ69" s="142"/>
      <c r="AK69" s="142"/>
      <c r="AL69" s="142"/>
      <c r="AM69" s="142"/>
      <c r="AN69" s="142"/>
      <c r="AO69" s="145"/>
    </row>
    <row r="70" spans="2:41">
      <c r="B70" s="146"/>
      <c r="C70" s="146"/>
      <c r="D70" s="146"/>
      <c r="E70" s="145"/>
      <c r="F70" s="146"/>
      <c r="G70" s="146"/>
      <c r="H70" s="146"/>
      <c r="I70" s="145"/>
      <c r="J70" s="146"/>
      <c r="K70" s="146"/>
      <c r="L70" s="145"/>
      <c r="M70" s="146"/>
      <c r="N70" s="146"/>
      <c r="O70" s="146"/>
      <c r="P70" s="142"/>
      <c r="Q70" s="142"/>
      <c r="R70" s="142"/>
      <c r="S70" s="142"/>
      <c r="T70" s="142"/>
      <c r="U70" s="142"/>
      <c r="V70" s="142"/>
      <c r="W70" s="142"/>
      <c r="X70" s="142"/>
      <c r="Y70" s="142"/>
      <c r="Z70" s="142"/>
      <c r="AA70" s="142"/>
      <c r="AB70" s="142"/>
      <c r="AC70" s="142"/>
      <c r="AD70" s="142"/>
      <c r="AE70" s="142"/>
      <c r="AF70" s="142"/>
      <c r="AG70" s="142"/>
      <c r="AH70" s="142"/>
      <c r="AI70" s="142"/>
      <c r="AJ70" s="142"/>
      <c r="AK70" s="142"/>
      <c r="AL70" s="142"/>
      <c r="AM70" s="142"/>
      <c r="AN70" s="142"/>
      <c r="AO70" s="145"/>
    </row>
    <row r="71" spans="2:41">
      <c r="B71" s="146"/>
      <c r="C71" s="146"/>
      <c r="D71" s="146"/>
      <c r="E71" s="145"/>
      <c r="F71" s="146"/>
      <c r="G71" s="146"/>
      <c r="H71" s="146"/>
      <c r="I71" s="145"/>
      <c r="J71" s="146"/>
      <c r="K71" s="146"/>
      <c r="L71" s="145"/>
      <c r="M71" s="146"/>
      <c r="N71" s="146"/>
      <c r="O71" s="146"/>
      <c r="P71" s="142"/>
      <c r="Q71" s="142"/>
      <c r="R71" s="142"/>
      <c r="S71" s="142"/>
      <c r="T71" s="142"/>
      <c r="U71" s="142"/>
      <c r="V71" s="142"/>
      <c r="W71" s="142"/>
      <c r="X71" s="142"/>
      <c r="Y71" s="142"/>
      <c r="Z71" s="142"/>
      <c r="AA71" s="142"/>
      <c r="AB71" s="142"/>
      <c r="AC71" s="142"/>
      <c r="AD71" s="142"/>
      <c r="AE71" s="142"/>
      <c r="AF71" s="142"/>
      <c r="AG71" s="142"/>
      <c r="AH71" s="142"/>
      <c r="AI71" s="142"/>
      <c r="AJ71" s="142"/>
      <c r="AK71" s="142"/>
      <c r="AL71" s="142"/>
      <c r="AM71" s="142"/>
      <c r="AN71" s="142"/>
      <c r="AO71" s="145"/>
    </row>
    <row r="72" spans="2:41">
      <c r="B72" s="146"/>
      <c r="C72" s="146"/>
      <c r="D72" s="146"/>
      <c r="E72" s="145"/>
      <c r="F72" s="146"/>
      <c r="G72" s="146"/>
      <c r="H72" s="146"/>
      <c r="I72" s="145"/>
      <c r="J72" s="146"/>
      <c r="K72" s="146"/>
      <c r="L72" s="145"/>
      <c r="M72" s="146"/>
      <c r="N72" s="146"/>
      <c r="O72" s="146"/>
      <c r="P72" s="142"/>
      <c r="Q72" s="142"/>
      <c r="R72" s="142"/>
      <c r="S72" s="142"/>
      <c r="T72" s="142"/>
      <c r="U72" s="142"/>
      <c r="V72" s="142"/>
      <c r="W72" s="142"/>
      <c r="X72" s="142"/>
      <c r="Y72" s="142"/>
      <c r="Z72" s="142"/>
      <c r="AA72" s="142"/>
      <c r="AB72" s="142"/>
      <c r="AC72" s="142"/>
      <c r="AD72" s="142"/>
      <c r="AE72" s="142"/>
      <c r="AF72" s="142"/>
      <c r="AG72" s="142"/>
      <c r="AH72" s="142"/>
      <c r="AI72" s="142"/>
      <c r="AJ72" s="142"/>
      <c r="AK72" s="142"/>
      <c r="AL72" s="142"/>
      <c r="AM72" s="142"/>
      <c r="AN72" s="142"/>
      <c r="AO72" s="145"/>
    </row>
    <row r="73" spans="2:41">
      <c r="B73" s="146"/>
      <c r="C73" s="146"/>
      <c r="D73" s="146"/>
      <c r="E73" s="145"/>
      <c r="F73" s="146"/>
      <c r="G73" s="146"/>
      <c r="H73" s="146"/>
      <c r="I73" s="145"/>
      <c r="J73" s="146"/>
      <c r="K73" s="146"/>
      <c r="L73" s="145"/>
      <c r="M73" s="146"/>
      <c r="N73" s="146"/>
      <c r="O73" s="146"/>
      <c r="P73" s="142"/>
      <c r="Q73" s="142"/>
      <c r="R73" s="142"/>
      <c r="S73" s="142"/>
      <c r="T73" s="142"/>
      <c r="U73" s="142"/>
      <c r="V73" s="142"/>
      <c r="W73" s="142"/>
      <c r="X73" s="142"/>
      <c r="Y73" s="142"/>
      <c r="Z73" s="142"/>
      <c r="AA73" s="142"/>
      <c r="AB73" s="142"/>
      <c r="AC73" s="142"/>
      <c r="AD73" s="142"/>
      <c r="AE73" s="142"/>
      <c r="AF73" s="142"/>
      <c r="AG73" s="142"/>
      <c r="AH73" s="142"/>
      <c r="AI73" s="142"/>
      <c r="AJ73" s="142"/>
      <c r="AK73" s="142"/>
      <c r="AL73" s="142"/>
      <c r="AM73" s="142"/>
      <c r="AN73" s="142"/>
      <c r="AO73" s="145"/>
    </row>
    <row r="74" spans="2:41">
      <c r="B74" s="146"/>
      <c r="C74" s="146"/>
      <c r="D74" s="146"/>
      <c r="E74" s="145"/>
      <c r="F74" s="146"/>
      <c r="G74" s="146"/>
      <c r="H74" s="146"/>
      <c r="I74" s="145"/>
      <c r="J74" s="146"/>
      <c r="K74" s="146"/>
      <c r="L74" s="145"/>
      <c r="M74" s="146"/>
      <c r="N74" s="146"/>
      <c r="O74" s="146"/>
      <c r="P74" s="142"/>
      <c r="Q74" s="142"/>
      <c r="R74" s="142"/>
      <c r="S74" s="142"/>
      <c r="T74" s="142"/>
      <c r="U74" s="142"/>
      <c r="V74" s="142"/>
      <c r="W74" s="142"/>
      <c r="X74" s="142"/>
      <c r="Y74" s="142"/>
      <c r="Z74" s="142"/>
      <c r="AA74" s="142"/>
      <c r="AB74" s="142"/>
      <c r="AC74" s="142"/>
      <c r="AD74" s="142"/>
      <c r="AE74" s="142"/>
      <c r="AF74" s="142"/>
      <c r="AG74" s="142"/>
      <c r="AH74" s="142"/>
      <c r="AI74" s="142"/>
      <c r="AJ74" s="142"/>
      <c r="AK74" s="142"/>
      <c r="AL74" s="142"/>
      <c r="AM74" s="142"/>
      <c r="AN74" s="142"/>
      <c r="AO74" s="145"/>
    </row>
    <row r="75" spans="2:41">
      <c r="B75" s="146"/>
      <c r="C75" s="146"/>
      <c r="D75" s="146"/>
      <c r="E75" s="145"/>
      <c r="F75" s="146"/>
      <c r="G75" s="146"/>
      <c r="H75" s="146"/>
      <c r="I75" s="145"/>
      <c r="J75" s="146"/>
      <c r="K75" s="146"/>
      <c r="L75" s="145"/>
      <c r="M75" s="146"/>
      <c r="N75" s="146"/>
      <c r="O75" s="146"/>
      <c r="P75" s="142"/>
      <c r="Q75" s="142"/>
      <c r="R75" s="142"/>
      <c r="S75" s="142"/>
      <c r="T75" s="142"/>
      <c r="U75" s="142"/>
      <c r="V75" s="142"/>
      <c r="W75" s="142"/>
      <c r="X75" s="142"/>
      <c r="Y75" s="142"/>
      <c r="Z75" s="142"/>
      <c r="AA75" s="142"/>
      <c r="AB75" s="142"/>
      <c r="AC75" s="142"/>
      <c r="AD75" s="142"/>
      <c r="AE75" s="142"/>
      <c r="AF75" s="142"/>
      <c r="AG75" s="142"/>
      <c r="AH75" s="142"/>
      <c r="AI75" s="142"/>
      <c r="AJ75" s="142"/>
      <c r="AK75" s="142"/>
      <c r="AL75" s="142"/>
      <c r="AM75" s="142"/>
      <c r="AN75" s="142"/>
      <c r="AO75" s="145"/>
    </row>
    <row r="76" spans="2:41">
      <c r="B76" s="146"/>
      <c r="C76" s="146"/>
      <c r="D76" s="146"/>
      <c r="E76" s="145"/>
      <c r="F76" s="146"/>
      <c r="G76" s="146"/>
      <c r="H76" s="146"/>
      <c r="I76" s="145"/>
      <c r="J76" s="146"/>
      <c r="K76" s="146"/>
      <c r="L76" s="145"/>
      <c r="M76" s="146"/>
      <c r="N76" s="146"/>
      <c r="O76" s="146"/>
      <c r="P76" s="142"/>
      <c r="Q76" s="142"/>
      <c r="R76" s="142"/>
      <c r="S76" s="142"/>
      <c r="T76" s="142"/>
      <c r="U76" s="142"/>
      <c r="V76" s="142"/>
      <c r="W76" s="142"/>
      <c r="X76" s="142"/>
      <c r="Y76" s="142"/>
      <c r="Z76" s="142"/>
      <c r="AA76" s="142"/>
      <c r="AB76" s="142"/>
      <c r="AC76" s="142"/>
      <c r="AD76" s="142"/>
      <c r="AE76" s="142"/>
      <c r="AF76" s="142"/>
      <c r="AG76" s="142"/>
      <c r="AH76" s="142"/>
      <c r="AI76" s="142"/>
      <c r="AJ76" s="142"/>
      <c r="AK76" s="142"/>
      <c r="AL76" s="142"/>
      <c r="AM76" s="142"/>
      <c r="AN76" s="142"/>
      <c r="AO76" s="145"/>
    </row>
    <row r="77" spans="2:41">
      <c r="B77" s="146"/>
      <c r="C77" s="146"/>
      <c r="D77" s="146"/>
      <c r="E77" s="145"/>
      <c r="F77" s="146"/>
      <c r="G77" s="146"/>
      <c r="H77" s="146"/>
      <c r="I77" s="145"/>
      <c r="J77" s="146"/>
      <c r="K77" s="146"/>
      <c r="L77" s="145"/>
      <c r="M77" s="146"/>
      <c r="N77" s="146"/>
      <c r="O77" s="146"/>
      <c r="P77" s="142"/>
      <c r="Q77" s="142"/>
      <c r="R77" s="142"/>
      <c r="S77" s="142"/>
      <c r="T77" s="142"/>
      <c r="U77" s="142"/>
      <c r="V77" s="142"/>
      <c r="W77" s="142"/>
      <c r="X77" s="142"/>
      <c r="Y77" s="142"/>
      <c r="Z77" s="142"/>
      <c r="AA77" s="142"/>
      <c r="AB77" s="142"/>
      <c r="AC77" s="142"/>
      <c r="AD77" s="142"/>
      <c r="AE77" s="142"/>
      <c r="AF77" s="142"/>
      <c r="AG77" s="142"/>
      <c r="AH77" s="142"/>
      <c r="AI77" s="142"/>
      <c r="AJ77" s="142"/>
      <c r="AK77" s="142"/>
      <c r="AL77" s="142"/>
      <c r="AM77" s="142"/>
      <c r="AN77" s="142"/>
      <c r="AO77" s="145"/>
    </row>
    <row r="78" spans="2:41">
      <c r="B78" s="146"/>
      <c r="C78" s="146"/>
      <c r="D78" s="146"/>
      <c r="E78" s="145"/>
      <c r="F78" s="146"/>
      <c r="G78" s="146"/>
      <c r="H78" s="146"/>
      <c r="I78" s="145"/>
      <c r="J78" s="146"/>
      <c r="K78" s="146"/>
      <c r="L78" s="145"/>
      <c r="M78" s="146"/>
      <c r="N78" s="146"/>
      <c r="O78" s="146"/>
      <c r="P78" s="142"/>
      <c r="Q78" s="142"/>
      <c r="R78" s="142"/>
      <c r="S78" s="142"/>
      <c r="T78" s="142"/>
      <c r="U78" s="142"/>
      <c r="V78" s="142"/>
      <c r="W78" s="142"/>
      <c r="X78" s="142"/>
      <c r="Y78" s="142"/>
      <c r="Z78" s="142"/>
      <c r="AA78" s="142"/>
      <c r="AB78" s="142"/>
      <c r="AC78" s="142"/>
      <c r="AD78" s="142"/>
      <c r="AE78" s="142"/>
      <c r="AF78" s="142"/>
      <c r="AG78" s="142"/>
      <c r="AH78" s="142"/>
      <c r="AI78" s="142"/>
      <c r="AJ78" s="142"/>
      <c r="AK78" s="142"/>
      <c r="AL78" s="142"/>
      <c r="AM78" s="142"/>
      <c r="AN78" s="142"/>
      <c r="AO78" s="145"/>
    </row>
    <row r="79" spans="2:41">
      <c r="B79" s="146"/>
      <c r="C79" s="146"/>
      <c r="D79" s="146"/>
      <c r="E79" s="145"/>
      <c r="F79" s="146"/>
      <c r="G79" s="146"/>
      <c r="H79" s="146"/>
      <c r="I79" s="145"/>
      <c r="J79" s="146"/>
      <c r="K79" s="146"/>
      <c r="L79" s="145"/>
      <c r="M79" s="146"/>
      <c r="N79" s="146"/>
      <c r="O79" s="146"/>
      <c r="P79" s="142"/>
      <c r="Q79" s="142"/>
      <c r="R79" s="142"/>
      <c r="S79" s="142"/>
      <c r="T79" s="142"/>
      <c r="U79" s="142"/>
      <c r="V79" s="142"/>
      <c r="W79" s="142"/>
      <c r="X79" s="142"/>
      <c r="Y79" s="142"/>
      <c r="Z79" s="142"/>
      <c r="AA79" s="142"/>
      <c r="AB79" s="142"/>
      <c r="AC79" s="142"/>
      <c r="AD79" s="142"/>
      <c r="AE79" s="142"/>
      <c r="AF79" s="142"/>
      <c r="AG79" s="142"/>
      <c r="AH79" s="142"/>
      <c r="AI79" s="142"/>
      <c r="AJ79" s="142"/>
      <c r="AK79" s="142"/>
      <c r="AL79" s="142"/>
      <c r="AM79" s="142"/>
      <c r="AN79" s="142"/>
      <c r="AO79" s="145"/>
    </row>
    <row r="80" spans="2:41">
      <c r="B80" s="146"/>
      <c r="C80" s="146"/>
      <c r="D80" s="146"/>
      <c r="E80" s="145"/>
      <c r="F80" s="146"/>
      <c r="G80" s="146"/>
      <c r="H80" s="146"/>
      <c r="I80" s="145"/>
      <c r="J80" s="146"/>
      <c r="K80" s="146"/>
      <c r="L80" s="145"/>
      <c r="M80" s="146"/>
      <c r="N80" s="146"/>
      <c r="O80" s="146"/>
      <c r="P80" s="142"/>
      <c r="Q80" s="142"/>
      <c r="R80" s="142"/>
      <c r="S80" s="142"/>
      <c r="T80" s="142"/>
      <c r="U80" s="142"/>
      <c r="V80" s="142"/>
      <c r="W80" s="142"/>
      <c r="X80" s="142"/>
      <c r="Y80" s="142"/>
      <c r="Z80" s="142"/>
      <c r="AA80" s="142"/>
      <c r="AB80" s="142"/>
      <c r="AC80" s="142"/>
      <c r="AD80" s="142"/>
      <c r="AE80" s="142"/>
      <c r="AF80" s="142"/>
      <c r="AG80" s="142"/>
      <c r="AH80" s="142"/>
      <c r="AI80" s="142"/>
      <c r="AJ80" s="142"/>
      <c r="AK80" s="142"/>
      <c r="AL80" s="142"/>
      <c r="AM80" s="142"/>
      <c r="AN80" s="142"/>
      <c r="AO80" s="145"/>
    </row>
    <row r="81" spans="2:41">
      <c r="B81" s="146"/>
      <c r="C81" s="146"/>
      <c r="D81" s="146"/>
      <c r="E81" s="145"/>
      <c r="F81" s="146" t="s">
        <v>81</v>
      </c>
      <c r="G81" s="146"/>
      <c r="H81" s="146"/>
      <c r="I81" s="145"/>
      <c r="J81" s="146"/>
      <c r="K81" s="146"/>
      <c r="L81" s="145"/>
      <c r="M81" s="146"/>
      <c r="N81" s="146"/>
      <c r="O81" s="146"/>
      <c r="P81" s="142"/>
      <c r="Q81" s="142"/>
      <c r="R81" s="142"/>
      <c r="S81" s="142"/>
      <c r="T81" s="142"/>
      <c r="U81" s="142"/>
      <c r="V81" s="142"/>
      <c r="W81" s="142"/>
      <c r="X81" s="142"/>
      <c r="Y81" s="142"/>
      <c r="Z81" s="142"/>
      <c r="AA81" s="142"/>
      <c r="AB81" s="142"/>
      <c r="AC81" s="142"/>
      <c r="AD81" s="142"/>
      <c r="AE81" s="142"/>
      <c r="AF81" s="142"/>
      <c r="AG81" s="142"/>
      <c r="AH81" s="142"/>
      <c r="AI81" s="142"/>
      <c r="AJ81" s="142"/>
      <c r="AK81" s="142"/>
      <c r="AL81" s="142"/>
      <c r="AM81" s="142"/>
      <c r="AN81" s="142"/>
      <c r="AO81" s="145"/>
    </row>
    <row r="82" spans="2:41">
      <c r="B82" s="146"/>
      <c r="C82" s="146"/>
      <c r="D82" s="146"/>
      <c r="E82" s="145"/>
      <c r="F82" s="146" t="s">
        <v>82</v>
      </c>
      <c r="G82" s="146"/>
      <c r="H82" s="146"/>
      <c r="I82" s="145"/>
      <c r="J82" s="146"/>
      <c r="K82" s="146"/>
      <c r="L82" s="145"/>
      <c r="M82" s="146"/>
      <c r="N82" s="146"/>
      <c r="O82" s="146"/>
      <c r="P82" s="142"/>
      <c r="Q82" s="142"/>
      <c r="R82" s="142"/>
      <c r="S82" s="142"/>
      <c r="T82" s="142"/>
      <c r="U82" s="142"/>
      <c r="V82" s="142"/>
      <c r="W82" s="142"/>
      <c r="X82" s="142"/>
      <c r="Y82" s="142"/>
      <c r="Z82" s="142"/>
      <c r="AA82" s="142"/>
      <c r="AB82" s="142"/>
      <c r="AC82" s="142"/>
      <c r="AD82" s="142"/>
      <c r="AE82" s="142"/>
      <c r="AF82" s="142"/>
      <c r="AG82" s="142"/>
      <c r="AH82" s="142"/>
      <c r="AI82" s="142"/>
      <c r="AJ82" s="142"/>
      <c r="AK82" s="142"/>
      <c r="AL82" s="142"/>
      <c r="AM82" s="142"/>
      <c r="AN82" s="142"/>
      <c r="AO82" s="145"/>
    </row>
    <row r="83" spans="2:41">
      <c r="B83" s="146"/>
      <c r="C83" s="146"/>
      <c r="D83" s="146"/>
      <c r="E83" s="145"/>
      <c r="F83" s="146"/>
      <c r="G83" s="146" t="s">
        <v>78</v>
      </c>
      <c r="H83" s="146"/>
      <c r="I83" s="145"/>
      <c r="J83" s="146"/>
      <c r="K83" s="146"/>
      <c r="L83" s="145"/>
      <c r="M83" s="146"/>
      <c r="N83" s="146"/>
      <c r="O83" s="146"/>
      <c r="P83" s="142"/>
      <c r="Q83" s="142"/>
      <c r="R83" s="142"/>
      <c r="S83" s="142"/>
      <c r="T83" s="142"/>
      <c r="U83" s="142"/>
      <c r="V83" s="142"/>
      <c r="W83" s="142"/>
      <c r="X83" s="142"/>
      <c r="Y83" s="142"/>
      <c r="Z83" s="142"/>
      <c r="AA83" s="142"/>
      <c r="AB83" s="142"/>
      <c r="AC83" s="142"/>
      <c r="AD83" s="142"/>
      <c r="AE83" s="142"/>
      <c r="AF83" s="142"/>
      <c r="AG83" s="142"/>
      <c r="AH83" s="142"/>
      <c r="AI83" s="142"/>
      <c r="AJ83" s="142"/>
      <c r="AK83" s="142"/>
      <c r="AL83" s="142"/>
      <c r="AM83" s="142"/>
      <c r="AN83" s="142"/>
      <c r="AO83" s="145"/>
    </row>
    <row r="84" spans="2:41">
      <c r="B84" s="146"/>
      <c r="C84" s="146"/>
      <c r="D84" s="146"/>
      <c r="E84" s="145"/>
      <c r="F84" s="146" t="s">
        <v>36</v>
      </c>
      <c r="G84" s="146">
        <f>AVERAGE(J35:J40)</f>
        <v>5.3808289539307552E-2</v>
      </c>
      <c r="H84" s="146"/>
      <c r="I84" s="145"/>
      <c r="J84" s="146"/>
      <c r="K84" s="146"/>
      <c r="L84" s="145"/>
      <c r="M84" s="146"/>
      <c r="N84" s="146"/>
      <c r="O84" s="146"/>
      <c r="P84" s="142"/>
      <c r="Q84" s="142"/>
      <c r="R84" s="142"/>
      <c r="S84" s="142"/>
      <c r="T84" s="142"/>
      <c r="U84" s="142"/>
      <c r="V84" s="142"/>
      <c r="W84" s="142"/>
      <c r="X84" s="142"/>
      <c r="Y84" s="142"/>
      <c r="Z84" s="142"/>
      <c r="AA84" s="142"/>
      <c r="AB84" s="142"/>
      <c r="AC84" s="142"/>
      <c r="AD84" s="142"/>
      <c r="AE84" s="142"/>
      <c r="AF84" s="142"/>
      <c r="AG84" s="142"/>
      <c r="AH84" s="142"/>
      <c r="AI84" s="142"/>
      <c r="AJ84" s="142"/>
      <c r="AK84" s="142"/>
      <c r="AL84" s="142"/>
      <c r="AM84" s="142"/>
      <c r="AN84" s="142"/>
      <c r="AO84" s="145"/>
    </row>
    <row r="85" spans="2:41">
      <c r="B85" s="146"/>
      <c r="C85" s="146"/>
      <c r="D85" s="146"/>
      <c r="E85" s="145"/>
      <c r="F85" s="146" t="s">
        <v>83</v>
      </c>
      <c r="G85" s="146">
        <f>AVERAGE(K30:K40)-0.02</f>
        <v>0.12368855126602875</v>
      </c>
      <c r="H85" s="146"/>
      <c r="I85" s="145"/>
      <c r="J85" s="146"/>
      <c r="K85" s="146"/>
      <c r="L85" s="145"/>
      <c r="M85" s="146"/>
      <c r="N85" s="146"/>
      <c r="O85" s="146"/>
      <c r="P85" s="142"/>
      <c r="Q85" s="142"/>
      <c r="R85" s="142"/>
      <c r="S85" s="142"/>
      <c r="T85" s="142"/>
      <c r="U85" s="142"/>
      <c r="V85" s="142"/>
      <c r="W85" s="142"/>
      <c r="X85" s="142"/>
      <c r="Y85" s="142"/>
      <c r="Z85" s="142"/>
      <c r="AA85" s="142"/>
      <c r="AB85" s="142"/>
      <c r="AC85" s="142"/>
      <c r="AD85" s="142"/>
      <c r="AE85" s="142"/>
      <c r="AF85" s="142"/>
      <c r="AG85" s="142"/>
      <c r="AH85" s="142"/>
      <c r="AI85" s="142"/>
      <c r="AJ85" s="142"/>
      <c r="AK85" s="142"/>
      <c r="AL85" s="142"/>
      <c r="AM85" s="142"/>
      <c r="AN85" s="142"/>
      <c r="AO85" s="145"/>
    </row>
    <row r="86" spans="2:41">
      <c r="B86" s="146"/>
      <c r="C86" s="146"/>
      <c r="D86" s="146"/>
      <c r="E86" s="145"/>
      <c r="F86" s="146"/>
      <c r="G86" s="146"/>
      <c r="H86" s="146"/>
      <c r="I86" s="145"/>
      <c r="J86" s="146"/>
      <c r="K86" s="146"/>
      <c r="L86" s="145"/>
      <c r="M86" s="146"/>
      <c r="N86" s="146"/>
      <c r="O86" s="146"/>
      <c r="P86" s="142"/>
      <c r="Q86" s="142"/>
      <c r="R86" s="142"/>
      <c r="S86" s="142"/>
      <c r="T86" s="142"/>
      <c r="U86" s="142"/>
      <c r="V86" s="142"/>
      <c r="W86" s="142"/>
      <c r="X86" s="142"/>
      <c r="Y86" s="142"/>
      <c r="Z86" s="142"/>
      <c r="AA86" s="142"/>
      <c r="AB86" s="142"/>
      <c r="AC86" s="142"/>
      <c r="AD86" s="142"/>
      <c r="AE86" s="142"/>
      <c r="AF86" s="142"/>
      <c r="AG86" s="142"/>
      <c r="AH86" s="142"/>
      <c r="AI86" s="142"/>
      <c r="AJ86" s="142"/>
      <c r="AK86" s="142"/>
      <c r="AL86" s="142"/>
      <c r="AM86" s="142"/>
      <c r="AN86" s="142"/>
      <c r="AO86" s="145"/>
    </row>
    <row r="87" spans="2:41">
      <c r="B87" s="146"/>
      <c r="C87" s="146"/>
      <c r="D87" s="146"/>
      <c r="E87" s="145"/>
      <c r="F87" s="146"/>
      <c r="G87" s="146"/>
      <c r="H87" s="146"/>
      <c r="I87" s="145"/>
      <c r="J87" s="146"/>
      <c r="K87" s="146"/>
      <c r="L87" s="145"/>
      <c r="M87" s="146"/>
      <c r="N87" s="146"/>
      <c r="O87" s="146"/>
      <c r="P87" s="142"/>
      <c r="Q87" s="142"/>
      <c r="R87" s="142"/>
      <c r="S87" s="142"/>
      <c r="T87" s="142"/>
      <c r="U87" s="142"/>
      <c r="V87" s="142"/>
      <c r="W87" s="142"/>
      <c r="X87" s="142"/>
      <c r="Y87" s="142"/>
      <c r="Z87" s="142"/>
      <c r="AA87" s="142"/>
      <c r="AB87" s="142"/>
      <c r="AC87" s="142"/>
      <c r="AD87" s="142"/>
      <c r="AE87" s="142"/>
      <c r="AF87" s="142"/>
      <c r="AG87" s="142"/>
      <c r="AH87" s="142"/>
      <c r="AI87" s="142"/>
      <c r="AJ87" s="142"/>
      <c r="AK87" s="142"/>
      <c r="AL87" s="142"/>
      <c r="AM87" s="142"/>
      <c r="AN87" s="142"/>
      <c r="AO87" s="145"/>
    </row>
    <row r="88" spans="2:41">
      <c r="B88" s="146"/>
      <c r="C88" s="146"/>
      <c r="D88" s="146"/>
      <c r="E88" s="145"/>
      <c r="F88" s="146"/>
      <c r="G88" s="146"/>
      <c r="H88" s="146"/>
      <c r="I88" s="145"/>
      <c r="J88" s="146"/>
      <c r="K88" s="146"/>
      <c r="L88" s="145"/>
      <c r="M88" s="146"/>
      <c r="N88" s="146"/>
      <c r="O88" s="146"/>
      <c r="P88" s="142"/>
      <c r="Q88" s="142"/>
      <c r="R88" s="142"/>
      <c r="S88" s="142"/>
      <c r="T88" s="142"/>
      <c r="U88" s="142"/>
      <c r="V88" s="142"/>
      <c r="W88" s="142"/>
      <c r="X88" s="142"/>
      <c r="Y88" s="142"/>
      <c r="Z88" s="142"/>
      <c r="AA88" s="142"/>
      <c r="AB88" s="142"/>
      <c r="AC88" s="142"/>
      <c r="AD88" s="142"/>
      <c r="AE88" s="142"/>
      <c r="AF88" s="142"/>
      <c r="AG88" s="142"/>
      <c r="AH88" s="142"/>
      <c r="AI88" s="142"/>
      <c r="AJ88" s="142"/>
      <c r="AK88" s="142"/>
      <c r="AL88" s="142"/>
      <c r="AM88" s="142"/>
      <c r="AN88" s="142"/>
      <c r="AO88" s="145"/>
    </row>
    <row r="89" spans="2:41">
      <c r="B89" s="146"/>
      <c r="C89" s="146"/>
      <c r="D89" s="146"/>
      <c r="E89" s="145"/>
      <c r="F89" s="146"/>
      <c r="G89" s="146"/>
      <c r="H89" s="146"/>
      <c r="I89" s="145"/>
      <c r="J89" s="146"/>
      <c r="K89" s="146"/>
      <c r="L89" s="145"/>
      <c r="M89" s="146"/>
      <c r="N89" s="146"/>
      <c r="O89" s="146"/>
      <c r="P89" s="142"/>
      <c r="Q89" s="142"/>
      <c r="R89" s="142"/>
      <c r="S89" s="142"/>
      <c r="T89" s="142"/>
      <c r="U89" s="142"/>
      <c r="V89" s="142"/>
      <c r="W89" s="142"/>
      <c r="X89" s="142"/>
      <c r="Y89" s="142"/>
      <c r="Z89" s="142"/>
      <c r="AA89" s="142"/>
      <c r="AB89" s="142"/>
      <c r="AC89" s="142"/>
      <c r="AD89" s="142"/>
      <c r="AE89" s="142"/>
      <c r="AF89" s="142"/>
      <c r="AG89" s="142"/>
      <c r="AH89" s="142"/>
      <c r="AI89" s="142"/>
      <c r="AJ89" s="142"/>
      <c r="AK89" s="142"/>
      <c r="AL89" s="142"/>
      <c r="AM89" s="142"/>
      <c r="AN89" s="142"/>
      <c r="AO89" s="145"/>
    </row>
    <row r="90" spans="2:41">
      <c r="B90" s="146"/>
      <c r="C90" s="146"/>
      <c r="D90" s="146"/>
      <c r="E90" s="145"/>
      <c r="F90" s="146"/>
      <c r="G90" s="146"/>
      <c r="H90" s="146"/>
      <c r="I90" s="145"/>
      <c r="J90" s="146"/>
      <c r="K90" s="146"/>
      <c r="L90" s="145"/>
      <c r="M90" s="146"/>
      <c r="N90" s="146"/>
      <c r="O90" s="146"/>
      <c r="P90" s="142"/>
      <c r="Q90" s="142"/>
      <c r="R90" s="142"/>
      <c r="S90" s="142"/>
      <c r="T90" s="142"/>
      <c r="U90" s="142"/>
      <c r="V90" s="142"/>
      <c r="W90" s="142"/>
      <c r="X90" s="142"/>
      <c r="Y90" s="142"/>
      <c r="Z90" s="142"/>
      <c r="AA90" s="142"/>
      <c r="AB90" s="142"/>
      <c r="AC90" s="142"/>
      <c r="AD90" s="142"/>
      <c r="AE90" s="142"/>
      <c r="AF90" s="142"/>
      <c r="AG90" s="142"/>
      <c r="AH90" s="142"/>
      <c r="AI90" s="142"/>
      <c r="AJ90" s="142"/>
      <c r="AK90" s="142"/>
      <c r="AL90" s="142"/>
      <c r="AM90" s="142"/>
      <c r="AN90" s="142"/>
      <c r="AO90" s="145"/>
    </row>
    <row r="91" spans="2:41">
      <c r="B91" s="146"/>
      <c r="C91" s="146"/>
      <c r="D91" s="146"/>
      <c r="E91" s="145"/>
      <c r="F91" s="146"/>
      <c r="G91" s="146"/>
      <c r="H91" s="146"/>
      <c r="I91" s="145"/>
      <c r="J91" s="146"/>
      <c r="K91" s="146"/>
      <c r="L91" s="145"/>
      <c r="M91" s="146"/>
      <c r="N91" s="146"/>
      <c r="O91" s="146"/>
      <c r="P91" s="142"/>
      <c r="Q91" s="142"/>
      <c r="R91" s="142"/>
      <c r="S91" s="142"/>
      <c r="T91" s="142"/>
      <c r="U91" s="142"/>
      <c r="V91" s="142"/>
      <c r="W91" s="142"/>
      <c r="X91" s="142"/>
      <c r="Y91" s="142"/>
      <c r="Z91" s="142"/>
      <c r="AA91" s="142"/>
      <c r="AB91" s="142"/>
      <c r="AC91" s="142"/>
      <c r="AD91" s="142"/>
      <c r="AE91" s="142"/>
      <c r="AF91" s="142"/>
      <c r="AG91" s="142"/>
      <c r="AH91" s="142"/>
      <c r="AI91" s="142"/>
      <c r="AJ91" s="142"/>
      <c r="AK91" s="142"/>
      <c r="AL91" s="142"/>
      <c r="AM91" s="142"/>
      <c r="AN91" s="142"/>
      <c r="AO91" s="145"/>
    </row>
    <row r="92" spans="2:41">
      <c r="B92" s="146"/>
      <c r="C92" s="146"/>
      <c r="D92" s="146"/>
      <c r="E92" s="145"/>
      <c r="F92" s="146"/>
      <c r="G92" s="146"/>
      <c r="H92" s="146"/>
      <c r="I92" s="145"/>
      <c r="J92" s="146"/>
      <c r="K92" s="146"/>
      <c r="L92" s="145"/>
      <c r="M92" s="146"/>
      <c r="N92" s="146"/>
      <c r="O92" s="146"/>
      <c r="P92" s="142"/>
      <c r="Q92" s="142"/>
      <c r="R92" s="142"/>
      <c r="S92" s="142"/>
      <c r="T92" s="142"/>
      <c r="U92" s="142"/>
      <c r="V92" s="142"/>
      <c r="W92" s="142"/>
      <c r="X92" s="142"/>
      <c r="Y92" s="142"/>
      <c r="Z92" s="142"/>
      <c r="AA92" s="142"/>
      <c r="AB92" s="142"/>
      <c r="AC92" s="142"/>
      <c r="AD92" s="142"/>
      <c r="AE92" s="142"/>
      <c r="AF92" s="142"/>
      <c r="AG92" s="142"/>
      <c r="AH92" s="142"/>
      <c r="AI92" s="142"/>
      <c r="AJ92" s="142"/>
      <c r="AK92" s="142"/>
      <c r="AL92" s="142"/>
      <c r="AM92" s="142"/>
      <c r="AN92" s="142"/>
      <c r="AO92" s="145"/>
    </row>
    <row r="93" spans="2:41">
      <c r="B93" s="146"/>
      <c r="C93" s="146"/>
      <c r="D93" s="146"/>
      <c r="E93" s="145"/>
      <c r="F93" s="146"/>
      <c r="G93" s="146"/>
      <c r="H93" s="146"/>
      <c r="I93" s="145"/>
      <c r="J93" s="146"/>
      <c r="K93" s="146"/>
      <c r="L93" s="145"/>
      <c r="M93" s="146"/>
      <c r="N93" s="146"/>
      <c r="O93" s="146"/>
      <c r="P93" s="142"/>
      <c r="Q93" s="142"/>
      <c r="R93" s="142"/>
      <c r="S93" s="142"/>
      <c r="T93" s="142"/>
      <c r="U93" s="142"/>
      <c r="V93" s="142"/>
      <c r="W93" s="142"/>
      <c r="X93" s="142"/>
      <c r="Y93" s="142"/>
      <c r="Z93" s="142"/>
      <c r="AA93" s="142"/>
      <c r="AB93" s="142"/>
      <c r="AC93" s="142"/>
      <c r="AD93" s="142"/>
      <c r="AE93" s="142"/>
      <c r="AF93" s="142"/>
      <c r="AG93" s="142"/>
      <c r="AH93" s="142"/>
      <c r="AI93" s="142"/>
      <c r="AJ93" s="142"/>
      <c r="AK93" s="142"/>
      <c r="AL93" s="142"/>
      <c r="AM93" s="142"/>
      <c r="AN93" s="142"/>
      <c r="AO93" s="145"/>
    </row>
    <row r="94" spans="2:41">
      <c r="B94" s="146"/>
      <c r="C94" s="146"/>
      <c r="D94" s="146"/>
      <c r="E94" s="145"/>
      <c r="F94" s="146"/>
      <c r="G94" s="146"/>
      <c r="H94" s="146"/>
      <c r="I94" s="145"/>
      <c r="J94" s="146"/>
      <c r="K94" s="146"/>
      <c r="L94" s="145"/>
      <c r="M94" s="146"/>
      <c r="N94" s="146"/>
      <c r="O94" s="146"/>
      <c r="P94" s="142"/>
      <c r="Q94" s="142"/>
      <c r="R94" s="142"/>
      <c r="S94" s="142"/>
      <c r="T94" s="142"/>
      <c r="U94" s="142"/>
      <c r="V94" s="142"/>
      <c r="W94" s="142"/>
      <c r="X94" s="142"/>
      <c r="Y94" s="142"/>
      <c r="Z94" s="142"/>
      <c r="AA94" s="142"/>
      <c r="AB94" s="142"/>
      <c r="AC94" s="142"/>
      <c r="AD94" s="142"/>
      <c r="AE94" s="142"/>
      <c r="AF94" s="142"/>
      <c r="AG94" s="142"/>
      <c r="AH94" s="142"/>
      <c r="AI94" s="142"/>
      <c r="AJ94" s="142"/>
      <c r="AK94" s="142"/>
      <c r="AL94" s="142"/>
      <c r="AM94" s="142"/>
      <c r="AN94" s="142"/>
      <c r="AO94" s="145"/>
    </row>
    <row r="95" spans="2:41">
      <c r="B95" s="146"/>
      <c r="C95" s="146"/>
      <c r="D95" s="146"/>
      <c r="E95" s="145"/>
      <c r="F95" s="146"/>
      <c r="G95" s="146"/>
      <c r="H95" s="146"/>
      <c r="I95" s="145"/>
      <c r="J95" s="146"/>
      <c r="K95" s="146"/>
      <c r="L95" s="145"/>
      <c r="M95" s="146"/>
      <c r="N95" s="146"/>
      <c r="O95" s="146"/>
      <c r="P95" s="142"/>
      <c r="Q95" s="142"/>
      <c r="R95" s="142"/>
      <c r="S95" s="142"/>
      <c r="T95" s="142"/>
      <c r="U95" s="142"/>
      <c r="V95" s="142"/>
      <c r="W95" s="142"/>
      <c r="X95" s="142"/>
      <c r="Y95" s="142"/>
      <c r="Z95" s="142"/>
      <c r="AA95" s="142"/>
      <c r="AB95" s="142"/>
      <c r="AC95" s="142"/>
      <c r="AD95" s="142"/>
      <c r="AE95" s="142"/>
      <c r="AF95" s="142"/>
      <c r="AG95" s="142"/>
      <c r="AH95" s="142"/>
      <c r="AI95" s="142"/>
      <c r="AJ95" s="142"/>
      <c r="AK95" s="142"/>
      <c r="AL95" s="142"/>
      <c r="AM95" s="142"/>
      <c r="AN95" s="142"/>
      <c r="AO95" s="145"/>
    </row>
    <row r="96" spans="2:41">
      <c r="B96" s="146"/>
      <c r="C96" s="146"/>
      <c r="D96" s="146"/>
      <c r="E96" s="145"/>
      <c r="F96" s="146"/>
      <c r="G96" s="146"/>
      <c r="H96" s="146"/>
      <c r="I96" s="145"/>
      <c r="J96" s="146"/>
      <c r="K96" s="146"/>
      <c r="L96" s="145"/>
      <c r="M96" s="146"/>
      <c r="N96" s="146"/>
      <c r="O96" s="146"/>
      <c r="P96" s="142"/>
      <c r="Q96" s="142"/>
      <c r="R96" s="142"/>
      <c r="S96" s="142"/>
      <c r="T96" s="142"/>
      <c r="U96" s="142"/>
      <c r="V96" s="142"/>
      <c r="W96" s="142"/>
      <c r="X96" s="142"/>
      <c r="Y96" s="142"/>
      <c r="Z96" s="142"/>
      <c r="AA96" s="142"/>
      <c r="AB96" s="142"/>
      <c r="AC96" s="142"/>
      <c r="AD96" s="142"/>
      <c r="AE96" s="142"/>
      <c r="AF96" s="142"/>
      <c r="AG96" s="142"/>
      <c r="AH96" s="142"/>
      <c r="AI96" s="142"/>
      <c r="AJ96" s="142"/>
      <c r="AK96" s="142"/>
      <c r="AL96" s="142"/>
      <c r="AM96" s="142"/>
      <c r="AN96" s="142"/>
      <c r="AO96" s="145"/>
    </row>
    <row r="97" spans="2:41">
      <c r="B97" s="146"/>
      <c r="C97" s="146"/>
      <c r="D97" s="146"/>
      <c r="E97" s="145"/>
      <c r="F97" s="146"/>
      <c r="G97" s="146"/>
      <c r="H97" s="146"/>
      <c r="I97" s="145"/>
      <c r="J97" s="146"/>
      <c r="K97" s="146"/>
      <c r="L97" s="145"/>
      <c r="M97" s="146"/>
      <c r="N97" s="146"/>
      <c r="O97" s="146"/>
      <c r="P97" s="142"/>
      <c r="Q97" s="142"/>
      <c r="R97" s="142"/>
      <c r="S97" s="142"/>
      <c r="T97" s="142"/>
      <c r="U97" s="142"/>
      <c r="V97" s="142"/>
      <c r="W97" s="142"/>
      <c r="X97" s="142"/>
      <c r="Y97" s="142"/>
      <c r="Z97" s="142"/>
      <c r="AA97" s="142"/>
      <c r="AB97" s="142"/>
      <c r="AC97" s="142"/>
      <c r="AD97" s="142"/>
      <c r="AE97" s="142"/>
      <c r="AF97" s="142"/>
      <c r="AG97" s="142"/>
      <c r="AH97" s="142"/>
      <c r="AI97" s="142"/>
      <c r="AJ97" s="142"/>
      <c r="AK97" s="142"/>
      <c r="AL97" s="142"/>
      <c r="AM97" s="142"/>
      <c r="AN97" s="142"/>
      <c r="AO97" s="145"/>
    </row>
    <row r="98" spans="2:41">
      <c r="B98" s="146"/>
      <c r="C98" s="146"/>
      <c r="D98" s="146"/>
      <c r="E98" s="145"/>
      <c r="F98" s="146"/>
      <c r="G98" s="146"/>
      <c r="H98" s="146"/>
      <c r="I98" s="145"/>
      <c r="J98" s="146"/>
      <c r="K98" s="146"/>
      <c r="L98" s="145"/>
      <c r="M98" s="146"/>
      <c r="N98" s="146"/>
      <c r="O98" s="146"/>
      <c r="P98" s="142"/>
      <c r="Q98" s="142"/>
      <c r="R98" s="142"/>
      <c r="S98" s="142"/>
      <c r="T98" s="142"/>
      <c r="U98" s="142"/>
      <c r="V98" s="142"/>
      <c r="W98" s="142"/>
      <c r="X98" s="142"/>
      <c r="Y98" s="142"/>
      <c r="Z98" s="142"/>
      <c r="AA98" s="142"/>
      <c r="AB98" s="142"/>
      <c r="AC98" s="142"/>
      <c r="AD98" s="142"/>
      <c r="AE98" s="142"/>
      <c r="AF98" s="142"/>
      <c r="AG98" s="142"/>
      <c r="AH98" s="142"/>
      <c r="AI98" s="142"/>
      <c r="AJ98" s="142"/>
      <c r="AK98" s="142"/>
      <c r="AL98" s="142"/>
      <c r="AM98" s="142"/>
      <c r="AN98" s="142"/>
      <c r="AO98" s="145"/>
    </row>
    <row r="99" spans="2:41">
      <c r="B99" s="146"/>
      <c r="C99" s="146"/>
      <c r="D99" s="146"/>
      <c r="E99" s="145"/>
      <c r="F99" s="146"/>
      <c r="G99" s="146"/>
      <c r="H99" s="146"/>
      <c r="I99" s="145"/>
      <c r="J99" s="146"/>
      <c r="K99" s="146"/>
      <c r="L99" s="145"/>
      <c r="M99" s="146"/>
      <c r="N99" s="146"/>
      <c r="O99" s="146"/>
      <c r="P99" s="142"/>
      <c r="Q99" s="142"/>
      <c r="R99" s="142"/>
      <c r="S99" s="142"/>
      <c r="T99" s="142"/>
      <c r="U99" s="142"/>
      <c r="V99" s="142"/>
      <c r="W99" s="142"/>
      <c r="X99" s="142"/>
      <c r="Y99" s="142"/>
      <c r="Z99" s="142"/>
      <c r="AA99" s="142"/>
      <c r="AB99" s="142"/>
      <c r="AC99" s="142"/>
      <c r="AD99" s="142"/>
      <c r="AE99" s="142"/>
      <c r="AF99" s="142"/>
      <c r="AG99" s="142"/>
      <c r="AH99" s="142"/>
      <c r="AI99" s="142"/>
      <c r="AJ99" s="142"/>
      <c r="AK99" s="142"/>
      <c r="AL99" s="142"/>
      <c r="AM99" s="142"/>
      <c r="AN99" s="142"/>
      <c r="AO99" s="145"/>
    </row>
    <row r="100" spans="2:41">
      <c r="B100" s="146"/>
      <c r="C100" s="146"/>
      <c r="D100" s="146"/>
      <c r="E100" s="145"/>
      <c r="F100" s="146" t="s">
        <v>84</v>
      </c>
      <c r="G100" s="146"/>
      <c r="H100" s="146"/>
      <c r="I100" s="145"/>
      <c r="J100" s="146"/>
      <c r="K100" s="146"/>
      <c r="L100" s="145"/>
      <c r="M100" s="146"/>
      <c r="N100" s="146"/>
      <c r="O100" s="146"/>
      <c r="P100" s="142"/>
      <c r="Q100" s="142"/>
      <c r="R100" s="142"/>
      <c r="S100" s="142"/>
      <c r="T100" s="142"/>
      <c r="U100" s="142"/>
      <c r="V100" s="142"/>
      <c r="W100" s="142"/>
      <c r="X100" s="142"/>
      <c r="Y100" s="142"/>
      <c r="Z100" s="142"/>
      <c r="AA100" s="142"/>
      <c r="AB100" s="142"/>
      <c r="AC100" s="142"/>
      <c r="AD100" s="142"/>
      <c r="AE100" s="142"/>
      <c r="AF100" s="142"/>
      <c r="AG100" s="142"/>
      <c r="AH100" s="142"/>
      <c r="AI100" s="142"/>
      <c r="AJ100" s="142"/>
      <c r="AK100" s="142"/>
      <c r="AL100" s="142"/>
      <c r="AM100" s="142"/>
      <c r="AN100" s="142"/>
      <c r="AO100" s="145"/>
    </row>
    <row r="101" spans="2:41">
      <c r="B101" s="146"/>
      <c r="C101" s="146"/>
      <c r="D101" s="146"/>
      <c r="E101" s="145"/>
      <c r="F101" s="146" t="s">
        <v>85</v>
      </c>
      <c r="G101" s="146"/>
      <c r="H101" s="146"/>
      <c r="I101" s="145"/>
      <c r="J101" s="146"/>
      <c r="K101" s="146"/>
      <c r="L101" s="145"/>
      <c r="M101" s="146"/>
      <c r="N101" s="146"/>
      <c r="O101" s="146"/>
      <c r="P101" s="142"/>
      <c r="Q101" s="142"/>
      <c r="R101" s="142"/>
      <c r="S101" s="142"/>
      <c r="T101" s="142"/>
      <c r="U101" s="142"/>
      <c r="V101" s="142"/>
      <c r="W101" s="142"/>
      <c r="X101" s="142"/>
      <c r="Y101" s="142"/>
      <c r="Z101" s="142"/>
      <c r="AA101" s="142"/>
      <c r="AB101" s="142"/>
      <c r="AC101" s="142"/>
      <c r="AD101" s="142"/>
      <c r="AE101" s="142"/>
      <c r="AF101" s="142"/>
      <c r="AG101" s="142"/>
      <c r="AH101" s="142"/>
      <c r="AI101" s="142"/>
      <c r="AJ101" s="142"/>
      <c r="AK101" s="142"/>
      <c r="AL101" s="142"/>
      <c r="AM101" s="142"/>
      <c r="AN101" s="142"/>
      <c r="AO101" s="145"/>
    </row>
    <row r="102" spans="2:41">
      <c r="B102" s="146"/>
      <c r="C102" s="146"/>
      <c r="D102" s="146"/>
      <c r="E102" s="145"/>
      <c r="F102" s="146"/>
      <c r="G102" s="146"/>
      <c r="H102" s="146"/>
      <c r="I102" s="145"/>
      <c r="J102" s="146"/>
      <c r="K102" s="146"/>
      <c r="L102" s="145"/>
      <c r="M102" s="146"/>
      <c r="N102" s="146"/>
      <c r="O102" s="146"/>
      <c r="P102" s="142"/>
      <c r="Q102" s="142"/>
      <c r="R102" s="142"/>
      <c r="S102" s="142"/>
      <c r="T102" s="142"/>
      <c r="U102" s="142"/>
      <c r="V102" s="142"/>
      <c r="W102" s="142"/>
      <c r="X102" s="142"/>
      <c r="Y102" s="142"/>
      <c r="Z102" s="142"/>
      <c r="AA102" s="142"/>
      <c r="AB102" s="142"/>
      <c r="AC102" s="142"/>
      <c r="AD102" s="142"/>
      <c r="AE102" s="142"/>
      <c r="AF102" s="142"/>
      <c r="AG102" s="142"/>
      <c r="AH102" s="142"/>
      <c r="AI102" s="142"/>
      <c r="AJ102" s="142"/>
      <c r="AK102" s="142"/>
      <c r="AL102" s="142"/>
      <c r="AM102" s="142"/>
      <c r="AN102" s="142"/>
      <c r="AO102" s="145"/>
    </row>
    <row r="103" spans="2:41">
      <c r="B103" s="146"/>
      <c r="C103" s="146"/>
      <c r="D103" s="146"/>
      <c r="E103" s="145"/>
      <c r="F103" s="146"/>
      <c r="G103" s="146" t="s">
        <v>78</v>
      </c>
      <c r="H103" s="146"/>
      <c r="I103" s="145"/>
      <c r="J103" s="146"/>
      <c r="K103" s="146"/>
      <c r="L103" s="145"/>
      <c r="M103" s="146"/>
      <c r="N103" s="146"/>
      <c r="O103" s="146"/>
      <c r="P103" s="142"/>
      <c r="Q103" s="142"/>
      <c r="R103" s="142"/>
      <c r="S103" s="142"/>
      <c r="T103" s="142"/>
      <c r="U103" s="142"/>
      <c r="V103" s="142"/>
      <c r="W103" s="142"/>
      <c r="X103" s="142"/>
      <c r="Y103" s="142"/>
      <c r="Z103" s="142"/>
      <c r="AA103" s="142"/>
      <c r="AB103" s="142"/>
      <c r="AC103" s="142"/>
      <c r="AD103" s="142"/>
      <c r="AE103" s="142"/>
      <c r="AF103" s="142"/>
      <c r="AG103" s="142"/>
      <c r="AH103" s="142"/>
      <c r="AI103" s="142"/>
      <c r="AJ103" s="142"/>
      <c r="AK103" s="142"/>
      <c r="AL103" s="142"/>
      <c r="AM103" s="142"/>
      <c r="AN103" s="142"/>
      <c r="AO103" s="145"/>
    </row>
    <row r="104" spans="2:41">
      <c r="B104" s="146"/>
      <c r="C104" s="146"/>
      <c r="D104" s="146"/>
      <c r="E104" s="145"/>
      <c r="F104" s="146" t="s">
        <v>38</v>
      </c>
      <c r="G104" s="146">
        <v>2.3E-2</v>
      </c>
      <c r="H104" s="146"/>
      <c r="I104" s="145"/>
      <c r="J104" s="146"/>
      <c r="K104" s="146"/>
      <c r="L104" s="145"/>
      <c r="M104" s="146"/>
      <c r="N104" s="146"/>
      <c r="O104" s="146"/>
      <c r="P104" s="142"/>
      <c r="Q104" s="142"/>
      <c r="R104" s="142"/>
      <c r="S104" s="142"/>
      <c r="T104" s="142"/>
      <c r="U104" s="142"/>
      <c r="V104" s="142"/>
      <c r="W104" s="142"/>
      <c r="X104" s="142"/>
      <c r="Y104" s="142"/>
      <c r="Z104" s="142"/>
      <c r="AA104" s="142"/>
      <c r="AB104" s="142"/>
      <c r="AC104" s="142"/>
      <c r="AD104" s="142"/>
      <c r="AE104" s="142"/>
      <c r="AF104" s="142"/>
      <c r="AG104" s="142"/>
      <c r="AH104" s="142"/>
      <c r="AI104" s="142"/>
      <c r="AJ104" s="142"/>
      <c r="AK104" s="142"/>
      <c r="AL104" s="142"/>
      <c r="AM104" s="142"/>
      <c r="AN104" s="142"/>
      <c r="AO104" s="145"/>
    </row>
    <row r="105" spans="2:41">
      <c r="B105" s="146"/>
      <c r="C105" s="146"/>
      <c r="D105" s="146"/>
      <c r="E105" s="145"/>
      <c r="F105" s="146" t="s">
        <v>39</v>
      </c>
      <c r="G105" s="146">
        <v>2.1999999999999999E-2</v>
      </c>
      <c r="H105" s="146"/>
      <c r="I105" s="145"/>
      <c r="J105" s="146"/>
      <c r="K105" s="146"/>
      <c r="L105" s="145"/>
      <c r="M105" s="146"/>
      <c r="N105" s="146"/>
      <c r="O105" s="146"/>
      <c r="P105" s="142"/>
      <c r="Q105" s="142"/>
      <c r="R105" s="142"/>
      <c r="S105" s="142"/>
      <c r="T105" s="142"/>
      <c r="U105" s="142"/>
      <c r="V105" s="142"/>
      <c r="W105" s="142"/>
      <c r="X105" s="142"/>
      <c r="Y105" s="142"/>
      <c r="Z105" s="142"/>
      <c r="AA105" s="142"/>
      <c r="AB105" s="142"/>
      <c r="AC105" s="142"/>
      <c r="AD105" s="142"/>
      <c r="AE105" s="142"/>
      <c r="AF105" s="142"/>
      <c r="AG105" s="142"/>
      <c r="AH105" s="142"/>
      <c r="AI105" s="142"/>
      <c r="AJ105" s="142"/>
      <c r="AK105" s="142"/>
      <c r="AL105" s="142"/>
      <c r="AM105" s="142"/>
      <c r="AN105" s="142"/>
      <c r="AO105" s="145"/>
    </row>
    <row r="106" spans="2:41">
      <c r="B106" s="146"/>
      <c r="C106" s="146"/>
      <c r="D106" s="146"/>
      <c r="E106" s="145"/>
      <c r="F106" s="146" t="s">
        <v>40</v>
      </c>
      <c r="G106" s="146">
        <v>0.02</v>
      </c>
      <c r="H106" s="146"/>
      <c r="I106" s="145"/>
      <c r="J106" s="146"/>
      <c r="K106" s="146"/>
      <c r="L106" s="145"/>
      <c r="M106" s="146"/>
      <c r="N106" s="146"/>
      <c r="O106" s="146"/>
      <c r="P106" s="142"/>
      <c r="Q106" s="142"/>
      <c r="R106" s="142"/>
      <c r="S106" s="142"/>
      <c r="T106" s="142"/>
      <c r="U106" s="142"/>
      <c r="V106" s="142"/>
      <c r="W106" s="142"/>
      <c r="X106" s="142"/>
      <c r="Y106" s="142"/>
      <c r="Z106" s="142"/>
      <c r="AA106" s="142"/>
      <c r="AB106" s="142"/>
      <c r="AC106" s="142"/>
      <c r="AD106" s="142"/>
      <c r="AE106" s="142"/>
      <c r="AF106" s="142"/>
      <c r="AG106" s="142"/>
      <c r="AH106" s="142"/>
      <c r="AI106" s="142"/>
      <c r="AJ106" s="142"/>
      <c r="AK106" s="142"/>
      <c r="AL106" s="142"/>
      <c r="AM106" s="142"/>
      <c r="AN106" s="142"/>
      <c r="AO106" s="145"/>
    </row>
    <row r="107" spans="2:41">
      <c r="B107" s="146"/>
      <c r="C107" s="146"/>
      <c r="D107" s="146"/>
      <c r="E107" s="145"/>
      <c r="F107" s="146"/>
      <c r="G107" s="146"/>
      <c r="H107" s="146"/>
      <c r="I107" s="145"/>
      <c r="J107" s="146"/>
      <c r="K107" s="146"/>
      <c r="L107" s="145"/>
      <c r="M107" s="146"/>
      <c r="N107" s="146"/>
      <c r="O107" s="146"/>
      <c r="P107" s="142"/>
      <c r="Q107" s="142"/>
      <c r="R107" s="142"/>
      <c r="S107" s="142"/>
      <c r="T107" s="142"/>
      <c r="U107" s="142"/>
      <c r="V107" s="142"/>
      <c r="W107" s="142"/>
      <c r="X107" s="142"/>
      <c r="Y107" s="142"/>
      <c r="Z107" s="142"/>
      <c r="AA107" s="142"/>
      <c r="AB107" s="142"/>
      <c r="AC107" s="142"/>
      <c r="AD107" s="142"/>
      <c r="AE107" s="142"/>
      <c r="AF107" s="142"/>
      <c r="AG107" s="142"/>
      <c r="AH107" s="142"/>
      <c r="AI107" s="142"/>
      <c r="AJ107" s="142"/>
      <c r="AK107" s="142"/>
      <c r="AL107" s="142"/>
      <c r="AM107" s="142"/>
      <c r="AN107" s="142"/>
      <c r="AO107" s="145"/>
    </row>
    <row r="108" spans="2:41">
      <c r="B108" s="146"/>
      <c r="C108" s="146"/>
      <c r="D108" s="146"/>
      <c r="E108" s="145"/>
      <c r="F108" s="146"/>
      <c r="G108" s="146"/>
      <c r="H108" s="146"/>
      <c r="I108" s="145"/>
      <c r="J108" s="146"/>
      <c r="K108" s="146"/>
      <c r="L108" s="145"/>
      <c r="M108" s="146"/>
      <c r="N108" s="146"/>
      <c r="O108" s="146"/>
      <c r="P108" s="142"/>
      <c r="Q108" s="142"/>
      <c r="R108" s="142"/>
      <c r="S108" s="142"/>
      <c r="T108" s="142"/>
      <c r="U108" s="142"/>
      <c r="V108" s="142"/>
      <c r="W108" s="142"/>
      <c r="X108" s="142"/>
      <c r="Y108" s="142"/>
      <c r="Z108" s="142"/>
      <c r="AA108" s="142"/>
      <c r="AB108" s="142"/>
      <c r="AC108" s="142"/>
      <c r="AD108" s="142"/>
      <c r="AE108" s="142"/>
      <c r="AF108" s="142"/>
      <c r="AG108" s="142"/>
      <c r="AH108" s="142"/>
      <c r="AI108" s="142"/>
      <c r="AJ108" s="142"/>
      <c r="AK108" s="142"/>
      <c r="AL108" s="142"/>
      <c r="AM108" s="142"/>
      <c r="AN108" s="142"/>
      <c r="AO108" s="145"/>
    </row>
    <row r="109" spans="2:41">
      <c r="B109" s="146"/>
      <c r="C109" s="146"/>
      <c r="D109" s="146"/>
      <c r="E109" s="145"/>
      <c r="F109" s="146"/>
      <c r="G109" s="146"/>
      <c r="H109" s="146"/>
      <c r="I109" s="145"/>
      <c r="J109" s="146"/>
      <c r="K109" s="146"/>
      <c r="L109" s="145"/>
      <c r="M109" s="146"/>
      <c r="N109" s="146"/>
      <c r="O109" s="146"/>
      <c r="P109" s="142"/>
      <c r="Q109" s="142"/>
      <c r="R109" s="142"/>
      <c r="S109" s="142"/>
      <c r="T109" s="142"/>
      <c r="U109" s="142"/>
      <c r="V109" s="142"/>
      <c r="W109" s="142"/>
      <c r="X109" s="142"/>
      <c r="Y109" s="142"/>
      <c r="Z109" s="142"/>
      <c r="AA109" s="142"/>
      <c r="AB109" s="142"/>
      <c r="AC109" s="142"/>
      <c r="AD109" s="142"/>
      <c r="AE109" s="142"/>
      <c r="AF109" s="142"/>
      <c r="AG109" s="142"/>
      <c r="AH109" s="142"/>
      <c r="AI109" s="142"/>
      <c r="AJ109" s="142"/>
      <c r="AK109" s="142"/>
      <c r="AL109" s="142"/>
      <c r="AM109" s="142"/>
      <c r="AN109" s="142"/>
      <c r="AO109" s="145"/>
    </row>
    <row r="110" spans="2:41">
      <c r="B110" s="146"/>
      <c r="C110" s="146"/>
      <c r="D110" s="146"/>
      <c r="E110" s="145"/>
      <c r="F110" s="146"/>
      <c r="G110" s="146"/>
      <c r="H110" s="146"/>
      <c r="I110" s="145"/>
      <c r="J110" s="146"/>
      <c r="K110" s="146"/>
      <c r="L110" s="145"/>
      <c r="M110" s="146"/>
      <c r="N110" s="146"/>
      <c r="O110" s="146"/>
      <c r="P110" s="142"/>
      <c r="Q110" s="142"/>
      <c r="R110" s="142"/>
      <c r="S110" s="142"/>
      <c r="T110" s="142"/>
      <c r="U110" s="142"/>
      <c r="V110" s="142"/>
      <c r="W110" s="142"/>
      <c r="X110" s="142"/>
      <c r="Y110" s="142"/>
      <c r="Z110" s="142"/>
      <c r="AA110" s="142"/>
      <c r="AB110" s="142"/>
      <c r="AC110" s="142"/>
      <c r="AD110" s="142"/>
      <c r="AE110" s="142"/>
      <c r="AF110" s="142"/>
      <c r="AG110" s="142"/>
      <c r="AH110" s="142"/>
      <c r="AI110" s="142"/>
      <c r="AJ110" s="142"/>
      <c r="AK110" s="142"/>
      <c r="AL110" s="142"/>
      <c r="AM110" s="142"/>
      <c r="AN110" s="142"/>
      <c r="AO110" s="145"/>
    </row>
    <row r="111" spans="2:41">
      <c r="B111" s="146"/>
      <c r="C111" s="146"/>
      <c r="D111" s="146"/>
      <c r="E111" s="145"/>
      <c r="F111" s="146"/>
      <c r="G111" s="146"/>
      <c r="H111" s="146"/>
      <c r="I111" s="145"/>
      <c r="J111" s="146"/>
      <c r="K111" s="146"/>
      <c r="L111" s="145"/>
      <c r="M111" s="146"/>
      <c r="N111" s="146"/>
      <c r="O111" s="146"/>
      <c r="P111" s="142"/>
      <c r="Q111" s="142"/>
      <c r="R111" s="142"/>
      <c r="S111" s="142"/>
      <c r="T111" s="142"/>
      <c r="U111" s="142"/>
      <c r="V111" s="142"/>
      <c r="W111" s="142"/>
      <c r="X111" s="142"/>
      <c r="Y111" s="142"/>
      <c r="Z111" s="142"/>
      <c r="AA111" s="142"/>
      <c r="AB111" s="142"/>
      <c r="AC111" s="142"/>
      <c r="AD111" s="142"/>
      <c r="AE111" s="142"/>
      <c r="AF111" s="142"/>
      <c r="AG111" s="142"/>
      <c r="AH111" s="142"/>
      <c r="AI111" s="142"/>
      <c r="AJ111" s="142"/>
      <c r="AK111" s="142"/>
      <c r="AL111" s="142"/>
      <c r="AM111" s="142"/>
      <c r="AN111" s="142"/>
      <c r="AO111" s="145"/>
    </row>
    <row r="112" spans="2:41">
      <c r="B112" s="146"/>
      <c r="C112" s="146"/>
      <c r="D112" s="146"/>
      <c r="E112" s="145"/>
      <c r="F112" s="146"/>
      <c r="G112" s="146"/>
      <c r="H112" s="146"/>
      <c r="I112" s="145"/>
      <c r="J112" s="146"/>
      <c r="K112" s="146"/>
      <c r="L112" s="145"/>
      <c r="M112" s="146"/>
      <c r="N112" s="146"/>
      <c r="O112" s="146"/>
      <c r="P112" s="142"/>
      <c r="Q112" s="142"/>
      <c r="R112" s="142"/>
      <c r="S112" s="142"/>
      <c r="T112" s="142"/>
      <c r="U112" s="142"/>
      <c r="V112" s="142"/>
      <c r="W112" s="142"/>
      <c r="X112" s="142"/>
      <c r="Y112" s="142"/>
      <c r="Z112" s="142"/>
      <c r="AA112" s="142"/>
      <c r="AB112" s="142"/>
      <c r="AC112" s="142"/>
      <c r="AD112" s="142"/>
      <c r="AE112" s="142"/>
      <c r="AF112" s="142"/>
      <c r="AG112" s="142"/>
      <c r="AH112" s="142"/>
      <c r="AI112" s="142"/>
      <c r="AJ112" s="142"/>
      <c r="AK112" s="142"/>
      <c r="AL112" s="142"/>
      <c r="AM112" s="142"/>
      <c r="AN112" s="142"/>
      <c r="AO112" s="145"/>
    </row>
    <row r="113" spans="1:41">
      <c r="A113" s="145"/>
      <c r="B113" s="146"/>
      <c r="C113" s="146"/>
      <c r="D113" s="146"/>
      <c r="E113" s="145"/>
      <c r="F113" s="146"/>
      <c r="G113" s="146"/>
      <c r="H113" s="146"/>
      <c r="I113" s="145"/>
      <c r="J113" s="146"/>
      <c r="K113" s="146"/>
      <c r="L113" s="145"/>
      <c r="M113" s="146"/>
      <c r="N113" s="146"/>
      <c r="O113" s="146"/>
      <c r="P113" s="142"/>
      <c r="Q113" s="142"/>
      <c r="R113" s="142"/>
      <c r="S113" s="142"/>
      <c r="T113" s="142"/>
      <c r="U113" s="142"/>
      <c r="V113" s="142"/>
      <c r="W113" s="142"/>
      <c r="X113" s="142"/>
      <c r="Y113" s="142"/>
      <c r="Z113" s="142"/>
      <c r="AA113" s="142"/>
      <c r="AB113" s="142"/>
      <c r="AC113" s="142"/>
      <c r="AD113" s="142"/>
      <c r="AE113" s="142"/>
      <c r="AF113" s="142"/>
      <c r="AG113" s="142"/>
      <c r="AH113" s="142"/>
      <c r="AI113" s="142"/>
      <c r="AJ113" s="142"/>
      <c r="AK113" s="142"/>
      <c r="AL113" s="142"/>
      <c r="AM113" s="142"/>
      <c r="AN113" s="142"/>
      <c r="AO113" s="145"/>
    </row>
    <row r="114" spans="1:41">
      <c r="A114" s="145"/>
      <c r="B114" s="146"/>
      <c r="C114" s="146"/>
      <c r="D114" s="146"/>
      <c r="E114" s="145"/>
      <c r="F114" s="146"/>
      <c r="G114" s="146"/>
      <c r="H114" s="146"/>
      <c r="I114" s="145"/>
      <c r="J114" s="146"/>
      <c r="K114" s="146"/>
      <c r="L114" s="145"/>
      <c r="M114" s="146"/>
      <c r="N114" s="146"/>
      <c r="O114" s="146"/>
      <c r="P114" s="142"/>
      <c r="Q114" s="142"/>
      <c r="R114" s="142"/>
      <c r="S114" s="142"/>
      <c r="T114" s="142"/>
      <c r="U114" s="142"/>
      <c r="V114" s="142"/>
      <c r="W114" s="142"/>
      <c r="X114" s="142"/>
      <c r="Y114" s="142"/>
      <c r="Z114" s="142"/>
      <c r="AA114" s="142"/>
      <c r="AB114" s="142"/>
      <c r="AC114" s="142"/>
      <c r="AD114" s="142"/>
      <c r="AE114" s="142"/>
      <c r="AF114" s="142"/>
      <c r="AG114" s="142"/>
      <c r="AH114" s="142"/>
      <c r="AI114" s="142"/>
      <c r="AJ114" s="142"/>
      <c r="AK114" s="142"/>
      <c r="AL114" s="142"/>
      <c r="AM114" s="142"/>
      <c r="AN114" s="142"/>
      <c r="AO114" s="145"/>
    </row>
    <row r="115" spans="1:41">
      <c r="A115" s="145"/>
      <c r="B115" s="146"/>
      <c r="C115" s="146"/>
      <c r="D115" s="146"/>
      <c r="E115" s="145"/>
      <c r="F115" s="146"/>
      <c r="G115" s="146"/>
      <c r="H115" s="146"/>
      <c r="I115" s="145"/>
      <c r="J115" s="146"/>
      <c r="K115" s="146"/>
      <c r="L115" s="145"/>
      <c r="M115" s="146"/>
      <c r="N115" s="146"/>
      <c r="O115" s="146"/>
      <c r="P115" s="142"/>
      <c r="Q115" s="142"/>
      <c r="R115" s="142"/>
      <c r="S115" s="142"/>
      <c r="T115" s="142"/>
      <c r="U115" s="142"/>
      <c r="V115" s="142"/>
      <c r="W115" s="142"/>
      <c r="X115" s="142"/>
      <c r="Y115" s="142"/>
      <c r="Z115" s="142"/>
      <c r="AA115" s="142"/>
      <c r="AB115" s="142"/>
      <c r="AC115" s="142"/>
      <c r="AD115" s="142"/>
      <c r="AE115" s="142"/>
      <c r="AF115" s="142"/>
      <c r="AG115" s="142"/>
      <c r="AH115" s="142"/>
      <c r="AI115" s="142"/>
      <c r="AJ115" s="142"/>
      <c r="AK115" s="142"/>
      <c r="AL115" s="142"/>
      <c r="AM115" s="142"/>
      <c r="AN115" s="142"/>
      <c r="AO115" s="145"/>
    </row>
    <row r="116" spans="1:41">
      <c r="A116" s="145"/>
      <c r="B116" s="146"/>
      <c r="C116" s="146"/>
      <c r="D116" s="146"/>
      <c r="E116" s="145"/>
      <c r="F116" s="146"/>
      <c r="G116" s="146"/>
      <c r="H116" s="146"/>
      <c r="I116" s="145"/>
      <c r="J116" s="146"/>
      <c r="K116" s="146"/>
      <c r="L116" s="145"/>
      <c r="M116" s="146"/>
      <c r="N116" s="146"/>
      <c r="O116" s="146"/>
      <c r="P116" s="142"/>
      <c r="Q116" s="142"/>
      <c r="R116" s="142"/>
      <c r="S116" s="142"/>
      <c r="T116" s="142"/>
      <c r="U116" s="142"/>
      <c r="V116" s="142"/>
      <c r="W116" s="142"/>
      <c r="X116" s="142"/>
      <c r="Y116" s="142"/>
      <c r="Z116" s="142"/>
      <c r="AA116" s="142"/>
      <c r="AB116" s="142"/>
      <c r="AC116" s="142"/>
      <c r="AD116" s="142"/>
      <c r="AE116" s="142"/>
      <c r="AF116" s="142"/>
      <c r="AG116" s="142"/>
      <c r="AH116" s="142"/>
      <c r="AI116" s="142"/>
      <c r="AJ116" s="142"/>
      <c r="AK116" s="142"/>
      <c r="AL116" s="142"/>
      <c r="AM116" s="142"/>
      <c r="AN116" s="142"/>
      <c r="AO116" s="145"/>
    </row>
    <row r="117" spans="1:41">
      <c r="A117" s="145"/>
      <c r="B117" s="146"/>
      <c r="C117" s="146"/>
      <c r="D117" s="146"/>
      <c r="E117" s="145"/>
      <c r="F117" s="146"/>
      <c r="G117" s="146"/>
      <c r="H117" s="146"/>
      <c r="I117" s="145"/>
      <c r="J117" s="146"/>
      <c r="K117" s="146"/>
      <c r="L117" s="145"/>
      <c r="M117" s="146"/>
      <c r="N117" s="146"/>
      <c r="O117" s="146"/>
      <c r="P117" s="142"/>
      <c r="Q117" s="142"/>
      <c r="R117" s="142"/>
      <c r="S117" s="142"/>
      <c r="T117" s="142"/>
      <c r="U117" s="142"/>
      <c r="V117" s="142"/>
      <c r="W117" s="142"/>
      <c r="X117" s="142"/>
      <c r="Y117" s="142"/>
      <c r="Z117" s="142"/>
      <c r="AA117" s="142"/>
      <c r="AB117" s="142"/>
      <c r="AC117" s="142"/>
      <c r="AD117" s="142"/>
      <c r="AE117" s="142"/>
      <c r="AF117" s="142"/>
      <c r="AG117" s="142"/>
      <c r="AH117" s="142"/>
      <c r="AI117" s="142"/>
      <c r="AJ117" s="142"/>
      <c r="AK117" s="142"/>
      <c r="AL117" s="142"/>
      <c r="AM117" s="142"/>
      <c r="AN117" s="142"/>
      <c r="AO117" s="145"/>
    </row>
    <row r="118" spans="1:41">
      <c r="A118" s="145"/>
      <c r="B118" s="146"/>
      <c r="C118" s="146"/>
      <c r="D118" s="146"/>
      <c r="E118" s="145"/>
      <c r="F118" s="146"/>
      <c r="G118" s="146"/>
      <c r="H118" s="146"/>
      <c r="I118" s="145"/>
      <c r="J118" s="146"/>
      <c r="K118" s="146"/>
      <c r="L118" s="145"/>
      <c r="M118" s="146"/>
      <c r="N118" s="146"/>
      <c r="O118" s="146"/>
      <c r="P118" s="142"/>
      <c r="Q118" s="142"/>
      <c r="R118" s="142"/>
      <c r="S118" s="142"/>
      <c r="T118" s="142"/>
      <c r="U118" s="142"/>
      <c r="V118" s="142"/>
      <c r="W118" s="142"/>
      <c r="X118" s="142"/>
      <c r="Y118" s="142"/>
      <c r="Z118" s="142"/>
      <c r="AA118" s="142"/>
      <c r="AB118" s="142"/>
      <c r="AC118" s="142"/>
      <c r="AD118" s="142"/>
      <c r="AE118" s="142"/>
      <c r="AF118" s="142"/>
      <c r="AG118" s="142"/>
      <c r="AH118" s="142"/>
      <c r="AI118" s="142"/>
      <c r="AJ118" s="142"/>
      <c r="AK118" s="142"/>
      <c r="AL118" s="142"/>
      <c r="AM118" s="142"/>
      <c r="AN118" s="142"/>
      <c r="AO118" s="145"/>
    </row>
    <row r="119" spans="1:41">
      <c r="A119" s="145"/>
      <c r="B119" s="146"/>
      <c r="C119" s="146"/>
      <c r="D119" s="146"/>
      <c r="E119" s="145"/>
      <c r="F119" s="146"/>
      <c r="G119" s="146"/>
      <c r="H119" s="146"/>
      <c r="I119" s="145"/>
      <c r="J119" s="146"/>
      <c r="K119" s="146"/>
      <c r="L119" s="145"/>
      <c r="M119" s="146"/>
      <c r="N119" s="146"/>
      <c r="O119" s="146"/>
      <c r="P119" s="142"/>
      <c r="Q119" s="142"/>
      <c r="R119" s="142"/>
      <c r="S119" s="142"/>
      <c r="T119" s="142"/>
      <c r="U119" s="142"/>
      <c r="V119" s="142"/>
      <c r="W119" s="142"/>
      <c r="X119" s="142"/>
      <c r="Y119" s="142"/>
      <c r="Z119" s="142"/>
      <c r="AA119" s="142"/>
      <c r="AB119" s="142"/>
      <c r="AC119" s="142"/>
      <c r="AD119" s="142"/>
      <c r="AE119" s="142"/>
      <c r="AF119" s="142"/>
      <c r="AG119" s="142"/>
      <c r="AH119" s="142"/>
      <c r="AI119" s="142"/>
      <c r="AJ119" s="142"/>
      <c r="AK119" s="142"/>
      <c r="AL119" s="142"/>
      <c r="AM119" s="142"/>
      <c r="AN119" s="142"/>
      <c r="AO119" s="145"/>
    </row>
    <row r="120" spans="1:41">
      <c r="A120" s="145"/>
      <c r="B120" s="146"/>
      <c r="C120" s="146"/>
      <c r="D120" s="146"/>
      <c r="E120" s="145"/>
      <c r="F120" s="146"/>
      <c r="G120" s="146"/>
      <c r="H120" s="146"/>
      <c r="I120" s="145"/>
      <c r="J120" s="146"/>
      <c r="K120" s="146"/>
      <c r="L120" s="145"/>
      <c r="M120" s="146"/>
      <c r="N120" s="146"/>
      <c r="O120" s="146"/>
      <c r="P120" s="142"/>
      <c r="Q120" s="142"/>
      <c r="R120" s="142"/>
      <c r="S120" s="142"/>
      <c r="T120" s="142"/>
      <c r="U120" s="142"/>
      <c r="V120" s="142"/>
      <c r="W120" s="142"/>
      <c r="X120" s="142"/>
      <c r="Y120" s="142"/>
      <c r="Z120" s="142"/>
      <c r="AA120" s="142"/>
      <c r="AB120" s="142"/>
      <c r="AC120" s="142"/>
      <c r="AD120" s="142"/>
      <c r="AE120" s="142"/>
      <c r="AF120" s="142"/>
      <c r="AG120" s="142"/>
      <c r="AH120" s="142"/>
      <c r="AI120" s="142"/>
      <c r="AJ120" s="142"/>
      <c r="AK120" s="142"/>
      <c r="AL120" s="142"/>
      <c r="AM120" s="142"/>
      <c r="AN120" s="142"/>
      <c r="AO120" s="145"/>
    </row>
    <row r="121" spans="1:41">
      <c r="A121" s="147" t="s">
        <v>86</v>
      </c>
      <c r="B121" s="115" t="s">
        <v>18</v>
      </c>
      <c r="C121" s="115" t="s">
        <v>31</v>
      </c>
      <c r="D121" s="115" t="s">
        <v>32</v>
      </c>
      <c r="E121" s="115" t="s">
        <v>33</v>
      </c>
      <c r="F121" s="115" t="s">
        <v>34</v>
      </c>
      <c r="G121" s="116" t="s">
        <v>35</v>
      </c>
      <c r="H121" s="116" t="s">
        <v>36</v>
      </c>
      <c r="I121" s="116" t="s">
        <v>37</v>
      </c>
      <c r="J121" s="116" t="s">
        <v>38</v>
      </c>
      <c r="K121" s="116" t="s">
        <v>39</v>
      </c>
      <c r="L121" s="116" t="s">
        <v>40</v>
      </c>
      <c r="M121" s="145"/>
      <c r="N121" s="145"/>
      <c r="O121" s="145"/>
      <c r="P121" s="142"/>
      <c r="Q121" s="142"/>
      <c r="R121" s="142"/>
      <c r="S121" s="142"/>
      <c r="T121" s="142"/>
      <c r="U121" s="142"/>
      <c r="V121" s="142"/>
      <c r="W121" s="142"/>
      <c r="X121" s="142"/>
      <c r="Y121" s="142"/>
      <c r="Z121" s="142"/>
      <c r="AA121" s="142"/>
      <c r="AB121" s="142"/>
      <c r="AC121" s="142"/>
      <c r="AD121" s="142"/>
      <c r="AE121" s="142"/>
      <c r="AF121" s="142"/>
      <c r="AG121" s="142"/>
      <c r="AH121" s="142"/>
      <c r="AI121" s="142"/>
      <c r="AJ121" s="142"/>
      <c r="AK121" s="142"/>
      <c r="AL121" s="142"/>
      <c r="AM121" s="142"/>
      <c r="AN121" s="142"/>
      <c r="AO121" s="145"/>
    </row>
    <row r="122" spans="1:41">
      <c r="A122" s="145" t="s">
        <v>87</v>
      </c>
      <c r="B122" s="146">
        <f>G49</f>
        <v>7.7839083488864938E-2</v>
      </c>
      <c r="C122" s="146">
        <f>G50</f>
        <v>9.4490087146362936E-2</v>
      </c>
      <c r="D122" s="146">
        <f>G51</f>
        <v>7.8100526957796984E-2</v>
      </c>
      <c r="E122" s="146">
        <f>G65</f>
        <v>6.2151143956890496E-2</v>
      </c>
      <c r="F122" s="146">
        <f>G66</f>
        <v>5.3161815114363443E-2</v>
      </c>
      <c r="G122" s="146">
        <f>G67</f>
        <v>3.5493802649495636E-2</v>
      </c>
      <c r="H122" s="146">
        <f>G84</f>
        <v>5.3808289539307552E-2</v>
      </c>
      <c r="I122" s="146">
        <f>G85</f>
        <v>0.12368855126602875</v>
      </c>
      <c r="J122" s="146">
        <f>G104</f>
        <v>2.3E-2</v>
      </c>
      <c r="K122" s="146">
        <f>G105</f>
        <v>2.1999999999999999E-2</v>
      </c>
      <c r="L122" s="146">
        <f>G106</f>
        <v>0.02</v>
      </c>
      <c r="M122" s="146"/>
      <c r="N122" s="146"/>
      <c r="O122" s="146"/>
      <c r="P122" s="142"/>
      <c r="Q122" s="142"/>
      <c r="R122" s="142"/>
      <c r="S122" s="142"/>
      <c r="T122" s="142"/>
      <c r="U122" s="142"/>
      <c r="V122" s="142"/>
      <c r="W122" s="142"/>
      <c r="X122" s="142"/>
      <c r="Y122" s="142"/>
      <c r="Z122" s="142"/>
      <c r="AA122" s="142"/>
      <c r="AB122" s="142"/>
      <c r="AC122" s="142"/>
      <c r="AD122" s="142"/>
      <c r="AE122" s="142"/>
      <c r="AF122" s="142"/>
      <c r="AG122" s="142"/>
      <c r="AH122" s="142"/>
      <c r="AI122" s="142"/>
      <c r="AJ122" s="142"/>
      <c r="AK122" s="142"/>
      <c r="AL122" s="142"/>
      <c r="AM122" s="142"/>
      <c r="AN122" s="142"/>
      <c r="AO122" s="145"/>
    </row>
    <row r="123" spans="1:41">
      <c r="A123" s="145"/>
      <c r="B123" s="146"/>
      <c r="C123" s="146"/>
      <c r="D123" s="146"/>
      <c r="E123" s="145"/>
      <c r="F123" s="146"/>
      <c r="G123" s="146"/>
      <c r="H123" s="146"/>
      <c r="I123" s="145"/>
      <c r="J123" s="146"/>
      <c r="K123" s="146"/>
      <c r="L123" s="145"/>
      <c r="M123" s="146"/>
      <c r="N123" s="146"/>
      <c r="O123" s="146"/>
      <c r="P123" s="142"/>
      <c r="Q123" s="142"/>
      <c r="R123" s="142"/>
      <c r="S123" s="142"/>
      <c r="T123" s="142"/>
      <c r="U123" s="142"/>
      <c r="V123" s="142"/>
      <c r="W123" s="142"/>
      <c r="X123" s="142"/>
      <c r="Y123" s="142"/>
      <c r="Z123" s="142"/>
      <c r="AA123" s="142"/>
      <c r="AB123" s="142"/>
      <c r="AC123" s="142"/>
      <c r="AD123" s="142"/>
      <c r="AE123" s="142"/>
      <c r="AF123" s="142"/>
      <c r="AG123" s="142"/>
      <c r="AH123" s="142"/>
      <c r="AI123" s="142"/>
      <c r="AJ123" s="142"/>
      <c r="AK123" s="142"/>
      <c r="AL123" s="142"/>
      <c r="AM123" s="142"/>
      <c r="AN123" s="142"/>
      <c r="AO123" s="145"/>
    </row>
    <row r="124" spans="1:41">
      <c r="A124" s="145"/>
      <c r="B124" s="146"/>
      <c r="C124" s="146"/>
      <c r="D124" s="146"/>
      <c r="E124" s="145"/>
      <c r="F124" s="146"/>
      <c r="G124" s="146"/>
      <c r="H124" s="146"/>
      <c r="I124" s="145"/>
      <c r="J124" s="146"/>
      <c r="K124" s="146"/>
      <c r="L124" s="145"/>
      <c r="M124" s="146"/>
      <c r="N124" s="146"/>
      <c r="O124" s="146"/>
      <c r="P124" s="142"/>
      <c r="Q124" s="142"/>
      <c r="R124" s="142"/>
      <c r="S124" s="142"/>
      <c r="T124" s="142"/>
      <c r="U124" s="142"/>
      <c r="V124" s="142"/>
      <c r="W124" s="142"/>
      <c r="X124" s="142"/>
      <c r="Y124" s="142"/>
      <c r="Z124" s="142"/>
      <c r="AA124" s="142"/>
      <c r="AB124" s="142"/>
      <c r="AC124" s="142"/>
      <c r="AD124" s="142"/>
      <c r="AE124" s="142"/>
      <c r="AF124" s="142"/>
      <c r="AG124" s="142"/>
      <c r="AH124" s="142"/>
      <c r="AI124" s="142"/>
      <c r="AJ124" s="142"/>
      <c r="AK124" s="142"/>
      <c r="AL124" s="142"/>
      <c r="AM124" s="142"/>
      <c r="AN124" s="142"/>
      <c r="AO124" s="145"/>
    </row>
    <row r="125" spans="1:41">
      <c r="A125" s="145"/>
      <c r="B125" s="146"/>
      <c r="C125" s="146"/>
      <c r="D125" s="146"/>
      <c r="E125" s="145"/>
      <c r="F125" s="146"/>
      <c r="G125" s="146"/>
      <c r="H125" s="146"/>
      <c r="I125" s="145"/>
      <c r="J125" s="146"/>
      <c r="K125" s="146"/>
      <c r="L125" s="145"/>
      <c r="M125" s="146"/>
      <c r="N125" s="146"/>
      <c r="O125" s="146"/>
      <c r="P125" s="142"/>
      <c r="Q125" s="142"/>
      <c r="R125" s="142"/>
      <c r="S125" s="142"/>
      <c r="T125" s="142"/>
      <c r="U125" s="142"/>
      <c r="V125" s="142"/>
      <c r="W125" s="142"/>
      <c r="X125" s="142"/>
      <c r="Y125" s="142"/>
      <c r="Z125" s="142"/>
      <c r="AA125" s="142"/>
      <c r="AB125" s="142"/>
      <c r="AC125" s="142"/>
      <c r="AD125" s="142"/>
      <c r="AE125" s="142"/>
      <c r="AF125" s="142"/>
      <c r="AG125" s="142"/>
      <c r="AH125" s="142"/>
      <c r="AI125" s="142"/>
      <c r="AJ125" s="142"/>
      <c r="AK125" s="142"/>
      <c r="AL125" s="142"/>
      <c r="AM125" s="142"/>
      <c r="AN125" s="142"/>
      <c r="AO125" s="145"/>
    </row>
    <row r="126" spans="1:41">
      <c r="A126" s="145"/>
      <c r="B126" s="146"/>
      <c r="C126" s="146"/>
      <c r="D126" s="146"/>
      <c r="E126" s="145"/>
      <c r="F126" s="146"/>
      <c r="G126" s="146"/>
      <c r="H126" s="146"/>
      <c r="I126" s="145"/>
      <c r="J126" s="146"/>
      <c r="K126" s="146"/>
      <c r="L126" s="145"/>
      <c r="M126" s="146"/>
      <c r="N126" s="146"/>
      <c r="O126" s="146"/>
      <c r="P126" s="142"/>
      <c r="Q126" s="142"/>
      <c r="R126" s="142"/>
      <c r="S126" s="142"/>
      <c r="T126" s="142"/>
      <c r="U126" s="142"/>
      <c r="V126" s="142"/>
      <c r="W126" s="142"/>
      <c r="X126" s="142"/>
      <c r="Y126" s="142"/>
      <c r="Z126" s="142"/>
      <c r="AA126" s="142"/>
      <c r="AB126" s="142"/>
      <c r="AC126" s="142"/>
      <c r="AD126" s="142"/>
      <c r="AE126" s="142"/>
      <c r="AF126" s="142"/>
      <c r="AG126" s="142"/>
      <c r="AH126" s="142"/>
      <c r="AI126" s="142"/>
      <c r="AJ126" s="142"/>
      <c r="AK126" s="142"/>
      <c r="AL126" s="142"/>
      <c r="AM126" s="142"/>
      <c r="AN126" s="142"/>
      <c r="AO126" s="145"/>
    </row>
    <row r="127" spans="1:41">
      <c r="A127" s="145"/>
      <c r="B127" s="146"/>
      <c r="C127" s="146"/>
      <c r="D127" s="146"/>
      <c r="E127" s="145"/>
      <c r="F127" s="146"/>
      <c r="G127" s="146"/>
      <c r="H127" s="146"/>
      <c r="I127" s="145"/>
      <c r="J127" s="146"/>
      <c r="K127" s="146"/>
      <c r="L127" s="145"/>
      <c r="M127" s="146"/>
      <c r="N127" s="146"/>
      <c r="O127" s="146"/>
      <c r="P127" s="142"/>
      <c r="Q127" s="142"/>
      <c r="R127" s="142"/>
      <c r="S127" s="142"/>
      <c r="T127" s="142"/>
      <c r="U127" s="142"/>
      <c r="V127" s="142"/>
      <c r="W127" s="142"/>
      <c r="X127" s="142"/>
      <c r="Y127" s="142"/>
      <c r="Z127" s="142"/>
      <c r="AA127" s="142"/>
      <c r="AB127" s="142"/>
      <c r="AC127" s="142"/>
      <c r="AD127" s="142"/>
      <c r="AE127" s="142"/>
      <c r="AF127" s="142"/>
      <c r="AG127" s="142"/>
      <c r="AH127" s="142"/>
      <c r="AI127" s="142"/>
      <c r="AJ127" s="142"/>
      <c r="AK127" s="142"/>
      <c r="AL127" s="142"/>
      <c r="AM127" s="142"/>
      <c r="AN127" s="142"/>
      <c r="AO127" s="145"/>
    </row>
    <row r="128" spans="1:41">
      <c r="A128" s="145"/>
      <c r="B128" s="146"/>
      <c r="C128" s="146"/>
      <c r="D128" s="146"/>
      <c r="E128" s="145"/>
      <c r="F128" s="146"/>
      <c r="G128" s="146"/>
      <c r="H128" s="146"/>
      <c r="I128" s="145"/>
      <c r="J128" s="146"/>
      <c r="K128" s="146"/>
      <c r="L128" s="145"/>
      <c r="M128" s="146"/>
      <c r="N128" s="146"/>
      <c r="O128" s="146"/>
      <c r="P128" s="142"/>
      <c r="Q128" s="142"/>
      <c r="R128" s="142"/>
      <c r="S128" s="142"/>
      <c r="T128" s="142"/>
      <c r="U128" s="142"/>
      <c r="V128" s="142"/>
      <c r="W128" s="142"/>
      <c r="X128" s="142"/>
      <c r="Y128" s="142"/>
      <c r="Z128" s="142"/>
      <c r="AA128" s="142"/>
      <c r="AB128" s="142"/>
      <c r="AC128" s="142"/>
      <c r="AD128" s="142"/>
      <c r="AE128" s="142"/>
      <c r="AF128" s="142"/>
      <c r="AG128" s="142"/>
      <c r="AH128" s="142"/>
      <c r="AI128" s="142"/>
      <c r="AJ128" s="142"/>
      <c r="AK128" s="142"/>
      <c r="AL128" s="142"/>
      <c r="AM128" s="142"/>
      <c r="AN128" s="142"/>
      <c r="AO128" s="145"/>
    </row>
    <row r="129" spans="2:41">
      <c r="B129" s="146"/>
      <c r="C129" s="146"/>
      <c r="D129" s="146"/>
      <c r="E129" s="145"/>
      <c r="F129" s="146"/>
      <c r="G129" s="146"/>
      <c r="H129" s="146"/>
      <c r="I129" s="145"/>
      <c r="J129" s="146"/>
      <c r="K129" s="146"/>
      <c r="L129" s="145"/>
      <c r="M129" s="146"/>
      <c r="N129" s="146"/>
      <c r="O129" s="146"/>
      <c r="P129" s="142"/>
      <c r="Q129" s="142"/>
      <c r="R129" s="142"/>
      <c r="S129" s="142"/>
      <c r="T129" s="142"/>
      <c r="U129" s="142"/>
      <c r="V129" s="142"/>
      <c r="W129" s="142"/>
      <c r="X129" s="142"/>
      <c r="Y129" s="142"/>
      <c r="Z129" s="142"/>
      <c r="AA129" s="142"/>
      <c r="AB129" s="142"/>
      <c r="AC129" s="142"/>
      <c r="AD129" s="142"/>
      <c r="AE129" s="142"/>
      <c r="AF129" s="142"/>
      <c r="AG129" s="142"/>
      <c r="AH129" s="142"/>
      <c r="AI129" s="142"/>
      <c r="AJ129" s="142"/>
      <c r="AK129" s="142"/>
      <c r="AL129" s="142"/>
      <c r="AM129" s="142"/>
      <c r="AN129" s="142"/>
      <c r="AO129" s="145"/>
    </row>
    <row r="130" spans="2:41">
      <c r="B130" s="146"/>
      <c r="C130" s="146"/>
      <c r="D130" s="146"/>
      <c r="E130" s="145"/>
      <c r="F130" s="146"/>
      <c r="G130" s="146"/>
      <c r="H130" s="146"/>
      <c r="I130" s="145"/>
      <c r="J130" s="146"/>
      <c r="K130" s="146"/>
      <c r="L130" s="145"/>
      <c r="M130" s="146"/>
      <c r="N130" s="146"/>
      <c r="O130" s="146"/>
      <c r="P130" s="142"/>
      <c r="Q130" s="142"/>
      <c r="R130" s="142"/>
      <c r="S130" s="142"/>
      <c r="T130" s="142"/>
      <c r="U130" s="142"/>
      <c r="V130" s="142"/>
      <c r="W130" s="142"/>
      <c r="X130" s="142"/>
      <c r="Y130" s="142"/>
      <c r="Z130" s="142"/>
      <c r="AA130" s="142"/>
      <c r="AB130" s="142"/>
      <c r="AC130" s="142"/>
      <c r="AD130" s="142"/>
      <c r="AE130" s="142"/>
      <c r="AF130" s="142"/>
      <c r="AG130" s="142"/>
      <c r="AH130" s="142"/>
      <c r="AI130" s="142"/>
      <c r="AJ130" s="142"/>
      <c r="AK130" s="142"/>
      <c r="AL130" s="142"/>
      <c r="AM130" s="142"/>
      <c r="AN130" s="142"/>
      <c r="AO130" s="145"/>
    </row>
    <row r="131" spans="2:41">
      <c r="B131" s="146"/>
      <c r="C131" s="146"/>
      <c r="D131" s="146"/>
      <c r="E131" s="145"/>
      <c r="F131" s="146"/>
      <c r="G131" s="146"/>
      <c r="H131" s="146"/>
      <c r="I131" s="145"/>
      <c r="J131" s="146"/>
      <c r="K131" s="146"/>
      <c r="L131" s="145"/>
      <c r="M131" s="146"/>
      <c r="N131" s="146"/>
      <c r="O131" s="146"/>
      <c r="P131" s="142"/>
      <c r="Q131" s="142"/>
      <c r="R131" s="142"/>
      <c r="S131" s="142"/>
      <c r="T131" s="142"/>
      <c r="U131" s="142"/>
      <c r="V131" s="142"/>
      <c r="W131" s="142"/>
      <c r="X131" s="142"/>
      <c r="Y131" s="142"/>
      <c r="Z131" s="142"/>
      <c r="AA131" s="142"/>
      <c r="AB131" s="142"/>
      <c r="AC131" s="142"/>
      <c r="AD131" s="142"/>
      <c r="AE131" s="142"/>
      <c r="AF131" s="142"/>
      <c r="AG131" s="142"/>
      <c r="AH131" s="142"/>
      <c r="AI131" s="142"/>
      <c r="AJ131" s="142"/>
      <c r="AK131" s="142"/>
      <c r="AL131" s="142"/>
      <c r="AM131" s="142"/>
      <c r="AN131" s="142"/>
      <c r="AO131" s="145"/>
    </row>
    <row r="132" spans="2:41">
      <c r="B132" s="146"/>
      <c r="C132" s="146"/>
      <c r="D132" s="146"/>
      <c r="E132" s="145"/>
      <c r="F132" s="146"/>
      <c r="G132" s="146"/>
      <c r="H132" s="146"/>
      <c r="I132" s="145"/>
      <c r="J132" s="146"/>
      <c r="K132" s="146"/>
      <c r="L132" s="145"/>
      <c r="M132" s="146"/>
      <c r="N132" s="146"/>
      <c r="O132" s="146"/>
      <c r="P132" s="142"/>
      <c r="Q132" s="142"/>
      <c r="R132" s="142"/>
      <c r="S132" s="142"/>
      <c r="T132" s="142"/>
      <c r="U132" s="142"/>
      <c r="V132" s="142"/>
      <c r="W132" s="142"/>
      <c r="X132" s="142"/>
      <c r="Y132" s="142"/>
      <c r="Z132" s="142"/>
      <c r="AA132" s="142"/>
      <c r="AB132" s="142"/>
      <c r="AC132" s="142"/>
      <c r="AD132" s="142"/>
      <c r="AE132" s="142"/>
      <c r="AF132" s="142"/>
      <c r="AG132" s="142"/>
      <c r="AH132" s="142"/>
      <c r="AI132" s="142"/>
      <c r="AJ132" s="142"/>
      <c r="AK132" s="142"/>
      <c r="AL132" s="142"/>
      <c r="AM132" s="142"/>
      <c r="AN132" s="142"/>
      <c r="AO132" s="145"/>
    </row>
    <row r="133" spans="2:41">
      <c r="B133" s="146"/>
      <c r="C133" s="146"/>
      <c r="D133" s="146"/>
      <c r="E133" s="145"/>
      <c r="F133" s="146"/>
      <c r="G133" s="146"/>
      <c r="H133" s="146"/>
      <c r="I133" s="145"/>
      <c r="J133" s="146"/>
      <c r="K133" s="146"/>
      <c r="L133" s="145"/>
      <c r="M133" s="146"/>
      <c r="N133" s="146"/>
      <c r="O133" s="146"/>
      <c r="P133" s="142"/>
      <c r="Q133" s="142"/>
      <c r="R133" s="142"/>
      <c r="S133" s="142"/>
      <c r="T133" s="142"/>
      <c r="U133" s="142"/>
      <c r="V133" s="142"/>
      <c r="W133" s="142"/>
      <c r="X133" s="142"/>
      <c r="Y133" s="142"/>
      <c r="Z133" s="142"/>
      <c r="AA133" s="142"/>
      <c r="AB133" s="142"/>
      <c r="AC133" s="142"/>
      <c r="AD133" s="142"/>
      <c r="AE133" s="142"/>
      <c r="AF133" s="142"/>
      <c r="AG133" s="142"/>
      <c r="AH133" s="142"/>
      <c r="AI133" s="142"/>
      <c r="AJ133" s="142"/>
      <c r="AK133" s="142"/>
      <c r="AL133" s="142"/>
      <c r="AM133" s="142"/>
      <c r="AN133" s="142"/>
      <c r="AO133" s="145"/>
    </row>
    <row r="134" spans="2:41">
      <c r="B134" s="146"/>
      <c r="C134" s="146"/>
      <c r="D134" s="146"/>
      <c r="E134" s="145"/>
      <c r="F134" s="146"/>
      <c r="G134" s="146"/>
      <c r="H134" s="146"/>
      <c r="I134" s="145"/>
      <c r="J134" s="146"/>
      <c r="K134" s="146"/>
      <c r="L134" s="145"/>
      <c r="M134" s="146"/>
      <c r="N134" s="146"/>
      <c r="O134" s="146"/>
      <c r="P134" s="142"/>
      <c r="Q134" s="142"/>
      <c r="R134" s="142"/>
      <c r="S134" s="142"/>
      <c r="T134" s="142"/>
      <c r="U134" s="142"/>
      <c r="V134" s="142"/>
      <c r="W134" s="142"/>
      <c r="X134" s="142"/>
      <c r="Y134" s="142"/>
      <c r="Z134" s="142"/>
      <c r="AA134" s="142"/>
      <c r="AB134" s="142"/>
      <c r="AC134" s="142"/>
      <c r="AD134" s="142"/>
      <c r="AE134" s="142"/>
      <c r="AF134" s="142"/>
      <c r="AG134" s="142"/>
      <c r="AH134" s="142"/>
      <c r="AI134" s="142"/>
      <c r="AJ134" s="142"/>
      <c r="AK134" s="142"/>
      <c r="AL134" s="142"/>
      <c r="AM134" s="142"/>
      <c r="AN134" s="142"/>
      <c r="AO134" s="145"/>
    </row>
    <row r="135" spans="2:41">
      <c r="B135" s="146"/>
      <c r="C135" s="146"/>
      <c r="D135" s="146"/>
      <c r="E135" s="145"/>
      <c r="F135" s="146"/>
      <c r="G135" s="146"/>
      <c r="H135" s="146"/>
      <c r="I135" s="145"/>
      <c r="J135" s="146"/>
      <c r="K135" s="146"/>
      <c r="L135" s="145"/>
      <c r="M135" s="146"/>
      <c r="N135" s="146"/>
      <c r="O135" s="146"/>
      <c r="P135" s="142"/>
      <c r="Q135" s="142"/>
      <c r="R135" s="142"/>
      <c r="S135" s="142"/>
      <c r="T135" s="142"/>
      <c r="U135" s="142"/>
      <c r="V135" s="142"/>
      <c r="W135" s="142"/>
      <c r="X135" s="142"/>
      <c r="Y135" s="142"/>
      <c r="Z135" s="142"/>
      <c r="AA135" s="142"/>
      <c r="AB135" s="142"/>
      <c r="AC135" s="142"/>
      <c r="AD135" s="142"/>
      <c r="AE135" s="142"/>
      <c r="AF135" s="142"/>
      <c r="AG135" s="142"/>
      <c r="AH135" s="142"/>
      <c r="AI135" s="142"/>
      <c r="AJ135" s="142"/>
      <c r="AK135" s="142"/>
      <c r="AL135" s="142"/>
      <c r="AM135" s="142"/>
      <c r="AN135" s="142"/>
      <c r="AO135" s="145"/>
    </row>
    <row r="136" spans="2:41">
      <c r="B136" s="146"/>
      <c r="C136" s="146"/>
      <c r="D136" s="146"/>
      <c r="E136" s="145"/>
      <c r="F136" s="146"/>
      <c r="G136" s="146"/>
      <c r="H136" s="146"/>
      <c r="I136" s="145"/>
      <c r="J136" s="146"/>
      <c r="K136" s="146"/>
      <c r="L136" s="145"/>
      <c r="M136" s="146"/>
      <c r="N136" s="146"/>
      <c r="O136" s="146"/>
      <c r="P136" s="142"/>
      <c r="Q136" s="142"/>
      <c r="R136" s="142"/>
      <c r="S136" s="142"/>
      <c r="T136" s="142"/>
      <c r="U136" s="142"/>
      <c r="V136" s="142"/>
      <c r="W136" s="142"/>
      <c r="X136" s="142"/>
      <c r="Y136" s="142"/>
      <c r="Z136" s="142"/>
      <c r="AA136" s="142"/>
      <c r="AB136" s="142"/>
      <c r="AC136" s="142"/>
      <c r="AD136" s="142"/>
      <c r="AE136" s="142"/>
      <c r="AF136" s="142"/>
      <c r="AG136" s="142"/>
      <c r="AH136" s="142"/>
      <c r="AI136" s="142"/>
      <c r="AJ136" s="142"/>
      <c r="AK136" s="142"/>
      <c r="AL136" s="142"/>
      <c r="AM136" s="142"/>
      <c r="AN136" s="142"/>
      <c r="AO136" s="145"/>
    </row>
    <row r="137" spans="2:41">
      <c r="B137" s="146"/>
      <c r="C137" s="146"/>
      <c r="D137" s="146"/>
      <c r="E137" s="145"/>
      <c r="F137" s="146"/>
      <c r="G137" s="146"/>
      <c r="H137" s="146"/>
      <c r="I137" s="145"/>
      <c r="J137" s="146"/>
      <c r="K137" s="146"/>
      <c r="L137" s="145"/>
      <c r="M137" s="146"/>
      <c r="N137" s="146"/>
      <c r="O137" s="146"/>
      <c r="P137" s="142"/>
      <c r="Q137" s="142"/>
      <c r="R137" s="142"/>
      <c r="S137" s="142"/>
      <c r="T137" s="142"/>
      <c r="U137" s="142"/>
      <c r="V137" s="142"/>
      <c r="W137" s="142"/>
      <c r="X137" s="142"/>
      <c r="Y137" s="142"/>
      <c r="Z137" s="142"/>
      <c r="AA137" s="142"/>
      <c r="AB137" s="142"/>
      <c r="AC137" s="142"/>
      <c r="AD137" s="142"/>
      <c r="AE137" s="142"/>
      <c r="AF137" s="142"/>
      <c r="AG137" s="142"/>
      <c r="AH137" s="142"/>
      <c r="AI137" s="142"/>
      <c r="AJ137" s="142"/>
      <c r="AK137" s="142"/>
      <c r="AL137" s="142"/>
      <c r="AM137" s="142"/>
      <c r="AN137" s="142"/>
      <c r="AO137" s="145"/>
    </row>
    <row r="138" spans="2:41">
      <c r="B138" s="146"/>
      <c r="C138" s="146"/>
      <c r="D138" s="146"/>
      <c r="E138" s="145"/>
      <c r="F138" s="146"/>
      <c r="G138" s="146"/>
      <c r="H138" s="146"/>
      <c r="I138" s="145"/>
      <c r="J138" s="146"/>
      <c r="K138" s="146"/>
      <c r="L138" s="145"/>
      <c r="M138" s="146"/>
      <c r="N138" s="146"/>
      <c r="O138" s="146"/>
      <c r="P138" s="142"/>
      <c r="Q138" s="142"/>
      <c r="R138" s="142"/>
      <c r="S138" s="142"/>
      <c r="T138" s="142"/>
      <c r="U138" s="142"/>
      <c r="V138" s="142"/>
      <c r="W138" s="142"/>
      <c r="X138" s="142"/>
      <c r="Y138" s="142"/>
      <c r="Z138" s="142"/>
      <c r="AA138" s="142"/>
      <c r="AB138" s="142"/>
      <c r="AC138" s="142"/>
      <c r="AD138" s="142"/>
      <c r="AE138" s="142"/>
      <c r="AF138" s="142"/>
      <c r="AG138" s="142"/>
      <c r="AH138" s="142"/>
      <c r="AI138" s="142"/>
      <c r="AJ138" s="142"/>
      <c r="AK138" s="142"/>
      <c r="AL138" s="142"/>
      <c r="AM138" s="142"/>
      <c r="AN138" s="142"/>
      <c r="AO138" s="145"/>
    </row>
    <row r="139" spans="2:41">
      <c r="B139" s="146"/>
      <c r="C139" s="146"/>
      <c r="D139" s="146"/>
      <c r="E139" s="145"/>
      <c r="F139" s="146"/>
      <c r="G139" s="146"/>
      <c r="H139" s="146"/>
      <c r="I139" s="145"/>
      <c r="J139" s="146"/>
      <c r="K139" s="146"/>
      <c r="L139" s="145"/>
      <c r="M139" s="146"/>
      <c r="N139" s="146"/>
      <c r="O139" s="146"/>
      <c r="P139" s="142"/>
      <c r="Q139" s="142"/>
      <c r="R139" s="142"/>
      <c r="S139" s="142"/>
      <c r="T139" s="142"/>
      <c r="U139" s="142"/>
      <c r="V139" s="142"/>
      <c r="W139" s="142"/>
      <c r="X139" s="142"/>
      <c r="Y139" s="142"/>
      <c r="Z139" s="142"/>
      <c r="AA139" s="142"/>
      <c r="AB139" s="142"/>
      <c r="AC139" s="142"/>
      <c r="AD139" s="142"/>
      <c r="AE139" s="142"/>
      <c r="AF139" s="142"/>
      <c r="AG139" s="142"/>
      <c r="AH139" s="142"/>
      <c r="AI139" s="142"/>
      <c r="AJ139" s="142"/>
      <c r="AK139" s="142"/>
      <c r="AL139" s="142"/>
      <c r="AM139" s="142"/>
      <c r="AN139" s="142"/>
      <c r="AO139" s="145"/>
    </row>
    <row r="140" spans="2:41">
      <c r="B140" s="146"/>
      <c r="C140" s="146"/>
      <c r="D140" s="146"/>
      <c r="E140" s="145"/>
      <c r="F140" s="146"/>
      <c r="G140" s="146"/>
      <c r="H140" s="146"/>
      <c r="I140" s="145"/>
      <c r="J140" s="146"/>
      <c r="K140" s="146"/>
      <c r="L140" s="145"/>
      <c r="M140" s="146"/>
      <c r="N140" s="146"/>
      <c r="O140" s="146"/>
      <c r="P140" s="142"/>
      <c r="Q140" s="142"/>
      <c r="R140" s="142"/>
      <c r="S140" s="142"/>
      <c r="T140" s="142"/>
      <c r="U140" s="142"/>
      <c r="V140" s="142"/>
      <c r="W140" s="142"/>
      <c r="X140" s="142"/>
      <c r="Y140" s="142"/>
      <c r="Z140" s="142"/>
      <c r="AA140" s="142"/>
      <c r="AB140" s="142"/>
      <c r="AC140" s="142"/>
      <c r="AD140" s="142"/>
      <c r="AE140" s="142"/>
      <c r="AF140" s="142"/>
      <c r="AG140" s="142"/>
      <c r="AH140" s="142"/>
      <c r="AI140" s="142"/>
      <c r="AJ140" s="142"/>
      <c r="AK140" s="142"/>
      <c r="AL140" s="142"/>
      <c r="AM140" s="142"/>
      <c r="AN140" s="142"/>
      <c r="AO140" s="145"/>
    </row>
    <row r="141" spans="2:41">
      <c r="B141" s="146"/>
      <c r="C141" s="146"/>
      <c r="D141" s="146"/>
      <c r="E141" s="145"/>
      <c r="F141" s="146"/>
      <c r="G141" s="146"/>
      <c r="H141" s="146"/>
      <c r="I141" s="145"/>
      <c r="J141" s="146"/>
      <c r="K141" s="146"/>
      <c r="L141" s="145"/>
      <c r="M141" s="146"/>
      <c r="N141" s="146"/>
      <c r="O141" s="146"/>
      <c r="P141" s="142"/>
      <c r="Q141" s="142"/>
      <c r="R141" s="142"/>
      <c r="S141" s="142"/>
      <c r="T141" s="142"/>
      <c r="U141" s="142"/>
      <c r="V141" s="142"/>
      <c r="W141" s="142"/>
      <c r="X141" s="142"/>
      <c r="Y141" s="142"/>
      <c r="Z141" s="142"/>
      <c r="AA141" s="142"/>
      <c r="AB141" s="142"/>
      <c r="AC141" s="142"/>
      <c r="AD141" s="142"/>
      <c r="AE141" s="142"/>
      <c r="AF141" s="142"/>
      <c r="AG141" s="142"/>
      <c r="AH141" s="142"/>
      <c r="AI141" s="142"/>
      <c r="AJ141" s="142"/>
      <c r="AK141" s="142"/>
      <c r="AL141" s="142"/>
      <c r="AM141" s="142"/>
      <c r="AN141" s="142"/>
      <c r="AO141" s="145"/>
    </row>
    <row r="142" spans="2:41">
      <c r="B142" s="146"/>
      <c r="C142" s="146"/>
      <c r="D142" s="146"/>
      <c r="E142" s="145"/>
      <c r="F142" s="146"/>
      <c r="G142" s="146"/>
      <c r="H142" s="146"/>
      <c r="I142" s="145"/>
      <c r="J142" s="146"/>
      <c r="K142" s="146"/>
      <c r="L142" s="145"/>
      <c r="M142" s="146"/>
      <c r="N142" s="146"/>
      <c r="O142" s="146"/>
      <c r="P142" s="142"/>
      <c r="Q142" s="142"/>
      <c r="R142" s="142"/>
      <c r="S142" s="142"/>
      <c r="T142" s="142"/>
      <c r="U142" s="142"/>
      <c r="V142" s="142"/>
      <c r="W142" s="142"/>
      <c r="X142" s="142"/>
      <c r="Y142" s="142"/>
      <c r="Z142" s="142"/>
      <c r="AA142" s="142"/>
      <c r="AB142" s="142"/>
      <c r="AC142" s="142"/>
      <c r="AD142" s="142"/>
      <c r="AE142" s="142"/>
      <c r="AF142" s="142"/>
      <c r="AG142" s="142"/>
      <c r="AH142" s="142"/>
      <c r="AI142" s="142"/>
      <c r="AJ142" s="142"/>
      <c r="AK142" s="142"/>
      <c r="AL142" s="142"/>
      <c r="AM142" s="142"/>
      <c r="AN142" s="142"/>
      <c r="AO142" s="145"/>
    </row>
    <row r="143" spans="2:41">
      <c r="B143" s="146"/>
      <c r="C143" s="146"/>
      <c r="D143" s="146"/>
      <c r="E143" s="145"/>
      <c r="F143" s="146"/>
      <c r="G143" s="146"/>
      <c r="H143" s="146"/>
      <c r="I143" s="145"/>
      <c r="J143" s="146"/>
      <c r="K143" s="146"/>
      <c r="L143" s="145"/>
      <c r="M143" s="146"/>
      <c r="N143" s="146"/>
      <c r="O143" s="146"/>
      <c r="P143" s="142"/>
      <c r="Q143" s="142"/>
      <c r="R143" s="142"/>
      <c r="S143" s="142"/>
      <c r="T143" s="142"/>
      <c r="U143" s="142"/>
      <c r="V143" s="142"/>
      <c r="W143" s="142"/>
      <c r="X143" s="142"/>
      <c r="Y143" s="142"/>
      <c r="Z143" s="142"/>
      <c r="AA143" s="142"/>
      <c r="AB143" s="142"/>
      <c r="AC143" s="142"/>
      <c r="AD143" s="142"/>
      <c r="AE143" s="142"/>
      <c r="AF143" s="142"/>
      <c r="AG143" s="142"/>
      <c r="AH143" s="142"/>
      <c r="AI143" s="142"/>
      <c r="AJ143" s="142"/>
      <c r="AK143" s="142"/>
      <c r="AL143" s="142"/>
      <c r="AM143" s="142"/>
      <c r="AN143" s="142"/>
      <c r="AO143" s="145"/>
    </row>
    <row r="144" spans="2:41">
      <c r="B144" s="146"/>
      <c r="C144" s="146"/>
      <c r="D144" s="146"/>
      <c r="E144" s="145"/>
      <c r="F144" s="146"/>
      <c r="G144" s="146"/>
      <c r="H144" s="146"/>
      <c r="I144" s="145"/>
      <c r="J144" s="146"/>
      <c r="K144" s="146"/>
      <c r="L144" s="145"/>
      <c r="M144" s="146"/>
      <c r="N144" s="146"/>
      <c r="O144" s="146"/>
      <c r="P144" s="142"/>
      <c r="Q144" s="142"/>
      <c r="R144" s="142"/>
      <c r="S144" s="142"/>
      <c r="T144" s="142"/>
      <c r="U144" s="142"/>
      <c r="V144" s="142"/>
      <c r="W144" s="142"/>
      <c r="X144" s="142"/>
      <c r="Y144" s="142"/>
      <c r="Z144" s="142"/>
      <c r="AA144" s="142"/>
      <c r="AB144" s="142"/>
      <c r="AC144" s="142"/>
      <c r="AD144" s="142"/>
      <c r="AE144" s="142"/>
      <c r="AF144" s="142"/>
      <c r="AG144" s="142"/>
      <c r="AH144" s="142"/>
      <c r="AI144" s="142"/>
      <c r="AJ144" s="142"/>
      <c r="AK144" s="142"/>
      <c r="AL144" s="142"/>
      <c r="AM144" s="142"/>
      <c r="AN144" s="142"/>
      <c r="AO144" s="145"/>
    </row>
    <row r="145" spans="2:41">
      <c r="B145" s="146"/>
      <c r="C145" s="146"/>
      <c r="D145" s="146"/>
      <c r="E145" s="145"/>
      <c r="F145" s="146"/>
      <c r="G145" s="146"/>
      <c r="H145" s="146"/>
      <c r="I145" s="145"/>
      <c r="J145" s="146"/>
      <c r="K145" s="146"/>
      <c r="L145" s="145"/>
      <c r="M145" s="146"/>
      <c r="N145" s="146"/>
      <c r="O145" s="146"/>
      <c r="P145" s="142"/>
      <c r="Q145" s="142"/>
      <c r="R145" s="142"/>
      <c r="S145" s="142"/>
      <c r="T145" s="142"/>
      <c r="U145" s="142"/>
      <c r="V145" s="142"/>
      <c r="W145" s="142"/>
      <c r="X145" s="142"/>
      <c r="Y145" s="142"/>
      <c r="Z145" s="142"/>
      <c r="AA145" s="142"/>
      <c r="AB145" s="142"/>
      <c r="AC145" s="142"/>
      <c r="AD145" s="142"/>
      <c r="AE145" s="142"/>
      <c r="AF145" s="142"/>
      <c r="AG145" s="142"/>
      <c r="AH145" s="142"/>
      <c r="AI145" s="142"/>
      <c r="AJ145" s="142"/>
      <c r="AK145" s="142"/>
      <c r="AL145" s="142"/>
      <c r="AM145" s="142"/>
      <c r="AN145" s="142"/>
      <c r="AO145" s="145"/>
    </row>
    <row r="146" spans="2:41">
      <c r="B146" s="146"/>
      <c r="C146" s="146"/>
      <c r="D146" s="146"/>
      <c r="E146" s="145"/>
      <c r="F146" s="146"/>
      <c r="G146" s="146"/>
      <c r="H146" s="146"/>
      <c r="I146" s="145"/>
      <c r="J146" s="146"/>
      <c r="K146" s="146"/>
      <c r="L146" s="145"/>
      <c r="M146" s="146"/>
      <c r="N146" s="146"/>
      <c r="O146" s="146"/>
      <c r="P146" s="142"/>
      <c r="Q146" s="142"/>
      <c r="R146" s="142"/>
      <c r="S146" s="142"/>
      <c r="T146" s="142"/>
      <c r="U146" s="142"/>
      <c r="V146" s="142"/>
      <c r="W146" s="142"/>
      <c r="X146" s="142"/>
      <c r="Y146" s="142"/>
      <c r="Z146" s="142"/>
      <c r="AA146" s="142"/>
      <c r="AB146" s="142"/>
      <c r="AC146" s="142"/>
      <c r="AD146" s="142"/>
      <c r="AE146" s="142"/>
      <c r="AF146" s="142"/>
      <c r="AG146" s="142"/>
      <c r="AH146" s="142"/>
      <c r="AI146" s="142"/>
      <c r="AJ146" s="142"/>
      <c r="AK146" s="142"/>
      <c r="AL146" s="142"/>
      <c r="AM146" s="142"/>
      <c r="AN146" s="142"/>
      <c r="AO146" s="145"/>
    </row>
    <row r="147" spans="2:41">
      <c r="B147" s="146"/>
      <c r="C147" s="146"/>
      <c r="D147" s="146"/>
      <c r="E147" s="145"/>
      <c r="F147" s="146"/>
      <c r="G147" s="146"/>
      <c r="H147" s="146"/>
      <c r="I147" s="145"/>
      <c r="J147" s="146"/>
      <c r="K147" s="146"/>
      <c r="L147" s="145"/>
      <c r="M147" s="146"/>
      <c r="N147" s="146"/>
      <c r="O147" s="146"/>
      <c r="P147" s="142"/>
      <c r="Q147" s="142"/>
      <c r="R147" s="142"/>
      <c r="S147" s="142"/>
      <c r="T147" s="142"/>
      <c r="U147" s="142"/>
      <c r="V147" s="142"/>
      <c r="W147" s="142"/>
      <c r="X147" s="142"/>
      <c r="Y147" s="142"/>
      <c r="Z147" s="142"/>
      <c r="AA147" s="142"/>
      <c r="AB147" s="142"/>
      <c r="AC147" s="142"/>
      <c r="AD147" s="142"/>
      <c r="AE147" s="142"/>
      <c r="AF147" s="142"/>
      <c r="AG147" s="142"/>
      <c r="AH147" s="142"/>
      <c r="AI147" s="142"/>
      <c r="AJ147" s="142"/>
      <c r="AK147" s="142"/>
      <c r="AL147" s="142"/>
      <c r="AM147" s="142"/>
      <c r="AN147" s="142"/>
      <c r="AO147" s="145"/>
    </row>
    <row r="148" spans="2:41">
      <c r="B148" s="146"/>
      <c r="C148" s="146"/>
      <c r="D148" s="146"/>
      <c r="E148" s="145"/>
      <c r="F148" s="146"/>
      <c r="G148" s="146"/>
      <c r="H148" s="146"/>
      <c r="I148" s="145"/>
      <c r="J148" s="146"/>
      <c r="K148" s="146"/>
      <c r="L148" s="145"/>
      <c r="M148" s="146"/>
      <c r="N148" s="146"/>
      <c r="O148" s="146"/>
      <c r="P148" s="142"/>
      <c r="Q148" s="142"/>
      <c r="R148" s="142"/>
      <c r="S148" s="142"/>
      <c r="T148" s="142"/>
      <c r="U148" s="142"/>
      <c r="V148" s="142"/>
      <c r="W148" s="142"/>
      <c r="X148" s="142"/>
      <c r="Y148" s="142"/>
      <c r="Z148" s="142"/>
      <c r="AA148" s="142"/>
      <c r="AB148" s="142"/>
      <c r="AC148" s="142"/>
      <c r="AD148" s="142"/>
      <c r="AE148" s="142"/>
      <c r="AF148" s="142"/>
      <c r="AG148" s="142"/>
      <c r="AH148" s="142"/>
      <c r="AI148" s="142"/>
      <c r="AJ148" s="142"/>
      <c r="AK148" s="142"/>
      <c r="AL148" s="142"/>
      <c r="AM148" s="142"/>
      <c r="AN148" s="142"/>
      <c r="AO148" s="145"/>
    </row>
    <row r="149" spans="2:41">
      <c r="B149" s="146"/>
      <c r="C149" s="146"/>
      <c r="D149" s="146"/>
      <c r="E149" s="145"/>
      <c r="F149" s="146"/>
      <c r="G149" s="146"/>
      <c r="H149" s="146"/>
      <c r="I149" s="145"/>
      <c r="J149" s="146"/>
      <c r="K149" s="146"/>
      <c r="L149" s="145"/>
      <c r="M149" s="146"/>
      <c r="N149" s="146"/>
      <c r="O149" s="146"/>
      <c r="P149" s="142"/>
      <c r="Q149" s="142"/>
      <c r="R149" s="142"/>
      <c r="S149" s="142"/>
      <c r="T149" s="142"/>
      <c r="U149" s="142"/>
      <c r="V149" s="142"/>
      <c r="W149" s="142"/>
      <c r="X149" s="142"/>
      <c r="Y149" s="142"/>
      <c r="Z149" s="142"/>
      <c r="AA149" s="142"/>
      <c r="AB149" s="142"/>
      <c r="AC149" s="142"/>
      <c r="AD149" s="142"/>
      <c r="AE149" s="142"/>
      <c r="AF149" s="142"/>
      <c r="AG149" s="142"/>
      <c r="AH149" s="142"/>
      <c r="AI149" s="142"/>
      <c r="AJ149" s="142"/>
      <c r="AK149" s="142"/>
      <c r="AL149" s="142"/>
      <c r="AM149" s="142"/>
      <c r="AN149" s="142"/>
      <c r="AO149" s="145"/>
    </row>
    <row r="150" spans="2:41">
      <c r="B150" s="146"/>
      <c r="C150" s="146"/>
      <c r="D150" s="146"/>
      <c r="E150" s="145"/>
      <c r="F150" s="146"/>
      <c r="G150" s="146"/>
      <c r="H150" s="146"/>
      <c r="I150" s="145"/>
      <c r="J150" s="146"/>
      <c r="K150" s="146"/>
      <c r="L150" s="145"/>
      <c r="M150" s="146"/>
      <c r="N150" s="146"/>
      <c r="O150" s="146"/>
      <c r="P150" s="142"/>
      <c r="Q150" s="142"/>
      <c r="R150" s="142"/>
      <c r="S150" s="142"/>
      <c r="T150" s="142"/>
      <c r="U150" s="142"/>
      <c r="V150" s="142"/>
      <c r="W150" s="142"/>
      <c r="X150" s="142"/>
      <c r="Y150" s="142"/>
      <c r="Z150" s="142"/>
      <c r="AA150" s="142"/>
      <c r="AB150" s="142"/>
      <c r="AC150" s="142"/>
      <c r="AD150" s="142"/>
      <c r="AE150" s="142"/>
      <c r="AF150" s="142"/>
      <c r="AG150" s="142"/>
      <c r="AH150" s="142"/>
      <c r="AI150" s="142"/>
      <c r="AJ150" s="142"/>
      <c r="AK150" s="142"/>
      <c r="AL150" s="142"/>
      <c r="AM150" s="142"/>
      <c r="AN150" s="142"/>
      <c r="AO150" s="145"/>
    </row>
    <row r="151" spans="2:41">
      <c r="B151" s="146"/>
      <c r="C151" s="146"/>
      <c r="D151" s="146"/>
      <c r="E151" s="145"/>
      <c r="F151" s="146"/>
      <c r="G151" s="146"/>
      <c r="H151" s="146"/>
      <c r="I151" s="145"/>
      <c r="J151" s="146"/>
      <c r="K151" s="146"/>
      <c r="L151" s="145"/>
      <c r="M151" s="146"/>
      <c r="N151" s="146"/>
      <c r="O151" s="146"/>
      <c r="P151" s="142"/>
      <c r="Q151" s="142"/>
      <c r="R151" s="142"/>
      <c r="S151" s="142"/>
      <c r="T151" s="142"/>
      <c r="U151" s="142"/>
      <c r="V151" s="142"/>
      <c r="W151" s="142"/>
      <c r="X151" s="142"/>
      <c r="Y151" s="142"/>
      <c r="Z151" s="142"/>
      <c r="AA151" s="142"/>
      <c r="AB151" s="142"/>
      <c r="AC151" s="142"/>
      <c r="AD151" s="142"/>
      <c r="AE151" s="142"/>
      <c r="AF151" s="142"/>
      <c r="AG151" s="142"/>
      <c r="AH151" s="142"/>
      <c r="AI151" s="142"/>
      <c r="AJ151" s="142"/>
      <c r="AK151" s="142"/>
      <c r="AL151" s="142"/>
      <c r="AM151" s="142"/>
      <c r="AN151" s="142"/>
      <c r="AO151" s="145"/>
    </row>
    <row r="152" spans="2:41">
      <c r="B152" s="146"/>
      <c r="C152" s="146"/>
      <c r="D152" s="146"/>
      <c r="E152" s="145"/>
      <c r="F152" s="146"/>
      <c r="G152" s="146"/>
      <c r="H152" s="146"/>
      <c r="I152" s="145"/>
      <c r="J152" s="146"/>
      <c r="K152" s="146"/>
      <c r="L152" s="145"/>
      <c r="M152" s="146"/>
      <c r="N152" s="146"/>
      <c r="O152" s="146"/>
      <c r="P152" s="142"/>
      <c r="Q152" s="142"/>
      <c r="R152" s="142"/>
      <c r="S152" s="142"/>
      <c r="T152" s="142"/>
      <c r="U152" s="142"/>
      <c r="V152" s="142"/>
      <c r="W152" s="142"/>
      <c r="X152" s="142"/>
      <c r="Y152" s="142"/>
      <c r="Z152" s="142"/>
      <c r="AA152" s="142"/>
      <c r="AB152" s="142"/>
      <c r="AC152" s="142"/>
      <c r="AD152" s="142"/>
      <c r="AE152" s="142"/>
      <c r="AF152" s="142"/>
      <c r="AG152" s="142"/>
      <c r="AH152" s="142"/>
      <c r="AI152" s="142"/>
      <c r="AJ152" s="142"/>
      <c r="AK152" s="142"/>
      <c r="AL152" s="142"/>
      <c r="AM152" s="142"/>
      <c r="AN152" s="142"/>
      <c r="AO152" s="145"/>
    </row>
    <row r="153" spans="2:41">
      <c r="B153" s="146"/>
      <c r="C153" s="146"/>
      <c r="D153" s="146"/>
      <c r="E153" s="145"/>
      <c r="F153" s="146"/>
      <c r="G153" s="146"/>
      <c r="H153" s="146"/>
      <c r="I153" s="145"/>
      <c r="J153" s="146"/>
      <c r="K153" s="146"/>
      <c r="L153" s="145"/>
      <c r="M153" s="146"/>
      <c r="N153" s="146"/>
      <c r="O153" s="146"/>
      <c r="P153" s="142"/>
      <c r="Q153" s="142"/>
      <c r="R153" s="142"/>
      <c r="S153" s="142"/>
      <c r="T153" s="142"/>
      <c r="U153" s="142"/>
      <c r="V153" s="142"/>
      <c r="W153" s="142"/>
      <c r="X153" s="142"/>
      <c r="Y153" s="142"/>
      <c r="Z153" s="142"/>
      <c r="AA153" s="142"/>
      <c r="AB153" s="142"/>
      <c r="AC153" s="142"/>
      <c r="AD153" s="142"/>
      <c r="AE153" s="142"/>
      <c r="AF153" s="142"/>
      <c r="AG153" s="142"/>
      <c r="AH153" s="142"/>
      <c r="AI153" s="142"/>
      <c r="AJ153" s="142"/>
      <c r="AK153" s="142"/>
      <c r="AL153" s="142"/>
      <c r="AM153" s="142"/>
      <c r="AN153" s="142"/>
      <c r="AO153" s="145"/>
    </row>
    <row r="154" spans="2:41">
      <c r="B154" s="146"/>
      <c r="C154" s="146"/>
      <c r="D154" s="146"/>
      <c r="E154" s="145"/>
      <c r="F154" s="146"/>
      <c r="G154" s="146"/>
      <c r="H154" s="146"/>
      <c r="I154" s="145"/>
      <c r="J154" s="146"/>
      <c r="K154" s="146"/>
      <c r="L154" s="145"/>
      <c r="M154" s="146"/>
      <c r="N154" s="146"/>
      <c r="O154" s="146"/>
      <c r="P154" s="142"/>
      <c r="Q154" s="142"/>
      <c r="R154" s="142"/>
      <c r="S154" s="142"/>
      <c r="T154" s="142"/>
      <c r="U154" s="142"/>
      <c r="V154" s="142"/>
      <c r="W154" s="142"/>
      <c r="X154" s="142"/>
      <c r="Y154" s="142"/>
      <c r="Z154" s="142"/>
      <c r="AA154" s="142"/>
      <c r="AB154" s="142"/>
      <c r="AC154" s="142"/>
      <c r="AD154" s="142"/>
      <c r="AE154" s="142"/>
      <c r="AF154" s="142"/>
      <c r="AG154" s="142"/>
      <c r="AH154" s="142"/>
      <c r="AI154" s="142"/>
      <c r="AJ154" s="142"/>
      <c r="AK154" s="142"/>
      <c r="AL154" s="142"/>
      <c r="AM154" s="142"/>
      <c r="AN154" s="142"/>
      <c r="AO154" s="145"/>
    </row>
    <row r="155" spans="2:41">
      <c r="B155" s="146"/>
      <c r="C155" s="146"/>
      <c r="D155" s="146"/>
      <c r="E155" s="145"/>
      <c r="F155" s="146"/>
      <c r="G155" s="146"/>
      <c r="H155" s="146"/>
      <c r="I155" s="145"/>
      <c r="J155" s="146"/>
      <c r="K155" s="146"/>
      <c r="L155" s="145"/>
      <c r="M155" s="146"/>
      <c r="N155" s="146"/>
      <c r="O155" s="146"/>
      <c r="P155" s="142"/>
      <c r="Q155" s="142"/>
      <c r="R155" s="142"/>
      <c r="S155" s="142"/>
      <c r="T155" s="142"/>
      <c r="U155" s="142"/>
      <c r="V155" s="142"/>
      <c r="W155" s="142"/>
      <c r="X155" s="142"/>
      <c r="Y155" s="142"/>
      <c r="Z155" s="142"/>
      <c r="AA155" s="142"/>
      <c r="AB155" s="142"/>
      <c r="AC155" s="142"/>
      <c r="AD155" s="142"/>
      <c r="AE155" s="142"/>
      <c r="AF155" s="142"/>
      <c r="AG155" s="142"/>
      <c r="AH155" s="142"/>
      <c r="AI155" s="142"/>
      <c r="AJ155" s="142"/>
      <c r="AK155" s="142"/>
      <c r="AL155" s="142"/>
      <c r="AM155" s="142"/>
      <c r="AN155" s="142"/>
      <c r="AO155" s="145"/>
    </row>
    <row r="156" spans="2:41">
      <c r="B156" s="146"/>
      <c r="C156" s="146"/>
      <c r="D156" s="146"/>
      <c r="E156" s="145"/>
      <c r="F156" s="146"/>
      <c r="G156" s="146"/>
      <c r="H156" s="146"/>
      <c r="I156" s="145"/>
      <c r="J156" s="146"/>
      <c r="K156" s="146"/>
      <c r="L156" s="145"/>
      <c r="M156" s="146"/>
      <c r="N156" s="146"/>
      <c r="O156" s="146"/>
      <c r="P156" s="142"/>
      <c r="Q156" s="142"/>
      <c r="R156" s="142"/>
      <c r="S156" s="142"/>
      <c r="T156" s="142"/>
      <c r="U156" s="142"/>
      <c r="V156" s="142"/>
      <c r="W156" s="142"/>
      <c r="X156" s="142"/>
      <c r="Y156" s="142"/>
      <c r="Z156" s="142"/>
      <c r="AA156" s="142"/>
      <c r="AB156" s="142"/>
      <c r="AC156" s="142"/>
      <c r="AD156" s="142"/>
      <c r="AE156" s="142"/>
      <c r="AF156" s="142"/>
      <c r="AG156" s="142"/>
      <c r="AH156" s="142"/>
      <c r="AI156" s="142"/>
      <c r="AJ156" s="142"/>
      <c r="AK156" s="142"/>
      <c r="AL156" s="142"/>
      <c r="AM156" s="142"/>
      <c r="AN156" s="142"/>
      <c r="AO156" s="145"/>
    </row>
    <row r="157" spans="2:41">
      <c r="B157" s="146"/>
      <c r="C157" s="146"/>
      <c r="D157" s="146"/>
      <c r="E157" s="145"/>
      <c r="F157" s="146"/>
      <c r="G157" s="146"/>
      <c r="H157" s="146"/>
      <c r="I157" s="145"/>
      <c r="J157" s="146"/>
      <c r="K157" s="146"/>
      <c r="L157" s="145"/>
      <c r="M157" s="146"/>
      <c r="N157" s="146"/>
      <c r="O157" s="146"/>
      <c r="P157" s="142"/>
      <c r="Q157" s="142"/>
      <c r="R157" s="142"/>
      <c r="S157" s="142"/>
      <c r="T157" s="142"/>
      <c r="U157" s="142"/>
      <c r="V157" s="142"/>
      <c r="W157" s="142"/>
      <c r="X157" s="142"/>
      <c r="Y157" s="142"/>
      <c r="Z157" s="142"/>
      <c r="AA157" s="142"/>
      <c r="AB157" s="142"/>
      <c r="AC157" s="142"/>
      <c r="AD157" s="142"/>
      <c r="AE157" s="142"/>
      <c r="AF157" s="142"/>
      <c r="AG157" s="142"/>
      <c r="AH157" s="142"/>
      <c r="AI157" s="142"/>
      <c r="AJ157" s="142"/>
      <c r="AK157" s="142"/>
      <c r="AL157" s="142"/>
      <c r="AM157" s="142"/>
      <c r="AN157" s="142"/>
      <c r="AO157" s="145"/>
    </row>
    <row r="158" spans="2:41">
      <c r="B158" s="146"/>
      <c r="C158" s="146"/>
      <c r="D158" s="146"/>
      <c r="E158" s="145"/>
      <c r="F158" s="146"/>
      <c r="G158" s="146"/>
      <c r="H158" s="146"/>
      <c r="I158" s="145"/>
      <c r="J158" s="146"/>
      <c r="K158" s="146"/>
      <c r="L158" s="145"/>
      <c r="M158" s="146"/>
      <c r="N158" s="146"/>
      <c r="O158" s="146"/>
      <c r="P158" s="142"/>
      <c r="Q158" s="142"/>
      <c r="R158" s="142"/>
      <c r="S158" s="142"/>
      <c r="T158" s="142"/>
      <c r="U158" s="142"/>
      <c r="V158" s="142"/>
      <c r="W158" s="142"/>
      <c r="X158" s="142"/>
      <c r="Y158" s="142"/>
      <c r="Z158" s="142"/>
      <c r="AA158" s="142"/>
      <c r="AB158" s="142"/>
      <c r="AC158" s="142"/>
      <c r="AD158" s="142"/>
      <c r="AE158" s="142"/>
      <c r="AF158" s="142"/>
      <c r="AG158" s="142"/>
      <c r="AH158" s="142"/>
      <c r="AI158" s="142"/>
      <c r="AJ158" s="142"/>
      <c r="AK158" s="142"/>
      <c r="AL158" s="142"/>
      <c r="AM158" s="142"/>
      <c r="AN158" s="142"/>
      <c r="AO158" s="145"/>
    </row>
    <row r="159" spans="2:41">
      <c r="B159" s="146"/>
      <c r="C159" s="146"/>
      <c r="D159" s="146"/>
      <c r="E159" s="145"/>
      <c r="F159" s="146"/>
      <c r="G159" s="146"/>
      <c r="H159" s="146"/>
      <c r="I159" s="145"/>
      <c r="J159" s="146"/>
      <c r="K159" s="146"/>
      <c r="L159" s="145"/>
      <c r="M159" s="146"/>
      <c r="N159" s="146"/>
      <c r="O159" s="146"/>
      <c r="P159" s="142"/>
      <c r="Q159" s="142"/>
      <c r="R159" s="142"/>
      <c r="S159" s="142"/>
      <c r="T159" s="142"/>
      <c r="U159" s="142"/>
      <c r="V159" s="142"/>
      <c r="W159" s="142"/>
      <c r="X159" s="142"/>
      <c r="Y159" s="142"/>
      <c r="Z159" s="142"/>
      <c r="AA159" s="142"/>
      <c r="AB159" s="142"/>
      <c r="AC159" s="142"/>
      <c r="AD159" s="142"/>
      <c r="AE159" s="142"/>
      <c r="AF159" s="142"/>
      <c r="AG159" s="142"/>
      <c r="AH159" s="142"/>
      <c r="AI159" s="142"/>
      <c r="AJ159" s="142"/>
      <c r="AK159" s="142"/>
      <c r="AL159" s="142"/>
      <c r="AM159" s="142"/>
      <c r="AN159" s="142"/>
      <c r="AO159" s="145"/>
    </row>
    <row r="160" spans="2:41">
      <c r="B160" s="146"/>
      <c r="C160" s="146"/>
      <c r="D160" s="146"/>
      <c r="E160" s="145"/>
      <c r="F160" s="146"/>
      <c r="G160" s="146"/>
      <c r="H160" s="146"/>
      <c r="I160" s="145"/>
      <c r="J160" s="146"/>
      <c r="K160" s="146"/>
      <c r="L160" s="145"/>
      <c r="M160" s="146"/>
      <c r="N160" s="146"/>
      <c r="O160" s="146"/>
      <c r="P160" s="142"/>
      <c r="Q160" s="142"/>
      <c r="R160" s="142"/>
      <c r="S160" s="142"/>
      <c r="T160" s="142"/>
      <c r="U160" s="142"/>
      <c r="V160" s="142"/>
      <c r="W160" s="142"/>
      <c r="X160" s="142"/>
      <c r="Y160" s="142"/>
      <c r="Z160" s="142"/>
      <c r="AA160" s="142"/>
      <c r="AB160" s="142"/>
      <c r="AC160" s="142"/>
      <c r="AD160" s="142"/>
      <c r="AE160" s="142"/>
      <c r="AF160" s="142"/>
      <c r="AG160" s="142"/>
      <c r="AH160" s="142"/>
      <c r="AI160" s="142"/>
      <c r="AJ160" s="142"/>
      <c r="AK160" s="142"/>
      <c r="AL160" s="142"/>
      <c r="AM160" s="142"/>
      <c r="AN160" s="142"/>
      <c r="AO160" s="145"/>
    </row>
    <row r="161" spans="2:41">
      <c r="B161" s="146"/>
      <c r="C161" s="146"/>
      <c r="D161" s="146"/>
      <c r="E161" s="145"/>
      <c r="F161" s="146"/>
      <c r="G161" s="146"/>
      <c r="H161" s="146"/>
      <c r="I161" s="145"/>
      <c r="J161" s="146"/>
      <c r="K161" s="146"/>
      <c r="L161" s="145"/>
      <c r="M161" s="146"/>
      <c r="N161" s="146"/>
      <c r="O161" s="146"/>
      <c r="P161" s="142"/>
      <c r="Q161" s="142"/>
      <c r="R161" s="142"/>
      <c r="S161" s="142"/>
      <c r="T161" s="142"/>
      <c r="U161" s="142"/>
      <c r="V161" s="142"/>
      <c r="W161" s="142"/>
      <c r="X161" s="142"/>
      <c r="Y161" s="142"/>
      <c r="Z161" s="142"/>
      <c r="AA161" s="142"/>
      <c r="AB161" s="142"/>
      <c r="AC161" s="142"/>
      <c r="AD161" s="142"/>
      <c r="AE161" s="142"/>
      <c r="AF161" s="142"/>
      <c r="AG161" s="142"/>
      <c r="AH161" s="142"/>
      <c r="AI161" s="142"/>
      <c r="AJ161" s="142"/>
      <c r="AK161" s="142"/>
      <c r="AL161" s="142"/>
      <c r="AM161" s="142"/>
      <c r="AN161" s="142"/>
      <c r="AO161" s="145"/>
    </row>
    <row r="162" spans="2:41">
      <c r="B162" s="146"/>
      <c r="C162" s="146"/>
      <c r="D162" s="146"/>
      <c r="E162" s="145"/>
      <c r="F162" s="146"/>
      <c r="G162" s="146"/>
      <c r="H162" s="146"/>
      <c r="I162" s="145"/>
      <c r="J162" s="146"/>
      <c r="K162" s="146"/>
      <c r="L162" s="145"/>
      <c r="M162" s="146"/>
      <c r="N162" s="146"/>
      <c r="O162" s="146"/>
      <c r="P162" s="142"/>
      <c r="Q162" s="142"/>
      <c r="R162" s="142"/>
      <c r="S162" s="142"/>
      <c r="T162" s="142"/>
      <c r="U162" s="142"/>
      <c r="V162" s="142"/>
      <c r="W162" s="142"/>
      <c r="X162" s="142"/>
      <c r="Y162" s="142"/>
      <c r="Z162" s="142"/>
      <c r="AA162" s="142"/>
      <c r="AB162" s="142"/>
      <c r="AC162" s="142"/>
      <c r="AD162" s="142"/>
      <c r="AE162" s="142"/>
      <c r="AF162" s="142"/>
      <c r="AG162" s="142"/>
      <c r="AH162" s="142"/>
      <c r="AI162" s="142"/>
      <c r="AJ162" s="142"/>
      <c r="AK162" s="142"/>
      <c r="AL162" s="142"/>
      <c r="AM162" s="142"/>
      <c r="AN162" s="142"/>
      <c r="AO162" s="145"/>
    </row>
    <row r="163" spans="2:41">
      <c r="B163" s="146"/>
      <c r="C163" s="146"/>
      <c r="D163" s="146"/>
      <c r="E163" s="145"/>
      <c r="F163" s="146"/>
      <c r="G163" s="146"/>
      <c r="H163" s="146"/>
      <c r="I163" s="145"/>
      <c r="J163" s="146"/>
      <c r="K163" s="146"/>
      <c r="L163" s="145"/>
      <c r="M163" s="146"/>
      <c r="N163" s="146"/>
      <c r="O163" s="146"/>
      <c r="P163" s="142"/>
      <c r="Q163" s="142"/>
      <c r="R163" s="142"/>
      <c r="S163" s="142"/>
      <c r="T163" s="142"/>
      <c r="U163" s="142"/>
      <c r="V163" s="142"/>
      <c r="W163" s="142"/>
      <c r="X163" s="142"/>
      <c r="Y163" s="142"/>
      <c r="Z163" s="142"/>
      <c r="AA163" s="142"/>
      <c r="AB163" s="142"/>
      <c r="AC163" s="142"/>
      <c r="AD163" s="142"/>
      <c r="AE163" s="142"/>
      <c r="AF163" s="142"/>
      <c r="AG163" s="142"/>
      <c r="AH163" s="142"/>
      <c r="AI163" s="142"/>
      <c r="AJ163" s="142"/>
      <c r="AK163" s="142"/>
      <c r="AL163" s="142"/>
      <c r="AM163" s="142"/>
      <c r="AN163" s="142"/>
      <c r="AO163" s="145"/>
    </row>
    <row r="164" spans="2:41">
      <c r="B164" s="146"/>
      <c r="C164" s="146"/>
      <c r="D164" s="146"/>
      <c r="E164" s="145"/>
      <c r="F164" s="146"/>
      <c r="G164" s="146"/>
      <c r="H164" s="146"/>
      <c r="I164" s="145"/>
      <c r="J164" s="146"/>
      <c r="K164" s="146"/>
      <c r="L164" s="145"/>
      <c r="M164" s="146"/>
      <c r="N164" s="146"/>
      <c r="O164" s="146"/>
      <c r="P164" s="142"/>
      <c r="Q164" s="142"/>
      <c r="R164" s="142"/>
      <c r="S164" s="142"/>
      <c r="T164" s="142"/>
      <c r="U164" s="142"/>
      <c r="V164" s="142"/>
      <c r="W164" s="142"/>
      <c r="X164" s="142"/>
      <c r="Y164" s="142"/>
      <c r="Z164" s="142"/>
      <c r="AA164" s="142"/>
      <c r="AB164" s="142"/>
      <c r="AC164" s="142"/>
      <c r="AD164" s="142"/>
      <c r="AE164" s="142"/>
      <c r="AF164" s="142"/>
      <c r="AG164" s="142"/>
      <c r="AH164" s="142"/>
      <c r="AI164" s="142"/>
      <c r="AJ164" s="142"/>
      <c r="AK164" s="142"/>
      <c r="AL164" s="142"/>
      <c r="AM164" s="142"/>
      <c r="AN164" s="142"/>
      <c r="AO164" s="145"/>
    </row>
    <row r="165" spans="2:41">
      <c r="B165" s="146"/>
      <c r="C165" s="146"/>
      <c r="D165" s="146"/>
      <c r="E165" s="145"/>
      <c r="F165" s="146"/>
      <c r="G165" s="146"/>
      <c r="H165" s="146"/>
      <c r="I165" s="145"/>
      <c r="J165" s="146"/>
      <c r="K165" s="146"/>
      <c r="L165" s="145"/>
      <c r="M165" s="146"/>
      <c r="N165" s="146"/>
      <c r="O165" s="146"/>
      <c r="P165" s="142"/>
      <c r="Q165" s="142"/>
      <c r="R165" s="142"/>
      <c r="S165" s="142"/>
      <c r="T165" s="142"/>
      <c r="U165" s="142"/>
      <c r="V165" s="142"/>
      <c r="W165" s="142"/>
      <c r="X165" s="142"/>
      <c r="Y165" s="142"/>
      <c r="Z165" s="142"/>
      <c r="AA165" s="142"/>
      <c r="AB165" s="142"/>
      <c r="AC165" s="142"/>
      <c r="AD165" s="142"/>
      <c r="AE165" s="142"/>
      <c r="AF165" s="142"/>
      <c r="AG165" s="142"/>
      <c r="AH165" s="142"/>
      <c r="AI165" s="142"/>
      <c r="AJ165" s="142"/>
      <c r="AK165" s="142"/>
      <c r="AL165" s="142"/>
      <c r="AM165" s="142"/>
      <c r="AN165" s="142"/>
      <c r="AO165" s="145"/>
    </row>
    <row r="166" spans="2:41">
      <c r="B166" s="146"/>
      <c r="C166" s="146"/>
      <c r="D166" s="146"/>
      <c r="E166" s="145"/>
      <c r="F166" s="146"/>
      <c r="G166" s="146"/>
      <c r="H166" s="146"/>
      <c r="I166" s="145"/>
      <c r="J166" s="146"/>
      <c r="K166" s="146"/>
      <c r="L166" s="145"/>
      <c r="M166" s="146"/>
      <c r="N166" s="146"/>
      <c r="O166" s="146"/>
      <c r="P166" s="142"/>
      <c r="Q166" s="142"/>
      <c r="R166" s="142"/>
      <c r="S166" s="142"/>
      <c r="T166" s="142"/>
      <c r="U166" s="142"/>
      <c r="V166" s="142"/>
      <c r="W166" s="142"/>
      <c r="X166" s="142"/>
      <c r="Y166" s="142"/>
      <c r="Z166" s="142"/>
      <c r="AA166" s="142"/>
      <c r="AB166" s="142"/>
      <c r="AC166" s="142"/>
      <c r="AD166" s="142"/>
      <c r="AE166" s="142"/>
      <c r="AF166" s="142"/>
      <c r="AG166" s="142"/>
      <c r="AH166" s="142"/>
      <c r="AI166" s="142"/>
      <c r="AJ166" s="142"/>
      <c r="AK166" s="142"/>
      <c r="AL166" s="142"/>
      <c r="AM166" s="142"/>
      <c r="AN166" s="142"/>
      <c r="AO166" s="145"/>
    </row>
    <row r="167" spans="2:41">
      <c r="B167" s="146"/>
      <c r="C167" s="146"/>
      <c r="D167" s="146"/>
      <c r="E167" s="145"/>
      <c r="F167" s="146"/>
      <c r="G167" s="146"/>
      <c r="H167" s="146"/>
      <c r="I167" s="145"/>
      <c r="J167" s="146"/>
      <c r="K167" s="146"/>
      <c r="L167" s="145"/>
      <c r="M167" s="146"/>
      <c r="N167" s="146"/>
      <c r="O167" s="146"/>
      <c r="P167" s="142"/>
      <c r="Q167" s="142"/>
      <c r="R167" s="142"/>
      <c r="S167" s="142"/>
      <c r="T167" s="142"/>
      <c r="U167" s="142"/>
      <c r="V167" s="142"/>
      <c r="W167" s="142"/>
      <c r="X167" s="142"/>
      <c r="Y167" s="142"/>
      <c r="Z167" s="142"/>
      <c r="AA167" s="142"/>
      <c r="AB167" s="142"/>
      <c r="AC167" s="142"/>
      <c r="AD167" s="142"/>
      <c r="AE167" s="142"/>
      <c r="AF167" s="142"/>
      <c r="AG167" s="142"/>
      <c r="AH167" s="142"/>
      <c r="AI167" s="142"/>
      <c r="AJ167" s="142"/>
      <c r="AK167" s="142"/>
      <c r="AL167" s="142"/>
      <c r="AM167" s="142"/>
      <c r="AN167" s="142"/>
      <c r="AO167" s="145"/>
    </row>
    <row r="168" spans="2:41">
      <c r="B168" s="146"/>
      <c r="C168" s="146"/>
      <c r="D168" s="146"/>
      <c r="E168" s="145"/>
      <c r="F168" s="146"/>
      <c r="G168" s="146"/>
      <c r="H168" s="146"/>
      <c r="I168" s="145"/>
      <c r="J168" s="146"/>
      <c r="K168" s="146"/>
      <c r="L168" s="145"/>
      <c r="M168" s="146"/>
      <c r="N168" s="146"/>
      <c r="O168" s="146"/>
      <c r="P168" s="142"/>
      <c r="Q168" s="142"/>
      <c r="R168" s="142"/>
      <c r="S168" s="142"/>
      <c r="T168" s="142"/>
      <c r="U168" s="142"/>
      <c r="V168" s="142"/>
      <c r="W168" s="142"/>
      <c r="X168" s="142"/>
      <c r="Y168" s="142"/>
      <c r="Z168" s="142"/>
      <c r="AA168" s="142"/>
      <c r="AB168" s="142"/>
      <c r="AC168" s="142"/>
      <c r="AD168" s="142"/>
      <c r="AE168" s="142"/>
      <c r="AF168" s="142"/>
      <c r="AG168" s="142"/>
      <c r="AH168" s="142"/>
      <c r="AI168" s="142"/>
      <c r="AJ168" s="142"/>
      <c r="AK168" s="142"/>
      <c r="AL168" s="142"/>
      <c r="AM168" s="142"/>
      <c r="AN168" s="142"/>
      <c r="AO168" s="145"/>
    </row>
    <row r="169" spans="2:41">
      <c r="B169" s="146"/>
      <c r="C169" s="146"/>
      <c r="D169" s="146"/>
      <c r="E169" s="145"/>
      <c r="F169" s="146"/>
      <c r="G169" s="146"/>
      <c r="H169" s="146"/>
      <c r="I169" s="145"/>
      <c r="J169" s="146"/>
      <c r="K169" s="146"/>
      <c r="L169" s="145"/>
      <c r="M169" s="146"/>
      <c r="N169" s="146"/>
      <c r="O169" s="146"/>
      <c r="P169" s="142"/>
      <c r="Q169" s="142"/>
      <c r="R169" s="142"/>
      <c r="S169" s="142"/>
      <c r="T169" s="142"/>
      <c r="U169" s="142"/>
      <c r="V169" s="142"/>
      <c r="W169" s="142"/>
      <c r="X169" s="142"/>
      <c r="Y169" s="142"/>
      <c r="Z169" s="142"/>
      <c r="AA169" s="142"/>
      <c r="AB169" s="142"/>
      <c r="AC169" s="142"/>
      <c r="AD169" s="142"/>
      <c r="AE169" s="142"/>
      <c r="AF169" s="142"/>
      <c r="AG169" s="142"/>
      <c r="AH169" s="142"/>
      <c r="AI169" s="142"/>
      <c r="AJ169" s="142"/>
      <c r="AK169" s="142"/>
      <c r="AL169" s="142"/>
      <c r="AM169" s="142"/>
      <c r="AN169" s="142"/>
      <c r="AO169" s="145"/>
    </row>
    <row r="170" spans="2:41">
      <c r="B170" s="146"/>
      <c r="C170" s="146"/>
      <c r="D170" s="146"/>
      <c r="E170" s="145"/>
      <c r="F170" s="146"/>
      <c r="G170" s="146"/>
      <c r="H170" s="146"/>
      <c r="I170" s="145"/>
      <c r="J170" s="146"/>
      <c r="K170" s="146"/>
      <c r="L170" s="145"/>
      <c r="M170" s="146"/>
      <c r="N170" s="146"/>
      <c r="O170" s="146"/>
      <c r="P170" s="142"/>
      <c r="Q170" s="142"/>
      <c r="R170" s="142"/>
      <c r="S170" s="142"/>
      <c r="T170" s="142"/>
      <c r="U170" s="142"/>
      <c r="V170" s="142"/>
      <c r="W170" s="142"/>
      <c r="X170" s="142"/>
      <c r="Y170" s="142"/>
      <c r="Z170" s="142"/>
      <c r="AA170" s="142"/>
      <c r="AB170" s="142"/>
      <c r="AC170" s="142"/>
      <c r="AD170" s="142"/>
      <c r="AE170" s="142"/>
      <c r="AF170" s="142"/>
      <c r="AG170" s="142"/>
      <c r="AH170" s="142"/>
      <c r="AI170" s="142"/>
      <c r="AJ170" s="142"/>
      <c r="AK170" s="142"/>
      <c r="AL170" s="142"/>
      <c r="AM170" s="142"/>
      <c r="AN170" s="142"/>
      <c r="AO170" s="145"/>
    </row>
    <row r="171" spans="2:41">
      <c r="B171" s="146"/>
      <c r="C171" s="146"/>
      <c r="D171" s="146"/>
      <c r="E171" s="145"/>
      <c r="F171" s="146"/>
      <c r="G171" s="146"/>
      <c r="H171" s="146"/>
      <c r="I171" s="145"/>
      <c r="J171" s="146"/>
      <c r="K171" s="146"/>
      <c r="L171" s="145"/>
      <c r="M171" s="146"/>
      <c r="N171" s="146"/>
      <c r="O171" s="146"/>
      <c r="P171" s="142"/>
      <c r="Q171" s="142"/>
      <c r="R171" s="142"/>
      <c r="S171" s="142"/>
      <c r="T171" s="142"/>
      <c r="U171" s="142"/>
      <c r="V171" s="142"/>
      <c r="W171" s="142"/>
      <c r="X171" s="142"/>
      <c r="Y171" s="142"/>
      <c r="Z171" s="142"/>
      <c r="AA171" s="142"/>
      <c r="AB171" s="142"/>
      <c r="AC171" s="142"/>
      <c r="AD171" s="142"/>
      <c r="AE171" s="142"/>
      <c r="AF171" s="142"/>
      <c r="AG171" s="142"/>
      <c r="AH171" s="142"/>
      <c r="AI171" s="142"/>
      <c r="AJ171" s="142"/>
      <c r="AK171" s="142"/>
      <c r="AL171" s="142"/>
      <c r="AM171" s="142"/>
      <c r="AN171" s="142"/>
      <c r="AO171" s="145"/>
    </row>
    <row r="172" spans="2:41">
      <c r="B172" s="146"/>
      <c r="C172" s="146"/>
      <c r="D172" s="146"/>
      <c r="E172" s="145"/>
      <c r="F172" s="146"/>
      <c r="G172" s="146"/>
      <c r="H172" s="146"/>
      <c r="I172" s="145"/>
      <c r="J172" s="146"/>
      <c r="K172" s="146"/>
      <c r="L172" s="145"/>
      <c r="M172" s="146"/>
      <c r="N172" s="146"/>
      <c r="O172" s="146"/>
      <c r="P172" s="142"/>
      <c r="Q172" s="142"/>
      <c r="R172" s="142"/>
      <c r="S172" s="142"/>
      <c r="T172" s="142"/>
      <c r="U172" s="142"/>
      <c r="V172" s="142"/>
      <c r="W172" s="142"/>
      <c r="X172" s="142"/>
      <c r="Y172" s="142"/>
      <c r="Z172" s="142"/>
      <c r="AA172" s="142"/>
      <c r="AB172" s="142"/>
      <c r="AC172" s="142"/>
      <c r="AD172" s="142"/>
      <c r="AE172" s="142"/>
      <c r="AF172" s="142"/>
      <c r="AG172" s="142"/>
      <c r="AH172" s="142"/>
      <c r="AI172" s="142"/>
      <c r="AJ172" s="142"/>
      <c r="AK172" s="142"/>
      <c r="AL172" s="142"/>
      <c r="AM172" s="142"/>
      <c r="AN172" s="142"/>
      <c r="AO172" s="145"/>
    </row>
    <row r="173" spans="2:41">
      <c r="B173" s="146"/>
      <c r="C173" s="146"/>
      <c r="D173" s="146"/>
      <c r="E173" s="145"/>
      <c r="F173" s="146"/>
      <c r="G173" s="146"/>
      <c r="H173" s="146"/>
      <c r="I173" s="145"/>
      <c r="J173" s="146"/>
      <c r="K173" s="146"/>
      <c r="L173" s="145"/>
      <c r="M173" s="146"/>
      <c r="N173" s="146"/>
      <c r="O173" s="146"/>
      <c r="P173" s="142"/>
      <c r="Q173" s="142"/>
      <c r="R173" s="142"/>
      <c r="S173" s="142"/>
      <c r="T173" s="142"/>
      <c r="U173" s="142"/>
      <c r="V173" s="142"/>
      <c r="W173" s="142"/>
      <c r="X173" s="142"/>
      <c r="Y173" s="142"/>
      <c r="Z173" s="142"/>
      <c r="AA173" s="142"/>
      <c r="AB173" s="142"/>
      <c r="AC173" s="142"/>
      <c r="AD173" s="142"/>
      <c r="AE173" s="142"/>
      <c r="AF173" s="142"/>
      <c r="AG173" s="142"/>
      <c r="AH173" s="142"/>
      <c r="AI173" s="142"/>
      <c r="AJ173" s="142"/>
      <c r="AK173" s="142"/>
      <c r="AL173" s="142"/>
      <c r="AM173" s="142"/>
      <c r="AN173" s="142"/>
      <c r="AO173" s="145"/>
    </row>
    <row r="174" spans="2:41">
      <c r="B174" s="146"/>
      <c r="C174" s="146"/>
      <c r="D174" s="146"/>
      <c r="E174" s="145"/>
      <c r="F174" s="146"/>
      <c r="G174" s="146"/>
      <c r="H174" s="146"/>
      <c r="I174" s="145"/>
      <c r="J174" s="146"/>
      <c r="K174" s="146"/>
      <c r="L174" s="145"/>
      <c r="M174" s="146"/>
      <c r="N174" s="146"/>
      <c r="O174" s="146"/>
      <c r="P174" s="142"/>
      <c r="Q174" s="142"/>
      <c r="R174" s="142"/>
      <c r="S174" s="142"/>
      <c r="T174" s="142"/>
      <c r="U174" s="142"/>
      <c r="V174" s="142"/>
      <c r="W174" s="142"/>
      <c r="X174" s="142"/>
      <c r="Y174" s="142"/>
      <c r="Z174" s="142"/>
      <c r="AA174" s="142"/>
      <c r="AB174" s="142"/>
      <c r="AC174" s="142"/>
      <c r="AD174" s="142"/>
      <c r="AE174" s="142"/>
      <c r="AF174" s="142"/>
      <c r="AG174" s="142"/>
      <c r="AH174" s="142"/>
      <c r="AI174" s="142"/>
      <c r="AJ174" s="142"/>
      <c r="AK174" s="142"/>
      <c r="AL174" s="142"/>
      <c r="AM174" s="142"/>
      <c r="AN174" s="142"/>
      <c r="AO174" s="145"/>
    </row>
    <row r="175" spans="2:41">
      <c r="B175" s="146"/>
      <c r="C175" s="146"/>
      <c r="D175" s="146"/>
      <c r="E175" s="145"/>
      <c r="F175" s="146"/>
      <c r="G175" s="146"/>
      <c r="H175" s="146"/>
      <c r="I175" s="145"/>
      <c r="J175" s="146"/>
      <c r="K175" s="146"/>
      <c r="L175" s="145"/>
      <c r="M175" s="146"/>
      <c r="N175" s="146"/>
      <c r="O175" s="146"/>
      <c r="P175" s="142"/>
      <c r="Q175" s="142"/>
      <c r="R175" s="142"/>
      <c r="S175" s="142"/>
      <c r="T175" s="142"/>
      <c r="U175" s="142"/>
      <c r="V175" s="142"/>
      <c r="W175" s="142"/>
      <c r="X175" s="142"/>
      <c r="Y175" s="142"/>
      <c r="Z175" s="142"/>
      <c r="AA175" s="142"/>
      <c r="AB175" s="142"/>
      <c r="AC175" s="142"/>
      <c r="AD175" s="142"/>
      <c r="AE175" s="142"/>
      <c r="AF175" s="142"/>
      <c r="AG175" s="142"/>
      <c r="AH175" s="142"/>
      <c r="AI175" s="142"/>
      <c r="AJ175" s="142"/>
      <c r="AK175" s="142"/>
      <c r="AL175" s="142"/>
      <c r="AM175" s="142"/>
      <c r="AN175" s="142"/>
      <c r="AO175" s="145"/>
    </row>
    <row r="176" spans="2:41">
      <c r="B176" s="146"/>
      <c r="C176" s="146"/>
      <c r="D176" s="146"/>
      <c r="E176" s="145"/>
      <c r="F176" s="146"/>
      <c r="G176" s="146"/>
      <c r="H176" s="146"/>
      <c r="I176" s="145"/>
      <c r="J176" s="146"/>
      <c r="K176" s="146"/>
      <c r="L176" s="145"/>
      <c r="M176" s="146"/>
      <c r="N176" s="146"/>
      <c r="O176" s="146"/>
      <c r="P176" s="142"/>
      <c r="Q176" s="142"/>
      <c r="R176" s="142"/>
      <c r="S176" s="142"/>
      <c r="T176" s="142"/>
      <c r="U176" s="142"/>
      <c r="V176" s="142"/>
      <c r="W176" s="142"/>
      <c r="X176" s="142"/>
      <c r="Y176" s="142"/>
      <c r="Z176" s="142"/>
      <c r="AA176" s="142"/>
      <c r="AB176" s="142"/>
      <c r="AC176" s="142"/>
      <c r="AD176" s="142"/>
      <c r="AE176" s="142"/>
      <c r="AF176" s="142"/>
      <c r="AG176" s="142"/>
      <c r="AH176" s="142"/>
      <c r="AI176" s="142"/>
      <c r="AJ176" s="142"/>
      <c r="AK176" s="142"/>
      <c r="AL176" s="142"/>
      <c r="AM176" s="142"/>
      <c r="AN176" s="142"/>
      <c r="AO176" s="145"/>
    </row>
    <row r="177" spans="2:41">
      <c r="B177" s="146"/>
      <c r="C177" s="146"/>
      <c r="D177" s="146"/>
      <c r="E177" s="145"/>
      <c r="F177" s="146"/>
      <c r="G177" s="146"/>
      <c r="H177" s="146"/>
      <c r="I177" s="145"/>
      <c r="J177" s="146"/>
      <c r="K177" s="146"/>
      <c r="L177" s="145"/>
      <c r="M177" s="146"/>
      <c r="N177" s="146"/>
      <c r="O177" s="146"/>
      <c r="P177" s="142"/>
      <c r="Q177" s="142"/>
      <c r="R177" s="142"/>
      <c r="S177" s="142"/>
      <c r="T177" s="142"/>
      <c r="U177" s="142"/>
      <c r="V177" s="142"/>
      <c r="W177" s="142"/>
      <c r="X177" s="142"/>
      <c r="Y177" s="142"/>
      <c r="Z177" s="142"/>
      <c r="AA177" s="142"/>
      <c r="AB177" s="142"/>
      <c r="AC177" s="142"/>
      <c r="AD177" s="142"/>
      <c r="AE177" s="142"/>
      <c r="AF177" s="142"/>
      <c r="AG177" s="142"/>
      <c r="AH177" s="142"/>
      <c r="AI177" s="142"/>
      <c r="AJ177" s="142"/>
      <c r="AK177" s="142"/>
      <c r="AL177" s="142"/>
      <c r="AM177" s="142"/>
      <c r="AN177" s="142"/>
      <c r="AO177" s="145"/>
    </row>
    <row r="178" spans="2:41">
      <c r="B178" s="146"/>
      <c r="C178" s="146"/>
      <c r="D178" s="146"/>
      <c r="E178" s="145"/>
      <c r="F178" s="146"/>
      <c r="G178" s="146"/>
      <c r="H178" s="146"/>
      <c r="I178" s="145"/>
      <c r="J178" s="146"/>
      <c r="K178" s="146"/>
      <c r="L178" s="145"/>
      <c r="M178" s="146"/>
      <c r="N178" s="146"/>
      <c r="O178" s="146"/>
      <c r="P178" s="142"/>
      <c r="Q178" s="142"/>
      <c r="R178" s="142"/>
      <c r="S178" s="142"/>
      <c r="T178" s="142"/>
      <c r="U178" s="142"/>
      <c r="V178" s="142"/>
      <c r="W178" s="142"/>
      <c r="X178" s="142"/>
      <c r="Y178" s="142"/>
      <c r="Z178" s="142"/>
      <c r="AA178" s="142"/>
      <c r="AB178" s="142"/>
      <c r="AC178" s="142"/>
      <c r="AD178" s="142"/>
      <c r="AE178" s="142"/>
      <c r="AF178" s="142"/>
      <c r="AG178" s="142"/>
      <c r="AH178" s="142"/>
      <c r="AI178" s="142"/>
      <c r="AJ178" s="142"/>
      <c r="AK178" s="142"/>
      <c r="AL178" s="142"/>
      <c r="AM178" s="142"/>
      <c r="AN178" s="142"/>
      <c r="AO178" s="145"/>
    </row>
    <row r="179" spans="2:41">
      <c r="B179" s="146"/>
      <c r="C179" s="146"/>
      <c r="D179" s="146"/>
      <c r="E179" s="145"/>
      <c r="F179" s="146"/>
      <c r="G179" s="146"/>
      <c r="H179" s="146"/>
      <c r="I179" s="145"/>
      <c r="J179" s="146"/>
      <c r="K179" s="146"/>
      <c r="L179" s="145"/>
      <c r="M179" s="146"/>
      <c r="N179" s="146"/>
      <c r="O179" s="146"/>
      <c r="P179" s="142"/>
      <c r="Q179" s="142"/>
      <c r="R179" s="142"/>
      <c r="S179" s="142"/>
      <c r="T179" s="142"/>
      <c r="U179" s="142"/>
      <c r="V179" s="142"/>
      <c r="W179" s="142"/>
      <c r="X179" s="142"/>
      <c r="Y179" s="142"/>
      <c r="Z179" s="142"/>
      <c r="AA179" s="142"/>
      <c r="AB179" s="142"/>
      <c r="AC179" s="142"/>
      <c r="AD179" s="142"/>
      <c r="AE179" s="142"/>
      <c r="AF179" s="142"/>
      <c r="AG179" s="142"/>
      <c r="AH179" s="142"/>
      <c r="AI179" s="142"/>
      <c r="AJ179" s="142"/>
      <c r="AK179" s="142"/>
      <c r="AL179" s="142"/>
      <c r="AM179" s="142"/>
      <c r="AN179" s="142"/>
      <c r="AO179" s="145"/>
    </row>
    <row r="180" spans="2:41">
      <c r="B180" s="146"/>
      <c r="C180" s="146"/>
      <c r="D180" s="146"/>
      <c r="E180" s="145"/>
      <c r="F180" s="146"/>
      <c r="G180" s="146"/>
      <c r="H180" s="146"/>
      <c r="I180" s="145"/>
      <c r="J180" s="146"/>
      <c r="K180" s="146"/>
      <c r="L180" s="145"/>
      <c r="M180" s="146"/>
      <c r="N180" s="146"/>
      <c r="O180" s="146"/>
      <c r="P180" s="142"/>
      <c r="Q180" s="142"/>
      <c r="R180" s="142"/>
      <c r="S180" s="142"/>
      <c r="T180" s="142"/>
      <c r="U180" s="142"/>
      <c r="V180" s="142"/>
      <c r="W180" s="142"/>
      <c r="X180" s="142"/>
      <c r="Y180" s="142"/>
      <c r="Z180" s="142"/>
      <c r="AA180" s="142"/>
      <c r="AB180" s="142"/>
      <c r="AC180" s="142"/>
      <c r="AD180" s="142"/>
      <c r="AE180" s="142"/>
      <c r="AF180" s="142"/>
      <c r="AG180" s="142"/>
      <c r="AH180" s="142"/>
      <c r="AI180" s="142"/>
      <c r="AJ180" s="142"/>
      <c r="AK180" s="142"/>
      <c r="AL180" s="142"/>
      <c r="AM180" s="142"/>
      <c r="AN180" s="142"/>
      <c r="AO180" s="145"/>
    </row>
    <row r="181" spans="2:41">
      <c r="B181" s="146"/>
      <c r="C181" s="146"/>
      <c r="D181" s="146"/>
      <c r="E181" s="145"/>
      <c r="F181" s="146"/>
      <c r="G181" s="146"/>
      <c r="H181" s="146"/>
      <c r="I181" s="145"/>
      <c r="J181" s="146"/>
      <c r="K181" s="146"/>
      <c r="L181" s="145"/>
      <c r="M181" s="146"/>
      <c r="N181" s="146"/>
      <c r="O181" s="146"/>
      <c r="P181" s="142"/>
      <c r="Q181" s="142"/>
      <c r="R181" s="142"/>
      <c r="S181" s="142"/>
      <c r="T181" s="142"/>
      <c r="U181" s="142"/>
      <c r="V181" s="142"/>
      <c r="W181" s="142"/>
      <c r="X181" s="142"/>
      <c r="Y181" s="142"/>
      <c r="Z181" s="142"/>
      <c r="AA181" s="142"/>
      <c r="AB181" s="142"/>
      <c r="AC181" s="142"/>
      <c r="AD181" s="142"/>
      <c r="AE181" s="142"/>
      <c r="AF181" s="142"/>
      <c r="AG181" s="142"/>
      <c r="AH181" s="142"/>
      <c r="AI181" s="142"/>
      <c r="AJ181" s="142"/>
      <c r="AK181" s="142"/>
      <c r="AL181" s="142"/>
      <c r="AM181" s="142"/>
      <c r="AN181" s="142"/>
      <c r="AO181" s="145"/>
    </row>
    <row r="182" spans="2:41">
      <c r="B182" s="146"/>
      <c r="C182" s="146"/>
      <c r="D182" s="146"/>
      <c r="E182" s="145"/>
      <c r="F182" s="146"/>
      <c r="G182" s="146"/>
      <c r="H182" s="146"/>
      <c r="I182" s="145"/>
      <c r="J182" s="146"/>
      <c r="K182" s="146"/>
      <c r="L182" s="145"/>
      <c r="M182" s="146"/>
      <c r="N182" s="146"/>
      <c r="O182" s="146"/>
      <c r="P182" s="142"/>
      <c r="Q182" s="142"/>
      <c r="R182" s="142"/>
      <c r="S182" s="142"/>
      <c r="T182" s="142"/>
      <c r="U182" s="142"/>
      <c r="V182" s="142"/>
      <c r="W182" s="142"/>
      <c r="X182" s="142"/>
      <c r="Y182" s="142"/>
      <c r="Z182" s="142"/>
      <c r="AA182" s="142"/>
      <c r="AB182" s="142"/>
      <c r="AC182" s="142"/>
      <c r="AD182" s="142"/>
      <c r="AE182" s="142"/>
      <c r="AF182" s="142"/>
      <c r="AG182" s="142"/>
      <c r="AH182" s="142"/>
      <c r="AI182" s="142"/>
      <c r="AJ182" s="142"/>
      <c r="AK182" s="142"/>
      <c r="AL182" s="142"/>
      <c r="AM182" s="142"/>
      <c r="AN182" s="142"/>
      <c r="AO182" s="145"/>
    </row>
    <row r="183" spans="2:41">
      <c r="B183" s="146"/>
      <c r="C183" s="146"/>
      <c r="D183" s="146"/>
      <c r="E183" s="145"/>
      <c r="F183" s="146"/>
      <c r="G183" s="146"/>
      <c r="H183" s="146"/>
      <c r="I183" s="145"/>
      <c r="J183" s="146"/>
      <c r="K183" s="146"/>
      <c r="L183" s="145"/>
      <c r="M183" s="146"/>
      <c r="N183" s="146"/>
      <c r="O183" s="146"/>
      <c r="P183" s="142"/>
      <c r="Q183" s="142"/>
      <c r="R183" s="142"/>
      <c r="S183" s="142"/>
      <c r="T183" s="142"/>
      <c r="U183" s="142"/>
      <c r="V183" s="142"/>
      <c r="W183" s="142"/>
      <c r="X183" s="142"/>
      <c r="Y183" s="142"/>
      <c r="Z183" s="142"/>
      <c r="AA183" s="142"/>
      <c r="AB183" s="142"/>
      <c r="AC183" s="142"/>
      <c r="AD183" s="142"/>
      <c r="AE183" s="142"/>
      <c r="AF183" s="142"/>
      <c r="AG183" s="142"/>
      <c r="AH183" s="142"/>
      <c r="AI183" s="142"/>
      <c r="AJ183" s="142"/>
      <c r="AK183" s="142"/>
      <c r="AL183" s="142"/>
      <c r="AM183" s="142"/>
      <c r="AN183" s="142"/>
      <c r="AO183" s="145"/>
    </row>
    <row r="184" spans="2:41">
      <c r="B184" s="146"/>
      <c r="C184" s="146"/>
      <c r="D184" s="146"/>
      <c r="E184" s="145"/>
      <c r="F184" s="146"/>
      <c r="G184" s="146"/>
      <c r="H184" s="146"/>
      <c r="I184" s="145"/>
      <c r="J184" s="146"/>
      <c r="K184" s="146"/>
      <c r="L184" s="145"/>
      <c r="M184" s="146"/>
      <c r="N184" s="146"/>
      <c r="O184" s="146"/>
      <c r="P184" s="142"/>
      <c r="Q184" s="142"/>
      <c r="R184" s="142"/>
      <c r="S184" s="142"/>
      <c r="T184" s="142"/>
      <c r="U184" s="142"/>
      <c r="V184" s="142"/>
      <c r="W184" s="142"/>
      <c r="X184" s="142"/>
      <c r="Y184" s="142"/>
      <c r="Z184" s="142"/>
      <c r="AA184" s="142"/>
      <c r="AB184" s="142"/>
      <c r="AC184" s="142"/>
      <c r="AD184" s="142"/>
      <c r="AE184" s="142"/>
      <c r="AF184" s="142"/>
      <c r="AG184" s="142"/>
      <c r="AH184" s="142"/>
      <c r="AI184" s="142"/>
      <c r="AJ184" s="142"/>
      <c r="AK184" s="142"/>
      <c r="AL184" s="142"/>
      <c r="AM184" s="142"/>
      <c r="AN184" s="142"/>
      <c r="AO184" s="145"/>
    </row>
    <row r="185" spans="2:41">
      <c r="B185" s="146"/>
      <c r="C185" s="146"/>
      <c r="D185" s="146"/>
      <c r="E185" s="145"/>
      <c r="F185" s="146"/>
      <c r="G185" s="146"/>
      <c r="H185" s="146"/>
      <c r="I185" s="145"/>
      <c r="J185" s="146"/>
      <c r="K185" s="146"/>
      <c r="L185" s="145"/>
      <c r="M185" s="146"/>
      <c r="N185" s="146"/>
      <c r="O185" s="146"/>
      <c r="P185" s="142"/>
      <c r="Q185" s="142"/>
      <c r="R185" s="142"/>
      <c r="S185" s="142"/>
      <c r="T185" s="142"/>
      <c r="U185" s="142"/>
      <c r="V185" s="142"/>
      <c r="W185" s="142"/>
      <c r="X185" s="142"/>
      <c r="Y185" s="142"/>
      <c r="Z185" s="142"/>
      <c r="AA185" s="142"/>
      <c r="AB185" s="142"/>
      <c r="AC185" s="142"/>
      <c r="AD185" s="142"/>
      <c r="AE185" s="142"/>
      <c r="AF185" s="142"/>
      <c r="AG185" s="142"/>
      <c r="AH185" s="142"/>
      <c r="AI185" s="142"/>
      <c r="AJ185" s="142"/>
      <c r="AK185" s="142"/>
      <c r="AL185" s="142"/>
      <c r="AM185" s="142"/>
      <c r="AN185" s="142"/>
      <c r="AO185" s="145"/>
    </row>
    <row r="186" spans="2:41">
      <c r="B186" s="146"/>
      <c r="C186" s="146"/>
      <c r="D186" s="146"/>
      <c r="E186" s="145"/>
      <c r="F186" s="146"/>
      <c r="G186" s="146"/>
      <c r="H186" s="146"/>
      <c r="I186" s="145"/>
      <c r="J186" s="146"/>
      <c r="K186" s="146"/>
      <c r="L186" s="145"/>
      <c r="M186" s="146"/>
      <c r="N186" s="146"/>
      <c r="O186" s="146"/>
      <c r="P186" s="142"/>
      <c r="Q186" s="142"/>
      <c r="R186" s="142"/>
      <c r="S186" s="142"/>
      <c r="T186" s="142"/>
      <c r="U186" s="142"/>
      <c r="V186" s="142"/>
      <c r="W186" s="142"/>
      <c r="X186" s="142"/>
      <c r="Y186" s="142"/>
      <c r="Z186" s="142"/>
      <c r="AA186" s="142"/>
      <c r="AB186" s="142"/>
      <c r="AC186" s="142"/>
      <c r="AD186" s="142"/>
      <c r="AE186" s="142"/>
      <c r="AF186" s="142"/>
      <c r="AG186" s="142"/>
      <c r="AH186" s="142"/>
      <c r="AI186" s="142"/>
      <c r="AJ186" s="142"/>
      <c r="AK186" s="142"/>
      <c r="AL186" s="142"/>
      <c r="AM186" s="142"/>
      <c r="AN186" s="142"/>
      <c r="AO186" s="145"/>
    </row>
    <row r="187" spans="2:41">
      <c r="B187" s="146"/>
      <c r="C187" s="146"/>
      <c r="D187" s="146"/>
      <c r="E187" s="145"/>
      <c r="F187" s="146"/>
      <c r="G187" s="146"/>
      <c r="H187" s="146"/>
      <c r="I187" s="145"/>
      <c r="J187" s="146"/>
      <c r="K187" s="146"/>
      <c r="L187" s="145"/>
      <c r="M187" s="146"/>
      <c r="N187" s="146"/>
      <c r="O187" s="146"/>
      <c r="P187" s="142"/>
      <c r="Q187" s="142"/>
      <c r="R187" s="142"/>
      <c r="S187" s="142"/>
      <c r="T187" s="142"/>
      <c r="U187" s="142"/>
      <c r="V187" s="142"/>
      <c r="W187" s="142"/>
      <c r="X187" s="142"/>
      <c r="Y187" s="142"/>
      <c r="Z187" s="142"/>
      <c r="AA187" s="142"/>
      <c r="AB187" s="142"/>
      <c r="AC187" s="142"/>
      <c r="AD187" s="142"/>
      <c r="AE187" s="142"/>
      <c r="AF187" s="142"/>
      <c r="AG187" s="142"/>
      <c r="AH187" s="142"/>
      <c r="AI187" s="142"/>
      <c r="AJ187" s="142"/>
      <c r="AK187" s="142"/>
      <c r="AL187" s="142"/>
      <c r="AM187" s="142"/>
      <c r="AN187" s="142"/>
      <c r="AO187" s="145"/>
    </row>
    <row r="188" spans="2:41">
      <c r="B188" s="146"/>
      <c r="C188" s="146"/>
      <c r="D188" s="146"/>
      <c r="E188" s="145"/>
      <c r="F188" s="146"/>
      <c r="G188" s="146"/>
      <c r="H188" s="146"/>
      <c r="I188" s="145"/>
      <c r="J188" s="146"/>
      <c r="K188" s="146"/>
      <c r="L188" s="145"/>
      <c r="M188" s="146"/>
      <c r="N188" s="146"/>
      <c r="O188" s="146"/>
      <c r="P188" s="142"/>
      <c r="Q188" s="142"/>
      <c r="R188" s="142"/>
      <c r="S188" s="142"/>
      <c r="T188" s="142"/>
      <c r="U188" s="142"/>
      <c r="V188" s="142"/>
      <c r="W188" s="142"/>
      <c r="X188" s="142"/>
      <c r="Y188" s="142"/>
      <c r="Z188" s="142"/>
      <c r="AA188" s="142"/>
      <c r="AB188" s="142"/>
      <c r="AC188" s="142"/>
      <c r="AD188" s="142"/>
      <c r="AE188" s="142"/>
      <c r="AF188" s="142"/>
      <c r="AG188" s="142"/>
      <c r="AH188" s="142"/>
      <c r="AI188" s="142"/>
      <c r="AJ188" s="142"/>
      <c r="AK188" s="142"/>
      <c r="AL188" s="142"/>
      <c r="AM188" s="142"/>
      <c r="AN188" s="142"/>
      <c r="AO188" s="145"/>
    </row>
    <row r="189" spans="2:41">
      <c r="B189" s="146"/>
      <c r="C189" s="146"/>
      <c r="D189" s="146"/>
      <c r="E189" s="145"/>
      <c r="F189" s="146"/>
      <c r="G189" s="146"/>
      <c r="H189" s="146"/>
      <c r="I189" s="145"/>
      <c r="J189" s="146"/>
      <c r="K189" s="146"/>
      <c r="L189" s="145"/>
      <c r="M189" s="146"/>
      <c r="N189" s="146"/>
      <c r="O189" s="146"/>
      <c r="P189" s="142"/>
      <c r="Q189" s="142"/>
      <c r="R189" s="142"/>
      <c r="S189" s="142"/>
      <c r="T189" s="142"/>
      <c r="U189" s="142"/>
      <c r="V189" s="142"/>
      <c r="W189" s="142"/>
      <c r="X189" s="142"/>
      <c r="Y189" s="142"/>
      <c r="Z189" s="142"/>
      <c r="AA189" s="142"/>
      <c r="AB189" s="142"/>
      <c r="AC189" s="142"/>
      <c r="AD189" s="142"/>
      <c r="AE189" s="142"/>
      <c r="AF189" s="142"/>
      <c r="AG189" s="142"/>
      <c r="AH189" s="142"/>
      <c r="AI189" s="142"/>
      <c r="AJ189" s="142"/>
      <c r="AK189" s="142"/>
      <c r="AL189" s="142"/>
      <c r="AM189" s="142"/>
      <c r="AN189" s="142"/>
      <c r="AO189" s="145"/>
    </row>
    <row r="190" spans="2:41">
      <c r="B190" s="146"/>
      <c r="C190" s="146"/>
      <c r="D190" s="146"/>
      <c r="E190" s="145"/>
      <c r="F190" s="146"/>
      <c r="G190" s="146"/>
      <c r="H190" s="146"/>
      <c r="I190" s="145"/>
      <c r="J190" s="146"/>
      <c r="K190" s="146"/>
      <c r="L190" s="145"/>
      <c r="M190" s="146"/>
      <c r="N190" s="146"/>
      <c r="O190" s="146"/>
      <c r="P190" s="142"/>
      <c r="Q190" s="142"/>
      <c r="R190" s="142"/>
      <c r="S190" s="142"/>
      <c r="T190" s="142"/>
      <c r="U190" s="142"/>
      <c r="V190" s="142"/>
      <c r="W190" s="142"/>
      <c r="X190" s="142"/>
      <c r="Y190" s="142"/>
      <c r="Z190" s="142"/>
      <c r="AA190" s="142"/>
      <c r="AB190" s="142"/>
      <c r="AC190" s="142"/>
      <c r="AD190" s="142"/>
      <c r="AE190" s="142"/>
      <c r="AF190" s="142"/>
      <c r="AG190" s="142"/>
      <c r="AH190" s="142"/>
      <c r="AI190" s="142"/>
      <c r="AJ190" s="142"/>
      <c r="AK190" s="142"/>
      <c r="AL190" s="142"/>
      <c r="AM190" s="142"/>
      <c r="AN190" s="142"/>
      <c r="AO190" s="145"/>
    </row>
    <row r="191" spans="2:41">
      <c r="B191" s="146"/>
      <c r="C191" s="146"/>
      <c r="D191" s="146"/>
      <c r="E191" s="145"/>
      <c r="F191" s="146"/>
      <c r="G191" s="146"/>
      <c r="H191" s="146"/>
      <c r="I191" s="145"/>
      <c r="J191" s="146"/>
      <c r="K191" s="146"/>
      <c r="L191" s="145"/>
      <c r="M191" s="146"/>
      <c r="N191" s="146"/>
      <c r="O191" s="146"/>
      <c r="P191" s="142"/>
      <c r="Q191" s="142"/>
      <c r="R191" s="142"/>
      <c r="S191" s="142"/>
      <c r="T191" s="142"/>
      <c r="U191" s="142"/>
      <c r="V191" s="142"/>
      <c r="W191" s="142"/>
      <c r="X191" s="142"/>
      <c r="Y191" s="142"/>
      <c r="Z191" s="142"/>
      <c r="AA191" s="142"/>
      <c r="AB191" s="142"/>
      <c r="AC191" s="142"/>
      <c r="AD191" s="142"/>
      <c r="AE191" s="142"/>
      <c r="AF191" s="142"/>
      <c r="AG191" s="142"/>
      <c r="AH191" s="142"/>
      <c r="AI191" s="142"/>
      <c r="AJ191" s="142"/>
      <c r="AK191" s="142"/>
      <c r="AL191" s="142"/>
      <c r="AM191" s="142"/>
      <c r="AN191" s="142"/>
      <c r="AO191" s="145"/>
    </row>
    <row r="192" spans="2:41">
      <c r="B192" s="146"/>
      <c r="C192" s="146"/>
      <c r="D192" s="146"/>
      <c r="E192" s="145"/>
      <c r="F192" s="146"/>
      <c r="G192" s="146"/>
      <c r="H192" s="146"/>
      <c r="I192" s="145"/>
      <c r="J192" s="146"/>
      <c r="K192" s="146"/>
      <c r="L192" s="145"/>
      <c r="M192" s="146"/>
      <c r="N192" s="146"/>
      <c r="O192" s="146"/>
      <c r="P192" s="142"/>
      <c r="Q192" s="142"/>
      <c r="R192" s="142"/>
      <c r="S192" s="142"/>
      <c r="T192" s="142"/>
      <c r="U192" s="142"/>
      <c r="V192" s="142"/>
      <c r="W192" s="142"/>
      <c r="X192" s="142"/>
      <c r="Y192" s="142"/>
      <c r="Z192" s="142"/>
      <c r="AA192" s="142"/>
      <c r="AB192" s="142"/>
      <c r="AC192" s="142"/>
      <c r="AD192" s="142"/>
      <c r="AE192" s="142"/>
      <c r="AF192" s="142"/>
      <c r="AG192" s="142"/>
      <c r="AH192" s="142"/>
      <c r="AI192" s="142"/>
      <c r="AJ192" s="142"/>
      <c r="AK192" s="142"/>
      <c r="AL192" s="142"/>
      <c r="AM192" s="142"/>
      <c r="AN192" s="142"/>
      <c r="AO192" s="145"/>
    </row>
    <row r="193" spans="2:41">
      <c r="B193" s="146"/>
      <c r="C193" s="146"/>
      <c r="D193" s="146"/>
      <c r="E193" s="145"/>
      <c r="F193" s="146"/>
      <c r="G193" s="146"/>
      <c r="H193" s="146"/>
      <c r="I193" s="145"/>
      <c r="J193" s="146"/>
      <c r="K193" s="146"/>
      <c r="L193" s="145"/>
      <c r="M193" s="146"/>
      <c r="N193" s="146"/>
      <c r="O193" s="146"/>
      <c r="P193" s="142"/>
      <c r="Q193" s="142"/>
      <c r="R193" s="142"/>
      <c r="S193" s="142"/>
      <c r="T193" s="142"/>
      <c r="U193" s="142"/>
      <c r="V193" s="142"/>
      <c r="W193" s="142"/>
      <c r="X193" s="142"/>
      <c r="Y193" s="142"/>
      <c r="Z193" s="142"/>
      <c r="AA193" s="142"/>
      <c r="AB193" s="142"/>
      <c r="AC193" s="142"/>
      <c r="AD193" s="142"/>
      <c r="AE193" s="142"/>
      <c r="AF193" s="142"/>
      <c r="AG193" s="142"/>
      <c r="AH193" s="142"/>
      <c r="AI193" s="142"/>
      <c r="AJ193" s="142"/>
      <c r="AK193" s="142"/>
      <c r="AL193" s="142"/>
      <c r="AM193" s="142"/>
      <c r="AN193" s="142"/>
      <c r="AO193" s="145"/>
    </row>
    <row r="194" spans="2:41">
      <c r="B194" s="146"/>
      <c r="C194" s="146"/>
      <c r="D194" s="146"/>
      <c r="E194" s="145"/>
      <c r="F194" s="146"/>
      <c r="G194" s="146"/>
      <c r="H194" s="146"/>
      <c r="I194" s="145"/>
      <c r="J194" s="146"/>
      <c r="K194" s="146"/>
      <c r="L194" s="145"/>
      <c r="M194" s="146"/>
      <c r="N194" s="146"/>
      <c r="O194" s="146"/>
      <c r="P194" s="142"/>
      <c r="Q194" s="142"/>
      <c r="R194" s="142"/>
      <c r="S194" s="142"/>
      <c r="T194" s="142"/>
      <c r="U194" s="142"/>
      <c r="V194" s="142"/>
      <c r="W194" s="142"/>
      <c r="X194" s="142"/>
      <c r="Y194" s="142"/>
      <c r="Z194" s="142"/>
      <c r="AA194" s="142"/>
      <c r="AB194" s="142"/>
      <c r="AC194" s="142"/>
      <c r="AD194" s="142"/>
      <c r="AE194" s="142"/>
      <c r="AF194" s="142"/>
      <c r="AG194" s="142"/>
      <c r="AH194" s="142"/>
      <c r="AI194" s="142"/>
      <c r="AJ194" s="142"/>
      <c r="AK194" s="142"/>
      <c r="AL194" s="142"/>
      <c r="AM194" s="142"/>
      <c r="AN194" s="142"/>
      <c r="AO194" s="145"/>
    </row>
    <row r="195" spans="2:41">
      <c r="B195" s="146"/>
      <c r="C195" s="146"/>
      <c r="D195" s="146"/>
      <c r="E195" s="145"/>
      <c r="F195" s="146"/>
      <c r="G195" s="146"/>
      <c r="H195" s="146"/>
      <c r="I195" s="145"/>
      <c r="J195" s="146"/>
      <c r="K195" s="146"/>
      <c r="L195" s="145"/>
      <c r="M195" s="146"/>
      <c r="N195" s="146"/>
      <c r="O195" s="146"/>
      <c r="P195" s="142"/>
      <c r="Q195" s="142"/>
      <c r="R195" s="142"/>
      <c r="S195" s="142"/>
      <c r="T195" s="142"/>
      <c r="U195" s="142"/>
      <c r="V195" s="142"/>
      <c r="W195" s="142"/>
      <c r="X195" s="142"/>
      <c r="Y195" s="142"/>
      <c r="Z195" s="142"/>
      <c r="AA195" s="142"/>
      <c r="AB195" s="142"/>
      <c r="AC195" s="142"/>
      <c r="AD195" s="142"/>
      <c r="AE195" s="142"/>
      <c r="AF195" s="142"/>
      <c r="AG195" s="142"/>
      <c r="AH195" s="142"/>
      <c r="AI195" s="142"/>
      <c r="AJ195" s="142"/>
      <c r="AK195" s="142"/>
      <c r="AL195" s="142"/>
      <c r="AM195" s="142"/>
      <c r="AN195" s="142"/>
      <c r="AO195" s="145"/>
    </row>
    <row r="196" spans="2:41">
      <c r="B196" s="146"/>
      <c r="C196" s="146"/>
      <c r="D196" s="146"/>
      <c r="E196" s="145"/>
      <c r="F196" s="146"/>
      <c r="G196" s="146"/>
      <c r="H196" s="146"/>
      <c r="I196" s="145"/>
      <c r="J196" s="146"/>
      <c r="K196" s="146"/>
      <c r="L196" s="145"/>
      <c r="M196" s="146"/>
      <c r="N196" s="146"/>
      <c r="O196" s="146"/>
      <c r="P196" s="142"/>
      <c r="Q196" s="142"/>
      <c r="R196" s="142"/>
      <c r="S196" s="142"/>
      <c r="T196" s="142"/>
      <c r="U196" s="142"/>
      <c r="V196" s="142"/>
      <c r="W196" s="142"/>
      <c r="X196" s="142"/>
      <c r="Y196" s="142"/>
      <c r="Z196" s="142"/>
      <c r="AA196" s="142"/>
      <c r="AB196" s="142"/>
      <c r="AC196" s="142"/>
      <c r="AD196" s="142"/>
      <c r="AE196" s="142"/>
      <c r="AF196" s="142"/>
      <c r="AG196" s="142"/>
      <c r="AH196" s="142"/>
      <c r="AI196" s="142"/>
      <c r="AJ196" s="142"/>
      <c r="AK196" s="142"/>
      <c r="AL196" s="142"/>
      <c r="AM196" s="142"/>
      <c r="AN196" s="142"/>
      <c r="AO196" s="145"/>
    </row>
    <row r="197" spans="2:41">
      <c r="B197" s="146"/>
      <c r="C197" s="146"/>
      <c r="D197" s="146"/>
      <c r="E197" s="145"/>
      <c r="F197" s="146"/>
      <c r="G197" s="146"/>
      <c r="H197" s="146"/>
      <c r="I197" s="145"/>
      <c r="J197" s="146"/>
      <c r="K197" s="146"/>
      <c r="L197" s="145"/>
      <c r="M197" s="146"/>
      <c r="N197" s="146"/>
      <c r="O197" s="146"/>
      <c r="P197" s="142"/>
      <c r="Q197" s="142"/>
      <c r="R197" s="142"/>
      <c r="S197" s="142"/>
      <c r="T197" s="142"/>
      <c r="U197" s="142"/>
      <c r="V197" s="142"/>
      <c r="W197" s="142"/>
      <c r="X197" s="142"/>
      <c r="Y197" s="142"/>
      <c r="Z197" s="142"/>
      <c r="AA197" s="142"/>
      <c r="AB197" s="142"/>
      <c r="AC197" s="142"/>
      <c r="AD197" s="142"/>
      <c r="AE197" s="142"/>
      <c r="AF197" s="142"/>
      <c r="AG197" s="142"/>
      <c r="AH197" s="142"/>
      <c r="AI197" s="142"/>
      <c r="AJ197" s="142"/>
      <c r="AK197" s="142"/>
      <c r="AL197" s="142"/>
      <c r="AM197" s="142"/>
      <c r="AN197" s="142"/>
      <c r="AO197" s="145"/>
    </row>
    <row r="198" spans="2:41">
      <c r="B198" s="146"/>
      <c r="C198" s="146"/>
      <c r="D198" s="146"/>
      <c r="E198" s="145"/>
      <c r="F198" s="146"/>
      <c r="G198" s="146"/>
      <c r="H198" s="146"/>
      <c r="I198" s="145"/>
      <c r="J198" s="146"/>
      <c r="K198" s="146"/>
      <c r="L198" s="145"/>
      <c r="M198" s="146"/>
      <c r="N198" s="146"/>
      <c r="O198" s="146"/>
      <c r="P198" s="142"/>
      <c r="Q198" s="142"/>
      <c r="R198" s="142"/>
      <c r="S198" s="142"/>
      <c r="T198" s="142"/>
      <c r="U198" s="142"/>
      <c r="V198" s="142"/>
      <c r="W198" s="142"/>
      <c r="X198" s="142"/>
      <c r="Y198" s="142"/>
      <c r="Z198" s="142"/>
      <c r="AA198" s="142"/>
      <c r="AB198" s="142"/>
      <c r="AC198" s="142"/>
      <c r="AD198" s="142"/>
      <c r="AE198" s="142"/>
      <c r="AF198" s="142"/>
      <c r="AG198" s="142"/>
      <c r="AH198" s="142"/>
      <c r="AI198" s="142"/>
      <c r="AJ198" s="142"/>
      <c r="AK198" s="142"/>
      <c r="AL198" s="142"/>
      <c r="AM198" s="142"/>
      <c r="AN198" s="142"/>
      <c r="AO198" s="145"/>
    </row>
    <row r="199" spans="2:41">
      <c r="B199" s="146"/>
      <c r="C199" s="146"/>
      <c r="D199" s="146"/>
      <c r="E199" s="145"/>
      <c r="F199" s="146"/>
      <c r="G199" s="146"/>
      <c r="H199" s="146"/>
      <c r="I199" s="145"/>
      <c r="J199" s="146"/>
      <c r="K199" s="146"/>
      <c r="L199" s="145"/>
      <c r="M199" s="146"/>
      <c r="N199" s="146"/>
      <c r="O199" s="146"/>
      <c r="P199" s="142"/>
      <c r="Q199" s="142"/>
      <c r="R199" s="142"/>
      <c r="S199" s="142"/>
      <c r="T199" s="142"/>
      <c r="U199" s="142"/>
      <c r="V199" s="142"/>
      <c r="W199" s="142"/>
      <c r="X199" s="142"/>
      <c r="Y199" s="142"/>
      <c r="Z199" s="142"/>
      <c r="AA199" s="142"/>
      <c r="AB199" s="142"/>
      <c r="AC199" s="142"/>
      <c r="AD199" s="142"/>
      <c r="AE199" s="142"/>
      <c r="AF199" s="142"/>
      <c r="AG199" s="142"/>
      <c r="AH199" s="142"/>
      <c r="AI199" s="142"/>
      <c r="AJ199" s="142"/>
      <c r="AK199" s="142"/>
      <c r="AL199" s="142"/>
      <c r="AM199" s="142"/>
      <c r="AN199" s="142"/>
      <c r="AO199" s="145"/>
    </row>
    <row r="200" spans="2:41">
      <c r="B200" s="146"/>
      <c r="C200" s="146"/>
      <c r="D200" s="146"/>
      <c r="E200" s="145"/>
      <c r="F200" s="146"/>
      <c r="G200" s="146"/>
      <c r="H200" s="146"/>
      <c r="I200" s="145"/>
      <c r="J200" s="146"/>
      <c r="K200" s="146"/>
      <c r="L200" s="145"/>
      <c r="M200" s="146"/>
      <c r="N200" s="146"/>
      <c r="O200" s="146"/>
      <c r="P200" s="142"/>
      <c r="Q200" s="142"/>
      <c r="R200" s="142"/>
      <c r="S200" s="142"/>
      <c r="T200" s="142"/>
      <c r="U200" s="142"/>
      <c r="V200" s="142"/>
      <c r="W200" s="142"/>
      <c r="X200" s="142"/>
      <c r="Y200" s="142"/>
      <c r="Z200" s="142"/>
      <c r="AA200" s="142"/>
      <c r="AB200" s="142"/>
      <c r="AC200" s="142"/>
      <c r="AD200" s="142"/>
      <c r="AE200" s="142"/>
      <c r="AF200" s="142"/>
      <c r="AG200" s="142"/>
      <c r="AH200" s="142"/>
      <c r="AI200" s="142"/>
      <c r="AJ200" s="142"/>
      <c r="AK200" s="142"/>
      <c r="AL200" s="142"/>
      <c r="AM200" s="142"/>
      <c r="AN200" s="142"/>
      <c r="AO200" s="145"/>
    </row>
    <row r="201" spans="2:41">
      <c r="B201" s="146"/>
      <c r="C201" s="146"/>
      <c r="D201" s="146"/>
      <c r="E201" s="145"/>
      <c r="F201" s="146"/>
      <c r="G201" s="146"/>
      <c r="H201" s="146"/>
      <c r="I201" s="145"/>
      <c r="J201" s="146"/>
      <c r="K201" s="146"/>
      <c r="L201" s="145"/>
      <c r="M201" s="146"/>
      <c r="N201" s="146"/>
      <c r="O201" s="146"/>
      <c r="P201" s="142"/>
      <c r="Q201" s="142"/>
      <c r="R201" s="142"/>
      <c r="S201" s="142"/>
      <c r="T201" s="142"/>
      <c r="U201" s="142"/>
      <c r="V201" s="142"/>
      <c r="W201" s="142"/>
      <c r="X201" s="142"/>
      <c r="Y201" s="142"/>
      <c r="Z201" s="142"/>
      <c r="AA201" s="142"/>
      <c r="AB201" s="142"/>
      <c r="AC201" s="142"/>
      <c r="AD201" s="142"/>
      <c r="AE201" s="142"/>
      <c r="AF201" s="142"/>
      <c r="AG201" s="142"/>
      <c r="AH201" s="142"/>
      <c r="AI201" s="142"/>
      <c r="AJ201" s="142"/>
      <c r="AK201" s="142"/>
      <c r="AL201" s="142"/>
      <c r="AM201" s="142"/>
      <c r="AN201" s="142"/>
      <c r="AO201" s="145"/>
    </row>
    <row r="202" spans="2:41">
      <c r="B202" s="146"/>
      <c r="C202" s="146"/>
      <c r="D202" s="146"/>
      <c r="E202" s="145"/>
      <c r="F202" s="146"/>
      <c r="G202" s="146"/>
      <c r="H202" s="146"/>
      <c r="I202" s="145"/>
      <c r="J202" s="146"/>
      <c r="K202" s="146"/>
      <c r="L202" s="145"/>
      <c r="M202" s="146"/>
      <c r="N202" s="146"/>
      <c r="O202" s="146"/>
      <c r="P202" s="142"/>
      <c r="Q202" s="142"/>
      <c r="R202" s="142"/>
      <c r="S202" s="142"/>
      <c r="T202" s="142"/>
      <c r="U202" s="142"/>
      <c r="V202" s="142"/>
      <c r="W202" s="142"/>
      <c r="X202" s="142"/>
      <c r="Y202" s="142"/>
      <c r="Z202" s="142"/>
      <c r="AA202" s="142"/>
      <c r="AB202" s="142"/>
      <c r="AC202" s="142"/>
      <c r="AD202" s="142"/>
      <c r="AE202" s="142"/>
      <c r="AF202" s="142"/>
      <c r="AG202" s="142"/>
      <c r="AH202" s="142"/>
      <c r="AI202" s="142"/>
      <c r="AJ202" s="142"/>
      <c r="AK202" s="142"/>
      <c r="AL202" s="142"/>
      <c r="AM202" s="142"/>
      <c r="AN202" s="142"/>
      <c r="AO202" s="145"/>
    </row>
    <row r="203" spans="2:41">
      <c r="B203" s="146"/>
      <c r="C203" s="146"/>
      <c r="D203" s="146"/>
      <c r="E203" s="145"/>
      <c r="F203" s="146"/>
      <c r="G203" s="146"/>
      <c r="H203" s="146"/>
      <c r="I203" s="145"/>
      <c r="J203" s="146"/>
      <c r="K203" s="146"/>
      <c r="L203" s="145"/>
      <c r="M203" s="146"/>
      <c r="N203" s="146"/>
      <c r="O203" s="146"/>
      <c r="P203" s="142"/>
      <c r="Q203" s="142"/>
      <c r="R203" s="142"/>
      <c r="S203" s="142"/>
      <c r="T203" s="142"/>
      <c r="U203" s="142"/>
      <c r="V203" s="142"/>
      <c r="W203" s="142"/>
      <c r="X203" s="142"/>
      <c r="Y203" s="142"/>
      <c r="Z203" s="142"/>
      <c r="AA203" s="142"/>
      <c r="AB203" s="142"/>
      <c r="AC203" s="142"/>
      <c r="AD203" s="142"/>
      <c r="AE203" s="142"/>
      <c r="AF203" s="142"/>
      <c r="AG203" s="142"/>
      <c r="AH203" s="142"/>
      <c r="AI203" s="142"/>
      <c r="AJ203" s="142"/>
      <c r="AK203" s="142"/>
      <c r="AL203" s="142"/>
      <c r="AM203" s="142"/>
      <c r="AN203" s="142"/>
      <c r="AO203" s="145"/>
    </row>
    <row r="204" spans="2:41">
      <c r="B204" s="146"/>
      <c r="C204" s="146"/>
      <c r="D204" s="146"/>
      <c r="E204" s="145"/>
      <c r="F204" s="146"/>
      <c r="G204" s="146"/>
      <c r="H204" s="146"/>
      <c r="I204" s="145"/>
      <c r="J204" s="146"/>
      <c r="K204" s="146"/>
      <c r="L204" s="145"/>
      <c r="M204" s="146"/>
      <c r="N204" s="146"/>
      <c r="O204" s="146"/>
      <c r="P204" s="142"/>
      <c r="Q204" s="142"/>
      <c r="R204" s="142"/>
      <c r="S204" s="142"/>
      <c r="T204" s="142"/>
      <c r="U204" s="142"/>
      <c r="V204" s="142"/>
      <c r="W204" s="142"/>
      <c r="X204" s="142"/>
      <c r="Y204" s="142"/>
      <c r="Z204" s="142"/>
      <c r="AA204" s="142"/>
      <c r="AB204" s="142"/>
      <c r="AC204" s="142"/>
      <c r="AD204" s="142"/>
      <c r="AE204" s="142"/>
      <c r="AF204" s="142"/>
      <c r="AG204" s="142"/>
      <c r="AH204" s="142"/>
      <c r="AI204" s="142"/>
      <c r="AJ204" s="142"/>
      <c r="AK204" s="142"/>
      <c r="AL204" s="142"/>
      <c r="AM204" s="142"/>
      <c r="AN204" s="142"/>
      <c r="AO204" s="145"/>
    </row>
    <row r="205" spans="2:41">
      <c r="B205" s="146"/>
      <c r="C205" s="146"/>
      <c r="D205" s="146"/>
      <c r="E205" s="145"/>
      <c r="F205" s="146"/>
      <c r="G205" s="146"/>
      <c r="H205" s="146"/>
      <c r="I205" s="145"/>
      <c r="J205" s="146"/>
      <c r="K205" s="146"/>
      <c r="L205" s="145"/>
      <c r="M205" s="146"/>
      <c r="N205" s="146"/>
      <c r="O205" s="146"/>
      <c r="P205" s="142"/>
      <c r="Q205" s="142"/>
      <c r="R205" s="142"/>
      <c r="S205" s="142"/>
      <c r="T205" s="142"/>
      <c r="U205" s="142"/>
      <c r="V205" s="142"/>
      <c r="W205" s="142"/>
      <c r="X205" s="142"/>
      <c r="Y205" s="142"/>
      <c r="Z205" s="142"/>
      <c r="AA205" s="142"/>
      <c r="AB205" s="142"/>
      <c r="AC205" s="142"/>
      <c r="AD205" s="142"/>
      <c r="AE205" s="142"/>
      <c r="AF205" s="142"/>
      <c r="AG205" s="142"/>
      <c r="AH205" s="142"/>
      <c r="AI205" s="142"/>
      <c r="AJ205" s="142"/>
      <c r="AK205" s="142"/>
      <c r="AL205" s="142"/>
      <c r="AM205" s="142"/>
      <c r="AN205" s="142"/>
      <c r="AO205" s="145"/>
    </row>
    <row r="206" spans="2:41">
      <c r="B206" s="146"/>
      <c r="C206" s="146"/>
      <c r="D206" s="146"/>
      <c r="E206" s="145"/>
      <c r="F206" s="146"/>
      <c r="G206" s="146"/>
      <c r="H206" s="146"/>
      <c r="I206" s="145"/>
      <c r="J206" s="146"/>
      <c r="K206" s="146"/>
      <c r="L206" s="145"/>
      <c r="M206" s="146"/>
      <c r="N206" s="146"/>
      <c r="O206" s="146"/>
      <c r="P206" s="142"/>
      <c r="Q206" s="142"/>
      <c r="R206" s="142"/>
      <c r="S206" s="142"/>
      <c r="T206" s="142"/>
      <c r="U206" s="142"/>
      <c r="V206" s="142"/>
      <c r="W206" s="142"/>
      <c r="X206" s="142"/>
      <c r="Y206" s="142"/>
      <c r="Z206" s="142"/>
      <c r="AA206" s="142"/>
      <c r="AB206" s="142"/>
      <c r="AC206" s="142"/>
      <c r="AD206" s="142"/>
      <c r="AE206" s="142"/>
      <c r="AF206" s="142"/>
      <c r="AG206" s="142"/>
      <c r="AH206" s="142"/>
      <c r="AI206" s="142"/>
      <c r="AJ206" s="142"/>
      <c r="AK206" s="142"/>
      <c r="AL206" s="142"/>
      <c r="AM206" s="142"/>
      <c r="AN206" s="142"/>
      <c r="AO206" s="145"/>
    </row>
    <row r="207" spans="2:41">
      <c r="B207" s="146"/>
      <c r="C207" s="146"/>
      <c r="D207" s="146"/>
      <c r="E207" s="145"/>
      <c r="F207" s="146"/>
      <c r="G207" s="146"/>
      <c r="H207" s="146"/>
      <c r="I207" s="145"/>
      <c r="J207" s="146"/>
      <c r="K207" s="146"/>
      <c r="L207" s="145"/>
      <c r="M207" s="146"/>
      <c r="N207" s="146"/>
      <c r="O207" s="146"/>
      <c r="P207" s="142"/>
      <c r="Q207" s="142"/>
      <c r="R207" s="142"/>
      <c r="S207" s="142"/>
      <c r="T207" s="142"/>
      <c r="U207" s="142"/>
      <c r="V207" s="142"/>
      <c r="W207" s="142"/>
      <c r="X207" s="142"/>
      <c r="Y207" s="142"/>
      <c r="Z207" s="142"/>
      <c r="AA207" s="142"/>
      <c r="AB207" s="142"/>
      <c r="AC207" s="142"/>
      <c r="AD207" s="142"/>
      <c r="AE207" s="142"/>
      <c r="AF207" s="142"/>
      <c r="AG207" s="142"/>
      <c r="AH207" s="142"/>
      <c r="AI207" s="142"/>
      <c r="AJ207" s="142"/>
      <c r="AK207" s="142"/>
      <c r="AL207" s="142"/>
      <c r="AM207" s="142"/>
      <c r="AN207" s="142"/>
      <c r="AO207" s="145"/>
    </row>
    <row r="208" spans="2:41">
      <c r="B208" s="146"/>
      <c r="C208" s="146"/>
      <c r="D208" s="146"/>
      <c r="E208" s="145"/>
      <c r="F208" s="146"/>
      <c r="G208" s="146"/>
      <c r="H208" s="146"/>
      <c r="I208" s="145"/>
      <c r="J208" s="146"/>
      <c r="K208" s="146"/>
      <c r="L208" s="145"/>
      <c r="M208" s="146"/>
      <c r="N208" s="146"/>
      <c r="O208" s="146"/>
      <c r="P208" s="142"/>
      <c r="Q208" s="142"/>
      <c r="R208" s="142"/>
      <c r="S208" s="142"/>
      <c r="T208" s="142"/>
      <c r="U208" s="142"/>
      <c r="V208" s="142"/>
      <c r="W208" s="142"/>
      <c r="X208" s="142"/>
      <c r="Y208" s="142"/>
      <c r="Z208" s="142"/>
      <c r="AA208" s="142"/>
      <c r="AB208" s="142"/>
      <c r="AC208" s="142"/>
      <c r="AD208" s="142"/>
      <c r="AE208" s="142"/>
      <c r="AF208" s="142"/>
      <c r="AG208" s="142"/>
      <c r="AH208" s="142"/>
      <c r="AI208" s="142"/>
      <c r="AJ208" s="142"/>
      <c r="AK208" s="142"/>
      <c r="AL208" s="142"/>
      <c r="AM208" s="142"/>
      <c r="AN208" s="142"/>
      <c r="AO208" s="145"/>
    </row>
    <row r="209" spans="2:41">
      <c r="B209" s="146"/>
      <c r="C209" s="146"/>
      <c r="D209" s="146"/>
      <c r="E209" s="145"/>
      <c r="F209" s="146"/>
      <c r="G209" s="146"/>
      <c r="H209" s="146"/>
      <c r="I209" s="145"/>
      <c r="J209" s="146"/>
      <c r="K209" s="146"/>
      <c r="L209" s="145"/>
      <c r="M209" s="146"/>
      <c r="N209" s="146"/>
      <c r="O209" s="146"/>
      <c r="P209" s="142"/>
      <c r="Q209" s="142"/>
      <c r="R209" s="142"/>
      <c r="S209" s="142"/>
      <c r="T209" s="142"/>
      <c r="U209" s="142"/>
      <c r="V209" s="142"/>
      <c r="W209" s="142"/>
      <c r="X209" s="142"/>
      <c r="Y209" s="142"/>
      <c r="Z209" s="142"/>
      <c r="AA209" s="142"/>
      <c r="AB209" s="142"/>
      <c r="AC209" s="142"/>
      <c r="AD209" s="142"/>
      <c r="AE209" s="142"/>
      <c r="AF209" s="142"/>
      <c r="AG209" s="142"/>
      <c r="AH209" s="142"/>
      <c r="AI209" s="142"/>
      <c r="AJ209" s="142"/>
      <c r="AK209" s="142"/>
      <c r="AL209" s="142"/>
      <c r="AM209" s="142"/>
      <c r="AN209" s="142"/>
      <c r="AO209" s="145"/>
    </row>
    <row r="210" spans="2:41">
      <c r="B210" s="146"/>
      <c r="C210" s="146"/>
      <c r="D210" s="146"/>
      <c r="E210" s="145"/>
      <c r="F210" s="146"/>
      <c r="G210" s="146"/>
      <c r="H210" s="146"/>
      <c r="I210" s="145"/>
      <c r="J210" s="146"/>
      <c r="K210" s="146"/>
      <c r="L210" s="145"/>
      <c r="M210" s="146"/>
      <c r="N210" s="146"/>
      <c r="O210" s="146"/>
      <c r="P210" s="142"/>
      <c r="Q210" s="142"/>
      <c r="R210" s="142"/>
      <c r="S210" s="142"/>
      <c r="T210" s="142"/>
      <c r="U210" s="142"/>
      <c r="V210" s="142"/>
      <c r="W210" s="142"/>
      <c r="X210" s="142"/>
      <c r="Y210" s="142"/>
      <c r="Z210" s="142"/>
      <c r="AA210" s="142"/>
      <c r="AB210" s="142"/>
      <c r="AC210" s="142"/>
      <c r="AD210" s="142"/>
      <c r="AE210" s="142"/>
      <c r="AF210" s="142"/>
      <c r="AG210" s="142"/>
      <c r="AH210" s="142"/>
      <c r="AI210" s="142"/>
      <c r="AJ210" s="142"/>
      <c r="AK210" s="142"/>
      <c r="AL210" s="142"/>
      <c r="AM210" s="142"/>
      <c r="AN210" s="142"/>
      <c r="AO210" s="145"/>
    </row>
    <row r="211" spans="2:41">
      <c r="B211" s="146"/>
      <c r="C211" s="146"/>
      <c r="D211" s="146"/>
      <c r="E211" s="145"/>
      <c r="F211" s="146"/>
      <c r="G211" s="146"/>
      <c r="H211" s="146"/>
      <c r="I211" s="145"/>
      <c r="J211" s="146"/>
      <c r="K211" s="146"/>
      <c r="L211" s="145"/>
      <c r="M211" s="146"/>
      <c r="N211" s="146"/>
      <c r="O211" s="146"/>
      <c r="P211" s="142"/>
      <c r="Q211" s="142"/>
      <c r="R211" s="142"/>
      <c r="S211" s="142"/>
      <c r="T211" s="142"/>
      <c r="U211" s="142"/>
      <c r="V211" s="142"/>
      <c r="W211" s="142"/>
      <c r="X211" s="142"/>
      <c r="Y211" s="142"/>
      <c r="Z211" s="142"/>
      <c r="AA211" s="142"/>
      <c r="AB211" s="142"/>
      <c r="AC211" s="142"/>
      <c r="AD211" s="142"/>
      <c r="AE211" s="142"/>
      <c r="AF211" s="142"/>
      <c r="AG211" s="142"/>
      <c r="AH211" s="142"/>
      <c r="AI211" s="142"/>
      <c r="AJ211" s="142"/>
      <c r="AK211" s="142"/>
      <c r="AL211" s="142"/>
      <c r="AM211" s="142"/>
      <c r="AN211" s="142"/>
      <c r="AO211" s="145"/>
    </row>
    <row r="212" spans="2:41">
      <c r="B212" s="146"/>
      <c r="C212" s="146"/>
      <c r="D212" s="146"/>
      <c r="E212" s="145"/>
      <c r="F212" s="146"/>
      <c r="G212" s="146"/>
      <c r="H212" s="146"/>
      <c r="I212" s="145"/>
      <c r="J212" s="146"/>
      <c r="K212" s="146"/>
      <c r="L212" s="145"/>
      <c r="M212" s="146"/>
      <c r="N212" s="146"/>
      <c r="O212" s="146"/>
      <c r="P212" s="142"/>
      <c r="Q212" s="142"/>
      <c r="R212" s="142"/>
      <c r="S212" s="142"/>
      <c r="T212" s="142"/>
      <c r="U212" s="142"/>
      <c r="V212" s="142"/>
      <c r="W212" s="142"/>
      <c r="X212" s="142"/>
      <c r="Y212" s="142"/>
      <c r="Z212" s="142"/>
      <c r="AA212" s="142"/>
      <c r="AB212" s="142"/>
      <c r="AC212" s="142"/>
      <c r="AD212" s="142"/>
      <c r="AE212" s="142"/>
      <c r="AF212" s="142"/>
      <c r="AG212" s="142"/>
      <c r="AH212" s="142"/>
      <c r="AI212" s="142"/>
      <c r="AJ212" s="142"/>
      <c r="AK212" s="142"/>
      <c r="AL212" s="142"/>
      <c r="AM212" s="142"/>
      <c r="AN212" s="142"/>
      <c r="AO212" s="145"/>
    </row>
    <row r="213" spans="2:41">
      <c r="B213" s="146"/>
      <c r="C213" s="146"/>
      <c r="D213" s="146"/>
      <c r="E213" s="145"/>
      <c r="F213" s="146"/>
      <c r="G213" s="146"/>
      <c r="H213" s="146"/>
      <c r="I213" s="145"/>
      <c r="J213" s="146"/>
      <c r="K213" s="146"/>
      <c r="L213" s="145"/>
      <c r="M213" s="146"/>
      <c r="N213" s="146"/>
      <c r="O213" s="146"/>
      <c r="P213" s="142"/>
      <c r="Q213" s="142"/>
      <c r="R213" s="142"/>
      <c r="S213" s="142"/>
      <c r="T213" s="142"/>
      <c r="U213" s="142"/>
      <c r="V213" s="142"/>
      <c r="W213" s="142"/>
      <c r="X213" s="142"/>
      <c r="Y213" s="142"/>
      <c r="Z213" s="142"/>
      <c r="AA213" s="142"/>
      <c r="AB213" s="142"/>
      <c r="AC213" s="142"/>
      <c r="AD213" s="142"/>
      <c r="AE213" s="142"/>
      <c r="AF213" s="142"/>
      <c r="AG213" s="142"/>
      <c r="AH213" s="142"/>
      <c r="AI213" s="142"/>
      <c r="AJ213" s="142"/>
      <c r="AK213" s="142"/>
      <c r="AL213" s="142"/>
      <c r="AM213" s="142"/>
      <c r="AN213" s="142"/>
      <c r="AO213" s="145"/>
    </row>
    <row r="214" spans="2:41">
      <c r="B214" s="146"/>
      <c r="C214" s="146"/>
      <c r="D214" s="146"/>
      <c r="E214" s="145"/>
      <c r="F214" s="146"/>
      <c r="G214" s="146"/>
      <c r="H214" s="146"/>
      <c r="I214" s="145"/>
      <c r="J214" s="146"/>
      <c r="K214" s="146"/>
      <c r="L214" s="145"/>
      <c r="M214" s="146"/>
      <c r="N214" s="146"/>
      <c r="O214" s="146"/>
      <c r="P214" s="142"/>
      <c r="Q214" s="142"/>
      <c r="R214" s="142"/>
      <c r="S214" s="142"/>
      <c r="T214" s="142"/>
      <c r="U214" s="142"/>
      <c r="V214" s="142"/>
      <c r="W214" s="142"/>
      <c r="X214" s="142"/>
      <c r="Y214" s="142"/>
      <c r="Z214" s="142"/>
      <c r="AA214" s="142"/>
      <c r="AB214" s="142"/>
      <c r="AC214" s="142"/>
      <c r="AD214" s="142"/>
      <c r="AE214" s="142"/>
      <c r="AF214" s="142"/>
      <c r="AG214" s="142"/>
      <c r="AH214" s="142"/>
      <c r="AI214" s="142"/>
      <c r="AJ214" s="142"/>
      <c r="AK214" s="142"/>
      <c r="AL214" s="142"/>
      <c r="AM214" s="142"/>
      <c r="AN214" s="142"/>
      <c r="AO214" s="145"/>
    </row>
    <row r="215" spans="2:41">
      <c r="B215" s="146"/>
      <c r="C215" s="146"/>
      <c r="D215" s="146"/>
      <c r="E215" s="145"/>
      <c r="F215" s="146"/>
      <c r="G215" s="146"/>
      <c r="H215" s="146"/>
      <c r="I215" s="145"/>
      <c r="J215" s="146"/>
      <c r="K215" s="146"/>
      <c r="L215" s="145"/>
      <c r="M215" s="146"/>
      <c r="N215" s="146"/>
      <c r="O215" s="146"/>
      <c r="P215" s="142"/>
      <c r="Q215" s="142"/>
      <c r="R215" s="142"/>
      <c r="S215" s="142"/>
      <c r="T215" s="142"/>
      <c r="U215" s="142"/>
      <c r="V215" s="142"/>
      <c r="W215" s="142"/>
      <c r="X215" s="142"/>
      <c r="Y215" s="142"/>
      <c r="Z215" s="142"/>
      <c r="AA215" s="142"/>
      <c r="AB215" s="142"/>
      <c r="AC215" s="142"/>
      <c r="AD215" s="142"/>
      <c r="AE215" s="142"/>
      <c r="AF215" s="142"/>
      <c r="AG215" s="142"/>
      <c r="AH215" s="142"/>
      <c r="AI215" s="142"/>
      <c r="AJ215" s="142"/>
      <c r="AK215" s="142"/>
      <c r="AL215" s="142"/>
      <c r="AM215" s="142"/>
      <c r="AN215" s="142"/>
      <c r="AO215" s="145"/>
    </row>
    <row r="216" spans="2:41">
      <c r="B216" s="146"/>
      <c r="C216" s="146"/>
      <c r="D216" s="146"/>
      <c r="E216" s="145"/>
      <c r="F216" s="146"/>
      <c r="G216" s="146"/>
      <c r="H216" s="146"/>
      <c r="I216" s="145"/>
      <c r="J216" s="146"/>
      <c r="K216" s="146"/>
      <c r="L216" s="145"/>
      <c r="M216" s="146"/>
      <c r="N216" s="146"/>
      <c r="O216" s="146"/>
      <c r="P216" s="142"/>
      <c r="Q216" s="142"/>
      <c r="R216" s="142"/>
      <c r="S216" s="142"/>
      <c r="T216" s="142"/>
      <c r="U216" s="142"/>
      <c r="V216" s="142"/>
      <c r="W216" s="142"/>
      <c r="X216" s="142"/>
      <c r="Y216" s="142"/>
      <c r="Z216" s="142"/>
      <c r="AA216" s="142"/>
      <c r="AB216" s="142"/>
      <c r="AC216" s="142"/>
      <c r="AD216" s="142"/>
      <c r="AE216" s="142"/>
      <c r="AF216" s="142"/>
      <c r="AG216" s="142"/>
      <c r="AH216" s="142"/>
      <c r="AI216" s="142"/>
      <c r="AJ216" s="142"/>
      <c r="AK216" s="142"/>
      <c r="AL216" s="142"/>
      <c r="AM216" s="142"/>
      <c r="AN216" s="142"/>
      <c r="AO216" s="145"/>
    </row>
    <row r="217" spans="2:41">
      <c r="B217" s="146"/>
      <c r="C217" s="146"/>
      <c r="D217" s="146"/>
      <c r="E217" s="145"/>
      <c r="F217" s="146"/>
      <c r="G217" s="146"/>
      <c r="H217" s="146"/>
      <c r="I217" s="145"/>
      <c r="J217" s="146"/>
      <c r="K217" s="146"/>
      <c r="L217" s="145"/>
      <c r="M217" s="146"/>
      <c r="N217" s="146"/>
      <c r="O217" s="146"/>
      <c r="P217" s="142"/>
      <c r="Q217" s="142"/>
      <c r="R217" s="142"/>
      <c r="S217" s="142"/>
      <c r="T217" s="142"/>
      <c r="U217" s="142"/>
      <c r="V217" s="142"/>
      <c r="W217" s="142"/>
      <c r="X217" s="142"/>
      <c r="Y217" s="142"/>
      <c r="Z217" s="142"/>
      <c r="AA217" s="142"/>
      <c r="AB217" s="142"/>
      <c r="AC217" s="142"/>
      <c r="AD217" s="142"/>
      <c r="AE217" s="142"/>
      <c r="AF217" s="142"/>
      <c r="AG217" s="142"/>
      <c r="AH217" s="142"/>
      <c r="AI217" s="142"/>
      <c r="AJ217" s="142"/>
      <c r="AK217" s="142"/>
      <c r="AL217" s="142"/>
      <c r="AM217" s="142"/>
      <c r="AN217" s="142"/>
      <c r="AO217" s="145"/>
    </row>
    <row r="218" spans="2:41">
      <c r="B218" s="146"/>
      <c r="C218" s="146"/>
      <c r="D218" s="146"/>
      <c r="E218" s="145"/>
      <c r="F218" s="146"/>
      <c r="G218" s="146"/>
      <c r="H218" s="146"/>
      <c r="I218" s="145"/>
      <c r="J218" s="146"/>
      <c r="K218" s="146"/>
      <c r="L218" s="145"/>
      <c r="M218" s="146"/>
      <c r="N218" s="146"/>
      <c r="O218" s="146"/>
      <c r="P218" s="142"/>
      <c r="Q218" s="142"/>
      <c r="R218" s="142"/>
      <c r="S218" s="142"/>
      <c r="T218" s="142"/>
      <c r="U218" s="142"/>
      <c r="V218" s="142"/>
      <c r="W218" s="142"/>
      <c r="X218" s="142"/>
      <c r="Y218" s="142"/>
      <c r="Z218" s="142"/>
      <c r="AA218" s="142"/>
      <c r="AB218" s="142"/>
      <c r="AC218" s="142"/>
      <c r="AD218" s="142"/>
      <c r="AE218" s="142"/>
      <c r="AF218" s="142"/>
      <c r="AG218" s="142"/>
      <c r="AH218" s="142"/>
      <c r="AI218" s="142"/>
      <c r="AJ218" s="142"/>
      <c r="AK218" s="142"/>
      <c r="AL218" s="142"/>
      <c r="AM218" s="142"/>
      <c r="AN218" s="142"/>
      <c r="AO218" s="145"/>
    </row>
    <row r="219" spans="2:41">
      <c r="B219" s="146"/>
      <c r="C219" s="146"/>
      <c r="D219" s="146"/>
      <c r="E219" s="145"/>
      <c r="F219" s="146"/>
      <c r="G219" s="146"/>
      <c r="H219" s="146"/>
      <c r="I219" s="145"/>
      <c r="J219" s="146"/>
      <c r="K219" s="146"/>
      <c r="L219" s="145"/>
      <c r="M219" s="146"/>
      <c r="N219" s="146"/>
      <c r="O219" s="146"/>
      <c r="P219" s="142"/>
      <c r="Q219" s="142"/>
      <c r="R219" s="142"/>
      <c r="S219" s="142"/>
      <c r="T219" s="142"/>
      <c r="U219" s="142"/>
      <c r="V219" s="142"/>
      <c r="W219" s="142"/>
      <c r="X219" s="142"/>
      <c r="Y219" s="142"/>
      <c r="Z219" s="142"/>
      <c r="AA219" s="142"/>
      <c r="AB219" s="142"/>
      <c r="AC219" s="142"/>
      <c r="AD219" s="142"/>
      <c r="AE219" s="142"/>
      <c r="AF219" s="142"/>
      <c r="AG219" s="142"/>
      <c r="AH219" s="142"/>
      <c r="AI219" s="142"/>
      <c r="AJ219" s="142"/>
      <c r="AK219" s="142"/>
      <c r="AL219" s="142"/>
      <c r="AM219" s="142"/>
      <c r="AN219" s="142"/>
      <c r="AO219" s="145"/>
    </row>
    <row r="220" spans="2:41">
      <c r="B220" s="146"/>
      <c r="C220" s="146"/>
      <c r="D220" s="146"/>
      <c r="E220" s="145"/>
      <c r="F220" s="146"/>
      <c r="G220" s="146"/>
      <c r="H220" s="146"/>
      <c r="I220" s="145"/>
      <c r="J220" s="146"/>
      <c r="K220" s="146"/>
      <c r="L220" s="145"/>
      <c r="M220" s="146"/>
      <c r="N220" s="146"/>
      <c r="O220" s="146"/>
      <c r="P220" s="142"/>
      <c r="Q220" s="142"/>
      <c r="R220" s="142"/>
      <c r="S220" s="142"/>
      <c r="T220" s="142"/>
      <c r="U220" s="142"/>
      <c r="V220" s="142"/>
      <c r="W220" s="142"/>
      <c r="X220" s="142"/>
      <c r="Y220" s="142"/>
      <c r="Z220" s="142"/>
      <c r="AA220" s="142"/>
      <c r="AB220" s="142"/>
      <c r="AC220" s="142"/>
      <c r="AD220" s="142"/>
      <c r="AE220" s="142"/>
      <c r="AF220" s="142"/>
      <c r="AG220" s="142"/>
      <c r="AH220" s="142"/>
      <c r="AI220" s="142"/>
      <c r="AJ220" s="142"/>
      <c r="AK220" s="142"/>
      <c r="AL220" s="142"/>
      <c r="AM220" s="142"/>
      <c r="AN220" s="142"/>
      <c r="AO220" s="145"/>
    </row>
    <row r="221" spans="2:41">
      <c r="B221" s="146"/>
      <c r="C221" s="146"/>
      <c r="D221" s="146"/>
      <c r="E221" s="145"/>
      <c r="F221" s="146"/>
      <c r="G221" s="146"/>
      <c r="H221" s="146"/>
      <c r="I221" s="145"/>
      <c r="J221" s="146"/>
      <c r="K221" s="146"/>
      <c r="L221" s="145"/>
      <c r="M221" s="146"/>
      <c r="N221" s="146"/>
      <c r="O221" s="146"/>
      <c r="P221" s="142"/>
      <c r="Q221" s="142"/>
      <c r="R221" s="142"/>
      <c r="S221" s="142"/>
      <c r="T221" s="142"/>
      <c r="U221" s="142"/>
      <c r="V221" s="142"/>
      <c r="W221" s="142"/>
      <c r="X221" s="142"/>
      <c r="Y221" s="142"/>
      <c r="Z221" s="142"/>
      <c r="AA221" s="142"/>
      <c r="AB221" s="142"/>
      <c r="AC221" s="142"/>
      <c r="AD221" s="142"/>
      <c r="AE221" s="142"/>
      <c r="AF221" s="142"/>
      <c r="AG221" s="142"/>
      <c r="AH221" s="142"/>
      <c r="AI221" s="142"/>
      <c r="AJ221" s="142"/>
      <c r="AK221" s="142"/>
      <c r="AL221" s="142"/>
      <c r="AM221" s="142"/>
      <c r="AN221" s="142"/>
      <c r="AO221" s="145"/>
    </row>
    <row r="222" spans="2:41">
      <c r="B222" s="146"/>
      <c r="C222" s="146"/>
      <c r="D222" s="146"/>
      <c r="E222" s="145"/>
      <c r="F222" s="146"/>
      <c r="G222" s="146"/>
      <c r="H222" s="146"/>
      <c r="I222" s="145"/>
      <c r="J222" s="146"/>
      <c r="K222" s="146"/>
      <c r="L222" s="145"/>
      <c r="M222" s="146"/>
      <c r="N222" s="146"/>
      <c r="O222" s="146"/>
      <c r="P222" s="142"/>
      <c r="Q222" s="142"/>
      <c r="R222" s="142"/>
      <c r="S222" s="142"/>
      <c r="T222" s="142"/>
      <c r="U222" s="142"/>
      <c r="V222" s="142"/>
      <c r="W222" s="142"/>
      <c r="X222" s="142"/>
      <c r="Y222" s="142"/>
      <c r="Z222" s="142"/>
      <c r="AA222" s="142"/>
      <c r="AB222" s="142"/>
      <c r="AC222" s="142"/>
      <c r="AD222" s="142"/>
      <c r="AE222" s="142"/>
      <c r="AF222" s="142"/>
      <c r="AG222" s="142"/>
      <c r="AH222" s="142"/>
      <c r="AI222" s="142"/>
      <c r="AJ222" s="142"/>
      <c r="AK222" s="142"/>
      <c r="AL222" s="142"/>
      <c r="AM222" s="142"/>
      <c r="AN222" s="142"/>
      <c r="AO222" s="145"/>
    </row>
    <row r="223" spans="2:41">
      <c r="B223" s="146"/>
      <c r="C223" s="146"/>
      <c r="D223" s="146"/>
      <c r="E223" s="145"/>
      <c r="F223" s="146"/>
      <c r="G223" s="146"/>
      <c r="H223" s="146"/>
      <c r="I223" s="145"/>
      <c r="J223" s="146"/>
      <c r="K223" s="146"/>
      <c r="L223" s="145"/>
      <c r="M223" s="146"/>
      <c r="N223" s="146"/>
      <c r="O223" s="146"/>
      <c r="P223" s="142"/>
      <c r="Q223" s="142"/>
      <c r="R223" s="142"/>
      <c r="S223" s="142"/>
      <c r="T223" s="142"/>
      <c r="U223" s="142"/>
      <c r="V223" s="142"/>
      <c r="W223" s="142"/>
      <c r="X223" s="142"/>
      <c r="Y223" s="142"/>
      <c r="Z223" s="142"/>
      <c r="AA223" s="142"/>
      <c r="AB223" s="142"/>
      <c r="AC223" s="142"/>
      <c r="AD223" s="142"/>
      <c r="AE223" s="142"/>
      <c r="AF223" s="142"/>
      <c r="AG223" s="142"/>
      <c r="AH223" s="142"/>
      <c r="AI223" s="142"/>
      <c r="AJ223" s="142"/>
      <c r="AK223" s="142"/>
      <c r="AL223" s="142"/>
      <c r="AM223" s="142"/>
      <c r="AN223" s="142"/>
      <c r="AO223" s="145"/>
    </row>
    <row r="224" spans="2:41">
      <c r="B224" s="146"/>
      <c r="C224" s="146"/>
      <c r="D224" s="146"/>
      <c r="E224" s="145"/>
      <c r="F224" s="146"/>
      <c r="G224" s="146"/>
      <c r="H224" s="146"/>
      <c r="I224" s="145"/>
      <c r="J224" s="146"/>
      <c r="K224" s="146"/>
      <c r="L224" s="145"/>
      <c r="M224" s="146"/>
      <c r="N224" s="146"/>
      <c r="O224" s="146"/>
      <c r="P224" s="142"/>
      <c r="Q224" s="142"/>
      <c r="R224" s="142"/>
      <c r="S224" s="142"/>
      <c r="T224" s="142"/>
      <c r="U224" s="142"/>
      <c r="V224" s="142"/>
      <c r="W224" s="142"/>
      <c r="X224" s="142"/>
      <c r="Y224" s="142"/>
      <c r="Z224" s="142"/>
      <c r="AA224" s="142"/>
      <c r="AB224" s="142"/>
      <c r="AC224" s="142"/>
      <c r="AD224" s="142"/>
      <c r="AE224" s="142"/>
      <c r="AF224" s="142"/>
      <c r="AG224" s="142"/>
      <c r="AH224" s="142"/>
      <c r="AI224" s="142"/>
      <c r="AJ224" s="142"/>
      <c r="AK224" s="142"/>
      <c r="AL224" s="142"/>
      <c r="AM224" s="142"/>
      <c r="AN224" s="142"/>
      <c r="AO224" s="145"/>
    </row>
    <row r="225" spans="2:41">
      <c r="B225" s="146"/>
      <c r="C225" s="146"/>
      <c r="D225" s="146"/>
      <c r="E225" s="145"/>
      <c r="F225" s="146"/>
      <c r="G225" s="146"/>
      <c r="H225" s="146"/>
      <c r="I225" s="145"/>
      <c r="J225" s="146"/>
      <c r="K225" s="146"/>
      <c r="L225" s="145"/>
      <c r="M225" s="146"/>
      <c r="N225" s="146"/>
      <c r="O225" s="146"/>
      <c r="P225" s="142"/>
      <c r="Q225" s="142"/>
      <c r="R225" s="142"/>
      <c r="S225" s="142"/>
      <c r="T225" s="142"/>
      <c r="U225" s="142"/>
      <c r="V225" s="142"/>
      <c r="W225" s="142"/>
      <c r="X225" s="142"/>
      <c r="Y225" s="142"/>
      <c r="Z225" s="142"/>
      <c r="AA225" s="142"/>
      <c r="AB225" s="142"/>
      <c r="AC225" s="142"/>
      <c r="AD225" s="142"/>
      <c r="AE225" s="142"/>
      <c r="AF225" s="142"/>
      <c r="AG225" s="142"/>
      <c r="AH225" s="142"/>
      <c r="AI225" s="142"/>
      <c r="AJ225" s="142"/>
      <c r="AK225" s="142"/>
      <c r="AL225" s="142"/>
      <c r="AM225" s="142"/>
      <c r="AN225" s="142"/>
      <c r="AO225" s="145"/>
    </row>
    <row r="226" spans="2:41">
      <c r="B226" s="146"/>
      <c r="C226" s="146"/>
      <c r="D226" s="146"/>
      <c r="E226" s="145"/>
      <c r="F226" s="146"/>
      <c r="G226" s="146"/>
      <c r="H226" s="146"/>
      <c r="I226" s="145"/>
      <c r="J226" s="146"/>
      <c r="K226" s="146"/>
      <c r="L226" s="145"/>
      <c r="M226" s="146"/>
      <c r="N226" s="146"/>
      <c r="O226" s="146"/>
      <c r="P226" s="142"/>
      <c r="Q226" s="142"/>
      <c r="R226" s="142"/>
      <c r="S226" s="142"/>
      <c r="T226" s="142"/>
      <c r="U226" s="142"/>
      <c r="V226" s="142"/>
      <c r="W226" s="142"/>
      <c r="X226" s="142"/>
      <c r="Y226" s="142"/>
      <c r="Z226" s="142"/>
      <c r="AA226" s="142"/>
      <c r="AB226" s="142"/>
      <c r="AC226" s="142"/>
      <c r="AD226" s="142"/>
      <c r="AE226" s="142"/>
      <c r="AF226" s="142"/>
      <c r="AG226" s="142"/>
      <c r="AH226" s="142"/>
      <c r="AI226" s="142"/>
      <c r="AJ226" s="142"/>
      <c r="AK226" s="142"/>
      <c r="AL226" s="142"/>
      <c r="AM226" s="142"/>
      <c r="AN226" s="142"/>
      <c r="AO226" s="145"/>
    </row>
    <row r="227" spans="2:41">
      <c r="B227" s="146"/>
      <c r="C227" s="146"/>
      <c r="D227" s="146"/>
      <c r="E227" s="145"/>
      <c r="F227" s="146"/>
      <c r="G227" s="146"/>
      <c r="H227" s="146"/>
      <c r="I227" s="145"/>
      <c r="J227" s="146"/>
      <c r="K227" s="146"/>
      <c r="L227" s="145"/>
      <c r="M227" s="146"/>
      <c r="N227" s="146"/>
      <c r="O227" s="146"/>
      <c r="P227" s="142"/>
      <c r="Q227" s="142"/>
      <c r="R227" s="142"/>
      <c r="S227" s="142"/>
      <c r="T227" s="142"/>
      <c r="U227" s="142"/>
      <c r="V227" s="142"/>
      <c r="W227" s="142"/>
      <c r="X227" s="142"/>
      <c r="Y227" s="142"/>
      <c r="Z227" s="142"/>
      <c r="AA227" s="142"/>
      <c r="AB227" s="142"/>
      <c r="AC227" s="142"/>
      <c r="AD227" s="142"/>
      <c r="AE227" s="142"/>
      <c r="AF227" s="142"/>
      <c r="AG227" s="142"/>
      <c r="AH227" s="142"/>
      <c r="AI227" s="142"/>
      <c r="AJ227" s="142"/>
      <c r="AK227" s="142"/>
      <c r="AL227" s="142"/>
      <c r="AM227" s="142"/>
      <c r="AN227" s="142"/>
      <c r="AO227" s="145"/>
    </row>
    <row r="228" spans="2:41">
      <c r="B228" s="146"/>
      <c r="C228" s="146"/>
      <c r="D228" s="146"/>
      <c r="E228" s="145"/>
      <c r="F228" s="146"/>
      <c r="G228" s="146"/>
      <c r="H228" s="146"/>
      <c r="I228" s="145"/>
      <c r="J228" s="146"/>
      <c r="K228" s="146"/>
      <c r="L228" s="145"/>
      <c r="M228" s="146"/>
      <c r="N228" s="146"/>
      <c r="O228" s="146"/>
      <c r="P228" s="142"/>
      <c r="Q228" s="142"/>
      <c r="R228" s="142"/>
      <c r="S228" s="142"/>
      <c r="T228" s="142"/>
      <c r="U228" s="142"/>
      <c r="V228" s="142"/>
      <c r="W228" s="142"/>
      <c r="X228" s="142"/>
      <c r="Y228" s="142"/>
      <c r="Z228" s="142"/>
      <c r="AA228" s="142"/>
      <c r="AB228" s="142"/>
      <c r="AC228" s="142"/>
      <c r="AD228" s="142"/>
      <c r="AE228" s="142"/>
      <c r="AF228" s="142"/>
      <c r="AG228" s="142"/>
      <c r="AH228" s="142"/>
      <c r="AI228" s="142"/>
      <c r="AJ228" s="142"/>
      <c r="AK228" s="142"/>
      <c r="AL228" s="142"/>
      <c r="AM228" s="142"/>
      <c r="AN228" s="142"/>
      <c r="AO228" s="145"/>
    </row>
    <row r="229" spans="2:41">
      <c r="B229" s="146"/>
      <c r="C229" s="146"/>
      <c r="D229" s="146"/>
      <c r="E229" s="145"/>
      <c r="F229" s="146"/>
      <c r="G229" s="146"/>
      <c r="H229" s="146"/>
      <c r="I229" s="145"/>
      <c r="J229" s="146"/>
      <c r="K229" s="146"/>
      <c r="L229" s="145"/>
      <c r="M229" s="146"/>
      <c r="N229" s="146"/>
      <c r="O229" s="146"/>
      <c r="P229" s="142"/>
      <c r="Q229" s="142"/>
      <c r="R229" s="142"/>
      <c r="S229" s="142"/>
      <c r="T229" s="142"/>
      <c r="U229" s="142"/>
      <c r="V229" s="142"/>
      <c r="W229" s="142"/>
      <c r="X229" s="142"/>
      <c r="Y229" s="142"/>
      <c r="Z229" s="142"/>
      <c r="AA229" s="142"/>
      <c r="AB229" s="142"/>
      <c r="AC229" s="142"/>
      <c r="AD229" s="142"/>
      <c r="AE229" s="142"/>
      <c r="AF229" s="142"/>
      <c r="AG229" s="142"/>
      <c r="AH229" s="142"/>
      <c r="AI229" s="142"/>
      <c r="AJ229" s="142"/>
      <c r="AK229" s="142"/>
      <c r="AL229" s="142"/>
      <c r="AM229" s="142"/>
      <c r="AN229" s="142"/>
      <c r="AO229" s="145"/>
    </row>
    <row r="230" spans="2:41">
      <c r="B230" s="146"/>
      <c r="C230" s="146"/>
      <c r="D230" s="146"/>
      <c r="E230" s="145"/>
      <c r="F230" s="146"/>
      <c r="G230" s="146"/>
      <c r="H230" s="146"/>
      <c r="I230" s="145"/>
      <c r="J230" s="146"/>
      <c r="K230" s="146"/>
      <c r="L230" s="145"/>
      <c r="M230" s="146"/>
      <c r="N230" s="146"/>
      <c r="O230" s="146"/>
      <c r="P230" s="142"/>
      <c r="Q230" s="142"/>
      <c r="R230" s="142"/>
      <c r="S230" s="142"/>
      <c r="T230" s="142"/>
      <c r="U230" s="142"/>
      <c r="V230" s="142"/>
      <c r="W230" s="142"/>
      <c r="X230" s="142"/>
      <c r="Y230" s="142"/>
      <c r="Z230" s="142"/>
      <c r="AA230" s="142"/>
      <c r="AB230" s="142"/>
      <c r="AC230" s="142"/>
      <c r="AD230" s="142"/>
      <c r="AE230" s="142"/>
      <c r="AF230" s="142"/>
      <c r="AG230" s="142"/>
      <c r="AH230" s="142"/>
      <c r="AI230" s="142"/>
      <c r="AJ230" s="142"/>
      <c r="AK230" s="142"/>
      <c r="AL230" s="142"/>
      <c r="AM230" s="142"/>
      <c r="AN230" s="142"/>
      <c r="AO230" s="145"/>
    </row>
    <row r="231" spans="2:41">
      <c r="B231" s="146"/>
      <c r="C231" s="146"/>
      <c r="D231" s="146"/>
      <c r="E231" s="145"/>
      <c r="F231" s="146"/>
      <c r="G231" s="146"/>
      <c r="H231" s="146"/>
      <c r="I231" s="145"/>
      <c r="J231" s="146"/>
      <c r="K231" s="146"/>
      <c r="L231" s="145"/>
      <c r="M231" s="146"/>
      <c r="N231" s="146"/>
      <c r="O231" s="146"/>
      <c r="P231" s="142"/>
      <c r="Q231" s="142"/>
      <c r="R231" s="142"/>
      <c r="S231" s="142"/>
      <c r="T231" s="142"/>
      <c r="U231" s="142"/>
      <c r="V231" s="142"/>
      <c r="W231" s="142"/>
      <c r="X231" s="142"/>
      <c r="Y231" s="142"/>
      <c r="Z231" s="142"/>
      <c r="AA231" s="142"/>
      <c r="AB231" s="142"/>
      <c r="AC231" s="142"/>
      <c r="AD231" s="142"/>
      <c r="AE231" s="142"/>
      <c r="AF231" s="142"/>
      <c r="AG231" s="142"/>
      <c r="AH231" s="142"/>
      <c r="AI231" s="142"/>
      <c r="AJ231" s="142"/>
      <c r="AK231" s="142"/>
      <c r="AL231" s="142"/>
      <c r="AM231" s="142"/>
      <c r="AN231" s="142"/>
      <c r="AO231" s="145"/>
    </row>
    <row r="232" spans="2:41">
      <c r="B232" s="146"/>
      <c r="C232" s="146"/>
      <c r="D232" s="146"/>
      <c r="E232" s="145"/>
      <c r="F232" s="146"/>
      <c r="G232" s="146"/>
      <c r="H232" s="146"/>
      <c r="I232" s="145"/>
      <c r="J232" s="146"/>
      <c r="K232" s="146"/>
      <c r="L232" s="145"/>
      <c r="M232" s="146"/>
      <c r="N232" s="146"/>
      <c r="O232" s="146"/>
      <c r="P232" s="142"/>
      <c r="Q232" s="142"/>
      <c r="R232" s="142"/>
      <c r="S232" s="142"/>
      <c r="T232" s="142"/>
      <c r="U232" s="142"/>
      <c r="V232" s="142"/>
      <c r="W232" s="142"/>
      <c r="X232" s="142"/>
      <c r="Y232" s="142"/>
      <c r="Z232" s="142"/>
      <c r="AA232" s="142"/>
      <c r="AB232" s="142"/>
      <c r="AC232" s="142"/>
      <c r="AD232" s="142"/>
      <c r="AE232" s="142"/>
      <c r="AF232" s="142"/>
      <c r="AG232" s="142"/>
      <c r="AH232" s="142"/>
      <c r="AI232" s="142"/>
      <c r="AJ232" s="142"/>
      <c r="AK232" s="142"/>
      <c r="AL232" s="142"/>
      <c r="AM232" s="142"/>
      <c r="AN232" s="142"/>
      <c r="AO232" s="145"/>
    </row>
    <row r="233" spans="2:41">
      <c r="B233" s="146"/>
      <c r="C233" s="146"/>
      <c r="D233" s="146"/>
      <c r="E233" s="145"/>
      <c r="F233" s="146"/>
      <c r="G233" s="146"/>
      <c r="H233" s="146"/>
      <c r="I233" s="145"/>
      <c r="J233" s="146"/>
      <c r="K233" s="146"/>
      <c r="L233" s="145"/>
      <c r="M233" s="146"/>
      <c r="N233" s="146"/>
      <c r="O233" s="146"/>
      <c r="P233" s="142"/>
      <c r="Q233" s="142"/>
      <c r="R233" s="142"/>
      <c r="S233" s="142"/>
      <c r="T233" s="142"/>
      <c r="U233" s="142"/>
      <c r="V233" s="142"/>
      <c r="W233" s="142"/>
      <c r="X233" s="142"/>
      <c r="Y233" s="142"/>
      <c r="Z233" s="142"/>
      <c r="AA233" s="142"/>
      <c r="AB233" s="142"/>
      <c r="AC233" s="142"/>
      <c r="AD233" s="142"/>
      <c r="AE233" s="142"/>
      <c r="AF233" s="142"/>
      <c r="AG233" s="142"/>
      <c r="AH233" s="142"/>
      <c r="AI233" s="142"/>
      <c r="AJ233" s="142"/>
      <c r="AK233" s="142"/>
      <c r="AL233" s="142"/>
      <c r="AM233" s="142"/>
      <c r="AN233" s="142"/>
      <c r="AO233" s="145"/>
    </row>
    <row r="234" spans="2:41">
      <c r="B234" s="146"/>
      <c r="C234" s="146"/>
      <c r="D234" s="146"/>
      <c r="E234" s="145"/>
      <c r="F234" s="146"/>
      <c r="G234" s="146"/>
      <c r="H234" s="146"/>
      <c r="I234" s="145"/>
      <c r="J234" s="146"/>
      <c r="K234" s="146"/>
      <c r="L234" s="145"/>
      <c r="M234" s="146"/>
      <c r="N234" s="146"/>
      <c r="O234" s="146"/>
      <c r="P234" s="142"/>
      <c r="Q234" s="142"/>
      <c r="R234" s="142"/>
      <c r="S234" s="142"/>
      <c r="T234" s="142"/>
      <c r="U234" s="142"/>
      <c r="V234" s="142"/>
      <c r="W234" s="142"/>
      <c r="X234" s="142"/>
      <c r="Y234" s="142"/>
      <c r="Z234" s="142"/>
      <c r="AA234" s="142"/>
      <c r="AB234" s="142"/>
      <c r="AC234" s="142"/>
      <c r="AD234" s="142"/>
      <c r="AE234" s="142"/>
      <c r="AF234" s="142"/>
      <c r="AG234" s="142"/>
      <c r="AH234" s="142"/>
      <c r="AI234" s="142"/>
      <c r="AJ234" s="142"/>
      <c r="AK234" s="142"/>
      <c r="AL234" s="142"/>
      <c r="AM234" s="142"/>
      <c r="AN234" s="142"/>
      <c r="AO234" s="145"/>
    </row>
    <row r="235" spans="2:41">
      <c r="B235" s="146"/>
      <c r="C235" s="146"/>
      <c r="D235" s="146"/>
      <c r="E235" s="145"/>
      <c r="F235" s="146"/>
      <c r="G235" s="146"/>
      <c r="H235" s="146"/>
      <c r="I235" s="145"/>
      <c r="J235" s="146"/>
      <c r="K235" s="146"/>
      <c r="L235" s="145"/>
      <c r="M235" s="146"/>
      <c r="N235" s="146"/>
      <c r="O235" s="146"/>
      <c r="P235" s="142"/>
      <c r="Q235" s="142"/>
      <c r="R235" s="142"/>
      <c r="S235" s="142"/>
      <c r="T235" s="142"/>
      <c r="U235" s="142"/>
      <c r="V235" s="142"/>
      <c r="W235" s="142"/>
      <c r="X235" s="142"/>
      <c r="Y235" s="142"/>
      <c r="Z235" s="142"/>
      <c r="AA235" s="142"/>
      <c r="AB235" s="142"/>
      <c r="AC235" s="142"/>
      <c r="AD235" s="142"/>
      <c r="AE235" s="142"/>
      <c r="AF235" s="142"/>
      <c r="AG235" s="142"/>
      <c r="AH235" s="142"/>
      <c r="AI235" s="142"/>
      <c r="AJ235" s="142"/>
      <c r="AK235" s="142"/>
      <c r="AL235" s="142"/>
      <c r="AM235" s="142"/>
      <c r="AN235" s="142"/>
      <c r="AO235" s="145"/>
    </row>
    <row r="236" spans="2:41">
      <c r="B236" s="146"/>
      <c r="C236" s="146"/>
      <c r="D236" s="146"/>
      <c r="E236" s="145"/>
      <c r="F236" s="146"/>
      <c r="G236" s="146"/>
      <c r="H236" s="146"/>
      <c r="I236" s="145"/>
      <c r="J236" s="146"/>
      <c r="K236" s="146"/>
      <c r="L236" s="145"/>
      <c r="M236" s="146"/>
      <c r="N236" s="146"/>
      <c r="O236" s="146"/>
      <c r="P236" s="142"/>
      <c r="Q236" s="142"/>
      <c r="R236" s="142"/>
      <c r="S236" s="142"/>
      <c r="T236" s="142"/>
      <c r="U236" s="142"/>
      <c r="V236" s="142"/>
      <c r="W236" s="142"/>
      <c r="X236" s="142"/>
      <c r="Y236" s="142"/>
      <c r="Z236" s="142"/>
      <c r="AA236" s="142"/>
      <c r="AB236" s="142"/>
      <c r="AC236" s="142"/>
      <c r="AD236" s="142"/>
      <c r="AE236" s="142"/>
      <c r="AF236" s="142"/>
      <c r="AG236" s="142"/>
      <c r="AH236" s="142"/>
      <c r="AI236" s="142"/>
      <c r="AJ236" s="142"/>
      <c r="AK236" s="142"/>
      <c r="AL236" s="142"/>
      <c r="AM236" s="142"/>
      <c r="AN236" s="142"/>
      <c r="AO236" s="145"/>
    </row>
    <row r="237" spans="2:41">
      <c r="B237" s="146"/>
      <c r="C237" s="146"/>
      <c r="D237" s="146"/>
      <c r="E237" s="145"/>
      <c r="F237" s="146"/>
      <c r="G237" s="146"/>
      <c r="H237" s="146"/>
      <c r="I237" s="145"/>
      <c r="J237" s="146"/>
      <c r="K237" s="146"/>
      <c r="L237" s="145"/>
      <c r="M237" s="146"/>
      <c r="N237" s="146"/>
      <c r="O237" s="146"/>
      <c r="P237" s="142"/>
      <c r="Q237" s="142"/>
      <c r="R237" s="142"/>
      <c r="S237" s="142"/>
      <c r="T237" s="142"/>
      <c r="U237" s="142"/>
      <c r="V237" s="142"/>
      <c r="W237" s="142"/>
      <c r="X237" s="142"/>
      <c r="Y237" s="142"/>
      <c r="Z237" s="142"/>
      <c r="AA237" s="142"/>
      <c r="AB237" s="142"/>
      <c r="AC237" s="142"/>
      <c r="AD237" s="142"/>
      <c r="AE237" s="142"/>
      <c r="AF237" s="142"/>
      <c r="AG237" s="142"/>
      <c r="AH237" s="142"/>
      <c r="AI237" s="142"/>
      <c r="AJ237" s="142"/>
      <c r="AK237" s="142"/>
      <c r="AL237" s="142"/>
      <c r="AM237" s="142"/>
      <c r="AN237" s="142"/>
      <c r="AO237" s="145"/>
    </row>
    <row r="238" spans="2:41">
      <c r="B238" s="146"/>
      <c r="C238" s="146"/>
      <c r="D238" s="146"/>
      <c r="E238" s="145"/>
      <c r="F238" s="146"/>
      <c r="G238" s="146"/>
      <c r="H238" s="146"/>
      <c r="I238" s="145"/>
      <c r="J238" s="146"/>
      <c r="K238" s="146"/>
      <c r="L238" s="145"/>
      <c r="M238" s="146"/>
      <c r="N238" s="146"/>
      <c r="O238" s="146"/>
      <c r="P238" s="142"/>
      <c r="Q238" s="142"/>
      <c r="R238" s="142"/>
      <c r="S238" s="142"/>
      <c r="T238" s="142"/>
      <c r="U238" s="142"/>
      <c r="V238" s="142"/>
      <c r="W238" s="142"/>
      <c r="X238" s="142"/>
      <c r="Y238" s="142"/>
      <c r="Z238" s="142"/>
      <c r="AA238" s="142"/>
      <c r="AB238" s="142"/>
      <c r="AC238" s="142"/>
      <c r="AD238" s="142"/>
      <c r="AE238" s="142"/>
      <c r="AF238" s="142"/>
      <c r="AG238" s="142"/>
      <c r="AH238" s="142"/>
      <c r="AI238" s="142"/>
      <c r="AJ238" s="142"/>
      <c r="AK238" s="142"/>
      <c r="AL238" s="142"/>
      <c r="AM238" s="142"/>
      <c r="AN238" s="142"/>
      <c r="AO238" s="145"/>
    </row>
    <row r="239" spans="2:41">
      <c r="B239" s="146"/>
      <c r="C239" s="146"/>
      <c r="D239" s="146"/>
      <c r="E239" s="145"/>
      <c r="F239" s="146"/>
      <c r="G239" s="146"/>
      <c r="H239" s="146"/>
      <c r="I239" s="145"/>
      <c r="J239" s="146"/>
      <c r="K239" s="146"/>
      <c r="L239" s="145"/>
      <c r="M239" s="146"/>
      <c r="N239" s="146"/>
      <c r="O239" s="146"/>
      <c r="P239" s="142"/>
      <c r="Q239" s="142"/>
      <c r="R239" s="142"/>
      <c r="S239" s="142"/>
      <c r="T239" s="142"/>
      <c r="U239" s="142"/>
      <c r="V239" s="142"/>
      <c r="W239" s="142"/>
      <c r="X239" s="142"/>
      <c r="Y239" s="142"/>
      <c r="Z239" s="142"/>
      <c r="AA239" s="142"/>
      <c r="AB239" s="142"/>
      <c r="AC239" s="142"/>
      <c r="AD239" s="142"/>
      <c r="AE239" s="142"/>
      <c r="AF239" s="142"/>
      <c r="AG239" s="142"/>
      <c r="AH239" s="142"/>
      <c r="AI239" s="142"/>
      <c r="AJ239" s="142"/>
      <c r="AK239" s="142"/>
      <c r="AL239" s="142"/>
      <c r="AM239" s="142"/>
      <c r="AN239" s="142"/>
      <c r="AO239" s="145"/>
    </row>
    <row r="240" spans="2:41">
      <c r="B240" s="146"/>
      <c r="C240" s="146"/>
      <c r="D240" s="146"/>
      <c r="E240" s="145"/>
      <c r="F240" s="146"/>
      <c r="G240" s="146"/>
      <c r="H240" s="146"/>
      <c r="I240" s="145"/>
      <c r="J240" s="146"/>
      <c r="K240" s="146"/>
      <c r="L240" s="145"/>
      <c r="M240" s="146"/>
      <c r="N240" s="146"/>
      <c r="O240" s="146"/>
      <c r="P240" s="142"/>
      <c r="Q240" s="142"/>
      <c r="R240" s="142"/>
      <c r="S240" s="142"/>
      <c r="T240" s="142"/>
      <c r="U240" s="142"/>
      <c r="V240" s="142"/>
      <c r="W240" s="142"/>
      <c r="X240" s="142"/>
      <c r="Y240" s="142"/>
      <c r="Z240" s="142"/>
      <c r="AA240" s="142"/>
      <c r="AB240" s="142"/>
      <c r="AC240" s="142"/>
      <c r="AD240" s="142"/>
      <c r="AE240" s="142"/>
      <c r="AF240" s="142"/>
      <c r="AG240" s="142"/>
      <c r="AH240" s="142"/>
      <c r="AI240" s="142"/>
      <c r="AJ240" s="142"/>
      <c r="AK240" s="142"/>
      <c r="AL240" s="142"/>
      <c r="AM240" s="142"/>
      <c r="AN240" s="142"/>
      <c r="AO240" s="145"/>
    </row>
    <row r="241" spans="2:41">
      <c r="B241" s="146"/>
      <c r="C241" s="146"/>
      <c r="D241" s="146"/>
      <c r="E241" s="145"/>
      <c r="F241" s="146"/>
      <c r="G241" s="146"/>
      <c r="H241" s="146"/>
      <c r="I241" s="145"/>
      <c r="J241" s="146"/>
      <c r="K241" s="146"/>
      <c r="L241" s="145"/>
      <c r="M241" s="146"/>
      <c r="N241" s="146"/>
      <c r="O241" s="146"/>
      <c r="P241" s="142"/>
      <c r="Q241" s="142"/>
      <c r="R241" s="142"/>
      <c r="S241" s="142"/>
      <c r="T241" s="142"/>
      <c r="U241" s="142"/>
      <c r="V241" s="142"/>
      <c r="W241" s="142"/>
      <c r="X241" s="142"/>
      <c r="Y241" s="142"/>
      <c r="Z241" s="142"/>
      <c r="AA241" s="142"/>
      <c r="AB241" s="142"/>
      <c r="AC241" s="142"/>
      <c r="AD241" s="142"/>
      <c r="AE241" s="142"/>
      <c r="AF241" s="142"/>
      <c r="AG241" s="142"/>
      <c r="AH241" s="142"/>
      <c r="AI241" s="142"/>
      <c r="AJ241" s="142"/>
      <c r="AK241" s="142"/>
      <c r="AL241" s="142"/>
      <c r="AM241" s="142"/>
      <c r="AN241" s="142"/>
      <c r="AO241" s="145"/>
    </row>
    <row r="242" spans="2:41">
      <c r="B242" s="146"/>
      <c r="C242" s="146"/>
      <c r="D242" s="146"/>
      <c r="E242" s="145"/>
      <c r="F242" s="146"/>
      <c r="G242" s="146"/>
      <c r="H242" s="146"/>
      <c r="I242" s="145"/>
      <c r="J242" s="146"/>
      <c r="K242" s="146"/>
      <c r="L242" s="145"/>
      <c r="M242" s="146"/>
      <c r="N242" s="146"/>
      <c r="O242" s="146"/>
      <c r="P242" s="142"/>
      <c r="Q242" s="142"/>
      <c r="R242" s="142"/>
      <c r="S242" s="142"/>
      <c r="T242" s="142"/>
      <c r="U242" s="142"/>
      <c r="V242" s="142"/>
      <c r="W242" s="142"/>
      <c r="X242" s="142"/>
      <c r="Y242" s="142"/>
      <c r="Z242" s="142"/>
      <c r="AA242" s="142"/>
      <c r="AB242" s="142"/>
      <c r="AC242" s="142"/>
      <c r="AD242" s="142"/>
      <c r="AE242" s="142"/>
      <c r="AF242" s="142"/>
      <c r="AG242" s="142"/>
      <c r="AH242" s="142"/>
      <c r="AI242" s="142"/>
      <c r="AJ242" s="142"/>
      <c r="AK242" s="142"/>
      <c r="AL242" s="142"/>
      <c r="AM242" s="142"/>
      <c r="AN242" s="142"/>
      <c r="AO242" s="145"/>
    </row>
    <row r="243" spans="2:41">
      <c r="B243" s="146"/>
      <c r="C243" s="146"/>
      <c r="D243" s="146"/>
      <c r="E243" s="145"/>
      <c r="F243" s="146"/>
      <c r="G243" s="146"/>
      <c r="H243" s="146"/>
      <c r="I243" s="145"/>
      <c r="J243" s="146"/>
      <c r="K243" s="146"/>
      <c r="L243" s="145"/>
      <c r="M243" s="146"/>
      <c r="N243" s="146"/>
      <c r="O243" s="146"/>
      <c r="P243" s="142"/>
      <c r="Q243" s="142"/>
      <c r="R243" s="142"/>
      <c r="S243" s="142"/>
      <c r="T243" s="142"/>
      <c r="U243" s="142"/>
      <c r="V243" s="142"/>
      <c r="W243" s="142"/>
      <c r="X243" s="142"/>
      <c r="Y243" s="142"/>
      <c r="Z243" s="142"/>
      <c r="AA243" s="142"/>
      <c r="AB243" s="142"/>
      <c r="AC243" s="142"/>
      <c r="AD243" s="142"/>
      <c r="AE243" s="142"/>
      <c r="AF243" s="142"/>
      <c r="AG243" s="142"/>
      <c r="AH243" s="142"/>
      <c r="AI243" s="142"/>
      <c r="AJ243" s="142"/>
      <c r="AK243" s="142"/>
      <c r="AL243" s="142"/>
      <c r="AM243" s="142"/>
      <c r="AN243" s="142"/>
      <c r="AO243" s="145"/>
    </row>
    <row r="244" spans="2:41">
      <c r="B244" s="146"/>
      <c r="C244" s="146"/>
      <c r="D244" s="146"/>
      <c r="E244" s="145"/>
      <c r="F244" s="146"/>
      <c r="G244" s="146"/>
      <c r="H244" s="146"/>
      <c r="I244" s="145"/>
      <c r="J244" s="146"/>
      <c r="K244" s="146"/>
      <c r="L244" s="145"/>
      <c r="M244" s="146"/>
      <c r="N244" s="146"/>
      <c r="O244" s="146"/>
      <c r="P244" s="142"/>
      <c r="Q244" s="142"/>
      <c r="R244" s="142"/>
      <c r="S244" s="142"/>
      <c r="T244" s="142"/>
      <c r="U244" s="142"/>
      <c r="V244" s="142"/>
      <c r="W244" s="142"/>
      <c r="X244" s="142"/>
      <c r="Y244" s="142"/>
      <c r="Z244" s="142"/>
      <c r="AA244" s="142"/>
      <c r="AB244" s="142"/>
      <c r="AC244" s="142"/>
      <c r="AD244" s="142"/>
      <c r="AE244" s="142"/>
      <c r="AF244" s="142"/>
      <c r="AG244" s="142"/>
      <c r="AH244" s="142"/>
      <c r="AI244" s="142"/>
      <c r="AJ244" s="142"/>
      <c r="AK244" s="142"/>
      <c r="AL244" s="142"/>
      <c r="AM244" s="142"/>
      <c r="AN244" s="142"/>
      <c r="AO244" s="145"/>
    </row>
    <row r="245" spans="2:41">
      <c r="B245" s="146"/>
      <c r="C245" s="146"/>
      <c r="D245" s="146"/>
      <c r="E245" s="145"/>
      <c r="F245" s="146"/>
      <c r="G245" s="146"/>
      <c r="H245" s="146"/>
      <c r="I245" s="145"/>
      <c r="J245" s="146"/>
      <c r="K245" s="146"/>
      <c r="L245" s="145"/>
      <c r="M245" s="146"/>
      <c r="N245" s="146"/>
      <c r="O245" s="146"/>
      <c r="P245" s="142"/>
      <c r="Q245" s="142"/>
      <c r="R245" s="142"/>
      <c r="S245" s="142"/>
      <c r="T245" s="142"/>
      <c r="U245" s="142"/>
      <c r="V245" s="142"/>
      <c r="W245" s="142"/>
      <c r="X245" s="142"/>
      <c r="Y245" s="142"/>
      <c r="Z245" s="142"/>
      <c r="AA245" s="142"/>
      <c r="AB245" s="142"/>
      <c r="AC245" s="142"/>
      <c r="AD245" s="142"/>
      <c r="AE245" s="142"/>
      <c r="AF245" s="142"/>
      <c r="AG245" s="142"/>
      <c r="AH245" s="142"/>
      <c r="AI245" s="142"/>
      <c r="AJ245" s="142"/>
      <c r="AK245" s="142"/>
      <c r="AL245" s="142"/>
      <c r="AM245" s="142"/>
      <c r="AN245" s="142"/>
      <c r="AO245" s="145"/>
    </row>
    <row r="246" spans="2:41">
      <c r="B246" s="146"/>
      <c r="C246" s="146"/>
      <c r="D246" s="146"/>
      <c r="E246" s="145"/>
      <c r="F246" s="146"/>
      <c r="G246" s="146"/>
      <c r="H246" s="146"/>
      <c r="I246" s="145"/>
      <c r="J246" s="146"/>
      <c r="K246" s="146"/>
      <c r="L246" s="145"/>
      <c r="M246" s="146"/>
      <c r="N246" s="146"/>
      <c r="O246" s="146"/>
      <c r="P246" s="142"/>
      <c r="Q246" s="142"/>
      <c r="R246" s="142"/>
      <c r="S246" s="142"/>
      <c r="T246" s="142"/>
      <c r="U246" s="142"/>
      <c r="V246" s="142"/>
      <c r="W246" s="142"/>
      <c r="X246" s="142"/>
      <c r="Y246" s="142"/>
      <c r="Z246" s="142"/>
      <c r="AA246" s="142"/>
      <c r="AB246" s="142"/>
      <c r="AC246" s="142"/>
      <c r="AD246" s="142"/>
      <c r="AE246" s="142"/>
      <c r="AF246" s="142"/>
      <c r="AG246" s="142"/>
      <c r="AH246" s="142"/>
      <c r="AI246" s="142"/>
      <c r="AJ246" s="142"/>
      <c r="AK246" s="142"/>
      <c r="AL246" s="142"/>
      <c r="AM246" s="142"/>
      <c r="AN246" s="142"/>
      <c r="AO246" s="145"/>
    </row>
    <row r="247" spans="2:41">
      <c r="B247" s="146"/>
      <c r="C247" s="146"/>
      <c r="D247" s="146"/>
      <c r="E247" s="145"/>
      <c r="F247" s="146"/>
      <c r="G247" s="146"/>
      <c r="H247" s="146"/>
      <c r="I247" s="145"/>
      <c r="J247" s="146"/>
      <c r="K247" s="146"/>
      <c r="L247" s="145"/>
      <c r="M247" s="146"/>
      <c r="N247" s="146"/>
      <c r="O247" s="146"/>
      <c r="P247" s="142"/>
      <c r="Q247" s="142"/>
      <c r="R247" s="142"/>
      <c r="S247" s="142"/>
      <c r="T247" s="142"/>
      <c r="U247" s="142"/>
      <c r="V247" s="142"/>
      <c r="W247" s="142"/>
      <c r="X247" s="142"/>
      <c r="Y247" s="142"/>
      <c r="Z247" s="142"/>
      <c r="AA247" s="142"/>
      <c r="AB247" s="142"/>
      <c r="AC247" s="142"/>
      <c r="AD247" s="142"/>
      <c r="AE247" s="142"/>
      <c r="AF247" s="142"/>
      <c r="AG247" s="142"/>
      <c r="AH247" s="142"/>
      <c r="AI247" s="142"/>
      <c r="AJ247" s="142"/>
      <c r="AK247" s="142"/>
      <c r="AL247" s="142"/>
      <c r="AM247" s="142"/>
      <c r="AN247" s="142"/>
      <c r="AO247" s="145"/>
    </row>
    <row r="248" spans="2:41">
      <c r="B248" s="146"/>
      <c r="C248" s="146"/>
      <c r="D248" s="146"/>
      <c r="E248" s="145"/>
      <c r="F248" s="146"/>
      <c r="G248" s="146"/>
      <c r="H248" s="146"/>
      <c r="I248" s="145"/>
      <c r="J248" s="146"/>
      <c r="K248" s="146"/>
      <c r="L248" s="145"/>
      <c r="M248" s="146"/>
      <c r="N248" s="146"/>
      <c r="O248" s="146"/>
      <c r="P248" s="142"/>
      <c r="Q248" s="142"/>
      <c r="R248" s="142"/>
      <c r="S248" s="142"/>
      <c r="T248" s="142"/>
      <c r="U248" s="142"/>
      <c r="V248" s="142"/>
      <c r="W248" s="142"/>
      <c r="X248" s="142"/>
      <c r="Y248" s="142"/>
      <c r="Z248" s="142"/>
      <c r="AA248" s="142"/>
      <c r="AB248" s="142"/>
      <c r="AC248" s="142"/>
      <c r="AD248" s="142"/>
      <c r="AE248" s="142"/>
      <c r="AF248" s="142"/>
      <c r="AG248" s="142"/>
      <c r="AH248" s="142"/>
      <c r="AI248" s="142"/>
      <c r="AJ248" s="142"/>
      <c r="AK248" s="142"/>
      <c r="AL248" s="142"/>
      <c r="AM248" s="142"/>
      <c r="AN248" s="142"/>
      <c r="AO248" s="145"/>
    </row>
    <row r="249" spans="2:41">
      <c r="B249" s="146"/>
      <c r="C249" s="146"/>
      <c r="D249" s="146"/>
      <c r="E249" s="145"/>
      <c r="F249" s="146"/>
      <c r="G249" s="146"/>
      <c r="H249" s="146"/>
      <c r="I249" s="145"/>
      <c r="J249" s="146"/>
      <c r="K249" s="146"/>
      <c r="L249" s="145"/>
      <c r="M249" s="146"/>
      <c r="N249" s="146"/>
      <c r="O249" s="146"/>
      <c r="P249" s="142"/>
      <c r="Q249" s="142"/>
      <c r="R249" s="142"/>
      <c r="S249" s="142"/>
      <c r="T249" s="142"/>
      <c r="U249" s="142"/>
      <c r="V249" s="142"/>
      <c r="W249" s="142"/>
      <c r="X249" s="142"/>
      <c r="Y249" s="142"/>
      <c r="Z249" s="142"/>
      <c r="AA249" s="142"/>
      <c r="AB249" s="142"/>
      <c r="AC249" s="142"/>
      <c r="AD249" s="142"/>
      <c r="AE249" s="142"/>
      <c r="AF249" s="142"/>
      <c r="AG249" s="142"/>
      <c r="AH249" s="142"/>
      <c r="AI249" s="142"/>
      <c r="AJ249" s="142"/>
      <c r="AK249" s="142"/>
      <c r="AL249" s="142"/>
      <c r="AM249" s="142"/>
      <c r="AN249" s="142"/>
      <c r="AO249" s="145"/>
    </row>
  </sheetData>
  <phoneticPr fontId="2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BF88E-601B-428B-B5FA-155D91CF11E2}">
  <sheetPr>
    <tabColor theme="4"/>
  </sheetPr>
  <dimension ref="A1:AK1010"/>
  <sheetViews>
    <sheetView workbookViewId="0">
      <selection activeCell="M5" sqref="M5"/>
    </sheetView>
  </sheetViews>
  <sheetFormatPr baseColWidth="10" defaultColWidth="15.6640625" defaultRowHeight="18" customHeight="1"/>
  <cols>
    <col min="6" max="10" width="26.5" bestFit="1" customWidth="1"/>
    <col min="18" max="18" width="15.6640625" style="87"/>
  </cols>
  <sheetData>
    <row r="1" spans="1:37" s="120" customFormat="1" ht="27" customHeight="1">
      <c r="A1" s="122" t="s">
        <v>88</v>
      </c>
      <c r="B1" s="122"/>
      <c r="C1" s="123" t="s">
        <v>41</v>
      </c>
      <c r="D1" s="123" t="s">
        <v>41</v>
      </c>
      <c r="E1" s="123" t="s">
        <v>41</v>
      </c>
      <c r="F1" s="123" t="s">
        <v>41</v>
      </c>
      <c r="G1" s="123" t="s">
        <v>41</v>
      </c>
      <c r="H1" s="123" t="s">
        <v>41</v>
      </c>
      <c r="I1" s="123" t="s">
        <v>41</v>
      </c>
      <c r="J1" s="123" t="s">
        <v>41</v>
      </c>
      <c r="K1" s="123" t="s">
        <v>41</v>
      </c>
      <c r="L1" s="123" t="s">
        <v>41</v>
      </c>
      <c r="M1" s="123" t="s">
        <v>41</v>
      </c>
      <c r="N1" s="123" t="s">
        <v>41</v>
      </c>
      <c r="O1" s="123" t="s">
        <v>41</v>
      </c>
      <c r="P1" s="123" t="s">
        <v>41</v>
      </c>
      <c r="Q1" s="123" t="s">
        <v>41</v>
      </c>
      <c r="R1" s="123" t="s">
        <v>41</v>
      </c>
      <c r="S1" s="123" t="s">
        <v>41</v>
      </c>
      <c r="T1" s="123" t="s">
        <v>41</v>
      </c>
      <c r="U1" s="123" t="s">
        <v>41</v>
      </c>
      <c r="V1" s="123" t="s">
        <v>41</v>
      </c>
      <c r="W1" s="123" t="s">
        <v>41</v>
      </c>
      <c r="X1" s="123" t="s">
        <v>41</v>
      </c>
      <c r="Y1" s="123" t="s">
        <v>41</v>
      </c>
      <c r="Z1" s="123" t="s">
        <v>41</v>
      </c>
      <c r="AA1" s="123" t="s">
        <v>41</v>
      </c>
      <c r="AB1" s="123" t="s">
        <v>41</v>
      </c>
      <c r="AC1" s="123" t="s">
        <v>41</v>
      </c>
      <c r="AD1" s="123" t="s">
        <v>41</v>
      </c>
      <c r="AE1" s="123" t="s">
        <v>41</v>
      </c>
      <c r="AF1" s="123" t="s">
        <v>41</v>
      </c>
      <c r="AG1" s="123" t="s">
        <v>41</v>
      </c>
      <c r="AH1" s="123" t="s">
        <v>41</v>
      </c>
      <c r="AI1" s="123" t="s">
        <v>41</v>
      </c>
      <c r="AJ1" s="123" t="s">
        <v>41</v>
      </c>
      <c r="AK1" s="123" t="s">
        <v>41</v>
      </c>
    </row>
    <row r="2" spans="1:37" s="119" customFormat="1" ht="18" customHeight="1">
      <c r="A2" s="124" t="s">
        <v>41</v>
      </c>
      <c r="B2" s="125" t="s">
        <v>18</v>
      </c>
      <c r="C2" s="125" t="s">
        <v>31</v>
      </c>
      <c r="D2" s="125" t="s">
        <v>32</v>
      </c>
      <c r="E2" s="125" t="s">
        <v>33</v>
      </c>
      <c r="F2" s="125" t="s">
        <v>34</v>
      </c>
      <c r="G2" s="125" t="s">
        <v>35</v>
      </c>
      <c r="H2" s="125" t="s">
        <v>36</v>
      </c>
      <c r="I2" s="125" t="s">
        <v>37</v>
      </c>
      <c r="J2" s="125" t="s">
        <v>38</v>
      </c>
      <c r="K2" s="125" t="s">
        <v>39</v>
      </c>
      <c r="L2" s="125" t="s">
        <v>40</v>
      </c>
      <c r="M2" s="124" t="s">
        <v>89</v>
      </c>
      <c r="N2" s="126" t="s">
        <v>90</v>
      </c>
      <c r="O2" s="126"/>
      <c r="P2" s="126"/>
      <c r="Q2" s="126"/>
      <c r="R2" s="126"/>
      <c r="S2" s="126"/>
      <c r="T2" s="126"/>
      <c r="U2" s="126"/>
      <c r="V2" s="126"/>
      <c r="W2" s="126"/>
      <c r="X2" s="126"/>
      <c r="Y2" s="126"/>
      <c r="Z2" s="126"/>
      <c r="AA2" s="126"/>
      <c r="AB2" s="126"/>
      <c r="AC2" s="126"/>
      <c r="AD2" s="126"/>
      <c r="AE2" s="126"/>
      <c r="AF2" s="126"/>
      <c r="AG2" s="126"/>
      <c r="AH2" s="126"/>
      <c r="AI2" s="126"/>
      <c r="AJ2" s="126"/>
      <c r="AK2" s="126"/>
    </row>
    <row r="3" spans="1:37" s="121" customFormat="1" ht="18" customHeight="1">
      <c r="A3" s="218" t="s">
        <v>91</v>
      </c>
      <c r="B3" s="128">
        <v>0.4</v>
      </c>
      <c r="C3" s="128">
        <v>0.2</v>
      </c>
      <c r="D3" s="127"/>
      <c r="E3" s="128">
        <v>0.1</v>
      </c>
      <c r="F3" s="127"/>
      <c r="G3" s="127"/>
      <c r="H3" s="127"/>
      <c r="I3" s="127"/>
      <c r="J3" s="128">
        <v>0.16</v>
      </c>
      <c r="K3" s="128">
        <v>0.1</v>
      </c>
      <c r="L3" s="128">
        <v>0.04</v>
      </c>
      <c r="M3" s="128">
        <v>1</v>
      </c>
      <c r="N3" s="127"/>
      <c r="O3" s="127"/>
      <c r="P3" s="127"/>
      <c r="Q3" s="127"/>
      <c r="R3" s="127"/>
      <c r="S3" s="127"/>
      <c r="T3" s="127"/>
      <c r="U3" s="127"/>
      <c r="V3" s="127"/>
      <c r="W3" s="127"/>
      <c r="X3" s="127"/>
      <c r="Y3" s="127"/>
      <c r="Z3" s="127"/>
      <c r="AA3" s="127"/>
      <c r="AB3" s="127"/>
      <c r="AC3" s="127"/>
      <c r="AD3" s="127"/>
      <c r="AE3" s="127"/>
      <c r="AF3" s="127"/>
      <c r="AG3" s="127"/>
      <c r="AH3" s="127"/>
      <c r="AI3" s="127"/>
      <c r="AJ3" s="127"/>
      <c r="AK3" s="127"/>
    </row>
    <row r="4" spans="1:37" s="121" customFormat="1" ht="18" customHeight="1">
      <c r="A4" s="218" t="s">
        <v>43</v>
      </c>
      <c r="B4" s="128">
        <v>0.25</v>
      </c>
      <c r="C4" s="128">
        <v>0.24</v>
      </c>
      <c r="D4" s="128">
        <v>0.03</v>
      </c>
      <c r="E4" s="128">
        <v>7.0000000000000007E-2</v>
      </c>
      <c r="F4" s="128">
        <v>0.05</v>
      </c>
      <c r="G4" s="128">
        <v>0.01</v>
      </c>
      <c r="H4" s="128">
        <v>0.04</v>
      </c>
      <c r="I4" s="128">
        <v>0.03</v>
      </c>
      <c r="J4" s="128">
        <v>0.14000000000000001</v>
      </c>
      <c r="K4" s="128">
        <v>0.11</v>
      </c>
      <c r="L4" s="128">
        <v>0.03</v>
      </c>
      <c r="M4" s="128">
        <v>1</v>
      </c>
      <c r="N4" s="128">
        <v>0.59</v>
      </c>
      <c r="O4" s="127"/>
      <c r="P4" s="127"/>
      <c r="Q4" s="127"/>
      <c r="R4" s="127"/>
      <c r="S4" s="127"/>
      <c r="T4" s="127"/>
      <c r="U4" s="127"/>
      <c r="V4" s="127"/>
      <c r="W4" s="127"/>
      <c r="X4" s="127"/>
      <c r="Y4" s="127"/>
      <c r="Z4" s="127"/>
      <c r="AA4" s="127"/>
      <c r="AB4" s="127"/>
      <c r="AC4" s="127"/>
      <c r="AD4" s="127"/>
      <c r="AE4" s="127"/>
      <c r="AF4" s="127"/>
      <c r="AG4" s="127"/>
      <c r="AH4" s="127"/>
      <c r="AI4" s="127"/>
      <c r="AJ4" s="127"/>
      <c r="AK4" s="127"/>
    </row>
    <row r="5" spans="1:37" s="121" customFormat="1" ht="18" customHeight="1">
      <c r="A5" s="219" t="s">
        <v>92</v>
      </c>
      <c r="B5" s="220">
        <v>0.35</v>
      </c>
      <c r="C5" s="220">
        <v>0.19</v>
      </c>
      <c r="D5" s="220">
        <v>0</v>
      </c>
      <c r="E5" s="220">
        <v>0.107</v>
      </c>
      <c r="F5" s="220">
        <v>0</v>
      </c>
      <c r="G5" s="220">
        <v>0</v>
      </c>
      <c r="H5" s="220">
        <v>0.02</v>
      </c>
      <c r="I5" s="220">
        <v>0.18</v>
      </c>
      <c r="J5" s="220">
        <v>0</v>
      </c>
      <c r="K5" s="220">
        <v>0.13300000000000001</v>
      </c>
      <c r="L5" s="220">
        <v>0.02</v>
      </c>
      <c r="M5" s="220">
        <v>1</v>
      </c>
      <c r="N5" s="128">
        <v>0.74</v>
      </c>
      <c r="O5" s="127"/>
      <c r="P5" s="127"/>
      <c r="Q5" s="127"/>
      <c r="R5" s="127"/>
      <c r="S5" s="127"/>
      <c r="T5" s="127"/>
      <c r="U5" s="127"/>
      <c r="V5" s="127"/>
      <c r="W5" s="127"/>
      <c r="X5" s="127"/>
      <c r="Y5" s="127"/>
      <c r="Z5" s="127"/>
      <c r="AA5" s="127"/>
      <c r="AB5" s="127"/>
      <c r="AC5" s="127"/>
      <c r="AD5" s="127"/>
      <c r="AE5" s="127"/>
      <c r="AF5" s="127"/>
      <c r="AG5" s="127"/>
      <c r="AH5" s="127"/>
      <c r="AI5" s="127"/>
      <c r="AJ5" s="127"/>
      <c r="AK5" s="127"/>
    </row>
    <row r="6" spans="1:37" ht="18" customHeight="1">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row>
    <row r="7" spans="1:37" ht="18" customHeight="1">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row>
    <row r="8" spans="1:37" ht="24.75" customHeight="1">
      <c r="A8" s="298" t="s">
        <v>93</v>
      </c>
      <c r="B8" s="298"/>
      <c r="C8" s="298"/>
      <c r="D8" s="298"/>
      <c r="E8" s="126"/>
      <c r="F8" s="296" t="s">
        <v>94</v>
      </c>
      <c r="G8" s="296"/>
      <c r="H8" s="296"/>
      <c r="I8" s="296"/>
      <c r="J8" s="296"/>
      <c r="K8" s="126"/>
      <c r="L8" s="296" t="s">
        <v>95</v>
      </c>
      <c r="M8" s="296"/>
      <c r="N8" s="296"/>
      <c r="O8" s="296"/>
      <c r="P8" s="296"/>
      <c r="Q8" s="296"/>
      <c r="R8" s="296"/>
      <c r="S8" s="126"/>
      <c r="T8" s="296" t="s">
        <v>96</v>
      </c>
      <c r="U8" s="296"/>
      <c r="V8" s="296"/>
      <c r="W8" s="296"/>
      <c r="X8" s="296"/>
      <c r="Y8" s="296"/>
      <c r="Z8" s="296"/>
      <c r="AA8" s="126"/>
      <c r="AB8" s="297" t="s">
        <v>93</v>
      </c>
      <c r="AC8" s="297"/>
      <c r="AD8" s="297"/>
      <c r="AE8" s="126"/>
      <c r="AF8" s="297" t="s">
        <v>97</v>
      </c>
      <c r="AG8" s="297"/>
      <c r="AH8" s="126"/>
      <c r="AI8" s="126"/>
      <c r="AJ8" s="126"/>
      <c r="AK8" s="126"/>
    </row>
    <row r="9" spans="1:37" ht="18" customHeight="1">
      <c r="A9" s="213" t="s">
        <v>98</v>
      </c>
      <c r="B9" s="213" t="s">
        <v>99</v>
      </c>
      <c r="C9" s="213" t="s">
        <v>100</v>
      </c>
      <c r="D9" s="213" t="s">
        <v>43</v>
      </c>
      <c r="E9" s="126"/>
      <c r="F9" s="130" t="s">
        <v>101</v>
      </c>
      <c r="G9" s="130" t="s">
        <v>102</v>
      </c>
      <c r="H9" s="130" t="s">
        <v>103</v>
      </c>
      <c r="I9" s="130" t="s">
        <v>104</v>
      </c>
      <c r="J9" s="130" t="s">
        <v>105</v>
      </c>
      <c r="K9" s="126"/>
      <c r="L9" s="130" t="s">
        <v>101</v>
      </c>
      <c r="M9" s="130" t="s">
        <v>102</v>
      </c>
      <c r="N9" s="130" t="s">
        <v>103</v>
      </c>
      <c r="O9" s="130" t="s">
        <v>104</v>
      </c>
      <c r="P9" s="130" t="s">
        <v>105</v>
      </c>
      <c r="Q9" s="130" t="s">
        <v>106</v>
      </c>
      <c r="R9" s="130" t="s">
        <v>107</v>
      </c>
      <c r="S9" s="126"/>
      <c r="T9" s="130" t="s">
        <v>101</v>
      </c>
      <c r="U9" s="130" t="s">
        <v>102</v>
      </c>
      <c r="V9" s="130" t="s">
        <v>103</v>
      </c>
      <c r="W9" s="130" t="s">
        <v>104</v>
      </c>
      <c r="X9" s="130" t="s">
        <v>105</v>
      </c>
      <c r="Y9" s="130" t="s">
        <v>106</v>
      </c>
      <c r="Z9" s="130" t="s">
        <v>107</v>
      </c>
      <c r="AA9" s="126"/>
      <c r="AB9" s="129" t="s">
        <v>98</v>
      </c>
      <c r="AC9" s="129" t="s">
        <v>99</v>
      </c>
      <c r="AD9" s="129" t="s">
        <v>43</v>
      </c>
      <c r="AE9" s="126"/>
      <c r="AF9" s="129" t="s">
        <v>108</v>
      </c>
      <c r="AG9" s="129" t="s">
        <v>109</v>
      </c>
      <c r="AH9" s="126"/>
      <c r="AI9" s="126"/>
      <c r="AJ9" s="126"/>
      <c r="AK9" s="126"/>
    </row>
    <row r="10" spans="1:37" ht="18" customHeight="1">
      <c r="A10" s="214">
        <v>45262</v>
      </c>
      <c r="B10" s="215">
        <v>4.9500000000000002E-2</v>
      </c>
      <c r="C10" s="215">
        <v>-0.1043</v>
      </c>
      <c r="D10" s="215">
        <v>-9.8699999999999996E-2</v>
      </c>
      <c r="E10" s="126"/>
      <c r="F10" s="134">
        <v>44896</v>
      </c>
      <c r="G10" s="134">
        <v>37956</v>
      </c>
      <c r="H10" s="134">
        <v>43070</v>
      </c>
      <c r="I10" s="134">
        <v>41974</v>
      </c>
      <c r="J10" s="134">
        <v>38687</v>
      </c>
      <c r="K10" s="126"/>
      <c r="L10" s="126">
        <v>-7.6337504E-2</v>
      </c>
      <c r="M10" s="126">
        <v>5.7538615000000001E-2</v>
      </c>
      <c r="N10" s="126">
        <v>5.8498151999999998E-2</v>
      </c>
      <c r="O10" s="126">
        <v>9.7781324000000003E-2</v>
      </c>
      <c r="P10" s="126">
        <v>0.15985938099999999</v>
      </c>
      <c r="Q10" s="126">
        <v>1.3462729120000001</v>
      </c>
      <c r="R10" s="135">
        <v>6.13E-2</v>
      </c>
      <c r="S10" s="126"/>
      <c r="T10" s="126">
        <v>-0.100910782</v>
      </c>
      <c r="U10" s="126">
        <v>2.2718952000000001E-2</v>
      </c>
      <c r="V10" s="126">
        <v>4.6875676999999998E-2</v>
      </c>
      <c r="W10" s="126">
        <v>7.8593466000000001E-2</v>
      </c>
      <c r="X10" s="126">
        <v>0.12530372300000001</v>
      </c>
      <c r="Y10" s="126">
        <v>1.1883681189999999</v>
      </c>
      <c r="Z10" s="135">
        <v>3.5099999999999999E-2</v>
      </c>
      <c r="AA10" s="126"/>
      <c r="AB10" s="132">
        <v>45262</v>
      </c>
      <c r="AC10" s="133">
        <v>4.9500000000000002E-2</v>
      </c>
      <c r="AD10" s="133">
        <v>-9.8699999999999996E-2</v>
      </c>
      <c r="AE10" s="126"/>
      <c r="AF10" s="135">
        <v>2.6200000000000001E-2</v>
      </c>
      <c r="AG10" s="126">
        <v>0.15790479399999999</v>
      </c>
      <c r="AH10" s="126"/>
      <c r="AI10" s="126"/>
      <c r="AJ10" s="126"/>
      <c r="AK10" s="126"/>
    </row>
    <row r="11" spans="1:37" ht="18" customHeight="1">
      <c r="A11" s="214">
        <v>45263</v>
      </c>
      <c r="B11" s="215">
        <v>4.9500000000000002E-2</v>
      </c>
      <c r="C11" s="215">
        <v>5.9200000000000003E-2</v>
      </c>
      <c r="D11" s="215">
        <v>2.3E-2</v>
      </c>
      <c r="E11" s="126"/>
      <c r="F11" s="134">
        <v>41974</v>
      </c>
      <c r="G11" s="134">
        <v>42339</v>
      </c>
      <c r="H11" s="134">
        <v>41244</v>
      </c>
      <c r="I11" s="134">
        <v>37956</v>
      </c>
      <c r="J11" s="134">
        <v>38322</v>
      </c>
      <c r="K11" s="126"/>
      <c r="L11" s="126">
        <v>9.7781324000000003E-2</v>
      </c>
      <c r="M11" s="126">
        <v>4.2629688999999998E-2</v>
      </c>
      <c r="N11" s="126">
        <v>0.103943622</v>
      </c>
      <c r="O11" s="126">
        <v>5.7538615000000001E-2</v>
      </c>
      <c r="P11" s="126">
        <v>0.22464052400000001</v>
      </c>
      <c r="Q11" s="126">
        <v>1.6930536199999999</v>
      </c>
      <c r="R11" s="135">
        <v>0.1111</v>
      </c>
      <c r="S11" s="126"/>
      <c r="T11" s="126">
        <v>7.8593466000000001E-2</v>
      </c>
      <c r="U11" s="126">
        <v>1.8520312000000001E-2</v>
      </c>
      <c r="V11" s="126">
        <v>0.100915194</v>
      </c>
      <c r="W11" s="126">
        <v>2.2718952000000001E-2</v>
      </c>
      <c r="X11" s="126">
        <v>0.13047150199999999</v>
      </c>
      <c r="Y11" s="126">
        <v>1.420799052</v>
      </c>
      <c r="Z11" s="135">
        <v>7.2800000000000004E-2</v>
      </c>
      <c r="AA11" s="126"/>
      <c r="AB11" s="132">
        <v>45263</v>
      </c>
      <c r="AC11" s="133">
        <v>4.9500000000000002E-2</v>
      </c>
      <c r="AD11" s="133">
        <v>2.3E-2</v>
      </c>
      <c r="AE11" s="126"/>
      <c r="AF11" s="135">
        <v>3.8300000000000001E-2</v>
      </c>
      <c r="AG11" s="126">
        <v>0.27225456799999997</v>
      </c>
      <c r="AH11" s="126"/>
      <c r="AI11" s="126"/>
      <c r="AJ11" s="126"/>
      <c r="AK11" s="126"/>
    </row>
    <row r="12" spans="1:37" ht="18" customHeight="1">
      <c r="A12" s="214">
        <v>45264</v>
      </c>
      <c r="B12" s="215">
        <v>4.9500000000000002E-2</v>
      </c>
      <c r="C12" s="215">
        <v>0.25190000000000001</v>
      </c>
      <c r="D12" s="215">
        <v>0.1394</v>
      </c>
      <c r="E12" s="126"/>
      <c r="F12" s="134">
        <v>41609</v>
      </c>
      <c r="G12" s="134">
        <v>39417</v>
      </c>
      <c r="H12" s="134">
        <v>41244</v>
      </c>
      <c r="I12" s="134">
        <v>44531</v>
      </c>
      <c r="J12" s="134">
        <v>41974</v>
      </c>
      <c r="K12" s="126"/>
      <c r="L12" s="126">
        <v>0.17569069600000001</v>
      </c>
      <c r="M12" s="126">
        <v>3.2035421000000001E-2</v>
      </c>
      <c r="N12" s="126">
        <v>0.103943622</v>
      </c>
      <c r="O12" s="126">
        <v>0.16416114700000001</v>
      </c>
      <c r="P12" s="126">
        <v>9.7781324000000003E-2</v>
      </c>
      <c r="Q12" s="126">
        <v>1.774665954</v>
      </c>
      <c r="R12" s="135">
        <v>0.1216</v>
      </c>
      <c r="S12" s="126"/>
      <c r="T12" s="126">
        <v>0.152406498</v>
      </c>
      <c r="U12" s="126">
        <v>1.0598691E-2</v>
      </c>
      <c r="V12" s="126">
        <v>0.100915194</v>
      </c>
      <c r="W12" s="126">
        <v>0.116135562</v>
      </c>
      <c r="X12" s="126">
        <v>7.8593466000000001E-2</v>
      </c>
      <c r="Y12" s="126">
        <v>1.5819359959999999</v>
      </c>
      <c r="Z12" s="135">
        <v>9.6100000000000005E-2</v>
      </c>
      <c r="AA12" s="126"/>
      <c r="AB12" s="132">
        <v>45264</v>
      </c>
      <c r="AC12" s="133">
        <v>4.9500000000000002E-2</v>
      </c>
      <c r="AD12" s="133">
        <v>0.1394</v>
      </c>
      <c r="AE12" s="126"/>
      <c r="AF12" s="135">
        <v>2.5499999999999998E-2</v>
      </c>
      <c r="AG12" s="126">
        <v>0.19272995800000001</v>
      </c>
      <c r="AH12" s="126"/>
      <c r="AI12" s="126"/>
      <c r="AJ12" s="126"/>
      <c r="AK12" s="126"/>
    </row>
    <row r="13" spans="1:37" ht="18" customHeight="1">
      <c r="A13" s="214">
        <v>45265</v>
      </c>
      <c r="B13" s="215">
        <v>4.9500000000000002E-2</v>
      </c>
      <c r="C13" s="215">
        <v>0.17330000000000001</v>
      </c>
      <c r="D13" s="215">
        <v>0.13350000000000001</v>
      </c>
      <c r="E13" s="126"/>
      <c r="F13" s="134">
        <v>39052</v>
      </c>
      <c r="G13" s="134">
        <v>37956</v>
      </c>
      <c r="H13" s="134">
        <v>43435</v>
      </c>
      <c r="I13" s="134">
        <v>44166</v>
      </c>
      <c r="J13" s="134">
        <v>41609</v>
      </c>
      <c r="K13" s="126"/>
      <c r="L13" s="126">
        <v>0.162901881</v>
      </c>
      <c r="M13" s="126">
        <v>5.7538615000000001E-2</v>
      </c>
      <c r="N13" s="126">
        <v>-1.2468648000000001E-2</v>
      </c>
      <c r="O13" s="126">
        <v>-2.7078563999999999E-2</v>
      </c>
      <c r="P13" s="126">
        <v>0.17569069600000001</v>
      </c>
      <c r="Q13" s="126">
        <v>1.428441485</v>
      </c>
      <c r="R13" s="135">
        <v>7.3899999999999993E-2</v>
      </c>
      <c r="S13" s="126"/>
      <c r="T13" s="126">
        <v>0.106798614</v>
      </c>
      <c r="U13" s="126">
        <v>2.2718952000000001E-2</v>
      </c>
      <c r="V13" s="126">
        <v>-2.5883666999999999E-2</v>
      </c>
      <c r="W13" s="126">
        <v>-2.9131743000000002E-2</v>
      </c>
      <c r="X13" s="126">
        <v>0.152406498</v>
      </c>
      <c r="Y13" s="126">
        <v>1.2547152500000001</v>
      </c>
      <c r="Z13" s="135">
        <v>4.6399999999999997E-2</v>
      </c>
      <c r="AA13" s="126"/>
      <c r="AB13" s="132">
        <v>45265</v>
      </c>
      <c r="AC13" s="133">
        <v>4.9500000000000002E-2</v>
      </c>
      <c r="AD13" s="133">
        <v>0.13350000000000001</v>
      </c>
      <c r="AE13" s="126"/>
      <c r="AF13" s="135">
        <v>2.75E-2</v>
      </c>
      <c r="AG13" s="126">
        <v>0.17372623500000001</v>
      </c>
      <c r="AH13" s="126"/>
      <c r="AI13" s="126"/>
      <c r="AJ13" s="126"/>
      <c r="AK13" s="126"/>
    </row>
    <row r="14" spans="1:37" ht="18" customHeight="1">
      <c r="A14" s="214">
        <v>45266</v>
      </c>
      <c r="B14" s="215">
        <v>4.9500000000000002E-2</v>
      </c>
      <c r="C14" s="215">
        <v>0.1769</v>
      </c>
      <c r="D14" s="215">
        <v>0.11269999999999999</v>
      </c>
      <c r="E14" s="126"/>
      <c r="F14" s="134">
        <v>42705</v>
      </c>
      <c r="G14" s="134">
        <v>39783</v>
      </c>
      <c r="H14" s="134">
        <v>39417</v>
      </c>
      <c r="I14" s="134">
        <v>43800</v>
      </c>
      <c r="J14" s="134">
        <v>44166</v>
      </c>
      <c r="K14" s="126"/>
      <c r="L14" s="126">
        <v>4.8077380000000003E-2</v>
      </c>
      <c r="M14" s="126">
        <v>-0.29750054799999998</v>
      </c>
      <c r="N14" s="126">
        <v>3.2035421000000001E-2</v>
      </c>
      <c r="O14" s="126">
        <v>0.14133490000000001</v>
      </c>
      <c r="P14" s="126">
        <v>-2.7078563999999999E-2</v>
      </c>
      <c r="Q14" s="126">
        <v>0.90200843200000003</v>
      </c>
      <c r="R14" s="135">
        <v>-2.0400000000000001E-2</v>
      </c>
      <c r="S14" s="126"/>
      <c r="T14" s="126">
        <v>3.7457123000000002E-2</v>
      </c>
      <c r="U14" s="126">
        <v>-0.25525298200000002</v>
      </c>
      <c r="V14" s="126">
        <v>1.0598691E-2</v>
      </c>
      <c r="W14" s="126">
        <v>0.134180562</v>
      </c>
      <c r="X14" s="126">
        <v>-2.9131743000000002E-2</v>
      </c>
      <c r="Y14" s="126">
        <v>0.90289559900000005</v>
      </c>
      <c r="Z14" s="135">
        <v>-2.0199999999999999E-2</v>
      </c>
      <c r="AA14" s="126"/>
      <c r="AB14" s="132">
        <v>45266</v>
      </c>
      <c r="AC14" s="133">
        <v>4.9500000000000002E-2</v>
      </c>
      <c r="AD14" s="133">
        <v>0.11269999999999999</v>
      </c>
      <c r="AE14" s="126"/>
      <c r="AF14" s="135">
        <v>-2.0000000000000001E-4</v>
      </c>
      <c r="AG14" s="126">
        <v>-8.87166E-4</v>
      </c>
      <c r="AH14" s="126"/>
      <c r="AI14" s="126"/>
      <c r="AJ14" s="126"/>
      <c r="AK14" s="126"/>
    </row>
    <row r="15" spans="1:37" ht="18" customHeight="1">
      <c r="A15" s="214">
        <v>45267</v>
      </c>
      <c r="B15" s="215">
        <v>4.9500000000000002E-2</v>
      </c>
      <c r="C15" s="215">
        <v>3.2599999999999997E-2</v>
      </c>
      <c r="D15" s="215">
        <v>1.0699999999999999E-2</v>
      </c>
      <c r="E15" s="126"/>
      <c r="F15" s="134">
        <v>44531</v>
      </c>
      <c r="G15" s="134">
        <v>42705</v>
      </c>
      <c r="H15" s="134">
        <v>42339</v>
      </c>
      <c r="I15" s="134">
        <v>43070</v>
      </c>
      <c r="J15" s="134">
        <v>42339</v>
      </c>
      <c r="K15" s="126"/>
      <c r="L15" s="126">
        <v>0.16416114700000001</v>
      </c>
      <c r="M15" s="126">
        <v>4.8077380000000003E-2</v>
      </c>
      <c r="N15" s="126">
        <v>4.2629688999999998E-2</v>
      </c>
      <c r="O15" s="126">
        <v>5.8498151999999998E-2</v>
      </c>
      <c r="P15" s="126">
        <v>4.2629688999999998E-2</v>
      </c>
      <c r="Q15" s="126">
        <v>1.4276019200000001</v>
      </c>
      <c r="R15" s="135">
        <v>7.3800000000000004E-2</v>
      </c>
      <c r="S15" s="126"/>
      <c r="T15" s="126">
        <v>0.116135562</v>
      </c>
      <c r="U15" s="126">
        <v>3.7457123000000002E-2</v>
      </c>
      <c r="V15" s="126">
        <v>1.8520312000000001E-2</v>
      </c>
      <c r="W15" s="126">
        <v>4.6875676999999998E-2</v>
      </c>
      <c r="X15" s="126">
        <v>1.8520312000000001E-2</v>
      </c>
      <c r="Y15" s="126">
        <v>1.2680863929999999</v>
      </c>
      <c r="Z15" s="135">
        <v>4.8599999999999997E-2</v>
      </c>
      <c r="AA15" s="126"/>
      <c r="AB15" s="132">
        <v>45267</v>
      </c>
      <c r="AC15" s="133">
        <v>4.9500000000000002E-2</v>
      </c>
      <c r="AD15" s="133">
        <v>1.0699999999999999E-2</v>
      </c>
      <c r="AE15" s="126"/>
      <c r="AF15" s="135">
        <v>2.5100000000000001E-2</v>
      </c>
      <c r="AG15" s="126">
        <v>0.15951552799999999</v>
      </c>
      <c r="AH15" s="126"/>
      <c r="AI15" s="126"/>
      <c r="AJ15" s="126"/>
      <c r="AK15" s="126"/>
    </row>
    <row r="16" spans="1:37" ht="18" customHeight="1">
      <c r="A16" s="216">
        <v>45268</v>
      </c>
      <c r="B16" s="217">
        <v>0.01</v>
      </c>
      <c r="C16" s="217">
        <v>-0.25729999999999997</v>
      </c>
      <c r="D16" s="217">
        <v>-0.2253</v>
      </c>
      <c r="E16" s="126"/>
      <c r="F16" s="134">
        <v>42705</v>
      </c>
      <c r="G16" s="134">
        <v>39052</v>
      </c>
      <c r="H16" s="134">
        <v>44896</v>
      </c>
      <c r="I16" s="134">
        <v>38687</v>
      </c>
      <c r="J16" s="134">
        <v>44896</v>
      </c>
      <c r="K16" s="126"/>
      <c r="L16" s="126">
        <v>4.8077380000000003E-2</v>
      </c>
      <c r="M16" s="126">
        <v>0.162901881</v>
      </c>
      <c r="N16" s="126">
        <v>-7.6337504E-2</v>
      </c>
      <c r="O16" s="126">
        <v>0.15985938099999999</v>
      </c>
      <c r="P16" s="126">
        <v>-7.6337504E-2</v>
      </c>
      <c r="Q16" s="126">
        <v>1.243790578</v>
      </c>
      <c r="R16" s="135">
        <v>4.4600000000000001E-2</v>
      </c>
      <c r="S16" s="126"/>
      <c r="T16" s="126">
        <v>3.7457123000000002E-2</v>
      </c>
      <c r="U16" s="126">
        <v>0.106798614</v>
      </c>
      <c r="V16" s="126">
        <v>-0.100910782</v>
      </c>
      <c r="W16" s="126">
        <v>0.12530372300000001</v>
      </c>
      <c r="X16" s="126">
        <v>-0.100910782</v>
      </c>
      <c r="Y16" s="126">
        <v>1.070084799</v>
      </c>
      <c r="Z16" s="135">
        <v>1.3599999999999999E-2</v>
      </c>
      <c r="AA16" s="126"/>
      <c r="AB16" s="136">
        <v>45268</v>
      </c>
      <c r="AC16" s="137">
        <v>0.01</v>
      </c>
      <c r="AD16" s="133">
        <v>-0.2253</v>
      </c>
      <c r="AE16" s="126"/>
      <c r="AF16" s="135">
        <v>3.1E-2</v>
      </c>
      <c r="AG16" s="126">
        <v>0.173705779</v>
      </c>
      <c r="AH16" s="126"/>
      <c r="AI16" s="126"/>
      <c r="AJ16" s="126"/>
      <c r="AK16" s="126"/>
    </row>
    <row r="17" spans="1:37" ht="18" customHeight="1">
      <c r="A17" s="214">
        <v>45269</v>
      </c>
      <c r="B17" s="215">
        <v>4.9500000000000002E-2</v>
      </c>
      <c r="C17" s="215">
        <v>0.12180000000000001</v>
      </c>
      <c r="D17" s="215">
        <v>8.77E-2</v>
      </c>
      <c r="E17" s="126"/>
      <c r="F17" s="134">
        <v>42705</v>
      </c>
      <c r="G17" s="134">
        <v>42339</v>
      </c>
      <c r="H17" s="134">
        <v>43070</v>
      </c>
      <c r="I17" s="134">
        <v>43435</v>
      </c>
      <c r="J17" s="134">
        <v>37956</v>
      </c>
      <c r="K17" s="126"/>
      <c r="L17" s="126">
        <v>4.8077380000000003E-2</v>
      </c>
      <c r="M17" s="126">
        <v>4.2629688999999998E-2</v>
      </c>
      <c r="N17" s="126">
        <v>5.8498151999999998E-2</v>
      </c>
      <c r="O17" s="126">
        <v>-1.2468648000000001E-2</v>
      </c>
      <c r="P17" s="126">
        <v>5.7538615000000001E-2</v>
      </c>
      <c r="Q17" s="126">
        <v>1.2144304340000001</v>
      </c>
      <c r="R17" s="135">
        <v>3.9600000000000003E-2</v>
      </c>
      <c r="S17" s="126"/>
      <c r="T17" s="126">
        <v>3.7457123000000002E-2</v>
      </c>
      <c r="U17" s="126">
        <v>1.8520312000000001E-2</v>
      </c>
      <c r="V17" s="126">
        <v>4.6875676999999998E-2</v>
      </c>
      <c r="W17" s="126">
        <v>-2.5883666999999999E-2</v>
      </c>
      <c r="X17" s="126">
        <v>2.2718952000000001E-2</v>
      </c>
      <c r="Y17" s="126">
        <v>1.1048265989999999</v>
      </c>
      <c r="Z17" s="135">
        <v>2.01E-2</v>
      </c>
      <c r="AA17" s="126"/>
      <c r="AB17" s="132">
        <v>45269</v>
      </c>
      <c r="AC17" s="133">
        <v>4.9500000000000002E-2</v>
      </c>
      <c r="AD17" s="133">
        <v>8.77E-2</v>
      </c>
      <c r="AE17" s="126"/>
      <c r="AF17" s="135">
        <v>1.95E-2</v>
      </c>
      <c r="AG17" s="126">
        <v>0.109603835</v>
      </c>
      <c r="AH17" s="126"/>
      <c r="AI17" s="126"/>
      <c r="AJ17" s="126"/>
      <c r="AK17" s="126"/>
    </row>
    <row r="18" spans="1:37" ht="18" customHeight="1">
      <c r="A18" s="214">
        <v>45270</v>
      </c>
      <c r="B18" s="215">
        <v>4.9500000000000002E-2</v>
      </c>
      <c r="C18" s="215">
        <v>-2.3E-3</v>
      </c>
      <c r="D18" s="215">
        <v>-1.29E-2</v>
      </c>
      <c r="E18" s="126"/>
      <c r="F18" s="134">
        <v>44166</v>
      </c>
      <c r="G18" s="134">
        <v>41974</v>
      </c>
      <c r="H18" s="134">
        <v>42705</v>
      </c>
      <c r="I18" s="134">
        <v>39052</v>
      </c>
      <c r="J18" s="134">
        <v>43070</v>
      </c>
      <c r="K18" s="126"/>
      <c r="L18" s="126">
        <v>-2.7078563999999999E-2</v>
      </c>
      <c r="M18" s="126">
        <v>9.7781324000000003E-2</v>
      </c>
      <c r="N18" s="126">
        <v>4.8077380000000003E-2</v>
      </c>
      <c r="O18" s="126">
        <v>0.162901881</v>
      </c>
      <c r="P18" s="126">
        <v>5.8498151999999998E-2</v>
      </c>
      <c r="Q18" s="126">
        <v>1.4052007479999999</v>
      </c>
      <c r="R18" s="135">
        <v>7.0400000000000004E-2</v>
      </c>
      <c r="S18" s="126"/>
      <c r="T18" s="126">
        <v>-2.9131743000000002E-2</v>
      </c>
      <c r="U18" s="126">
        <v>7.8593466000000001E-2</v>
      </c>
      <c r="V18" s="126">
        <v>3.7457123000000002E-2</v>
      </c>
      <c r="W18" s="126">
        <v>0.106798614</v>
      </c>
      <c r="X18" s="126">
        <v>4.6875676999999998E-2</v>
      </c>
      <c r="Y18" s="126">
        <v>1.2720033989999999</v>
      </c>
      <c r="Z18" s="135">
        <v>4.9299999999999997E-2</v>
      </c>
      <c r="AA18" s="126"/>
      <c r="AB18" s="132">
        <v>45270</v>
      </c>
      <c r="AC18" s="133">
        <v>4.9500000000000002E-2</v>
      </c>
      <c r="AD18" s="133">
        <v>-1.29E-2</v>
      </c>
      <c r="AE18" s="126"/>
      <c r="AF18" s="135">
        <v>2.1100000000000001E-2</v>
      </c>
      <c r="AG18" s="126">
        <v>0.13319734899999999</v>
      </c>
      <c r="AH18" s="126"/>
      <c r="AI18" s="126"/>
      <c r="AJ18" s="126"/>
      <c r="AK18" s="126"/>
    </row>
    <row r="19" spans="1:37" ht="18" customHeight="1">
      <c r="A19" s="214">
        <v>45271</v>
      </c>
      <c r="B19" s="215">
        <v>4.9500000000000002E-2</v>
      </c>
      <c r="C19" s="215">
        <v>-5.4199999999999998E-2</v>
      </c>
      <c r="D19" s="215">
        <v>-5.1900000000000002E-2</v>
      </c>
      <c r="E19" s="126"/>
      <c r="F19" s="134">
        <v>42339</v>
      </c>
      <c r="G19" s="134">
        <v>41609</v>
      </c>
      <c r="H19" s="134">
        <v>40513</v>
      </c>
      <c r="I19" s="134">
        <v>39052</v>
      </c>
      <c r="J19" s="134">
        <v>41609</v>
      </c>
      <c r="K19" s="126"/>
      <c r="L19" s="126">
        <v>4.2629688999999998E-2</v>
      </c>
      <c r="M19" s="126">
        <v>0.17569069600000001</v>
      </c>
      <c r="N19" s="126">
        <v>-2.3338489999999998E-3</v>
      </c>
      <c r="O19" s="126">
        <v>0.162901881</v>
      </c>
      <c r="P19" s="126">
        <v>0.17569069600000001</v>
      </c>
      <c r="Q19" s="126">
        <v>1.741207978</v>
      </c>
      <c r="R19" s="135">
        <v>0.1173</v>
      </c>
      <c r="S19" s="126"/>
      <c r="T19" s="126">
        <v>1.8520312000000001E-2</v>
      </c>
      <c r="U19" s="126">
        <v>0.152406498</v>
      </c>
      <c r="V19" s="126">
        <v>-1.3027189E-2</v>
      </c>
      <c r="W19" s="126">
        <v>0.106798614</v>
      </c>
      <c r="X19" s="126">
        <v>0.152406498</v>
      </c>
      <c r="Y19" s="126">
        <v>1.517561443</v>
      </c>
      <c r="Z19" s="135">
        <v>8.6999999999999994E-2</v>
      </c>
      <c r="AA19" s="126"/>
      <c r="AB19" s="132">
        <v>45271</v>
      </c>
      <c r="AC19" s="133">
        <v>4.9500000000000002E-2</v>
      </c>
      <c r="AD19" s="133">
        <v>-5.1900000000000002E-2</v>
      </c>
      <c r="AE19" s="126"/>
      <c r="AF19" s="135">
        <v>3.0300000000000001E-2</v>
      </c>
      <c r="AG19" s="126">
        <v>0.22364653400000001</v>
      </c>
      <c r="AH19" s="126"/>
      <c r="AI19" s="126"/>
      <c r="AJ19" s="126"/>
      <c r="AK19" s="126"/>
    </row>
    <row r="20" spans="1:37" ht="18" customHeight="1">
      <c r="A20" s="214">
        <v>45272</v>
      </c>
      <c r="B20" s="215">
        <v>4.9500000000000002E-2</v>
      </c>
      <c r="C20" s="215">
        <v>0.1095</v>
      </c>
      <c r="D20" s="215">
        <v>0.1062</v>
      </c>
      <c r="E20" s="126"/>
      <c r="F20" s="134">
        <v>41974</v>
      </c>
      <c r="G20" s="134">
        <v>41609</v>
      </c>
      <c r="H20" s="134">
        <v>44896</v>
      </c>
      <c r="I20" s="134">
        <v>41244</v>
      </c>
      <c r="J20" s="134">
        <v>44896</v>
      </c>
      <c r="K20" s="126"/>
      <c r="L20" s="126">
        <v>9.7781324000000003E-2</v>
      </c>
      <c r="M20" s="126">
        <v>0.17569069600000001</v>
      </c>
      <c r="N20" s="126">
        <v>-7.6337504E-2</v>
      </c>
      <c r="O20" s="126">
        <v>0.103943622</v>
      </c>
      <c r="P20" s="126">
        <v>-7.6337504E-2</v>
      </c>
      <c r="Q20" s="126">
        <v>1.2519979489999999</v>
      </c>
      <c r="R20" s="135">
        <v>4.5999999999999999E-2</v>
      </c>
      <c r="S20" s="126"/>
      <c r="T20" s="126">
        <v>7.8593466000000001E-2</v>
      </c>
      <c r="U20" s="126">
        <v>0.152406498</v>
      </c>
      <c r="V20" s="126">
        <v>-0.100910782</v>
      </c>
      <c r="W20" s="126">
        <v>0.100915194</v>
      </c>
      <c r="X20" s="126">
        <v>-0.100910782</v>
      </c>
      <c r="Y20" s="126">
        <v>1.1389349769999999</v>
      </c>
      <c r="Z20" s="135">
        <v>2.64E-2</v>
      </c>
      <c r="AA20" s="126"/>
      <c r="AB20" s="132">
        <v>45272</v>
      </c>
      <c r="AC20" s="133">
        <v>4.9500000000000002E-2</v>
      </c>
      <c r="AD20" s="133">
        <v>0.1062</v>
      </c>
      <c r="AE20" s="126"/>
      <c r="AF20" s="135">
        <v>1.9599999999999999E-2</v>
      </c>
      <c r="AG20" s="126">
        <v>0.113062973</v>
      </c>
      <c r="AH20" s="126"/>
      <c r="AI20" s="126"/>
      <c r="AJ20" s="126"/>
      <c r="AK20" s="126"/>
    </row>
    <row r="21" spans="1:37" ht="18" customHeight="1">
      <c r="A21" s="214">
        <v>45273</v>
      </c>
      <c r="B21" s="215">
        <v>4.9500000000000002E-2</v>
      </c>
      <c r="C21" s="215">
        <v>0.19209999999999999</v>
      </c>
      <c r="D21" s="215">
        <v>0.1646</v>
      </c>
      <c r="E21" s="126"/>
      <c r="F21" s="134">
        <v>39052</v>
      </c>
      <c r="G21" s="134">
        <v>40513</v>
      </c>
      <c r="H21" s="134">
        <v>44531</v>
      </c>
      <c r="I21" s="134">
        <v>39417</v>
      </c>
      <c r="J21" s="134">
        <v>40148</v>
      </c>
      <c r="K21" s="126"/>
      <c r="L21" s="126">
        <v>0.162901881</v>
      </c>
      <c r="M21" s="126">
        <v>-2.3338489999999998E-3</v>
      </c>
      <c r="N21" s="126">
        <v>0.16416114700000001</v>
      </c>
      <c r="O21" s="126">
        <v>3.2035421000000001E-2</v>
      </c>
      <c r="P21" s="126">
        <v>0.114944221</v>
      </c>
      <c r="Q21" s="126">
        <v>1.602730634</v>
      </c>
      <c r="R21" s="135">
        <v>9.8900000000000002E-2</v>
      </c>
      <c r="S21" s="126"/>
      <c r="T21" s="126">
        <v>0.106798614</v>
      </c>
      <c r="U21" s="126">
        <v>-1.3027189E-2</v>
      </c>
      <c r="V21" s="126">
        <v>0.116135562</v>
      </c>
      <c r="W21" s="126">
        <v>1.0598691E-2</v>
      </c>
      <c r="X21" s="126">
        <v>8.4059724000000002E-2</v>
      </c>
      <c r="Y21" s="126">
        <v>1.356035543</v>
      </c>
      <c r="Z21" s="135">
        <v>6.2799999999999995E-2</v>
      </c>
      <c r="AA21" s="126"/>
      <c r="AB21" s="132">
        <v>45273</v>
      </c>
      <c r="AC21" s="133">
        <v>4.9500000000000002E-2</v>
      </c>
      <c r="AD21" s="133">
        <v>0.1646</v>
      </c>
      <c r="AE21" s="126"/>
      <c r="AF21" s="135">
        <v>3.61E-2</v>
      </c>
      <c r="AG21" s="126">
        <v>0.24669509100000001</v>
      </c>
      <c r="AH21" s="126"/>
      <c r="AI21" s="126"/>
      <c r="AJ21" s="126"/>
      <c r="AK21" s="126"/>
    </row>
    <row r="22" spans="1:37" ht="18" customHeight="1">
      <c r="A22" s="214">
        <v>45274</v>
      </c>
      <c r="B22" s="215">
        <v>4.9500000000000002E-2</v>
      </c>
      <c r="C22" s="215">
        <v>0.1027</v>
      </c>
      <c r="D22" s="215">
        <v>8.1799999999999998E-2</v>
      </c>
      <c r="E22" s="126"/>
      <c r="F22" s="134">
        <v>40878</v>
      </c>
      <c r="G22" s="134">
        <v>41244</v>
      </c>
      <c r="H22" s="134">
        <v>38322</v>
      </c>
      <c r="I22" s="134">
        <v>43435</v>
      </c>
      <c r="J22" s="134">
        <v>42339</v>
      </c>
      <c r="K22" s="126"/>
      <c r="L22" s="126">
        <v>-5.5772149E-2</v>
      </c>
      <c r="M22" s="126">
        <v>0.103943622</v>
      </c>
      <c r="N22" s="126">
        <v>0.22464052400000001</v>
      </c>
      <c r="O22" s="126">
        <v>-1.2468648000000001E-2</v>
      </c>
      <c r="P22" s="126">
        <v>4.2629688999999998E-2</v>
      </c>
      <c r="Q22" s="126">
        <v>1.3538779620000001</v>
      </c>
      <c r="R22" s="135">
        <v>6.25E-2</v>
      </c>
      <c r="S22" s="126"/>
      <c r="T22" s="126">
        <v>-5.3316501000000002E-2</v>
      </c>
      <c r="U22" s="126">
        <v>0.100915194</v>
      </c>
      <c r="V22" s="126">
        <v>0.13047150199999999</v>
      </c>
      <c r="W22" s="126">
        <v>-2.5883666999999999E-2</v>
      </c>
      <c r="X22" s="126">
        <v>1.8520312000000001E-2</v>
      </c>
      <c r="Y22" s="126">
        <v>1.186142969</v>
      </c>
      <c r="Z22" s="135">
        <v>3.4700000000000002E-2</v>
      </c>
      <c r="AA22" s="126"/>
      <c r="AB22" s="132">
        <v>45274</v>
      </c>
      <c r="AC22" s="133">
        <v>4.9500000000000002E-2</v>
      </c>
      <c r="AD22" s="133">
        <v>8.1799999999999998E-2</v>
      </c>
      <c r="AE22" s="126"/>
      <c r="AF22" s="135">
        <v>2.7699999999999999E-2</v>
      </c>
      <c r="AG22" s="126">
        <v>0.167734993</v>
      </c>
      <c r="AH22" s="126"/>
      <c r="AI22" s="126"/>
      <c r="AJ22" s="126"/>
      <c r="AK22" s="126"/>
    </row>
    <row r="23" spans="1:37" ht="18" customHeight="1">
      <c r="A23" s="214">
        <v>45275</v>
      </c>
      <c r="B23" s="215">
        <v>4.9500000000000002E-2</v>
      </c>
      <c r="C23" s="215">
        <v>4.36E-2</v>
      </c>
      <c r="D23" s="215">
        <v>1.8700000000000001E-2</v>
      </c>
      <c r="E23" s="126"/>
      <c r="F23" s="134">
        <v>40513</v>
      </c>
      <c r="G23" s="134">
        <v>40878</v>
      </c>
      <c r="H23" s="134">
        <v>40148</v>
      </c>
      <c r="I23" s="134">
        <v>43800</v>
      </c>
      <c r="J23" s="134">
        <v>43800</v>
      </c>
      <c r="K23" s="126"/>
      <c r="L23" s="126">
        <v>-2.3338489999999998E-3</v>
      </c>
      <c r="M23" s="126">
        <v>-5.5772149E-2</v>
      </c>
      <c r="N23" s="126">
        <v>0.114944221</v>
      </c>
      <c r="O23" s="126">
        <v>0.14133490000000001</v>
      </c>
      <c r="P23" s="126">
        <v>0.14133490000000001</v>
      </c>
      <c r="Q23" s="126">
        <v>1.4042565600000001</v>
      </c>
      <c r="R23" s="135">
        <v>7.0300000000000001E-2</v>
      </c>
      <c r="S23" s="126"/>
      <c r="T23" s="126">
        <v>-1.3027189E-2</v>
      </c>
      <c r="U23" s="126">
        <v>-5.3316501000000002E-2</v>
      </c>
      <c r="V23" s="126">
        <v>8.4059724000000002E-2</v>
      </c>
      <c r="W23" s="126">
        <v>0.134180562</v>
      </c>
      <c r="X23" s="126">
        <v>0.134180562</v>
      </c>
      <c r="Y23" s="126">
        <v>1.3311951639999999</v>
      </c>
      <c r="Z23" s="135">
        <v>5.8900000000000001E-2</v>
      </c>
      <c r="AA23" s="126"/>
      <c r="AB23" s="132">
        <v>45275</v>
      </c>
      <c r="AC23" s="133">
        <v>4.9500000000000002E-2</v>
      </c>
      <c r="AD23" s="133">
        <v>1.8700000000000001E-2</v>
      </c>
      <c r="AE23" s="126"/>
      <c r="AF23" s="135">
        <v>1.14E-2</v>
      </c>
      <c r="AG23" s="126">
        <v>7.3061397E-2</v>
      </c>
      <c r="AH23" s="126"/>
      <c r="AI23" s="126"/>
      <c r="AJ23" s="126"/>
      <c r="AK23" s="126"/>
    </row>
    <row r="24" spans="1:37" ht="18" customHeight="1">
      <c r="A24" s="214">
        <v>45276</v>
      </c>
      <c r="B24" s="215">
        <v>4.9500000000000002E-2</v>
      </c>
      <c r="C24" s="215">
        <v>4.9299999999999997E-2</v>
      </c>
      <c r="D24" s="215">
        <v>3.8199999999999998E-2</v>
      </c>
      <c r="E24" s="126"/>
      <c r="F24" s="134">
        <v>38687</v>
      </c>
      <c r="G24" s="134">
        <v>39417</v>
      </c>
      <c r="H24" s="134">
        <v>39052</v>
      </c>
      <c r="I24" s="134">
        <v>40148</v>
      </c>
      <c r="J24" s="134">
        <v>44896</v>
      </c>
      <c r="K24" s="126"/>
      <c r="L24" s="126">
        <v>0.15985938099999999</v>
      </c>
      <c r="M24" s="126">
        <v>3.2035421000000001E-2</v>
      </c>
      <c r="N24" s="126">
        <v>0.162901881</v>
      </c>
      <c r="O24" s="126">
        <v>0.114944221</v>
      </c>
      <c r="P24" s="126">
        <v>-7.6337504E-2</v>
      </c>
      <c r="Q24" s="126">
        <v>1.482016115</v>
      </c>
      <c r="R24" s="135">
        <v>8.1900000000000001E-2</v>
      </c>
      <c r="S24" s="126"/>
      <c r="T24" s="126">
        <v>0.12530372300000001</v>
      </c>
      <c r="U24" s="126">
        <v>1.0598691E-2</v>
      </c>
      <c r="V24" s="126">
        <v>0.106798614</v>
      </c>
      <c r="W24" s="126">
        <v>8.4059724000000002E-2</v>
      </c>
      <c r="X24" s="126">
        <v>-0.100910782</v>
      </c>
      <c r="Y24" s="126">
        <v>1.253387606</v>
      </c>
      <c r="Z24" s="135">
        <v>4.6199999999999998E-2</v>
      </c>
      <c r="AA24" s="126"/>
      <c r="AB24" s="132">
        <v>45276</v>
      </c>
      <c r="AC24" s="133">
        <v>4.9500000000000002E-2</v>
      </c>
      <c r="AD24" s="133">
        <v>3.8199999999999998E-2</v>
      </c>
      <c r="AE24" s="126"/>
      <c r="AF24" s="135">
        <v>3.5700000000000003E-2</v>
      </c>
      <c r="AG24" s="126">
        <v>0.22862850900000001</v>
      </c>
      <c r="AH24" s="126"/>
      <c r="AI24" s="126"/>
      <c r="AJ24" s="126"/>
      <c r="AK24" s="126"/>
    </row>
    <row r="25" spans="1:37" ht="18" customHeight="1">
      <c r="A25" s="214">
        <v>45277</v>
      </c>
      <c r="B25" s="215">
        <v>4.9500000000000002E-2</v>
      </c>
      <c r="C25" s="215">
        <v>6.0199999999999997E-2</v>
      </c>
      <c r="D25" s="215">
        <v>4.8000000000000001E-2</v>
      </c>
      <c r="E25" s="126"/>
      <c r="F25" s="134">
        <v>40148</v>
      </c>
      <c r="G25" s="134">
        <v>39052</v>
      </c>
      <c r="H25" s="134">
        <v>41974</v>
      </c>
      <c r="I25" s="134">
        <v>39417</v>
      </c>
      <c r="J25" s="134">
        <v>38687</v>
      </c>
      <c r="K25" s="126"/>
      <c r="L25" s="126">
        <v>0.114944221</v>
      </c>
      <c r="M25" s="126">
        <v>0.162901881</v>
      </c>
      <c r="N25" s="126">
        <v>9.7781324000000003E-2</v>
      </c>
      <c r="O25" s="126">
        <v>3.2035421000000001E-2</v>
      </c>
      <c r="P25" s="126">
        <v>0.15985938099999999</v>
      </c>
      <c r="Q25" s="126">
        <v>1.7638911129999999</v>
      </c>
      <c r="R25" s="135">
        <v>0.1202</v>
      </c>
      <c r="S25" s="126"/>
      <c r="T25" s="126">
        <v>8.4059724000000002E-2</v>
      </c>
      <c r="U25" s="126">
        <v>0.106798614</v>
      </c>
      <c r="V25" s="126">
        <v>7.8593466000000001E-2</v>
      </c>
      <c r="W25" s="126">
        <v>1.0598691E-2</v>
      </c>
      <c r="X25" s="126">
        <v>0.12530372300000001</v>
      </c>
      <c r="Y25" s="126">
        <v>1.499833674</v>
      </c>
      <c r="Z25" s="135">
        <v>8.4400000000000003E-2</v>
      </c>
      <c r="AA25" s="126"/>
      <c r="AB25" s="132">
        <v>45277</v>
      </c>
      <c r="AC25" s="133">
        <v>4.9500000000000002E-2</v>
      </c>
      <c r="AD25" s="133">
        <v>4.8000000000000001E-2</v>
      </c>
      <c r="AE25" s="126"/>
      <c r="AF25" s="135">
        <v>3.5700000000000003E-2</v>
      </c>
      <c r="AG25" s="126">
        <v>0.26405743999999998</v>
      </c>
      <c r="AH25" s="126"/>
      <c r="AI25" s="126"/>
      <c r="AJ25" s="126"/>
      <c r="AK25" s="126"/>
    </row>
    <row r="26" spans="1:37" ht="18" customHeight="1">
      <c r="A26" s="214">
        <v>45278</v>
      </c>
      <c r="B26" s="215">
        <v>4.9500000000000002E-2</v>
      </c>
      <c r="C26" s="215">
        <v>-1.24E-2</v>
      </c>
      <c r="D26" s="215">
        <v>-2.5600000000000001E-2</v>
      </c>
      <c r="E26" s="126"/>
      <c r="F26" s="134">
        <v>43435</v>
      </c>
      <c r="G26" s="134">
        <v>42705</v>
      </c>
      <c r="H26" s="134">
        <v>43800</v>
      </c>
      <c r="I26" s="134">
        <v>44531</v>
      </c>
      <c r="J26" s="134">
        <v>44896</v>
      </c>
      <c r="K26" s="126"/>
      <c r="L26" s="126">
        <v>-1.2468648000000001E-2</v>
      </c>
      <c r="M26" s="126">
        <v>4.8077380000000003E-2</v>
      </c>
      <c r="N26" s="126">
        <v>0.14133490000000001</v>
      </c>
      <c r="O26" s="126">
        <v>0.16416114700000001</v>
      </c>
      <c r="P26" s="126">
        <v>-7.6337504E-2</v>
      </c>
      <c r="Q26" s="126">
        <v>1.3031276700000001</v>
      </c>
      <c r="R26" s="135">
        <v>5.4399999999999997E-2</v>
      </c>
      <c r="S26" s="126"/>
      <c r="T26" s="126">
        <v>-2.5883666999999999E-2</v>
      </c>
      <c r="U26" s="126">
        <v>3.7457123000000002E-2</v>
      </c>
      <c r="V26" s="126">
        <v>0.134180562</v>
      </c>
      <c r="W26" s="126">
        <v>0.116135562</v>
      </c>
      <c r="X26" s="126">
        <v>-0.100910782</v>
      </c>
      <c r="Y26" s="126">
        <v>1.174660064</v>
      </c>
      <c r="Z26" s="135">
        <v>3.27E-2</v>
      </c>
      <c r="AA26" s="126"/>
      <c r="AB26" s="132">
        <v>45278</v>
      </c>
      <c r="AC26" s="133">
        <v>4.9500000000000002E-2</v>
      </c>
      <c r="AD26" s="133">
        <v>-2.5600000000000001E-2</v>
      </c>
      <c r="AE26" s="126"/>
      <c r="AF26" s="135">
        <v>2.1700000000000001E-2</v>
      </c>
      <c r="AG26" s="126">
        <v>0.12846760600000001</v>
      </c>
      <c r="AH26" s="126"/>
      <c r="AI26" s="126"/>
      <c r="AJ26" s="126"/>
      <c r="AK26" s="126"/>
    </row>
    <row r="27" spans="1:37" ht="18" customHeight="1">
      <c r="A27" s="214">
        <v>45279</v>
      </c>
      <c r="B27" s="215">
        <v>4.9500000000000002E-2</v>
      </c>
      <c r="C27" s="215">
        <v>0.15179999999999999</v>
      </c>
      <c r="D27" s="215">
        <v>0.14360000000000001</v>
      </c>
      <c r="E27" s="126"/>
      <c r="F27" s="134">
        <v>41609</v>
      </c>
      <c r="G27" s="134">
        <v>41244</v>
      </c>
      <c r="H27" s="134">
        <v>41974</v>
      </c>
      <c r="I27" s="134">
        <v>41609</v>
      </c>
      <c r="J27" s="134">
        <v>40513</v>
      </c>
      <c r="K27" s="126"/>
      <c r="L27" s="126">
        <v>0.17569069600000001</v>
      </c>
      <c r="M27" s="126">
        <v>0.103943622</v>
      </c>
      <c r="N27" s="126">
        <v>9.7781324000000003E-2</v>
      </c>
      <c r="O27" s="126">
        <v>0.17569069600000001</v>
      </c>
      <c r="P27" s="126">
        <v>-2.3338489999999998E-3</v>
      </c>
      <c r="Q27" s="126">
        <v>1.734592454</v>
      </c>
      <c r="R27" s="135">
        <v>0.11650000000000001</v>
      </c>
      <c r="S27" s="126"/>
      <c r="T27" s="126">
        <v>0.152406498</v>
      </c>
      <c r="U27" s="126">
        <v>0.100915194</v>
      </c>
      <c r="V27" s="126">
        <v>7.8593466000000001E-2</v>
      </c>
      <c r="W27" s="126">
        <v>0.152406498</v>
      </c>
      <c r="X27" s="126">
        <v>-1.3027189E-2</v>
      </c>
      <c r="Y27" s="126">
        <v>1.602066674</v>
      </c>
      <c r="Z27" s="135">
        <v>9.8799999999999999E-2</v>
      </c>
      <c r="AA27" s="126"/>
      <c r="AB27" s="132">
        <v>45279</v>
      </c>
      <c r="AC27" s="133">
        <v>4.9500000000000002E-2</v>
      </c>
      <c r="AD27" s="133">
        <v>0.14360000000000001</v>
      </c>
      <c r="AE27" s="126"/>
      <c r="AF27" s="135">
        <v>1.7600000000000001E-2</v>
      </c>
      <c r="AG27" s="126">
        <v>0.13252578000000001</v>
      </c>
      <c r="AH27" s="126"/>
      <c r="AI27" s="126"/>
      <c r="AJ27" s="126"/>
      <c r="AK27" s="126"/>
    </row>
    <row r="28" spans="1:37" ht="18" customHeight="1">
      <c r="A28" s="214">
        <v>45280</v>
      </c>
      <c r="B28" s="215">
        <v>4.9500000000000002E-2</v>
      </c>
      <c r="C28" s="215">
        <v>-2.6700000000000002E-2</v>
      </c>
      <c r="D28" s="215">
        <v>-2.87E-2</v>
      </c>
      <c r="E28" s="126"/>
      <c r="F28" s="134">
        <v>37591</v>
      </c>
      <c r="G28" s="134">
        <v>44166</v>
      </c>
      <c r="H28" s="134">
        <v>41974</v>
      </c>
      <c r="I28" s="134">
        <v>44531</v>
      </c>
      <c r="J28" s="134">
        <v>43070</v>
      </c>
      <c r="K28" s="126"/>
      <c r="L28" s="126">
        <v>-0.110106469</v>
      </c>
      <c r="M28" s="126">
        <v>-2.7078563999999999E-2</v>
      </c>
      <c r="N28" s="126">
        <v>9.7781324000000003E-2</v>
      </c>
      <c r="O28" s="126">
        <v>0.16416114700000001</v>
      </c>
      <c r="P28" s="126">
        <v>5.8498151999999998E-2</v>
      </c>
      <c r="Q28" s="126">
        <v>1.2011213650000001</v>
      </c>
      <c r="R28" s="135">
        <v>3.73E-2</v>
      </c>
      <c r="S28" s="126"/>
      <c r="T28" s="126">
        <v>-0.103872702</v>
      </c>
      <c r="U28" s="126">
        <v>-2.9131743000000002E-2</v>
      </c>
      <c r="V28" s="126">
        <v>7.8593466000000001E-2</v>
      </c>
      <c r="W28" s="126">
        <v>0.116135562</v>
      </c>
      <c r="X28" s="126">
        <v>4.6875676999999998E-2</v>
      </c>
      <c r="Y28" s="126">
        <v>1.1147166639999999</v>
      </c>
      <c r="Z28" s="135">
        <v>2.1999999999999999E-2</v>
      </c>
      <c r="AA28" s="126"/>
      <c r="AB28" s="132">
        <v>45280</v>
      </c>
      <c r="AC28" s="133">
        <v>4.9500000000000002E-2</v>
      </c>
      <c r="AD28" s="133">
        <v>-2.87E-2</v>
      </c>
      <c r="AE28" s="126"/>
      <c r="AF28" s="135">
        <v>1.54E-2</v>
      </c>
      <c r="AG28" s="126">
        <v>8.6404701E-2</v>
      </c>
      <c r="AH28" s="126"/>
      <c r="AI28" s="126"/>
      <c r="AJ28" s="126"/>
      <c r="AK28" s="126"/>
    </row>
    <row r="29" spans="1:37" ht="18" customHeight="1">
      <c r="A29" s="214">
        <v>45281</v>
      </c>
      <c r="B29" s="215">
        <v>4.9500000000000002E-2</v>
      </c>
      <c r="C29" s="215">
        <v>0.1784</v>
      </c>
      <c r="D29" s="215">
        <v>0.1231</v>
      </c>
      <c r="E29" s="126"/>
      <c r="F29" s="134">
        <v>39417</v>
      </c>
      <c r="G29" s="134">
        <v>44531</v>
      </c>
      <c r="H29" s="134">
        <v>44531</v>
      </c>
      <c r="I29" s="134">
        <v>42339</v>
      </c>
      <c r="J29" s="134">
        <v>37591</v>
      </c>
      <c r="K29" s="126"/>
      <c r="L29" s="126">
        <v>3.2035421000000001E-2</v>
      </c>
      <c r="M29" s="126">
        <v>0.16416114700000001</v>
      </c>
      <c r="N29" s="126">
        <v>0.16416114700000001</v>
      </c>
      <c r="O29" s="126">
        <v>4.2629688999999998E-2</v>
      </c>
      <c r="P29" s="126">
        <v>-0.110106469</v>
      </c>
      <c r="Q29" s="126">
        <v>1.3402832010000001</v>
      </c>
      <c r="R29" s="135">
        <v>6.0299999999999999E-2</v>
      </c>
      <c r="S29" s="126"/>
      <c r="T29" s="126">
        <v>1.0598691E-2</v>
      </c>
      <c r="U29" s="126">
        <v>0.116135562</v>
      </c>
      <c r="V29" s="126">
        <v>0.116135562</v>
      </c>
      <c r="W29" s="126">
        <v>1.8520312000000001E-2</v>
      </c>
      <c r="X29" s="126">
        <v>-0.103872702</v>
      </c>
      <c r="Y29" s="126">
        <v>1.1706011549999999</v>
      </c>
      <c r="Z29" s="135">
        <v>3.2000000000000001E-2</v>
      </c>
      <c r="AA29" s="126"/>
      <c r="AB29" s="132">
        <v>45281</v>
      </c>
      <c r="AC29" s="133">
        <v>4.9500000000000002E-2</v>
      </c>
      <c r="AD29" s="133">
        <v>0.1231</v>
      </c>
      <c r="AE29" s="126"/>
      <c r="AF29" s="135">
        <v>2.8299999999999999E-2</v>
      </c>
      <c r="AG29" s="126">
        <v>0.169682046</v>
      </c>
      <c r="AH29" s="126"/>
      <c r="AI29" s="126"/>
      <c r="AJ29" s="126"/>
      <c r="AK29" s="126"/>
    </row>
    <row r="30" spans="1:37" ht="18" customHeight="1">
      <c r="A30" s="214">
        <v>45282</v>
      </c>
      <c r="B30" s="215">
        <v>4.9500000000000002E-2</v>
      </c>
      <c r="C30" s="215">
        <v>-7.3499999999999996E-2</v>
      </c>
      <c r="D30" s="215">
        <v>-9.6000000000000002E-2</v>
      </c>
      <c r="E30" s="126"/>
      <c r="F30" s="134">
        <v>43070</v>
      </c>
      <c r="G30" s="134">
        <v>40878</v>
      </c>
      <c r="H30" s="134">
        <v>40878</v>
      </c>
      <c r="I30" s="134">
        <v>43800</v>
      </c>
      <c r="J30" s="134">
        <v>38687</v>
      </c>
      <c r="K30" s="126"/>
      <c r="L30" s="126">
        <v>5.8498151999999998E-2</v>
      </c>
      <c r="M30" s="126">
        <v>-5.5772149E-2</v>
      </c>
      <c r="N30" s="126">
        <v>-5.5772149E-2</v>
      </c>
      <c r="O30" s="126">
        <v>0.14133490000000001</v>
      </c>
      <c r="P30" s="126">
        <v>0.15985938099999999</v>
      </c>
      <c r="Q30" s="126">
        <v>1.2816497769999999</v>
      </c>
      <c r="R30" s="135">
        <v>5.0900000000000001E-2</v>
      </c>
      <c r="S30" s="126"/>
      <c r="T30" s="126">
        <v>4.6875676999999998E-2</v>
      </c>
      <c r="U30" s="126">
        <v>-5.3316501000000002E-2</v>
      </c>
      <c r="V30" s="126">
        <v>-5.3316501000000002E-2</v>
      </c>
      <c r="W30" s="126">
        <v>0.134180562</v>
      </c>
      <c r="X30" s="126">
        <v>0.12530372300000001</v>
      </c>
      <c r="Y30" s="126">
        <v>1.221069314</v>
      </c>
      <c r="Z30" s="135">
        <v>4.0800000000000003E-2</v>
      </c>
      <c r="AA30" s="126"/>
      <c r="AB30" s="132">
        <v>45282</v>
      </c>
      <c r="AC30" s="133">
        <v>4.9500000000000002E-2</v>
      </c>
      <c r="AD30" s="133">
        <v>-9.6000000000000002E-2</v>
      </c>
      <c r="AE30" s="126"/>
      <c r="AF30" s="135">
        <v>1.01E-2</v>
      </c>
      <c r="AG30" s="126">
        <v>6.0580464000000001E-2</v>
      </c>
      <c r="AH30" s="126"/>
      <c r="AI30" s="126"/>
      <c r="AJ30" s="126"/>
      <c r="AK30" s="126"/>
    </row>
    <row r="31" spans="1:37" ht="18" customHeight="1">
      <c r="A31" s="131" t="s">
        <v>41</v>
      </c>
      <c r="B31" s="133">
        <v>1</v>
      </c>
      <c r="C31" s="131" t="s">
        <v>41</v>
      </c>
      <c r="D31" s="131" t="s">
        <v>41</v>
      </c>
      <c r="E31" s="126"/>
      <c r="F31" s="134">
        <v>40878</v>
      </c>
      <c r="G31" s="134">
        <v>42339</v>
      </c>
      <c r="H31" s="134">
        <v>37956</v>
      </c>
      <c r="I31" s="134">
        <v>42339</v>
      </c>
      <c r="J31" s="134">
        <v>40878</v>
      </c>
      <c r="K31" s="126"/>
      <c r="L31" s="126">
        <v>-5.5772149E-2</v>
      </c>
      <c r="M31" s="126">
        <v>4.2629688999999998E-2</v>
      </c>
      <c r="N31" s="126">
        <v>5.7538615000000001E-2</v>
      </c>
      <c r="O31" s="126">
        <v>4.2629688999999998E-2</v>
      </c>
      <c r="P31" s="126">
        <v>-5.5772149E-2</v>
      </c>
      <c r="Q31" s="126">
        <v>1.031747221</v>
      </c>
      <c r="R31" s="135">
        <v>6.3E-3</v>
      </c>
      <c r="S31" s="126"/>
      <c r="T31" s="126">
        <v>-5.3316501000000002E-2</v>
      </c>
      <c r="U31" s="126">
        <v>1.8520312000000001E-2</v>
      </c>
      <c r="V31" s="126">
        <v>2.2718952000000001E-2</v>
      </c>
      <c r="W31" s="126">
        <v>1.8520312000000001E-2</v>
      </c>
      <c r="X31" s="126">
        <v>-5.3316501000000002E-2</v>
      </c>
      <c r="Y31" s="126">
        <v>0.95420816900000005</v>
      </c>
      <c r="Z31" s="135">
        <v>-9.2999999999999992E-3</v>
      </c>
      <c r="AA31" s="126"/>
      <c r="AB31" s="126"/>
      <c r="AC31" s="126"/>
      <c r="AD31" s="126"/>
      <c r="AE31" s="126"/>
      <c r="AF31" s="135">
        <v>1.5599999999999999E-2</v>
      </c>
      <c r="AG31" s="126">
        <v>7.7539051999999997E-2</v>
      </c>
      <c r="AH31" s="126"/>
      <c r="AI31" s="126"/>
      <c r="AJ31" s="126"/>
      <c r="AK31" s="126"/>
    </row>
    <row r="32" spans="1:37" ht="18" customHeight="1">
      <c r="A32" s="126"/>
      <c r="B32" s="126"/>
      <c r="C32" s="126"/>
      <c r="D32" s="126"/>
      <c r="E32" s="126"/>
      <c r="F32" s="134">
        <v>41244</v>
      </c>
      <c r="G32" s="134">
        <v>42339</v>
      </c>
      <c r="H32" s="134">
        <v>39052</v>
      </c>
      <c r="I32" s="134">
        <v>40148</v>
      </c>
      <c r="J32" s="134">
        <v>42339</v>
      </c>
      <c r="K32" s="126"/>
      <c r="L32" s="126">
        <v>0.103943622</v>
      </c>
      <c r="M32" s="126">
        <v>4.2629688999999998E-2</v>
      </c>
      <c r="N32" s="126">
        <v>0.162901881</v>
      </c>
      <c r="O32" s="126">
        <v>0.114944221</v>
      </c>
      <c r="P32" s="126">
        <v>4.2629688999999998E-2</v>
      </c>
      <c r="Q32" s="126">
        <v>1.595279734</v>
      </c>
      <c r="R32" s="135">
        <v>9.7900000000000001E-2</v>
      </c>
      <c r="S32" s="126"/>
      <c r="T32" s="126">
        <v>0.100915194</v>
      </c>
      <c r="U32" s="126">
        <v>1.8520312000000001E-2</v>
      </c>
      <c r="V32" s="126">
        <v>0.106798614</v>
      </c>
      <c r="W32" s="126">
        <v>8.4059724000000002E-2</v>
      </c>
      <c r="X32" s="126">
        <v>1.8520312000000001E-2</v>
      </c>
      <c r="Y32" s="126">
        <v>1.389319634</v>
      </c>
      <c r="Z32" s="135">
        <v>6.8000000000000005E-2</v>
      </c>
      <c r="AA32" s="126"/>
      <c r="AB32" s="126"/>
      <c r="AC32" s="126"/>
      <c r="AD32" s="126"/>
      <c r="AE32" s="126"/>
      <c r="AF32" s="135">
        <v>2.9899999999999999E-2</v>
      </c>
      <c r="AG32" s="126">
        <v>0.20596010000000001</v>
      </c>
      <c r="AH32" s="126"/>
      <c r="AI32" s="126"/>
      <c r="AJ32" s="126"/>
      <c r="AK32" s="126"/>
    </row>
    <row r="33" spans="1:37" ht="18" customHeight="1">
      <c r="A33" s="126"/>
      <c r="B33" s="126" t="s">
        <v>100</v>
      </c>
      <c r="C33" s="126" t="s">
        <v>43</v>
      </c>
      <c r="D33" s="126"/>
      <c r="E33" s="126"/>
      <c r="F33" s="134">
        <v>41609</v>
      </c>
      <c r="G33" s="134">
        <v>39052</v>
      </c>
      <c r="H33" s="134">
        <v>37956</v>
      </c>
      <c r="I33" s="134">
        <v>44896</v>
      </c>
      <c r="J33" s="134">
        <v>39417</v>
      </c>
      <c r="K33" s="126"/>
      <c r="L33" s="126">
        <v>0.17569069600000001</v>
      </c>
      <c r="M33" s="126">
        <v>0.162901881</v>
      </c>
      <c r="N33" s="126">
        <v>5.7538615000000001E-2</v>
      </c>
      <c r="O33" s="126">
        <v>-7.6337504E-2</v>
      </c>
      <c r="P33" s="126">
        <v>3.2035421000000001E-2</v>
      </c>
      <c r="Q33" s="126">
        <v>1.421665553</v>
      </c>
      <c r="R33" s="135">
        <v>7.2900000000000006E-2</v>
      </c>
      <c r="S33" s="126"/>
      <c r="T33" s="126">
        <v>0.152406498</v>
      </c>
      <c r="U33" s="126">
        <v>0.106798614</v>
      </c>
      <c r="V33" s="126">
        <v>2.2718952000000001E-2</v>
      </c>
      <c r="W33" s="126">
        <v>-0.100910782</v>
      </c>
      <c r="X33" s="126">
        <v>1.0598691E-2</v>
      </c>
      <c r="Y33" s="126">
        <v>1.211200448</v>
      </c>
      <c r="Z33" s="135">
        <v>3.9100000000000003E-2</v>
      </c>
      <c r="AA33" s="126"/>
      <c r="AB33" s="126"/>
      <c r="AC33" s="126"/>
      <c r="AD33" s="126"/>
      <c r="AE33" s="126"/>
      <c r="AF33" s="135">
        <v>3.3799999999999997E-2</v>
      </c>
      <c r="AG33" s="126">
        <v>0.21046510500000001</v>
      </c>
      <c r="AH33" s="126"/>
      <c r="AI33" s="126"/>
      <c r="AJ33" s="126"/>
      <c r="AK33" s="126"/>
    </row>
    <row r="34" spans="1:37" ht="18" customHeight="1">
      <c r="A34" s="126" t="s">
        <v>110</v>
      </c>
      <c r="B34" s="135">
        <v>6.5299999999999997E-2</v>
      </c>
      <c r="C34" s="135">
        <v>4.1200000000000001E-2</v>
      </c>
      <c r="D34" s="126"/>
      <c r="E34" s="126"/>
      <c r="F34" s="134">
        <v>40878</v>
      </c>
      <c r="G34" s="134">
        <v>41974</v>
      </c>
      <c r="H34" s="134">
        <v>37956</v>
      </c>
      <c r="I34" s="134">
        <v>42705</v>
      </c>
      <c r="J34" s="134">
        <v>43800</v>
      </c>
      <c r="K34" s="126"/>
      <c r="L34" s="126">
        <v>-5.5772149E-2</v>
      </c>
      <c r="M34" s="126">
        <v>9.7781324000000003E-2</v>
      </c>
      <c r="N34" s="126">
        <v>5.7538615000000001E-2</v>
      </c>
      <c r="O34" s="126">
        <v>4.8077380000000003E-2</v>
      </c>
      <c r="P34" s="126">
        <v>0.14133490000000001</v>
      </c>
      <c r="Q34" s="126">
        <v>1.3350384200000001</v>
      </c>
      <c r="R34" s="135">
        <v>5.9499999999999997E-2</v>
      </c>
      <c r="S34" s="126"/>
      <c r="T34" s="126">
        <v>-5.3316501000000002E-2</v>
      </c>
      <c r="U34" s="126">
        <v>7.8593466000000001E-2</v>
      </c>
      <c r="V34" s="126">
        <v>2.2718952000000001E-2</v>
      </c>
      <c r="W34" s="126">
        <v>3.7457123000000002E-2</v>
      </c>
      <c r="X34" s="126">
        <v>0.134180562</v>
      </c>
      <c r="Y34" s="126">
        <v>1.245620255</v>
      </c>
      <c r="Z34" s="135">
        <v>4.4900000000000002E-2</v>
      </c>
      <c r="AA34" s="126"/>
      <c r="AB34" s="126"/>
      <c r="AC34" s="126"/>
      <c r="AD34" s="126"/>
      <c r="AE34" s="126"/>
      <c r="AF34" s="135">
        <v>1.46E-2</v>
      </c>
      <c r="AG34" s="126">
        <v>8.9418164999999994E-2</v>
      </c>
      <c r="AH34" s="126"/>
      <c r="AI34" s="126"/>
      <c r="AJ34" s="126"/>
      <c r="AK34" s="126"/>
    </row>
    <row r="35" spans="1:37" ht="18" customHeight="1">
      <c r="A35" s="126" t="s">
        <v>111</v>
      </c>
      <c r="B35" s="135">
        <v>4.53E-2</v>
      </c>
      <c r="C35" s="135">
        <v>2.12E-2</v>
      </c>
      <c r="D35" s="126"/>
      <c r="E35" s="126"/>
      <c r="F35" s="134">
        <v>44896</v>
      </c>
      <c r="G35" s="134">
        <v>41609</v>
      </c>
      <c r="H35" s="134">
        <v>44531</v>
      </c>
      <c r="I35" s="134">
        <v>43070</v>
      </c>
      <c r="J35" s="134">
        <v>43435</v>
      </c>
      <c r="K35" s="126"/>
      <c r="L35" s="126">
        <v>-7.6337504E-2</v>
      </c>
      <c r="M35" s="126">
        <v>0.17569069600000001</v>
      </c>
      <c r="N35" s="126">
        <v>0.16416114700000001</v>
      </c>
      <c r="O35" s="126">
        <v>5.8498151999999998E-2</v>
      </c>
      <c r="P35" s="126">
        <v>-1.2468648000000001E-2</v>
      </c>
      <c r="Q35" s="126">
        <v>1.36280332</v>
      </c>
      <c r="R35" s="135">
        <v>6.3899999999999998E-2</v>
      </c>
      <c r="S35" s="126"/>
      <c r="T35" s="126">
        <v>-0.100910782</v>
      </c>
      <c r="U35" s="126">
        <v>0.152406498</v>
      </c>
      <c r="V35" s="126">
        <v>0.116135562</v>
      </c>
      <c r="W35" s="126">
        <v>4.6875676999999998E-2</v>
      </c>
      <c r="X35" s="126">
        <v>-2.5883666999999999E-2</v>
      </c>
      <c r="Y35" s="126">
        <v>1.207585956</v>
      </c>
      <c r="Z35" s="135">
        <v>3.8399999999999997E-2</v>
      </c>
      <c r="AA35" s="126"/>
      <c r="AB35" s="126"/>
      <c r="AC35" s="126"/>
      <c r="AD35" s="126"/>
      <c r="AE35" s="126"/>
      <c r="AF35" s="135">
        <v>2.5399999999999999E-2</v>
      </c>
      <c r="AG35" s="126">
        <v>0.155217364</v>
      </c>
      <c r="AH35" s="126"/>
      <c r="AI35" s="126"/>
      <c r="AJ35" s="126"/>
      <c r="AK35" s="126"/>
    </row>
    <row r="36" spans="1:37" ht="18" customHeight="1">
      <c r="A36" s="126" t="s">
        <v>112</v>
      </c>
      <c r="B36" s="135">
        <v>4.6800000000000001E-2</v>
      </c>
      <c r="C36" s="135">
        <v>3.8399999999999997E-2</v>
      </c>
      <c r="D36" s="126"/>
      <c r="E36" s="126"/>
      <c r="F36" s="134">
        <v>39417</v>
      </c>
      <c r="G36" s="134">
        <v>38687</v>
      </c>
      <c r="H36" s="134">
        <v>40878</v>
      </c>
      <c r="I36" s="134">
        <v>39417</v>
      </c>
      <c r="J36" s="134">
        <v>41974</v>
      </c>
      <c r="K36" s="126"/>
      <c r="L36" s="126">
        <v>3.2035421000000001E-2</v>
      </c>
      <c r="M36" s="126">
        <v>0.15985938099999999</v>
      </c>
      <c r="N36" s="126">
        <v>-5.5772149E-2</v>
      </c>
      <c r="O36" s="126">
        <v>3.2035421000000001E-2</v>
      </c>
      <c r="P36" s="126">
        <v>9.7781324000000003E-2</v>
      </c>
      <c r="Q36" s="126">
        <v>1.3046559929999999</v>
      </c>
      <c r="R36" s="135">
        <v>5.4600000000000003E-2</v>
      </c>
      <c r="S36" s="126"/>
      <c r="T36" s="126">
        <v>1.0598691E-2</v>
      </c>
      <c r="U36" s="126">
        <v>0.12530372300000001</v>
      </c>
      <c r="V36" s="126">
        <v>-5.3316501000000002E-2</v>
      </c>
      <c r="W36" s="126">
        <v>1.0598691E-2</v>
      </c>
      <c r="X36" s="126">
        <v>7.8593466000000001E-2</v>
      </c>
      <c r="Y36" s="126">
        <v>1.187414282</v>
      </c>
      <c r="Z36" s="135">
        <v>3.5000000000000003E-2</v>
      </c>
      <c r="AA36" s="126"/>
      <c r="AB36" s="126"/>
      <c r="AC36" s="126"/>
      <c r="AD36" s="126"/>
      <c r="AE36" s="126"/>
      <c r="AF36" s="135">
        <v>1.9699999999999999E-2</v>
      </c>
      <c r="AG36" s="126">
        <v>0.117241711</v>
      </c>
      <c r="AH36" s="126"/>
      <c r="AI36" s="126"/>
      <c r="AJ36" s="126"/>
      <c r="AK36" s="126"/>
    </row>
    <row r="37" spans="1:37" ht="18" customHeight="1">
      <c r="A37" s="126" t="s">
        <v>49</v>
      </c>
      <c r="B37" s="126">
        <v>0.96840000000000004</v>
      </c>
      <c r="C37" s="126">
        <v>0.55049999999999999</v>
      </c>
      <c r="D37" s="126"/>
      <c r="E37" s="126"/>
      <c r="F37" s="134">
        <v>43435</v>
      </c>
      <c r="G37" s="134">
        <v>42339</v>
      </c>
      <c r="H37" s="134">
        <v>42339</v>
      </c>
      <c r="I37" s="134">
        <v>44166</v>
      </c>
      <c r="J37" s="134">
        <v>44896</v>
      </c>
      <c r="K37" s="126"/>
      <c r="L37" s="126">
        <v>-1.2468648000000001E-2</v>
      </c>
      <c r="M37" s="126">
        <v>4.2629688999999998E-2</v>
      </c>
      <c r="N37" s="126">
        <v>4.2629688999999998E-2</v>
      </c>
      <c r="O37" s="126">
        <v>-2.7078563999999999E-2</v>
      </c>
      <c r="P37" s="126">
        <v>-7.6337504E-2</v>
      </c>
      <c r="Q37" s="126">
        <v>0.96983886799999997</v>
      </c>
      <c r="R37" s="135">
        <v>-6.1000000000000004E-3</v>
      </c>
      <c r="S37" s="126"/>
      <c r="T37" s="126">
        <v>-2.5883666999999999E-2</v>
      </c>
      <c r="U37" s="126">
        <v>1.8520312000000001E-2</v>
      </c>
      <c r="V37" s="126">
        <v>1.8520312000000001E-2</v>
      </c>
      <c r="W37" s="126">
        <v>-2.9131743000000002E-2</v>
      </c>
      <c r="X37" s="126">
        <v>-0.100910782</v>
      </c>
      <c r="Y37" s="126">
        <v>0.88790940100000004</v>
      </c>
      <c r="Z37" s="135">
        <v>-2.35E-2</v>
      </c>
      <c r="AA37" s="126"/>
      <c r="AB37" s="126"/>
      <c r="AC37" s="126"/>
      <c r="AD37" s="126"/>
      <c r="AE37" s="126"/>
      <c r="AF37" s="135">
        <v>1.7399999999999999E-2</v>
      </c>
      <c r="AG37" s="126">
        <v>8.1929467000000006E-2</v>
      </c>
      <c r="AH37" s="126"/>
      <c r="AI37" s="126"/>
      <c r="AJ37" s="126"/>
      <c r="AK37" s="126"/>
    </row>
    <row r="38" spans="1:37" ht="18" customHeight="1">
      <c r="A38" s="126"/>
      <c r="B38" s="126"/>
      <c r="C38" s="126"/>
      <c r="D38" s="126"/>
      <c r="E38" s="126"/>
      <c r="F38" s="134">
        <v>42705</v>
      </c>
      <c r="G38" s="134">
        <v>42705</v>
      </c>
      <c r="H38" s="134">
        <v>41244</v>
      </c>
      <c r="I38" s="134">
        <v>37591</v>
      </c>
      <c r="J38" s="134">
        <v>42705</v>
      </c>
      <c r="K38" s="126"/>
      <c r="L38" s="126">
        <v>4.8077380000000003E-2</v>
      </c>
      <c r="M38" s="126">
        <v>4.8077380000000003E-2</v>
      </c>
      <c r="N38" s="126">
        <v>0.103943622</v>
      </c>
      <c r="O38" s="126">
        <v>-0.110106469</v>
      </c>
      <c r="P38" s="126">
        <v>4.8077380000000003E-2</v>
      </c>
      <c r="Q38" s="126">
        <v>1.1480551000000001</v>
      </c>
      <c r="R38" s="135">
        <v>2.8000000000000001E-2</v>
      </c>
      <c r="S38" s="126"/>
      <c r="T38" s="126">
        <v>3.7457123000000002E-2</v>
      </c>
      <c r="U38" s="126">
        <v>3.7457123000000002E-2</v>
      </c>
      <c r="V38" s="126">
        <v>0.100915194</v>
      </c>
      <c r="W38" s="126">
        <v>-0.103872702</v>
      </c>
      <c r="X38" s="126">
        <v>3.7457123000000002E-2</v>
      </c>
      <c r="Y38" s="126">
        <v>1.115623969</v>
      </c>
      <c r="Z38" s="135">
        <v>2.2100000000000002E-2</v>
      </c>
      <c r="AA38" s="126"/>
      <c r="AB38" s="126"/>
      <c r="AC38" s="126"/>
      <c r="AD38" s="126"/>
      <c r="AE38" s="126"/>
      <c r="AF38" s="135">
        <v>5.8999999999999999E-3</v>
      </c>
      <c r="AG38" s="126">
        <v>3.2431132000000001E-2</v>
      </c>
      <c r="AH38" s="126"/>
      <c r="AI38" s="126"/>
      <c r="AJ38" s="126"/>
      <c r="AK38" s="126"/>
    </row>
    <row r="39" spans="1:37" ht="18" customHeight="1">
      <c r="A39" s="126"/>
      <c r="B39" s="126"/>
      <c r="C39" s="126"/>
      <c r="D39" s="126"/>
      <c r="E39" s="126"/>
      <c r="F39" s="134">
        <v>38322</v>
      </c>
      <c r="G39" s="134">
        <v>38687</v>
      </c>
      <c r="H39" s="134">
        <v>38687</v>
      </c>
      <c r="I39" s="134">
        <v>41244</v>
      </c>
      <c r="J39" s="134">
        <v>44531</v>
      </c>
      <c r="K39" s="126"/>
      <c r="L39" s="126">
        <v>0.22464052400000001</v>
      </c>
      <c r="M39" s="126">
        <v>0.15985938099999999</v>
      </c>
      <c r="N39" s="126">
        <v>0.15985938099999999</v>
      </c>
      <c r="O39" s="126">
        <v>0.103943622</v>
      </c>
      <c r="P39" s="126">
        <v>0.16416114700000001</v>
      </c>
      <c r="Q39" s="126">
        <v>2.253453785</v>
      </c>
      <c r="R39" s="135">
        <v>0.1764</v>
      </c>
      <c r="S39" s="126"/>
      <c r="T39" s="126">
        <v>0.13047150199999999</v>
      </c>
      <c r="U39" s="126">
        <v>0.12530372300000001</v>
      </c>
      <c r="V39" s="126">
        <v>0.12530372300000001</v>
      </c>
      <c r="W39" s="126">
        <v>0.100915194</v>
      </c>
      <c r="X39" s="126">
        <v>0.116135562</v>
      </c>
      <c r="Y39" s="126">
        <v>1.8187140829999999</v>
      </c>
      <c r="Z39" s="135">
        <v>0.12709999999999999</v>
      </c>
      <c r="AA39" s="126"/>
      <c r="AB39" s="126"/>
      <c r="AC39" s="126"/>
      <c r="AD39" s="126"/>
      <c r="AE39" s="126"/>
      <c r="AF39" s="135">
        <v>4.9399999999999999E-2</v>
      </c>
      <c r="AG39" s="126">
        <v>0.43473970200000001</v>
      </c>
      <c r="AH39" s="126"/>
      <c r="AI39" s="126"/>
      <c r="AJ39" s="126"/>
      <c r="AK39" s="126"/>
    </row>
    <row r="40" spans="1:37" ht="18" customHeight="1">
      <c r="A40" s="138" t="s">
        <v>86</v>
      </c>
      <c r="B40" s="138" t="s">
        <v>113</v>
      </c>
      <c r="C40" s="138" t="s">
        <v>100</v>
      </c>
      <c r="D40" s="138" t="s">
        <v>43</v>
      </c>
      <c r="E40" s="126"/>
      <c r="F40" s="134">
        <v>39417</v>
      </c>
      <c r="G40" s="134">
        <v>38322</v>
      </c>
      <c r="H40" s="134">
        <v>43435</v>
      </c>
      <c r="I40" s="134">
        <v>41244</v>
      </c>
      <c r="J40" s="134">
        <v>43070</v>
      </c>
      <c r="K40" s="126"/>
      <c r="L40" s="126">
        <v>3.2035421000000001E-2</v>
      </c>
      <c r="M40" s="126">
        <v>0.22464052400000001</v>
      </c>
      <c r="N40" s="126">
        <v>-1.2468648000000001E-2</v>
      </c>
      <c r="O40" s="126">
        <v>0.103943622</v>
      </c>
      <c r="P40" s="126">
        <v>5.8498151999999998E-2</v>
      </c>
      <c r="Q40" s="126">
        <v>1.5017769969999999</v>
      </c>
      <c r="R40" s="135">
        <v>8.4699999999999998E-2</v>
      </c>
      <c r="S40" s="126"/>
      <c r="T40" s="126">
        <v>1.0598691E-2</v>
      </c>
      <c r="U40" s="126">
        <v>0.13047150199999999</v>
      </c>
      <c r="V40" s="126">
        <v>-2.5883666999999999E-2</v>
      </c>
      <c r="W40" s="126">
        <v>0.100915194</v>
      </c>
      <c r="X40" s="126">
        <v>4.6875676999999998E-2</v>
      </c>
      <c r="Y40" s="126">
        <v>1.3007973180000001</v>
      </c>
      <c r="Z40" s="135">
        <v>5.3999999999999999E-2</v>
      </c>
      <c r="AA40" s="126"/>
      <c r="AB40" s="126"/>
      <c r="AC40" s="126"/>
      <c r="AD40" s="126"/>
      <c r="AE40" s="126"/>
      <c r="AF40" s="135">
        <v>3.0700000000000002E-2</v>
      </c>
      <c r="AG40" s="126">
        <v>0.20097967999999999</v>
      </c>
      <c r="AH40" s="126"/>
      <c r="AI40" s="126"/>
      <c r="AJ40" s="126"/>
      <c r="AK40" s="126"/>
    </row>
    <row r="41" spans="1:37" ht="18" customHeight="1">
      <c r="A41" s="126" t="s">
        <v>114</v>
      </c>
      <c r="B41" s="126" t="s">
        <v>115</v>
      </c>
      <c r="C41" s="126">
        <v>1.3982356810000001</v>
      </c>
      <c r="D41" s="126">
        <v>1.24007179</v>
      </c>
      <c r="E41" s="126"/>
      <c r="F41" s="134">
        <v>39052</v>
      </c>
      <c r="G41" s="134">
        <v>38687</v>
      </c>
      <c r="H41" s="134">
        <v>44166</v>
      </c>
      <c r="I41" s="134">
        <v>38322</v>
      </c>
      <c r="J41" s="134">
        <v>39052</v>
      </c>
      <c r="K41" s="126"/>
      <c r="L41" s="126">
        <v>0.162901881</v>
      </c>
      <c r="M41" s="126">
        <v>0.15985938099999999</v>
      </c>
      <c r="N41" s="126">
        <v>-2.7078563999999999E-2</v>
      </c>
      <c r="O41" s="126">
        <v>0.22464052400000001</v>
      </c>
      <c r="P41" s="126">
        <v>0.162901881</v>
      </c>
      <c r="Q41" s="126">
        <v>1.9802539669999999</v>
      </c>
      <c r="R41" s="135">
        <v>0.1464</v>
      </c>
      <c r="S41" s="126"/>
      <c r="T41" s="126">
        <v>0.106798614</v>
      </c>
      <c r="U41" s="126">
        <v>0.12530372300000001</v>
      </c>
      <c r="V41" s="126">
        <v>-2.9131743000000002E-2</v>
      </c>
      <c r="W41" s="126">
        <v>0.13047150199999999</v>
      </c>
      <c r="X41" s="126">
        <v>0.106798614</v>
      </c>
      <c r="Y41" s="126">
        <v>1.553081014</v>
      </c>
      <c r="Z41" s="135">
        <v>9.1999999999999998E-2</v>
      </c>
      <c r="AA41" s="126"/>
      <c r="AB41" s="126"/>
      <c r="AC41" s="126"/>
      <c r="AD41" s="126"/>
      <c r="AE41" s="126"/>
      <c r="AF41" s="135">
        <v>5.4399999999999997E-2</v>
      </c>
      <c r="AG41" s="126">
        <v>0.42717295300000002</v>
      </c>
      <c r="AH41" s="126"/>
      <c r="AI41" s="126"/>
      <c r="AJ41" s="126"/>
      <c r="AK41" s="126"/>
    </row>
    <row r="42" spans="1:37" ht="18" customHeight="1">
      <c r="A42" s="126" t="s">
        <v>116</v>
      </c>
      <c r="B42" s="126" t="s">
        <v>117</v>
      </c>
      <c r="C42" s="135">
        <v>6.93E-2</v>
      </c>
      <c r="D42" s="135">
        <v>4.3999999999999997E-2</v>
      </c>
      <c r="E42" s="126"/>
      <c r="F42" s="134">
        <v>41609</v>
      </c>
      <c r="G42" s="134">
        <v>40148</v>
      </c>
      <c r="H42" s="134">
        <v>44896</v>
      </c>
      <c r="I42" s="134">
        <v>44896</v>
      </c>
      <c r="J42" s="134">
        <v>40878</v>
      </c>
      <c r="K42" s="126"/>
      <c r="L42" s="126">
        <v>0.17569069600000001</v>
      </c>
      <c r="M42" s="126">
        <v>0.114944221</v>
      </c>
      <c r="N42" s="126">
        <v>-7.6337504E-2</v>
      </c>
      <c r="O42" s="126">
        <v>-7.6337504E-2</v>
      </c>
      <c r="P42" s="126">
        <v>-5.5772149E-2</v>
      </c>
      <c r="Q42" s="126">
        <v>1.0856596359999999</v>
      </c>
      <c r="R42" s="135">
        <v>1.66E-2</v>
      </c>
      <c r="S42" s="126"/>
      <c r="T42" s="126">
        <v>0.152406498</v>
      </c>
      <c r="U42" s="126">
        <v>8.4059724000000002E-2</v>
      </c>
      <c r="V42" s="126">
        <v>-0.100910782</v>
      </c>
      <c r="W42" s="126">
        <v>-0.100910782</v>
      </c>
      <c r="X42" s="126">
        <v>-5.3316501000000002E-2</v>
      </c>
      <c r="Y42" s="126">
        <v>0.98150139800000002</v>
      </c>
      <c r="Z42" s="135">
        <v>-3.7000000000000002E-3</v>
      </c>
      <c r="AA42" s="126"/>
      <c r="AB42" s="126"/>
      <c r="AC42" s="126"/>
      <c r="AD42" s="126"/>
      <c r="AE42" s="126"/>
      <c r="AF42" s="135">
        <v>2.0299999999999999E-2</v>
      </c>
      <c r="AG42" s="126">
        <v>0.104158238</v>
      </c>
      <c r="AH42" s="126"/>
      <c r="AI42" s="126"/>
      <c r="AJ42" s="126"/>
      <c r="AK42" s="126"/>
    </row>
    <row r="43" spans="1:37" ht="18" customHeight="1">
      <c r="A43" s="126" t="s">
        <v>49</v>
      </c>
      <c r="B43" s="126" t="s">
        <v>115</v>
      </c>
      <c r="C43" s="126">
        <v>0.96840000000000004</v>
      </c>
      <c r="D43" s="126">
        <v>0.55049999999999999</v>
      </c>
      <c r="E43" s="126"/>
      <c r="F43" s="134">
        <v>39783</v>
      </c>
      <c r="G43" s="134">
        <v>38322</v>
      </c>
      <c r="H43" s="134">
        <v>43435</v>
      </c>
      <c r="I43" s="134">
        <v>38687</v>
      </c>
      <c r="J43" s="134">
        <v>38322</v>
      </c>
      <c r="K43" s="126"/>
      <c r="L43" s="126">
        <v>-0.29750054799999998</v>
      </c>
      <c r="M43" s="126">
        <v>0.22464052400000001</v>
      </c>
      <c r="N43" s="126">
        <v>-1.2468648000000001E-2</v>
      </c>
      <c r="O43" s="126">
        <v>0.15985938099999999</v>
      </c>
      <c r="P43" s="126">
        <v>0.22464052400000001</v>
      </c>
      <c r="Q43" s="126">
        <v>1.3487405530000001</v>
      </c>
      <c r="R43" s="135">
        <v>6.1699999999999998E-2</v>
      </c>
      <c r="S43" s="126"/>
      <c r="T43" s="126">
        <v>-0.25525298200000002</v>
      </c>
      <c r="U43" s="126">
        <v>0.13047150199999999</v>
      </c>
      <c r="V43" s="126">
        <v>-2.5883666999999999E-2</v>
      </c>
      <c r="W43" s="126">
        <v>0.12530372300000001</v>
      </c>
      <c r="X43" s="126">
        <v>0.13047150199999999</v>
      </c>
      <c r="Y43" s="126">
        <v>1.110832883</v>
      </c>
      <c r="Z43" s="135">
        <v>2.12E-2</v>
      </c>
      <c r="AA43" s="126"/>
      <c r="AB43" s="126"/>
      <c r="AC43" s="126"/>
      <c r="AD43" s="126"/>
      <c r="AE43" s="126"/>
      <c r="AF43" s="135">
        <v>4.0399999999999998E-2</v>
      </c>
      <c r="AG43" s="126">
        <v>0.23790766999999999</v>
      </c>
      <c r="AH43" s="126"/>
      <c r="AI43" s="126"/>
      <c r="AJ43" s="126"/>
      <c r="AK43" s="126"/>
    </row>
    <row r="44" spans="1:37" ht="18" customHeight="1">
      <c r="A44" s="126" t="s">
        <v>118</v>
      </c>
      <c r="B44" s="126" t="s">
        <v>119</v>
      </c>
      <c r="C44" s="135">
        <v>7.9200000000000007E-2</v>
      </c>
      <c r="D44" s="135">
        <v>0.14530000000000001</v>
      </c>
      <c r="E44" s="126"/>
      <c r="F44" s="134">
        <v>37591</v>
      </c>
      <c r="G44" s="134">
        <v>40878</v>
      </c>
      <c r="H44" s="134">
        <v>41974</v>
      </c>
      <c r="I44" s="134">
        <v>39417</v>
      </c>
      <c r="J44" s="134">
        <v>38322</v>
      </c>
      <c r="K44" s="126"/>
      <c r="L44" s="126">
        <v>-0.110106469</v>
      </c>
      <c r="M44" s="126">
        <v>-5.5772149E-2</v>
      </c>
      <c r="N44" s="126">
        <v>9.7781324000000003E-2</v>
      </c>
      <c r="O44" s="126">
        <v>3.2035421000000001E-2</v>
      </c>
      <c r="P44" s="126">
        <v>0.22464052400000001</v>
      </c>
      <c r="Q44" s="126">
        <v>1.2075320540000001</v>
      </c>
      <c r="R44" s="135">
        <v>3.8399999999999997E-2</v>
      </c>
      <c r="S44" s="126"/>
      <c r="T44" s="126">
        <v>-0.103872702</v>
      </c>
      <c r="U44" s="126">
        <v>-5.3316501000000002E-2</v>
      </c>
      <c r="V44" s="126">
        <v>7.8593466000000001E-2</v>
      </c>
      <c r="W44" s="126">
        <v>1.0598691E-2</v>
      </c>
      <c r="X44" s="126">
        <v>0.13047150199999999</v>
      </c>
      <c r="Y44" s="126">
        <v>1.064467268</v>
      </c>
      <c r="Z44" s="135">
        <v>1.26E-2</v>
      </c>
      <c r="AA44" s="126"/>
      <c r="AB44" s="126"/>
      <c r="AC44" s="126"/>
      <c r="AD44" s="126"/>
      <c r="AE44" s="126"/>
      <c r="AF44" s="135">
        <v>2.5899999999999999E-2</v>
      </c>
      <c r="AG44" s="126">
        <v>0.143064786</v>
      </c>
      <c r="AH44" s="126"/>
      <c r="AI44" s="126"/>
      <c r="AJ44" s="126"/>
      <c r="AK44" s="126"/>
    </row>
    <row r="45" spans="1:37" ht="18" customHeight="1">
      <c r="A45" s="126" t="s">
        <v>120</v>
      </c>
      <c r="B45" s="126" t="s">
        <v>121</v>
      </c>
      <c r="C45" s="135">
        <v>1.18E-2</v>
      </c>
      <c r="D45" s="126"/>
      <c r="E45" s="126"/>
      <c r="F45" s="134">
        <v>38322</v>
      </c>
      <c r="G45" s="134">
        <v>38687</v>
      </c>
      <c r="H45" s="134">
        <v>41244</v>
      </c>
      <c r="I45" s="134">
        <v>42705</v>
      </c>
      <c r="J45" s="134">
        <v>42339</v>
      </c>
      <c r="K45" s="126"/>
      <c r="L45" s="126">
        <v>0.22464052400000001</v>
      </c>
      <c r="M45" s="126">
        <v>0.15985938099999999</v>
      </c>
      <c r="N45" s="126">
        <v>0.103943622</v>
      </c>
      <c r="O45" s="126">
        <v>4.8077380000000003E-2</v>
      </c>
      <c r="P45" s="126">
        <v>4.2629688999999998E-2</v>
      </c>
      <c r="Q45" s="126">
        <v>1.7845220070000001</v>
      </c>
      <c r="R45" s="135">
        <v>0.12280000000000001</v>
      </c>
      <c r="S45" s="126"/>
      <c r="T45" s="126">
        <v>0.13047150199999999</v>
      </c>
      <c r="U45" s="126">
        <v>0.12530372300000001</v>
      </c>
      <c r="V45" s="126">
        <v>0.100915194</v>
      </c>
      <c r="W45" s="126">
        <v>3.7457123000000002E-2</v>
      </c>
      <c r="X45" s="126">
        <v>1.8520312000000001E-2</v>
      </c>
      <c r="Y45" s="126">
        <v>1.5108431229999999</v>
      </c>
      <c r="Z45" s="135">
        <v>8.5999999999999993E-2</v>
      </c>
      <c r="AA45" s="126"/>
      <c r="AB45" s="126"/>
      <c r="AC45" s="126"/>
      <c r="AD45" s="126"/>
      <c r="AE45" s="126"/>
      <c r="AF45" s="135">
        <v>3.6799999999999999E-2</v>
      </c>
      <c r="AG45" s="126">
        <v>0.27367888499999998</v>
      </c>
      <c r="AH45" s="126"/>
      <c r="AI45" s="126"/>
      <c r="AJ45" s="126"/>
      <c r="AK45" s="126"/>
    </row>
    <row r="46" spans="1:37" ht="18" customHeight="1">
      <c r="A46" s="126" t="s">
        <v>122</v>
      </c>
      <c r="B46" s="126" t="s">
        <v>119</v>
      </c>
      <c r="C46" s="135">
        <v>0.2</v>
      </c>
      <c r="D46" s="135">
        <v>0.12</v>
      </c>
      <c r="E46" s="126"/>
      <c r="F46" s="134">
        <v>44166</v>
      </c>
      <c r="G46" s="134">
        <v>37956</v>
      </c>
      <c r="H46" s="134">
        <v>43435</v>
      </c>
      <c r="I46" s="134">
        <v>40513</v>
      </c>
      <c r="J46" s="134">
        <v>37956</v>
      </c>
      <c r="K46" s="126"/>
      <c r="L46" s="126">
        <v>-2.7078563999999999E-2</v>
      </c>
      <c r="M46" s="126">
        <v>5.7538615000000001E-2</v>
      </c>
      <c r="N46" s="126">
        <v>-1.2468648000000001E-2</v>
      </c>
      <c r="O46" s="126">
        <v>-2.3338489999999998E-3</v>
      </c>
      <c r="P46" s="126">
        <v>5.7538615000000001E-2</v>
      </c>
      <c r="Q46" s="126">
        <v>1.075941582</v>
      </c>
      <c r="R46" s="135">
        <v>1.47E-2</v>
      </c>
      <c r="S46" s="126"/>
      <c r="T46" s="126">
        <v>-2.9131743000000002E-2</v>
      </c>
      <c r="U46" s="126">
        <v>2.2718952000000001E-2</v>
      </c>
      <c r="V46" s="126">
        <v>-2.5883666999999999E-2</v>
      </c>
      <c r="W46" s="126">
        <v>-1.3027189E-2</v>
      </c>
      <c r="X46" s="126">
        <v>2.2718952000000001E-2</v>
      </c>
      <c r="Y46" s="126">
        <v>0.97764887700000003</v>
      </c>
      <c r="Z46" s="135">
        <v>-4.4999999999999997E-3</v>
      </c>
      <c r="AA46" s="126"/>
      <c r="AB46" s="126"/>
      <c r="AC46" s="126"/>
      <c r="AD46" s="126"/>
      <c r="AE46" s="126"/>
      <c r="AF46" s="135">
        <v>1.9300000000000001E-2</v>
      </c>
      <c r="AG46" s="126">
        <v>9.8292704999999994E-2</v>
      </c>
      <c r="AH46" s="126"/>
      <c r="AI46" s="126"/>
      <c r="AJ46" s="126"/>
      <c r="AK46" s="126"/>
    </row>
    <row r="47" spans="1:37" ht="18" customHeight="1">
      <c r="A47" s="126" t="s">
        <v>123</v>
      </c>
      <c r="B47" s="126" t="s">
        <v>124</v>
      </c>
      <c r="C47" s="135">
        <v>0.02</v>
      </c>
      <c r="D47" s="135">
        <v>0.03</v>
      </c>
      <c r="E47" s="126"/>
      <c r="F47" s="134">
        <v>43070</v>
      </c>
      <c r="G47" s="134">
        <v>40513</v>
      </c>
      <c r="H47" s="134">
        <v>43435</v>
      </c>
      <c r="I47" s="134">
        <v>44896</v>
      </c>
      <c r="J47" s="134">
        <v>37591</v>
      </c>
      <c r="K47" s="126"/>
      <c r="L47" s="126">
        <v>5.8498151999999998E-2</v>
      </c>
      <c r="M47" s="126">
        <v>-2.3338489999999998E-3</v>
      </c>
      <c r="N47" s="126">
        <v>-1.2468648000000001E-2</v>
      </c>
      <c r="O47" s="126">
        <v>-7.6337504E-2</v>
      </c>
      <c r="P47" s="126">
        <v>-0.110106469</v>
      </c>
      <c r="Q47" s="126">
        <v>0.86697224399999995</v>
      </c>
      <c r="R47" s="135">
        <v>-2.81E-2</v>
      </c>
      <c r="S47" s="126"/>
      <c r="T47" s="126">
        <v>4.6875676999999998E-2</v>
      </c>
      <c r="U47" s="126">
        <v>-1.3027189E-2</v>
      </c>
      <c r="V47" s="126">
        <v>-2.5883666999999999E-2</v>
      </c>
      <c r="W47" s="126">
        <v>-0.100910782</v>
      </c>
      <c r="X47" s="126">
        <v>-0.103872702</v>
      </c>
      <c r="Y47" s="126">
        <v>0.821339559</v>
      </c>
      <c r="Z47" s="135">
        <v>-3.8600000000000002E-2</v>
      </c>
      <c r="AA47" s="126"/>
      <c r="AB47" s="126"/>
      <c r="AC47" s="126"/>
      <c r="AD47" s="126"/>
      <c r="AE47" s="126"/>
      <c r="AF47" s="135">
        <v>1.0500000000000001E-2</v>
      </c>
      <c r="AG47" s="126">
        <v>4.5632684E-2</v>
      </c>
      <c r="AH47" s="126"/>
      <c r="AI47" s="126"/>
      <c r="AJ47" s="126"/>
      <c r="AK47" s="126"/>
    </row>
    <row r="48" spans="1:37" ht="18" customHeight="1">
      <c r="A48" s="126" t="s">
        <v>125</v>
      </c>
      <c r="B48" s="126" t="s">
        <v>126</v>
      </c>
      <c r="C48" s="135">
        <v>0.74</v>
      </c>
      <c r="D48" s="135">
        <v>0.59</v>
      </c>
      <c r="E48" s="126"/>
      <c r="F48" s="134">
        <v>42339</v>
      </c>
      <c r="G48" s="134">
        <v>38322</v>
      </c>
      <c r="H48" s="134">
        <v>43070</v>
      </c>
      <c r="I48" s="134">
        <v>44166</v>
      </c>
      <c r="J48" s="134">
        <v>40878</v>
      </c>
      <c r="K48" s="126"/>
      <c r="L48" s="126">
        <v>4.2629688999999998E-2</v>
      </c>
      <c r="M48" s="126">
        <v>0.22464052400000001</v>
      </c>
      <c r="N48" s="126">
        <v>5.8498151999999998E-2</v>
      </c>
      <c r="O48" s="126">
        <v>-2.7078563999999999E-2</v>
      </c>
      <c r="P48" s="126">
        <v>-5.5772149E-2</v>
      </c>
      <c r="Q48" s="126">
        <v>1.2749636310000001</v>
      </c>
      <c r="R48" s="135">
        <v>4.9799999999999997E-2</v>
      </c>
      <c r="S48" s="126"/>
      <c r="T48" s="126">
        <v>1.8520312000000001E-2</v>
      </c>
      <c r="U48" s="126">
        <v>0.13047150199999999</v>
      </c>
      <c r="V48" s="126">
        <v>4.6875676999999998E-2</v>
      </c>
      <c r="W48" s="126">
        <v>-2.9131743000000002E-2</v>
      </c>
      <c r="X48" s="126">
        <v>-5.3316501000000002E-2</v>
      </c>
      <c r="Y48" s="126">
        <v>1.120101435</v>
      </c>
      <c r="Z48" s="135">
        <v>2.29E-2</v>
      </c>
      <c r="AA48" s="126"/>
      <c r="AB48" s="126"/>
      <c r="AC48" s="126"/>
      <c r="AD48" s="126"/>
      <c r="AE48" s="126"/>
      <c r="AF48" s="135">
        <v>2.6800000000000001E-2</v>
      </c>
      <c r="AG48" s="126">
        <v>0.15486219600000001</v>
      </c>
      <c r="AH48" s="126"/>
      <c r="AI48" s="126"/>
      <c r="AJ48" s="126"/>
      <c r="AK48" s="126"/>
    </row>
    <row r="49" spans="1:37" ht="18" customHeight="1">
      <c r="A49" s="126" t="s">
        <v>127</v>
      </c>
      <c r="B49" s="139">
        <v>1</v>
      </c>
      <c r="C49" s="135">
        <v>1</v>
      </c>
      <c r="D49" s="139">
        <v>1</v>
      </c>
      <c r="E49" s="126"/>
      <c r="F49" s="134">
        <v>42339</v>
      </c>
      <c r="G49" s="134">
        <v>41244</v>
      </c>
      <c r="H49" s="134">
        <v>41609</v>
      </c>
      <c r="I49" s="134">
        <v>39052</v>
      </c>
      <c r="J49" s="134">
        <v>42705</v>
      </c>
      <c r="K49" s="126"/>
      <c r="L49" s="126">
        <v>4.2629688999999998E-2</v>
      </c>
      <c r="M49" s="126">
        <v>0.103943622</v>
      </c>
      <c r="N49" s="126">
        <v>0.17569069600000001</v>
      </c>
      <c r="O49" s="126">
        <v>0.162901881</v>
      </c>
      <c r="P49" s="126">
        <v>4.8077380000000003E-2</v>
      </c>
      <c r="Q49" s="126">
        <v>1.7044513459999999</v>
      </c>
      <c r="R49" s="135">
        <v>0.1125</v>
      </c>
      <c r="S49" s="126"/>
      <c r="T49" s="126">
        <v>1.8520312000000001E-2</v>
      </c>
      <c r="U49" s="126">
        <v>0.100915194</v>
      </c>
      <c r="V49" s="126">
        <v>0.152406498</v>
      </c>
      <c r="W49" s="126">
        <v>0.106798614</v>
      </c>
      <c r="X49" s="126">
        <v>3.7457123000000002E-2</v>
      </c>
      <c r="Y49" s="126">
        <v>1.5160340400000001</v>
      </c>
      <c r="Z49" s="135">
        <v>8.6800000000000002E-2</v>
      </c>
      <c r="AA49" s="126"/>
      <c r="AB49" s="126"/>
      <c r="AC49" s="126"/>
      <c r="AD49" s="126"/>
      <c r="AE49" s="126"/>
      <c r="AF49" s="135">
        <v>2.58E-2</v>
      </c>
      <c r="AG49" s="126">
        <v>0.18841730600000001</v>
      </c>
      <c r="AH49" s="126"/>
      <c r="AI49" s="126"/>
      <c r="AJ49" s="126"/>
      <c r="AK49" s="126"/>
    </row>
    <row r="50" spans="1:37" ht="18" customHeight="1">
      <c r="A50" s="126"/>
      <c r="B50" s="126"/>
      <c r="C50" s="126"/>
      <c r="D50" s="126"/>
      <c r="E50" s="126"/>
      <c r="F50" s="134">
        <v>39417</v>
      </c>
      <c r="G50" s="134">
        <v>44531</v>
      </c>
      <c r="H50" s="134">
        <v>40513</v>
      </c>
      <c r="I50" s="134">
        <v>42339</v>
      </c>
      <c r="J50" s="134">
        <v>43800</v>
      </c>
      <c r="K50" s="126"/>
      <c r="L50" s="126">
        <v>3.2035421000000001E-2</v>
      </c>
      <c r="M50" s="126">
        <v>0.16416114700000001</v>
      </c>
      <c r="N50" s="126">
        <v>-2.3338489999999998E-3</v>
      </c>
      <c r="O50" s="126">
        <v>4.2629688999999998E-2</v>
      </c>
      <c r="P50" s="126">
        <v>0.14133490000000001</v>
      </c>
      <c r="Q50" s="126">
        <v>1.4591109449999999</v>
      </c>
      <c r="R50" s="135">
        <v>7.85E-2</v>
      </c>
      <c r="S50" s="126"/>
      <c r="T50" s="126">
        <v>1.0598691E-2</v>
      </c>
      <c r="U50" s="126">
        <v>0.116135562</v>
      </c>
      <c r="V50" s="126">
        <v>-1.3027189E-2</v>
      </c>
      <c r="W50" s="126">
        <v>1.8520312000000001E-2</v>
      </c>
      <c r="X50" s="126">
        <v>0.134180562</v>
      </c>
      <c r="Y50" s="126">
        <v>1.305267417</v>
      </c>
      <c r="Z50" s="135">
        <v>5.4699999999999999E-2</v>
      </c>
      <c r="AA50" s="126"/>
      <c r="AB50" s="126"/>
      <c r="AC50" s="126"/>
      <c r="AD50" s="126"/>
      <c r="AE50" s="126"/>
      <c r="AF50" s="135">
        <v>2.3800000000000002E-2</v>
      </c>
      <c r="AG50" s="126">
        <v>0.15384352700000001</v>
      </c>
      <c r="AH50" s="126"/>
      <c r="AI50" s="126"/>
      <c r="AJ50" s="126"/>
      <c r="AK50" s="126"/>
    </row>
    <row r="51" spans="1:37" ht="18" customHeight="1">
      <c r="A51" s="126"/>
      <c r="B51" s="126"/>
      <c r="C51" s="126"/>
      <c r="D51" s="126"/>
      <c r="E51" s="126"/>
      <c r="F51" s="134">
        <v>37956</v>
      </c>
      <c r="G51" s="134">
        <v>43435</v>
      </c>
      <c r="H51" s="134">
        <v>38687</v>
      </c>
      <c r="I51" s="134">
        <v>40148</v>
      </c>
      <c r="J51" s="134">
        <v>40148</v>
      </c>
      <c r="K51" s="126"/>
      <c r="L51" s="126">
        <v>5.7538615000000001E-2</v>
      </c>
      <c r="M51" s="126">
        <v>-1.2468648000000001E-2</v>
      </c>
      <c r="N51" s="126">
        <v>0.15985938099999999</v>
      </c>
      <c r="O51" s="126">
        <v>0.114944221</v>
      </c>
      <c r="P51" s="126">
        <v>0.114944221</v>
      </c>
      <c r="Q51" s="126">
        <v>1.5446815780000001</v>
      </c>
      <c r="R51" s="135">
        <v>9.0899999999999995E-2</v>
      </c>
      <c r="S51" s="126"/>
      <c r="T51" s="126">
        <v>2.2718952000000001E-2</v>
      </c>
      <c r="U51" s="126">
        <v>-2.5883666999999999E-2</v>
      </c>
      <c r="V51" s="126">
        <v>0.12530372300000001</v>
      </c>
      <c r="W51" s="126">
        <v>8.4059724000000002E-2</v>
      </c>
      <c r="X51" s="126">
        <v>8.4059724000000002E-2</v>
      </c>
      <c r="Y51" s="126">
        <v>1.3367729420000001</v>
      </c>
      <c r="Z51" s="135">
        <v>5.9799999999999999E-2</v>
      </c>
      <c r="AA51" s="126"/>
      <c r="AB51" s="126"/>
      <c r="AC51" s="126"/>
      <c r="AD51" s="126"/>
      <c r="AE51" s="126"/>
      <c r="AF51" s="135">
        <v>3.1099999999999999E-2</v>
      </c>
      <c r="AG51" s="126">
        <v>0.20790863600000001</v>
      </c>
      <c r="AH51" s="126"/>
      <c r="AI51" s="126"/>
      <c r="AJ51" s="126"/>
      <c r="AK51" s="126"/>
    </row>
    <row r="52" spans="1:37" ht="18" customHeight="1">
      <c r="A52" s="126"/>
      <c r="B52" s="126"/>
      <c r="C52" s="126"/>
      <c r="D52" s="126"/>
      <c r="E52" s="126"/>
      <c r="F52" s="134">
        <v>39417</v>
      </c>
      <c r="G52" s="134">
        <v>40878</v>
      </c>
      <c r="H52" s="134">
        <v>43435</v>
      </c>
      <c r="I52" s="134">
        <v>42339</v>
      </c>
      <c r="J52" s="134">
        <v>40148</v>
      </c>
      <c r="K52" s="126"/>
      <c r="L52" s="126">
        <v>3.2035421000000001E-2</v>
      </c>
      <c r="M52" s="126">
        <v>-5.5772149E-2</v>
      </c>
      <c r="N52" s="126">
        <v>-1.2468648000000001E-2</v>
      </c>
      <c r="O52" s="126">
        <v>4.2629688999999998E-2</v>
      </c>
      <c r="P52" s="126">
        <v>0.114944221</v>
      </c>
      <c r="Q52" s="126">
        <v>1.1290409269999999</v>
      </c>
      <c r="R52" s="135">
        <v>2.46E-2</v>
      </c>
      <c r="S52" s="126"/>
      <c r="T52" s="126">
        <v>1.0598691E-2</v>
      </c>
      <c r="U52" s="126">
        <v>-5.3316501000000002E-2</v>
      </c>
      <c r="V52" s="126">
        <v>-2.5883666999999999E-2</v>
      </c>
      <c r="W52" s="126">
        <v>1.8520312000000001E-2</v>
      </c>
      <c r="X52" s="126">
        <v>8.4059724000000002E-2</v>
      </c>
      <c r="Y52" s="126">
        <v>1.0345624259999999</v>
      </c>
      <c r="Z52" s="135">
        <v>6.7999999999999996E-3</v>
      </c>
      <c r="AA52" s="126"/>
      <c r="AB52" s="126"/>
      <c r="AC52" s="126"/>
      <c r="AD52" s="126"/>
      <c r="AE52" s="126"/>
      <c r="AF52" s="135">
        <v>1.78E-2</v>
      </c>
      <c r="AG52" s="126">
        <v>9.4478502000000006E-2</v>
      </c>
      <c r="AH52" s="126"/>
      <c r="AI52" s="126"/>
      <c r="AJ52" s="126"/>
      <c r="AK52" s="126"/>
    </row>
    <row r="53" spans="1:37" ht="18" customHeight="1">
      <c r="A53" s="126"/>
      <c r="B53" s="126"/>
      <c r="C53" s="126"/>
      <c r="D53" s="126"/>
      <c r="E53" s="126"/>
      <c r="F53" s="134">
        <v>43070</v>
      </c>
      <c r="G53" s="134">
        <v>42705</v>
      </c>
      <c r="H53" s="134">
        <v>43070</v>
      </c>
      <c r="I53" s="134">
        <v>39417</v>
      </c>
      <c r="J53" s="134">
        <v>41974</v>
      </c>
      <c r="K53" s="126"/>
      <c r="L53" s="126">
        <v>5.8498151999999998E-2</v>
      </c>
      <c r="M53" s="126">
        <v>4.8077380000000003E-2</v>
      </c>
      <c r="N53" s="126">
        <v>5.8498151999999998E-2</v>
      </c>
      <c r="O53" s="126">
        <v>3.2035421000000001E-2</v>
      </c>
      <c r="P53" s="126">
        <v>9.7781324000000003E-2</v>
      </c>
      <c r="Q53" s="126">
        <v>1.3429792009999999</v>
      </c>
      <c r="R53" s="135">
        <v>6.08E-2</v>
      </c>
      <c r="S53" s="126"/>
      <c r="T53" s="126">
        <v>4.6875676999999998E-2</v>
      </c>
      <c r="U53" s="126">
        <v>3.7457123000000002E-2</v>
      </c>
      <c r="V53" s="126">
        <v>4.6875676999999998E-2</v>
      </c>
      <c r="W53" s="126">
        <v>1.0598691E-2</v>
      </c>
      <c r="X53" s="126">
        <v>7.8593466000000001E-2</v>
      </c>
      <c r="Y53" s="126">
        <v>1.2465760530000001</v>
      </c>
      <c r="Z53" s="135">
        <v>4.5100000000000001E-2</v>
      </c>
      <c r="AA53" s="126"/>
      <c r="AB53" s="126"/>
      <c r="AC53" s="126"/>
      <c r="AD53" s="126"/>
      <c r="AE53" s="126"/>
      <c r="AF53" s="135">
        <v>1.5699999999999999E-2</v>
      </c>
      <c r="AG53" s="126">
        <v>9.6403147999999994E-2</v>
      </c>
      <c r="AH53" s="126"/>
      <c r="AI53" s="126"/>
      <c r="AJ53" s="126"/>
      <c r="AK53" s="126"/>
    </row>
    <row r="54" spans="1:37" ht="18" customHeight="1">
      <c r="A54" s="126"/>
      <c r="B54" s="126"/>
      <c r="C54" s="126"/>
      <c r="D54" s="126"/>
      <c r="E54" s="126"/>
      <c r="F54" s="134">
        <v>43070</v>
      </c>
      <c r="G54" s="134">
        <v>44531</v>
      </c>
      <c r="H54" s="134">
        <v>41974</v>
      </c>
      <c r="I54" s="134">
        <v>37956</v>
      </c>
      <c r="J54" s="134">
        <v>41244</v>
      </c>
      <c r="K54" s="126"/>
      <c r="L54" s="126">
        <v>5.8498151999999998E-2</v>
      </c>
      <c r="M54" s="126">
        <v>0.16416114700000001</v>
      </c>
      <c r="N54" s="126">
        <v>9.7781324000000003E-2</v>
      </c>
      <c r="O54" s="126">
        <v>5.7538615000000001E-2</v>
      </c>
      <c r="P54" s="126">
        <v>0.103943622</v>
      </c>
      <c r="Q54" s="126">
        <v>1.6191848769999999</v>
      </c>
      <c r="R54" s="135">
        <v>0.1012</v>
      </c>
      <c r="S54" s="126"/>
      <c r="T54" s="126">
        <v>4.6875676999999998E-2</v>
      </c>
      <c r="U54" s="126">
        <v>0.116135562</v>
      </c>
      <c r="V54" s="126">
        <v>7.8593466000000001E-2</v>
      </c>
      <c r="W54" s="126">
        <v>2.2718952000000001E-2</v>
      </c>
      <c r="X54" s="126">
        <v>0.100915194</v>
      </c>
      <c r="Y54" s="126">
        <v>1.440858118</v>
      </c>
      <c r="Z54" s="135">
        <v>7.5800000000000006E-2</v>
      </c>
      <c r="AA54" s="126"/>
      <c r="AB54" s="126"/>
      <c r="AC54" s="126"/>
      <c r="AD54" s="126"/>
      <c r="AE54" s="126"/>
      <c r="AF54" s="135">
        <v>2.5399999999999999E-2</v>
      </c>
      <c r="AG54" s="126">
        <v>0.178326759</v>
      </c>
      <c r="AH54" s="126"/>
      <c r="AI54" s="126"/>
      <c r="AJ54" s="126"/>
      <c r="AK54" s="126"/>
    </row>
    <row r="55" spans="1:37" ht="18" customHeight="1">
      <c r="A55" s="126"/>
      <c r="B55" s="126"/>
      <c r="C55" s="126"/>
      <c r="D55" s="126"/>
      <c r="E55" s="126"/>
      <c r="F55" s="134">
        <v>39052</v>
      </c>
      <c r="G55" s="134">
        <v>40513</v>
      </c>
      <c r="H55" s="134">
        <v>39052</v>
      </c>
      <c r="I55" s="134">
        <v>41974</v>
      </c>
      <c r="J55" s="134">
        <v>38687</v>
      </c>
      <c r="K55" s="126"/>
      <c r="L55" s="126">
        <v>0.162901881</v>
      </c>
      <c r="M55" s="126">
        <v>-2.3338489999999998E-3</v>
      </c>
      <c r="N55" s="126">
        <v>0.162901881</v>
      </c>
      <c r="O55" s="126">
        <v>9.7781324000000003E-2</v>
      </c>
      <c r="P55" s="126">
        <v>0.15985938099999999</v>
      </c>
      <c r="Q55" s="126">
        <v>1.788023138</v>
      </c>
      <c r="R55" s="135">
        <v>0.1232</v>
      </c>
      <c r="S55" s="126"/>
      <c r="T55" s="126">
        <v>0.106798614</v>
      </c>
      <c r="U55" s="126">
        <v>-1.3027189E-2</v>
      </c>
      <c r="V55" s="126">
        <v>0.106798614</v>
      </c>
      <c r="W55" s="126">
        <v>7.8593466000000001E-2</v>
      </c>
      <c r="X55" s="126">
        <v>0.12530372300000001</v>
      </c>
      <c r="Y55" s="126">
        <v>1.498503924</v>
      </c>
      <c r="Z55" s="135">
        <v>8.43E-2</v>
      </c>
      <c r="AA55" s="126"/>
      <c r="AB55" s="126"/>
      <c r="AC55" s="126"/>
      <c r="AD55" s="126"/>
      <c r="AE55" s="126"/>
      <c r="AF55" s="135">
        <v>3.9E-2</v>
      </c>
      <c r="AG55" s="126">
        <v>0.28951921400000002</v>
      </c>
      <c r="AH55" s="126"/>
      <c r="AI55" s="126"/>
      <c r="AJ55" s="126"/>
      <c r="AK55" s="126"/>
    </row>
    <row r="56" spans="1:37" ht="18" customHeight="1">
      <c r="A56" s="126"/>
      <c r="B56" s="126"/>
      <c r="C56" s="126"/>
      <c r="D56" s="126"/>
      <c r="E56" s="126"/>
      <c r="F56" s="134">
        <v>41244</v>
      </c>
      <c r="G56" s="134">
        <v>44531</v>
      </c>
      <c r="H56" s="134">
        <v>37956</v>
      </c>
      <c r="I56" s="134">
        <v>42705</v>
      </c>
      <c r="J56" s="134">
        <v>40148</v>
      </c>
      <c r="K56" s="126"/>
      <c r="L56" s="126">
        <v>0.103943622</v>
      </c>
      <c r="M56" s="126">
        <v>0.16416114700000001</v>
      </c>
      <c r="N56" s="126">
        <v>5.7538615000000001E-2</v>
      </c>
      <c r="O56" s="126">
        <v>4.8077380000000003E-2</v>
      </c>
      <c r="P56" s="126">
        <v>0.114944221</v>
      </c>
      <c r="Q56" s="126">
        <v>1.6301385070000001</v>
      </c>
      <c r="R56" s="135">
        <v>0.1027</v>
      </c>
      <c r="S56" s="126"/>
      <c r="T56" s="126">
        <v>0.100915194</v>
      </c>
      <c r="U56" s="126">
        <v>0.116135562</v>
      </c>
      <c r="V56" s="126">
        <v>2.2718952000000001E-2</v>
      </c>
      <c r="W56" s="126">
        <v>3.7457123000000002E-2</v>
      </c>
      <c r="X56" s="126">
        <v>8.4059724000000002E-2</v>
      </c>
      <c r="Y56" s="126">
        <v>1.4351746590000001</v>
      </c>
      <c r="Z56" s="135">
        <v>7.4899999999999994E-2</v>
      </c>
      <c r="AA56" s="126"/>
      <c r="AB56" s="126"/>
      <c r="AC56" s="126"/>
      <c r="AD56" s="126"/>
      <c r="AE56" s="126"/>
      <c r="AF56" s="135">
        <v>2.7699999999999999E-2</v>
      </c>
      <c r="AG56" s="126">
        <v>0.194963848</v>
      </c>
      <c r="AH56" s="126"/>
      <c r="AI56" s="126"/>
      <c r="AJ56" s="126"/>
      <c r="AK56" s="126"/>
    </row>
    <row r="57" spans="1:37" ht="18" customHeight="1">
      <c r="A57" s="126"/>
      <c r="B57" s="126"/>
      <c r="C57" s="126"/>
      <c r="D57" s="126"/>
      <c r="E57" s="126"/>
      <c r="F57" s="134">
        <v>43435</v>
      </c>
      <c r="G57" s="134">
        <v>37591</v>
      </c>
      <c r="H57" s="134">
        <v>39052</v>
      </c>
      <c r="I57" s="134">
        <v>39417</v>
      </c>
      <c r="J57" s="134">
        <v>42339</v>
      </c>
      <c r="K57" s="126"/>
      <c r="L57" s="126">
        <v>-1.2468648000000001E-2</v>
      </c>
      <c r="M57" s="126">
        <v>-0.110106469</v>
      </c>
      <c r="N57" s="126">
        <v>0.162901881</v>
      </c>
      <c r="O57" s="126">
        <v>3.2035421000000001E-2</v>
      </c>
      <c r="P57" s="126">
        <v>4.2629688999999998E-2</v>
      </c>
      <c r="Q57" s="126">
        <v>1.121864322</v>
      </c>
      <c r="R57" s="135">
        <v>2.3300000000000001E-2</v>
      </c>
      <c r="S57" s="126"/>
      <c r="T57" s="126">
        <v>-2.5883666999999999E-2</v>
      </c>
      <c r="U57" s="126">
        <v>-0.103872702</v>
      </c>
      <c r="V57" s="126">
        <v>0.106798614</v>
      </c>
      <c r="W57" s="126">
        <v>1.0598691E-2</v>
      </c>
      <c r="X57" s="126">
        <v>1.8520312000000001E-2</v>
      </c>
      <c r="Y57" s="126">
        <v>1.006180267</v>
      </c>
      <c r="Z57" s="135">
        <v>1.1999999999999999E-3</v>
      </c>
      <c r="AA57" s="126"/>
      <c r="AB57" s="126"/>
      <c r="AC57" s="126"/>
      <c r="AD57" s="126"/>
      <c r="AE57" s="126"/>
      <c r="AF57" s="135">
        <v>2.1999999999999999E-2</v>
      </c>
      <c r="AG57" s="126">
        <v>0.11568405499999999</v>
      </c>
      <c r="AH57" s="126"/>
      <c r="AI57" s="126"/>
      <c r="AJ57" s="126"/>
      <c r="AK57" s="126"/>
    </row>
    <row r="58" spans="1:37" ht="18" customHeight="1">
      <c r="A58" s="126"/>
      <c r="B58" s="126"/>
      <c r="C58" s="126"/>
      <c r="D58" s="126"/>
      <c r="E58" s="126"/>
      <c r="F58" s="134">
        <v>43435</v>
      </c>
      <c r="G58" s="134">
        <v>40878</v>
      </c>
      <c r="H58" s="134">
        <v>39052</v>
      </c>
      <c r="I58" s="134">
        <v>39052</v>
      </c>
      <c r="J58" s="134">
        <v>43800</v>
      </c>
      <c r="K58" s="126"/>
      <c r="L58" s="126">
        <v>-1.2468648000000001E-2</v>
      </c>
      <c r="M58" s="126">
        <v>-5.5772149E-2</v>
      </c>
      <c r="N58" s="126">
        <v>0.162901881</v>
      </c>
      <c r="O58" s="126">
        <v>0.162901881</v>
      </c>
      <c r="P58" s="126">
        <v>0.14133490000000001</v>
      </c>
      <c r="Q58" s="126">
        <v>1.490181411</v>
      </c>
      <c r="R58" s="135">
        <v>8.3000000000000004E-2</v>
      </c>
      <c r="S58" s="126"/>
      <c r="T58" s="126">
        <v>-2.5883666999999999E-2</v>
      </c>
      <c r="U58" s="126">
        <v>-5.3316501000000002E-2</v>
      </c>
      <c r="V58" s="126">
        <v>0.106798614</v>
      </c>
      <c r="W58" s="126">
        <v>0.106798614</v>
      </c>
      <c r="X58" s="126">
        <v>0.134180562</v>
      </c>
      <c r="Y58" s="126">
        <v>1.3081025100000001</v>
      </c>
      <c r="Z58" s="135">
        <v>5.5199999999999999E-2</v>
      </c>
      <c r="AA58" s="126"/>
      <c r="AB58" s="126"/>
      <c r="AC58" s="126"/>
      <c r="AD58" s="126"/>
      <c r="AE58" s="126"/>
      <c r="AF58" s="135">
        <v>2.7900000000000001E-2</v>
      </c>
      <c r="AG58" s="126">
        <v>0.18207890099999999</v>
      </c>
      <c r="AH58" s="126"/>
      <c r="AI58" s="126"/>
      <c r="AJ58" s="126"/>
      <c r="AK58" s="126"/>
    </row>
    <row r="59" spans="1:37" ht="18" customHeight="1">
      <c r="A59" s="126"/>
      <c r="B59" s="126"/>
      <c r="C59" s="126"/>
      <c r="D59" s="126"/>
      <c r="E59" s="126"/>
      <c r="F59" s="134">
        <v>44166</v>
      </c>
      <c r="G59" s="134">
        <v>39417</v>
      </c>
      <c r="H59" s="134">
        <v>38687</v>
      </c>
      <c r="I59" s="134">
        <v>42705</v>
      </c>
      <c r="J59" s="134">
        <v>39783</v>
      </c>
      <c r="K59" s="126"/>
      <c r="L59" s="126">
        <v>-2.7078563999999999E-2</v>
      </c>
      <c r="M59" s="126">
        <v>3.2035421000000001E-2</v>
      </c>
      <c r="N59" s="126">
        <v>0.15985938099999999</v>
      </c>
      <c r="O59" s="126">
        <v>4.8077380000000003E-2</v>
      </c>
      <c r="P59" s="126">
        <v>-0.29750054799999998</v>
      </c>
      <c r="Q59" s="126">
        <v>0.91887339599999995</v>
      </c>
      <c r="R59" s="135">
        <v>-1.6799999999999999E-2</v>
      </c>
      <c r="S59" s="126"/>
      <c r="T59" s="126">
        <v>-2.9131743000000002E-2</v>
      </c>
      <c r="U59" s="126">
        <v>1.0598691E-2</v>
      </c>
      <c r="V59" s="126">
        <v>0.12530372300000001</v>
      </c>
      <c r="W59" s="126">
        <v>3.7457123000000002E-2</v>
      </c>
      <c r="X59" s="126">
        <v>-0.25525298200000002</v>
      </c>
      <c r="Y59" s="126">
        <v>0.89491620800000005</v>
      </c>
      <c r="Z59" s="135">
        <v>-2.1999999999999999E-2</v>
      </c>
      <c r="AA59" s="126"/>
      <c r="AB59" s="126"/>
      <c r="AC59" s="126"/>
      <c r="AD59" s="126"/>
      <c r="AE59" s="126"/>
      <c r="AF59" s="135">
        <v>5.1999999999999998E-3</v>
      </c>
      <c r="AG59" s="126">
        <v>2.3957187000000001E-2</v>
      </c>
      <c r="AH59" s="126"/>
      <c r="AI59" s="126"/>
      <c r="AJ59" s="126"/>
      <c r="AK59" s="126"/>
    </row>
    <row r="60" spans="1:37" ht="18" customHeight="1">
      <c r="A60" s="126"/>
      <c r="B60" s="126"/>
      <c r="C60" s="126"/>
      <c r="D60" s="126"/>
      <c r="E60" s="126"/>
      <c r="F60" s="134">
        <v>43435</v>
      </c>
      <c r="G60" s="134">
        <v>43800</v>
      </c>
      <c r="H60" s="134">
        <v>40148</v>
      </c>
      <c r="I60" s="134">
        <v>40148</v>
      </c>
      <c r="J60" s="134">
        <v>38687</v>
      </c>
      <c r="K60" s="126"/>
      <c r="L60" s="126">
        <v>-1.2468648000000001E-2</v>
      </c>
      <c r="M60" s="126">
        <v>0.14133490000000001</v>
      </c>
      <c r="N60" s="126">
        <v>0.114944221</v>
      </c>
      <c r="O60" s="126">
        <v>0.114944221</v>
      </c>
      <c r="P60" s="126">
        <v>0.15985938099999999</v>
      </c>
      <c r="Q60" s="126">
        <v>1.6796981019999999</v>
      </c>
      <c r="R60" s="135">
        <v>0.10929999999999999</v>
      </c>
      <c r="S60" s="126"/>
      <c r="T60" s="126">
        <v>-2.5883666999999999E-2</v>
      </c>
      <c r="U60" s="126">
        <v>0.134180562</v>
      </c>
      <c r="V60" s="126">
        <v>8.4059724000000002E-2</v>
      </c>
      <c r="W60" s="126">
        <v>8.4059724000000002E-2</v>
      </c>
      <c r="X60" s="126">
        <v>0.12530372300000001</v>
      </c>
      <c r="Y60" s="126">
        <v>1.4943929439999999</v>
      </c>
      <c r="Z60" s="135">
        <v>8.3699999999999997E-2</v>
      </c>
      <c r="AA60" s="126"/>
      <c r="AB60" s="126"/>
      <c r="AC60" s="126"/>
      <c r="AD60" s="126"/>
      <c r="AE60" s="126"/>
      <c r="AF60" s="135">
        <v>2.5600000000000001E-2</v>
      </c>
      <c r="AG60" s="126">
        <v>0.185305158</v>
      </c>
      <c r="AH60" s="126"/>
      <c r="AI60" s="126"/>
      <c r="AJ60" s="126"/>
      <c r="AK60" s="126"/>
    </row>
    <row r="61" spans="1:37" ht="18" customHeight="1">
      <c r="A61" s="126"/>
      <c r="B61" s="126"/>
      <c r="C61" s="126"/>
      <c r="D61" s="126"/>
      <c r="E61" s="126"/>
      <c r="F61" s="134">
        <v>43435</v>
      </c>
      <c r="G61" s="134">
        <v>42705</v>
      </c>
      <c r="H61" s="134">
        <v>43800</v>
      </c>
      <c r="I61" s="134">
        <v>41974</v>
      </c>
      <c r="J61" s="134">
        <v>43070</v>
      </c>
      <c r="K61" s="126"/>
      <c r="L61" s="126">
        <v>-1.2468648000000001E-2</v>
      </c>
      <c r="M61" s="126">
        <v>4.8077380000000003E-2</v>
      </c>
      <c r="N61" s="126">
        <v>0.14133490000000001</v>
      </c>
      <c r="O61" s="126">
        <v>9.7781324000000003E-2</v>
      </c>
      <c r="P61" s="126">
        <v>5.8498151999999998E-2</v>
      </c>
      <c r="Q61" s="126">
        <v>1.395458603</v>
      </c>
      <c r="R61" s="135">
        <v>6.8900000000000003E-2</v>
      </c>
      <c r="S61" s="126"/>
      <c r="T61" s="126">
        <v>-2.5883666999999999E-2</v>
      </c>
      <c r="U61" s="126">
        <v>3.7457123000000002E-2</v>
      </c>
      <c r="V61" s="126">
        <v>0.134180562</v>
      </c>
      <c r="W61" s="126">
        <v>7.8593466000000001E-2</v>
      </c>
      <c r="X61" s="126">
        <v>4.6875676999999998E-2</v>
      </c>
      <c r="Y61" s="126">
        <v>1.3115677299999999</v>
      </c>
      <c r="Z61" s="135">
        <v>5.57E-2</v>
      </c>
      <c r="AA61" s="126"/>
      <c r="AB61" s="126"/>
      <c r="AC61" s="126"/>
      <c r="AD61" s="126"/>
      <c r="AE61" s="126"/>
      <c r="AF61" s="135">
        <v>1.32E-2</v>
      </c>
      <c r="AG61" s="126">
        <v>8.3890873000000005E-2</v>
      </c>
      <c r="AH61" s="126"/>
      <c r="AI61" s="126"/>
      <c r="AJ61" s="126"/>
      <c r="AK61" s="126"/>
    </row>
    <row r="62" spans="1:37" ht="18" customHeight="1">
      <c r="A62" s="126"/>
      <c r="B62" s="126"/>
      <c r="C62" s="126"/>
      <c r="D62" s="126"/>
      <c r="E62" s="126"/>
      <c r="F62" s="134">
        <v>37591</v>
      </c>
      <c r="G62" s="134">
        <v>41974</v>
      </c>
      <c r="H62" s="134">
        <v>37956</v>
      </c>
      <c r="I62" s="134">
        <v>38687</v>
      </c>
      <c r="J62" s="134">
        <v>42705</v>
      </c>
      <c r="K62" s="126"/>
      <c r="L62" s="126">
        <v>-0.110106469</v>
      </c>
      <c r="M62" s="126">
        <v>9.7781324000000003E-2</v>
      </c>
      <c r="N62" s="126">
        <v>5.7538615000000001E-2</v>
      </c>
      <c r="O62" s="126">
        <v>0.15985938099999999</v>
      </c>
      <c r="P62" s="126">
        <v>4.8077380000000003E-2</v>
      </c>
      <c r="Q62" s="126">
        <v>1.2880767719999999</v>
      </c>
      <c r="R62" s="135">
        <v>5.1900000000000002E-2</v>
      </c>
      <c r="S62" s="126"/>
      <c r="T62" s="126">
        <v>-0.103872702</v>
      </c>
      <c r="U62" s="126">
        <v>7.8593466000000001E-2</v>
      </c>
      <c r="V62" s="126">
        <v>2.2718952000000001E-2</v>
      </c>
      <c r="W62" s="126">
        <v>0.12530372300000001</v>
      </c>
      <c r="X62" s="126">
        <v>3.7457123000000002E-2</v>
      </c>
      <c r="Y62" s="126">
        <v>1.1737462569999999</v>
      </c>
      <c r="Z62" s="135">
        <v>3.2599999999999997E-2</v>
      </c>
      <c r="AA62" s="126"/>
      <c r="AB62" s="126"/>
      <c r="AC62" s="126"/>
      <c r="AD62" s="126"/>
      <c r="AE62" s="126"/>
      <c r="AF62" s="135">
        <v>1.9400000000000001E-2</v>
      </c>
      <c r="AG62" s="126">
        <v>0.11433051499999999</v>
      </c>
      <c r="AH62" s="126"/>
      <c r="AI62" s="126"/>
      <c r="AJ62" s="126"/>
      <c r="AK62" s="126"/>
    </row>
    <row r="63" spans="1:37" ht="18" customHeight="1">
      <c r="A63" s="126"/>
      <c r="B63" s="126"/>
      <c r="C63" s="126"/>
      <c r="D63" s="126"/>
      <c r="E63" s="126"/>
      <c r="F63" s="134">
        <v>43070</v>
      </c>
      <c r="G63" s="134">
        <v>39052</v>
      </c>
      <c r="H63" s="134">
        <v>37591</v>
      </c>
      <c r="I63" s="134">
        <v>39052</v>
      </c>
      <c r="J63" s="134">
        <v>37591</v>
      </c>
      <c r="K63" s="126"/>
      <c r="L63" s="126">
        <v>5.8498151999999998E-2</v>
      </c>
      <c r="M63" s="126">
        <v>0.162901881</v>
      </c>
      <c r="N63" s="126">
        <v>-0.110106469</v>
      </c>
      <c r="O63" s="126">
        <v>0.162901881</v>
      </c>
      <c r="P63" s="126">
        <v>-0.110106469</v>
      </c>
      <c r="Q63" s="126">
        <v>1.1783191529999999</v>
      </c>
      <c r="R63" s="135">
        <v>3.3399999999999999E-2</v>
      </c>
      <c r="S63" s="126"/>
      <c r="T63" s="126">
        <v>4.6875676999999998E-2</v>
      </c>
      <c r="U63" s="126">
        <v>0.106798614</v>
      </c>
      <c r="V63" s="126">
        <v>-0.103872702</v>
      </c>
      <c r="W63" s="126">
        <v>0.106798614</v>
      </c>
      <c r="X63" s="126">
        <v>-0.103872702</v>
      </c>
      <c r="Y63" s="126">
        <v>1.0541423519999999</v>
      </c>
      <c r="Z63" s="135">
        <v>1.06E-2</v>
      </c>
      <c r="AA63" s="126"/>
      <c r="AB63" s="126"/>
      <c r="AC63" s="126"/>
      <c r="AD63" s="126"/>
      <c r="AE63" s="126"/>
      <c r="AF63" s="135">
        <v>2.2800000000000001E-2</v>
      </c>
      <c r="AG63" s="126">
        <v>0.124176801</v>
      </c>
      <c r="AH63" s="126"/>
      <c r="AI63" s="126"/>
      <c r="AJ63" s="126"/>
      <c r="AK63" s="126"/>
    </row>
    <row r="64" spans="1:37" ht="18" customHeight="1">
      <c r="A64" s="126"/>
      <c r="B64" s="126"/>
      <c r="C64" s="126"/>
      <c r="D64" s="126"/>
      <c r="E64" s="126"/>
      <c r="F64" s="134">
        <v>37956</v>
      </c>
      <c r="G64" s="134">
        <v>41974</v>
      </c>
      <c r="H64" s="134">
        <v>43800</v>
      </c>
      <c r="I64" s="134">
        <v>37956</v>
      </c>
      <c r="J64" s="134">
        <v>43435</v>
      </c>
      <c r="K64" s="126"/>
      <c r="L64" s="126">
        <v>5.7538615000000001E-2</v>
      </c>
      <c r="M64" s="126">
        <v>9.7781324000000003E-2</v>
      </c>
      <c r="N64" s="126">
        <v>0.14133490000000001</v>
      </c>
      <c r="O64" s="126">
        <v>5.7538615000000001E-2</v>
      </c>
      <c r="P64" s="126">
        <v>-1.2468648000000001E-2</v>
      </c>
      <c r="Q64" s="126">
        <v>1.4073729429999999</v>
      </c>
      <c r="R64" s="135">
        <v>7.0699999999999999E-2</v>
      </c>
      <c r="S64" s="126"/>
      <c r="T64" s="126">
        <v>2.2718952000000001E-2</v>
      </c>
      <c r="U64" s="126">
        <v>7.8593466000000001E-2</v>
      </c>
      <c r="V64" s="126">
        <v>0.134180562</v>
      </c>
      <c r="W64" s="126">
        <v>2.2718952000000001E-2</v>
      </c>
      <c r="X64" s="126">
        <v>-2.5883666999999999E-2</v>
      </c>
      <c r="Y64" s="126">
        <v>1.2615337790000001</v>
      </c>
      <c r="Z64" s="135">
        <v>4.7600000000000003E-2</v>
      </c>
      <c r="AA64" s="126"/>
      <c r="AB64" s="126"/>
      <c r="AC64" s="126"/>
      <c r="AD64" s="126"/>
      <c r="AE64" s="126"/>
      <c r="AF64" s="135">
        <v>2.3199999999999998E-2</v>
      </c>
      <c r="AG64" s="126">
        <v>0.14583916399999999</v>
      </c>
      <c r="AH64" s="126"/>
      <c r="AI64" s="126"/>
      <c r="AJ64" s="126"/>
      <c r="AK64" s="126"/>
    </row>
    <row r="65" spans="1:37" ht="18" customHeight="1">
      <c r="A65" s="126"/>
      <c r="B65" s="126"/>
      <c r="C65" s="126"/>
      <c r="D65" s="126"/>
      <c r="E65" s="126"/>
      <c r="F65" s="134">
        <v>40148</v>
      </c>
      <c r="G65" s="134">
        <v>44531</v>
      </c>
      <c r="H65" s="134">
        <v>39417</v>
      </c>
      <c r="I65" s="134">
        <v>42339</v>
      </c>
      <c r="J65" s="134">
        <v>39052</v>
      </c>
      <c r="K65" s="126"/>
      <c r="L65" s="126">
        <v>0.114944221</v>
      </c>
      <c r="M65" s="126">
        <v>0.16416114700000001</v>
      </c>
      <c r="N65" s="126">
        <v>3.2035421000000001E-2</v>
      </c>
      <c r="O65" s="126">
        <v>4.2629688999999998E-2</v>
      </c>
      <c r="P65" s="126">
        <v>0.162901881</v>
      </c>
      <c r="Q65" s="126">
        <v>1.6764397689999999</v>
      </c>
      <c r="R65" s="135">
        <v>0.1089</v>
      </c>
      <c r="S65" s="126"/>
      <c r="T65" s="126">
        <v>8.4059724000000002E-2</v>
      </c>
      <c r="U65" s="126">
        <v>0.116135562</v>
      </c>
      <c r="V65" s="126">
        <v>1.0598691E-2</v>
      </c>
      <c r="W65" s="126">
        <v>1.8520312000000001E-2</v>
      </c>
      <c r="X65" s="126">
        <v>0.106798614</v>
      </c>
      <c r="Y65" s="126">
        <v>1.3994970229999999</v>
      </c>
      <c r="Z65" s="135">
        <v>6.9500000000000006E-2</v>
      </c>
      <c r="AA65" s="126"/>
      <c r="AB65" s="126"/>
      <c r="AC65" s="126"/>
      <c r="AD65" s="126"/>
      <c r="AE65" s="126"/>
      <c r="AF65" s="135">
        <v>3.9300000000000002E-2</v>
      </c>
      <c r="AG65" s="126">
        <v>0.27694274600000002</v>
      </c>
      <c r="AH65" s="126"/>
      <c r="AI65" s="126"/>
      <c r="AJ65" s="126"/>
      <c r="AK65" s="126"/>
    </row>
    <row r="66" spans="1:37" ht="18" customHeight="1">
      <c r="A66" s="126"/>
      <c r="B66" s="126"/>
      <c r="C66" s="126"/>
      <c r="D66" s="126"/>
      <c r="E66" s="126"/>
      <c r="F66" s="134">
        <v>44896</v>
      </c>
      <c r="G66" s="134">
        <v>38322</v>
      </c>
      <c r="H66" s="134">
        <v>40513</v>
      </c>
      <c r="I66" s="134">
        <v>41244</v>
      </c>
      <c r="J66" s="134">
        <v>44166</v>
      </c>
      <c r="K66" s="126"/>
      <c r="L66" s="126">
        <v>-7.6337504E-2</v>
      </c>
      <c r="M66" s="126">
        <v>0.22464052400000001</v>
      </c>
      <c r="N66" s="126">
        <v>-2.3338489999999998E-3</v>
      </c>
      <c r="O66" s="126">
        <v>0.103943622</v>
      </c>
      <c r="P66" s="126">
        <v>-2.7078563999999999E-2</v>
      </c>
      <c r="Q66" s="126">
        <v>1.249613407</v>
      </c>
      <c r="R66" s="135">
        <v>4.5600000000000002E-2</v>
      </c>
      <c r="S66" s="126"/>
      <c r="T66" s="126">
        <v>-0.100910782</v>
      </c>
      <c r="U66" s="126">
        <v>0.13047150199999999</v>
      </c>
      <c r="V66" s="126">
        <v>-1.3027189E-2</v>
      </c>
      <c r="W66" s="126">
        <v>0.100915194</v>
      </c>
      <c r="X66" s="126">
        <v>-2.9131743000000002E-2</v>
      </c>
      <c r="Y66" s="126">
        <v>1.0923343169999999</v>
      </c>
      <c r="Z66" s="135">
        <v>1.78E-2</v>
      </c>
      <c r="AA66" s="126"/>
      <c r="AB66" s="126"/>
      <c r="AC66" s="126"/>
      <c r="AD66" s="126"/>
      <c r="AE66" s="126"/>
      <c r="AF66" s="135">
        <v>2.7799999999999998E-2</v>
      </c>
      <c r="AG66" s="126">
        <v>0.15727909100000001</v>
      </c>
      <c r="AH66" s="126"/>
      <c r="AI66" s="126"/>
      <c r="AJ66" s="126"/>
      <c r="AK66" s="126"/>
    </row>
    <row r="67" spans="1:37" ht="18" customHeight="1">
      <c r="A67" s="126"/>
      <c r="B67" s="126"/>
      <c r="C67" s="126"/>
      <c r="D67" s="126"/>
      <c r="E67" s="126"/>
      <c r="F67" s="134">
        <v>37956</v>
      </c>
      <c r="G67" s="134">
        <v>38322</v>
      </c>
      <c r="H67" s="134">
        <v>40878</v>
      </c>
      <c r="I67" s="134">
        <v>44896</v>
      </c>
      <c r="J67" s="134">
        <v>44166</v>
      </c>
      <c r="K67" s="126"/>
      <c r="L67" s="126">
        <v>5.7538615000000001E-2</v>
      </c>
      <c r="M67" s="126">
        <v>0.22464052400000001</v>
      </c>
      <c r="N67" s="126">
        <v>-5.5772149E-2</v>
      </c>
      <c r="O67" s="126">
        <v>-7.6337504E-2</v>
      </c>
      <c r="P67" s="126">
        <v>-2.7078563999999999E-2</v>
      </c>
      <c r="Q67" s="126">
        <v>1.130874156</v>
      </c>
      <c r="R67" s="135">
        <v>2.4899999999999999E-2</v>
      </c>
      <c r="S67" s="126"/>
      <c r="T67" s="126">
        <v>2.2718952000000001E-2</v>
      </c>
      <c r="U67" s="126">
        <v>0.13047150199999999</v>
      </c>
      <c r="V67" s="126">
        <v>-5.3316501000000002E-2</v>
      </c>
      <c r="W67" s="126">
        <v>-0.100910782</v>
      </c>
      <c r="X67" s="126">
        <v>-2.9131743000000002E-2</v>
      </c>
      <c r="Y67" s="126">
        <v>0.97028195800000006</v>
      </c>
      <c r="Z67" s="135">
        <v>-6.0000000000000001E-3</v>
      </c>
      <c r="AA67" s="126"/>
      <c r="AB67" s="126"/>
      <c r="AC67" s="126"/>
      <c r="AD67" s="126"/>
      <c r="AE67" s="126"/>
      <c r="AF67" s="135">
        <v>3.09E-2</v>
      </c>
      <c r="AG67" s="126">
        <v>0.16059219699999999</v>
      </c>
      <c r="AH67" s="126"/>
      <c r="AI67" s="126"/>
      <c r="AJ67" s="126"/>
      <c r="AK67" s="126"/>
    </row>
    <row r="68" spans="1:37" ht="18" customHeight="1">
      <c r="A68" s="126"/>
      <c r="B68" s="126"/>
      <c r="C68" s="126"/>
      <c r="D68" s="126"/>
      <c r="E68" s="126"/>
      <c r="F68" s="134">
        <v>43800</v>
      </c>
      <c r="G68" s="134">
        <v>37591</v>
      </c>
      <c r="H68" s="134">
        <v>40148</v>
      </c>
      <c r="I68" s="134">
        <v>39417</v>
      </c>
      <c r="J68" s="134">
        <v>43070</v>
      </c>
      <c r="K68" s="126"/>
      <c r="L68" s="126">
        <v>0.14133490000000001</v>
      </c>
      <c r="M68" s="126">
        <v>-0.110106469</v>
      </c>
      <c r="N68" s="126">
        <v>0.114944221</v>
      </c>
      <c r="O68" s="126">
        <v>3.2035421000000001E-2</v>
      </c>
      <c r="P68" s="126">
        <v>5.8498151999999998E-2</v>
      </c>
      <c r="Q68" s="126">
        <v>1.2670688320000001</v>
      </c>
      <c r="R68" s="135">
        <v>4.8500000000000001E-2</v>
      </c>
      <c r="S68" s="126"/>
      <c r="T68" s="126">
        <v>0.134180562</v>
      </c>
      <c r="U68" s="126">
        <v>-0.103872702</v>
      </c>
      <c r="V68" s="126">
        <v>8.4059724000000002E-2</v>
      </c>
      <c r="W68" s="126">
        <v>1.0598691E-2</v>
      </c>
      <c r="X68" s="126">
        <v>4.6875676999999998E-2</v>
      </c>
      <c r="Y68" s="126">
        <v>1.187490138</v>
      </c>
      <c r="Z68" s="135">
        <v>3.5000000000000003E-2</v>
      </c>
      <c r="AA68" s="126"/>
      <c r="AB68" s="126"/>
      <c r="AC68" s="126"/>
      <c r="AD68" s="126"/>
      <c r="AE68" s="126"/>
      <c r="AF68" s="135">
        <v>1.35E-2</v>
      </c>
      <c r="AG68" s="126">
        <v>7.9578694000000005E-2</v>
      </c>
      <c r="AH68" s="126"/>
      <c r="AI68" s="126"/>
      <c r="AJ68" s="126"/>
      <c r="AK68" s="126"/>
    </row>
    <row r="69" spans="1:37" ht="18" customHeight="1">
      <c r="A69" s="126"/>
      <c r="B69" s="126"/>
      <c r="C69" s="126"/>
      <c r="D69" s="126"/>
      <c r="E69" s="126"/>
      <c r="F69" s="134">
        <v>41974</v>
      </c>
      <c r="G69" s="134">
        <v>43070</v>
      </c>
      <c r="H69" s="134">
        <v>44166</v>
      </c>
      <c r="I69" s="134">
        <v>41609</v>
      </c>
      <c r="J69" s="134">
        <v>39417</v>
      </c>
      <c r="K69" s="126"/>
      <c r="L69" s="126">
        <v>9.7781324000000003E-2</v>
      </c>
      <c r="M69" s="126">
        <v>5.8498151999999998E-2</v>
      </c>
      <c r="N69" s="126">
        <v>-2.7078563999999999E-2</v>
      </c>
      <c r="O69" s="126">
        <v>0.17569069600000001</v>
      </c>
      <c r="P69" s="126">
        <v>3.2035421000000001E-2</v>
      </c>
      <c r="Q69" s="126">
        <v>1.400636856</v>
      </c>
      <c r="R69" s="135">
        <v>6.9699999999999998E-2</v>
      </c>
      <c r="S69" s="126"/>
      <c r="T69" s="126">
        <v>7.8593466000000001E-2</v>
      </c>
      <c r="U69" s="126">
        <v>4.6875676999999998E-2</v>
      </c>
      <c r="V69" s="126">
        <v>-2.9131743000000002E-2</v>
      </c>
      <c r="W69" s="126">
        <v>0.152406498</v>
      </c>
      <c r="X69" s="126">
        <v>1.0598691E-2</v>
      </c>
      <c r="Y69" s="126">
        <v>1.296077752</v>
      </c>
      <c r="Z69" s="135">
        <v>5.3199999999999997E-2</v>
      </c>
      <c r="AA69" s="126"/>
      <c r="AB69" s="126"/>
      <c r="AC69" s="126"/>
      <c r="AD69" s="126"/>
      <c r="AE69" s="126"/>
      <c r="AF69" s="135">
        <v>1.6500000000000001E-2</v>
      </c>
      <c r="AG69" s="126">
        <v>0.104559104</v>
      </c>
      <c r="AH69" s="126"/>
      <c r="AI69" s="126"/>
      <c r="AJ69" s="126"/>
      <c r="AK69" s="126"/>
    </row>
    <row r="70" spans="1:37" ht="18" customHeight="1">
      <c r="A70" s="126"/>
      <c r="B70" s="126"/>
      <c r="C70" s="126"/>
      <c r="D70" s="126"/>
      <c r="E70" s="126"/>
      <c r="F70" s="134">
        <v>42705</v>
      </c>
      <c r="G70" s="134">
        <v>44166</v>
      </c>
      <c r="H70" s="134">
        <v>38687</v>
      </c>
      <c r="I70" s="134">
        <v>40148</v>
      </c>
      <c r="J70" s="134">
        <v>41609</v>
      </c>
      <c r="K70" s="126"/>
      <c r="L70" s="126">
        <v>4.8077380000000003E-2</v>
      </c>
      <c r="M70" s="126">
        <v>-2.7078563999999999E-2</v>
      </c>
      <c r="N70" s="126">
        <v>0.15985938099999999</v>
      </c>
      <c r="O70" s="126">
        <v>0.114944221</v>
      </c>
      <c r="P70" s="126">
        <v>0.17569069600000001</v>
      </c>
      <c r="Q70" s="126">
        <v>1.602384952</v>
      </c>
      <c r="R70" s="135">
        <v>9.8900000000000002E-2</v>
      </c>
      <c r="S70" s="126"/>
      <c r="T70" s="126">
        <v>3.7457123000000002E-2</v>
      </c>
      <c r="U70" s="126">
        <v>-2.9131743000000002E-2</v>
      </c>
      <c r="V70" s="126">
        <v>0.12530372300000001</v>
      </c>
      <c r="W70" s="126">
        <v>8.4059724000000002E-2</v>
      </c>
      <c r="X70" s="126">
        <v>0.152406498</v>
      </c>
      <c r="Y70" s="126">
        <v>1.4478726280000001</v>
      </c>
      <c r="Z70" s="135">
        <v>7.6799999999999993E-2</v>
      </c>
      <c r="AA70" s="126"/>
      <c r="AB70" s="126"/>
      <c r="AC70" s="126"/>
      <c r="AD70" s="126"/>
      <c r="AE70" s="126"/>
      <c r="AF70" s="135">
        <v>2.2100000000000002E-2</v>
      </c>
      <c r="AG70" s="126">
        <v>0.15451232400000001</v>
      </c>
      <c r="AH70" s="126"/>
      <c r="AI70" s="126"/>
      <c r="AJ70" s="126"/>
      <c r="AK70" s="126"/>
    </row>
    <row r="71" spans="1:37" ht="18" customHeight="1">
      <c r="A71" s="126"/>
      <c r="B71" s="126"/>
      <c r="C71" s="126"/>
      <c r="D71" s="126"/>
      <c r="E71" s="126"/>
      <c r="F71" s="134">
        <v>39052</v>
      </c>
      <c r="G71" s="134">
        <v>39783</v>
      </c>
      <c r="H71" s="134">
        <v>38687</v>
      </c>
      <c r="I71" s="134">
        <v>40513</v>
      </c>
      <c r="J71" s="134">
        <v>40513</v>
      </c>
      <c r="K71" s="126"/>
      <c r="L71" s="126">
        <v>0.162901881</v>
      </c>
      <c r="M71" s="126">
        <v>-0.29750054799999998</v>
      </c>
      <c r="N71" s="126">
        <v>0.15985938099999999</v>
      </c>
      <c r="O71" s="126">
        <v>-2.3338489999999998E-3</v>
      </c>
      <c r="P71" s="126">
        <v>-2.3338489999999998E-3</v>
      </c>
      <c r="Q71" s="126">
        <v>1.020806514</v>
      </c>
      <c r="R71" s="135">
        <v>4.1000000000000003E-3</v>
      </c>
      <c r="S71" s="126"/>
      <c r="T71" s="126">
        <v>0.106798614</v>
      </c>
      <c r="U71" s="126">
        <v>-0.25525298200000002</v>
      </c>
      <c r="V71" s="126">
        <v>0.12530372300000001</v>
      </c>
      <c r="W71" s="126">
        <v>-1.3027189E-2</v>
      </c>
      <c r="X71" s="126">
        <v>-1.3027189E-2</v>
      </c>
      <c r="Y71" s="126">
        <v>0.95198592999999998</v>
      </c>
      <c r="Z71" s="135">
        <v>-9.7999999999999997E-3</v>
      </c>
      <c r="AA71" s="126"/>
      <c r="AB71" s="126"/>
      <c r="AC71" s="126"/>
      <c r="AD71" s="126"/>
      <c r="AE71" s="126"/>
      <c r="AF71" s="135">
        <v>1.3899999999999999E-2</v>
      </c>
      <c r="AG71" s="126">
        <v>6.8820585000000004E-2</v>
      </c>
      <c r="AH71" s="126"/>
      <c r="AI71" s="126"/>
      <c r="AJ71" s="126"/>
      <c r="AK71" s="126"/>
    </row>
    <row r="72" spans="1:37" ht="18" customHeight="1">
      <c r="A72" s="126"/>
      <c r="B72" s="126"/>
      <c r="C72" s="126"/>
      <c r="D72" s="126"/>
      <c r="E72" s="126"/>
      <c r="F72" s="134">
        <v>43800</v>
      </c>
      <c r="G72" s="134">
        <v>42705</v>
      </c>
      <c r="H72" s="134">
        <v>38687</v>
      </c>
      <c r="I72" s="134">
        <v>41609</v>
      </c>
      <c r="J72" s="134">
        <v>40878</v>
      </c>
      <c r="K72" s="126"/>
      <c r="L72" s="126">
        <v>0.14133490000000001</v>
      </c>
      <c r="M72" s="126">
        <v>4.8077380000000003E-2</v>
      </c>
      <c r="N72" s="126">
        <v>0.15985938099999999</v>
      </c>
      <c r="O72" s="126">
        <v>0.17569069600000001</v>
      </c>
      <c r="P72" s="126">
        <v>-5.5772149E-2</v>
      </c>
      <c r="Q72" s="126">
        <v>1.5986990560000001</v>
      </c>
      <c r="R72" s="135">
        <v>9.8400000000000001E-2</v>
      </c>
      <c r="S72" s="126"/>
      <c r="T72" s="126">
        <v>0.134180562</v>
      </c>
      <c r="U72" s="126">
        <v>3.7457123000000002E-2</v>
      </c>
      <c r="V72" s="126">
        <v>0.12530372300000001</v>
      </c>
      <c r="W72" s="126">
        <v>0.152406498</v>
      </c>
      <c r="X72" s="126">
        <v>-5.3316501000000002E-2</v>
      </c>
      <c r="Y72" s="126">
        <v>1.485915984</v>
      </c>
      <c r="Z72" s="135">
        <v>8.2400000000000001E-2</v>
      </c>
      <c r="AA72" s="126"/>
      <c r="AB72" s="126"/>
      <c r="AC72" s="126"/>
      <c r="AD72" s="126"/>
      <c r="AE72" s="126"/>
      <c r="AF72" s="135">
        <v>1.6E-2</v>
      </c>
      <c r="AG72" s="126">
        <v>0.112783072</v>
      </c>
      <c r="AH72" s="126"/>
      <c r="AI72" s="126"/>
      <c r="AJ72" s="126"/>
      <c r="AK72" s="126"/>
    </row>
    <row r="73" spans="1:37" ht="18" customHeight="1">
      <c r="A73" s="126"/>
      <c r="B73" s="126"/>
      <c r="C73" s="126"/>
      <c r="D73" s="126"/>
      <c r="E73" s="126"/>
      <c r="F73" s="134">
        <v>41244</v>
      </c>
      <c r="G73" s="134">
        <v>43435</v>
      </c>
      <c r="H73" s="134">
        <v>38687</v>
      </c>
      <c r="I73" s="134">
        <v>42339</v>
      </c>
      <c r="J73" s="134">
        <v>42705</v>
      </c>
      <c r="K73" s="126"/>
      <c r="L73" s="126">
        <v>0.103943622</v>
      </c>
      <c r="M73" s="126">
        <v>-1.2468648000000001E-2</v>
      </c>
      <c r="N73" s="126">
        <v>0.15985938099999999</v>
      </c>
      <c r="O73" s="126">
        <v>4.2629688999999998E-2</v>
      </c>
      <c r="P73" s="126">
        <v>4.8077380000000003E-2</v>
      </c>
      <c r="Q73" s="126">
        <v>1.407818614</v>
      </c>
      <c r="R73" s="135">
        <v>7.0800000000000002E-2</v>
      </c>
      <c r="S73" s="126"/>
      <c r="T73" s="126">
        <v>0.100915194</v>
      </c>
      <c r="U73" s="126">
        <v>-2.5883666999999999E-2</v>
      </c>
      <c r="V73" s="126">
        <v>0.12530372300000001</v>
      </c>
      <c r="W73" s="126">
        <v>1.8520312000000001E-2</v>
      </c>
      <c r="X73" s="126">
        <v>3.7457123000000002E-2</v>
      </c>
      <c r="Y73" s="126">
        <v>1.2921567039999999</v>
      </c>
      <c r="Z73" s="135">
        <v>5.2600000000000001E-2</v>
      </c>
      <c r="AA73" s="126"/>
      <c r="AB73" s="126"/>
      <c r="AC73" s="126"/>
      <c r="AD73" s="126"/>
      <c r="AE73" s="126"/>
      <c r="AF73" s="135">
        <v>1.8200000000000001E-2</v>
      </c>
      <c r="AG73" s="126">
        <v>0.11566191100000001</v>
      </c>
      <c r="AH73" s="126"/>
      <c r="AI73" s="126"/>
      <c r="AJ73" s="126"/>
      <c r="AK73" s="126"/>
    </row>
    <row r="74" spans="1:37" ht="18" customHeight="1">
      <c r="A74" s="126"/>
      <c r="B74" s="126"/>
      <c r="C74" s="126"/>
      <c r="D74" s="126"/>
      <c r="E74" s="126"/>
      <c r="F74" s="134">
        <v>44531</v>
      </c>
      <c r="G74" s="134">
        <v>39052</v>
      </c>
      <c r="H74" s="134">
        <v>44531</v>
      </c>
      <c r="I74" s="134">
        <v>44531</v>
      </c>
      <c r="J74" s="134">
        <v>40878</v>
      </c>
      <c r="K74" s="126"/>
      <c r="L74" s="126">
        <v>0.16416114700000001</v>
      </c>
      <c r="M74" s="126">
        <v>0.162901881</v>
      </c>
      <c r="N74" s="126">
        <v>0.16416114700000001</v>
      </c>
      <c r="O74" s="126">
        <v>0.16416114700000001</v>
      </c>
      <c r="P74" s="126">
        <v>-5.5772149E-2</v>
      </c>
      <c r="Q74" s="126">
        <v>1.8214140910000001</v>
      </c>
      <c r="R74" s="135">
        <v>0.12740000000000001</v>
      </c>
      <c r="S74" s="126"/>
      <c r="T74" s="126">
        <v>0.116135562</v>
      </c>
      <c r="U74" s="126">
        <v>0.106798614</v>
      </c>
      <c r="V74" s="126">
        <v>0.116135562</v>
      </c>
      <c r="W74" s="126">
        <v>0.116135562</v>
      </c>
      <c r="X74" s="126">
        <v>-5.3316501000000002E-2</v>
      </c>
      <c r="Y74" s="126">
        <v>1.4946451160000001</v>
      </c>
      <c r="Z74" s="135">
        <v>8.3699999999999997E-2</v>
      </c>
      <c r="AA74" s="126"/>
      <c r="AB74" s="126"/>
      <c r="AC74" s="126"/>
      <c r="AD74" s="126"/>
      <c r="AE74" s="126"/>
      <c r="AF74" s="135">
        <v>4.3700000000000003E-2</v>
      </c>
      <c r="AG74" s="126">
        <v>0.32676897500000002</v>
      </c>
      <c r="AH74" s="126"/>
      <c r="AI74" s="126"/>
      <c r="AJ74" s="126"/>
      <c r="AK74" s="126"/>
    </row>
    <row r="75" spans="1:37" ht="18" customHeight="1">
      <c r="A75" s="126"/>
      <c r="B75" s="126"/>
      <c r="C75" s="126"/>
      <c r="D75" s="126"/>
      <c r="E75" s="126"/>
      <c r="F75" s="134">
        <v>44531</v>
      </c>
      <c r="G75" s="134">
        <v>42339</v>
      </c>
      <c r="H75" s="134">
        <v>43800</v>
      </c>
      <c r="I75" s="134">
        <v>44166</v>
      </c>
      <c r="J75" s="134">
        <v>44166</v>
      </c>
      <c r="K75" s="126"/>
      <c r="L75" s="126">
        <v>0.16416114700000001</v>
      </c>
      <c r="M75" s="126">
        <v>4.2629688999999998E-2</v>
      </c>
      <c r="N75" s="126">
        <v>0.14133490000000001</v>
      </c>
      <c r="O75" s="126">
        <v>-2.7078563999999999E-2</v>
      </c>
      <c r="P75" s="126">
        <v>-2.7078563999999999E-2</v>
      </c>
      <c r="Q75" s="126">
        <v>1.3417417840000001</v>
      </c>
      <c r="R75" s="135">
        <v>6.0600000000000001E-2</v>
      </c>
      <c r="S75" s="126"/>
      <c r="T75" s="126">
        <v>0.116135562</v>
      </c>
      <c r="U75" s="126">
        <v>1.8520312000000001E-2</v>
      </c>
      <c r="V75" s="126">
        <v>0.134180562</v>
      </c>
      <c r="W75" s="126">
        <v>-2.9131743000000002E-2</v>
      </c>
      <c r="X75" s="126">
        <v>-2.9131743000000002E-2</v>
      </c>
      <c r="Y75" s="126">
        <v>1.234385098</v>
      </c>
      <c r="Z75" s="135">
        <v>4.2999999999999997E-2</v>
      </c>
      <c r="AA75" s="126"/>
      <c r="AB75" s="126"/>
      <c r="AC75" s="126"/>
      <c r="AD75" s="126"/>
      <c r="AE75" s="126"/>
      <c r="AF75" s="135">
        <v>1.7500000000000002E-2</v>
      </c>
      <c r="AG75" s="126">
        <v>0.10735668600000001</v>
      </c>
      <c r="AH75" s="126"/>
      <c r="AI75" s="126"/>
      <c r="AJ75" s="126"/>
      <c r="AK75" s="126"/>
    </row>
    <row r="76" spans="1:37" ht="18" customHeight="1">
      <c r="A76" s="126"/>
      <c r="B76" s="126"/>
      <c r="C76" s="126"/>
      <c r="D76" s="126"/>
      <c r="E76" s="126"/>
      <c r="F76" s="134">
        <v>42705</v>
      </c>
      <c r="G76" s="134">
        <v>41244</v>
      </c>
      <c r="H76" s="134">
        <v>44531</v>
      </c>
      <c r="I76" s="134">
        <v>40513</v>
      </c>
      <c r="J76" s="134">
        <v>44896</v>
      </c>
      <c r="K76" s="126"/>
      <c r="L76" s="126">
        <v>4.8077380000000003E-2</v>
      </c>
      <c r="M76" s="126">
        <v>0.103943622</v>
      </c>
      <c r="N76" s="126">
        <v>0.16416114700000001</v>
      </c>
      <c r="O76" s="126">
        <v>-2.3338489999999998E-3</v>
      </c>
      <c r="P76" s="126">
        <v>-7.6337504E-2</v>
      </c>
      <c r="Q76" s="126">
        <v>1.2680886870000001</v>
      </c>
      <c r="R76" s="135">
        <v>4.8599999999999997E-2</v>
      </c>
      <c r="S76" s="126"/>
      <c r="T76" s="126">
        <v>3.7457123000000002E-2</v>
      </c>
      <c r="U76" s="126">
        <v>0.100915194</v>
      </c>
      <c r="V76" s="126">
        <v>0.116135562</v>
      </c>
      <c r="W76" s="126">
        <v>-1.3027189E-2</v>
      </c>
      <c r="X76" s="126">
        <v>-0.100910782</v>
      </c>
      <c r="Y76" s="126">
        <v>1.150929536</v>
      </c>
      <c r="Z76" s="135">
        <v>2.8500000000000001E-2</v>
      </c>
      <c r="AA76" s="126"/>
      <c r="AB76" s="126"/>
      <c r="AC76" s="126"/>
      <c r="AD76" s="126"/>
      <c r="AE76" s="126"/>
      <c r="AF76" s="135">
        <v>2.01E-2</v>
      </c>
      <c r="AG76" s="126">
        <v>0.117159151</v>
      </c>
      <c r="AH76" s="126"/>
      <c r="AI76" s="126"/>
      <c r="AJ76" s="126"/>
      <c r="AK76" s="126"/>
    </row>
    <row r="77" spans="1:37" ht="18" customHeight="1">
      <c r="A77" s="126"/>
      <c r="B77" s="126"/>
      <c r="C77" s="126"/>
      <c r="D77" s="126"/>
      <c r="E77" s="126"/>
      <c r="F77" s="134">
        <v>43070</v>
      </c>
      <c r="G77" s="134">
        <v>43070</v>
      </c>
      <c r="H77" s="134">
        <v>41609</v>
      </c>
      <c r="I77" s="134">
        <v>37956</v>
      </c>
      <c r="J77" s="134">
        <v>37591</v>
      </c>
      <c r="K77" s="126"/>
      <c r="L77" s="126">
        <v>5.8498151999999998E-2</v>
      </c>
      <c r="M77" s="126">
        <v>5.8498151999999998E-2</v>
      </c>
      <c r="N77" s="126">
        <v>0.17569069600000001</v>
      </c>
      <c r="O77" s="126">
        <v>5.7538615000000001E-2</v>
      </c>
      <c r="P77" s="126">
        <v>-0.110106469</v>
      </c>
      <c r="Q77" s="126">
        <v>1.2714006250000001</v>
      </c>
      <c r="R77" s="135">
        <v>4.9200000000000001E-2</v>
      </c>
      <c r="S77" s="126"/>
      <c r="T77" s="126">
        <v>4.6875676999999998E-2</v>
      </c>
      <c r="U77" s="126">
        <v>4.6875676999999998E-2</v>
      </c>
      <c r="V77" s="126">
        <v>0.152406498</v>
      </c>
      <c r="W77" s="126">
        <v>2.2718952000000001E-2</v>
      </c>
      <c r="X77" s="126">
        <v>-0.103872702</v>
      </c>
      <c r="Y77" s="126">
        <v>1.179397958</v>
      </c>
      <c r="Z77" s="135">
        <v>3.3599999999999998E-2</v>
      </c>
      <c r="AA77" s="126"/>
      <c r="AB77" s="126"/>
      <c r="AC77" s="126"/>
      <c r="AD77" s="126"/>
      <c r="AE77" s="126"/>
      <c r="AF77" s="135">
        <v>1.5599999999999999E-2</v>
      </c>
      <c r="AG77" s="126">
        <v>9.2002666999999996E-2</v>
      </c>
      <c r="AH77" s="126"/>
      <c r="AI77" s="126"/>
      <c r="AJ77" s="126"/>
      <c r="AK77" s="126"/>
    </row>
    <row r="78" spans="1:37" ht="18" customHeight="1">
      <c r="A78" s="126"/>
      <c r="B78" s="126"/>
      <c r="C78" s="126"/>
      <c r="D78" s="126"/>
      <c r="E78" s="126"/>
      <c r="F78" s="134">
        <v>42339</v>
      </c>
      <c r="G78" s="134">
        <v>44896</v>
      </c>
      <c r="H78" s="134">
        <v>43435</v>
      </c>
      <c r="I78" s="134">
        <v>43800</v>
      </c>
      <c r="J78" s="134">
        <v>43070</v>
      </c>
      <c r="K78" s="126"/>
      <c r="L78" s="126">
        <v>4.2629688999999998E-2</v>
      </c>
      <c r="M78" s="126">
        <v>-7.6337504E-2</v>
      </c>
      <c r="N78" s="126">
        <v>-1.2468648000000001E-2</v>
      </c>
      <c r="O78" s="126">
        <v>0.14133490000000001</v>
      </c>
      <c r="P78" s="126">
        <v>5.8498151999999998E-2</v>
      </c>
      <c r="Q78" s="126">
        <v>1.1660903709999999</v>
      </c>
      <c r="R78" s="135">
        <v>3.1199999999999999E-2</v>
      </c>
      <c r="S78" s="126"/>
      <c r="T78" s="126">
        <v>1.8520312000000001E-2</v>
      </c>
      <c r="U78" s="126">
        <v>-0.100910782</v>
      </c>
      <c r="V78" s="126">
        <v>-2.5883666999999999E-2</v>
      </c>
      <c r="W78" s="126">
        <v>0.134180562</v>
      </c>
      <c r="X78" s="126">
        <v>4.6875676999999998E-2</v>
      </c>
      <c r="Y78" s="126">
        <v>1.075496164</v>
      </c>
      <c r="Z78" s="135">
        <v>1.47E-2</v>
      </c>
      <c r="AA78" s="126"/>
      <c r="AB78" s="126"/>
      <c r="AC78" s="126"/>
      <c r="AD78" s="126"/>
      <c r="AE78" s="126"/>
      <c r="AF78" s="135">
        <v>1.6500000000000001E-2</v>
      </c>
      <c r="AG78" s="126">
        <v>9.0594206999999996E-2</v>
      </c>
      <c r="AH78" s="126"/>
      <c r="AI78" s="126"/>
      <c r="AJ78" s="126"/>
      <c r="AK78" s="126"/>
    </row>
    <row r="79" spans="1:37" ht="18" customHeight="1">
      <c r="A79" s="126"/>
      <c r="B79" s="126"/>
      <c r="C79" s="126"/>
      <c r="D79" s="126"/>
      <c r="E79" s="126"/>
      <c r="F79" s="134">
        <v>40148</v>
      </c>
      <c r="G79" s="134">
        <v>40878</v>
      </c>
      <c r="H79" s="134">
        <v>43070</v>
      </c>
      <c r="I79" s="134">
        <v>43435</v>
      </c>
      <c r="J79" s="134">
        <v>43435</v>
      </c>
      <c r="K79" s="126"/>
      <c r="L79" s="126">
        <v>0.114944221</v>
      </c>
      <c r="M79" s="126">
        <v>-5.5772149E-2</v>
      </c>
      <c r="N79" s="126">
        <v>5.8498151999999998E-2</v>
      </c>
      <c r="O79" s="126">
        <v>-1.2468648000000001E-2</v>
      </c>
      <c r="P79" s="126">
        <v>-1.2468648000000001E-2</v>
      </c>
      <c r="Q79" s="126">
        <v>1.097168674</v>
      </c>
      <c r="R79" s="135">
        <v>1.8700000000000001E-2</v>
      </c>
      <c r="S79" s="126"/>
      <c r="T79" s="126">
        <v>8.4059724000000002E-2</v>
      </c>
      <c r="U79" s="126">
        <v>-5.3316501000000002E-2</v>
      </c>
      <c r="V79" s="126">
        <v>4.6875676999999998E-2</v>
      </c>
      <c r="W79" s="126">
        <v>-2.5883666999999999E-2</v>
      </c>
      <c r="X79" s="126">
        <v>-2.5883666999999999E-2</v>
      </c>
      <c r="Y79" s="126">
        <v>1.0261886179999999</v>
      </c>
      <c r="Z79" s="135">
        <v>5.1999999999999998E-3</v>
      </c>
      <c r="AA79" s="126"/>
      <c r="AB79" s="126"/>
      <c r="AC79" s="126"/>
      <c r="AD79" s="126"/>
      <c r="AE79" s="126"/>
      <c r="AF79" s="135">
        <v>1.35E-2</v>
      </c>
      <c r="AG79" s="126">
        <v>7.0980056999999999E-2</v>
      </c>
      <c r="AH79" s="126"/>
      <c r="AI79" s="126"/>
      <c r="AJ79" s="126"/>
      <c r="AK79" s="126"/>
    </row>
    <row r="80" spans="1:37" ht="18" customHeight="1">
      <c r="A80" s="126"/>
      <c r="B80" s="126"/>
      <c r="C80" s="126"/>
      <c r="D80" s="126"/>
      <c r="E80" s="126"/>
      <c r="F80" s="134">
        <v>41244</v>
      </c>
      <c r="G80" s="134">
        <v>41244</v>
      </c>
      <c r="H80" s="134">
        <v>43435</v>
      </c>
      <c r="I80" s="134">
        <v>39417</v>
      </c>
      <c r="J80" s="134">
        <v>42705</v>
      </c>
      <c r="K80" s="126"/>
      <c r="L80" s="126">
        <v>0.103943622</v>
      </c>
      <c r="M80" s="126">
        <v>0.103943622</v>
      </c>
      <c r="N80" s="126">
        <v>-1.2468648000000001E-2</v>
      </c>
      <c r="O80" s="126">
        <v>3.2035421000000001E-2</v>
      </c>
      <c r="P80" s="126">
        <v>4.8077380000000003E-2</v>
      </c>
      <c r="Q80" s="126">
        <v>1.3172304619999999</v>
      </c>
      <c r="R80" s="135">
        <v>5.67E-2</v>
      </c>
      <c r="S80" s="126"/>
      <c r="T80" s="126">
        <v>0.100915194</v>
      </c>
      <c r="U80" s="126">
        <v>0.100915194</v>
      </c>
      <c r="V80" s="126">
        <v>-2.5883666999999999E-2</v>
      </c>
      <c r="W80" s="126">
        <v>1.0598691E-2</v>
      </c>
      <c r="X80" s="126">
        <v>3.7457123000000002E-2</v>
      </c>
      <c r="Y80" s="126">
        <v>1.2510741910000001</v>
      </c>
      <c r="Z80" s="135">
        <v>4.58E-2</v>
      </c>
      <c r="AA80" s="126"/>
      <c r="AB80" s="126"/>
      <c r="AC80" s="126"/>
      <c r="AD80" s="126"/>
      <c r="AE80" s="126"/>
      <c r="AF80" s="135">
        <v>1.0800000000000001E-2</v>
      </c>
      <c r="AG80" s="126">
        <v>6.6156271000000003E-2</v>
      </c>
      <c r="AH80" s="126"/>
      <c r="AI80" s="126"/>
      <c r="AJ80" s="126"/>
      <c r="AK80" s="126"/>
    </row>
    <row r="81" spans="1:37" ht="18" customHeight="1">
      <c r="A81" s="126"/>
      <c r="B81" s="126"/>
      <c r="C81" s="126"/>
      <c r="D81" s="126"/>
      <c r="E81" s="126"/>
      <c r="F81" s="134">
        <v>38322</v>
      </c>
      <c r="G81" s="134">
        <v>41244</v>
      </c>
      <c r="H81" s="134">
        <v>40513</v>
      </c>
      <c r="I81" s="134">
        <v>41609</v>
      </c>
      <c r="J81" s="134">
        <v>43435</v>
      </c>
      <c r="K81" s="126"/>
      <c r="L81" s="126">
        <v>0.22464052400000001</v>
      </c>
      <c r="M81" s="126">
        <v>0.103943622</v>
      </c>
      <c r="N81" s="126">
        <v>-2.3338489999999998E-3</v>
      </c>
      <c r="O81" s="126">
        <v>0.17569069600000001</v>
      </c>
      <c r="P81" s="126">
        <v>-1.2468648000000001E-2</v>
      </c>
      <c r="Q81" s="126">
        <v>1.631455147</v>
      </c>
      <c r="R81" s="135">
        <v>0.1028</v>
      </c>
      <c r="S81" s="126"/>
      <c r="T81" s="126">
        <v>0.13047150199999999</v>
      </c>
      <c r="U81" s="126">
        <v>0.100915194</v>
      </c>
      <c r="V81" s="126">
        <v>-1.3027189E-2</v>
      </c>
      <c r="W81" s="126">
        <v>0.152406498</v>
      </c>
      <c r="X81" s="126">
        <v>-2.5883666999999999E-2</v>
      </c>
      <c r="Y81" s="126">
        <v>1.4118237920000001</v>
      </c>
      <c r="Z81" s="135">
        <v>7.1400000000000005E-2</v>
      </c>
      <c r="AA81" s="126"/>
      <c r="AB81" s="126"/>
      <c r="AC81" s="126"/>
      <c r="AD81" s="126"/>
      <c r="AE81" s="126"/>
      <c r="AF81" s="135">
        <v>3.1399999999999997E-2</v>
      </c>
      <c r="AG81" s="126">
        <v>0.219631355</v>
      </c>
      <c r="AH81" s="126"/>
      <c r="AI81" s="126"/>
      <c r="AJ81" s="126"/>
      <c r="AK81" s="126"/>
    </row>
    <row r="82" spans="1:37" ht="18" customHeight="1">
      <c r="A82" s="126"/>
      <c r="B82" s="126"/>
      <c r="C82" s="126"/>
      <c r="D82" s="126"/>
      <c r="E82" s="126"/>
      <c r="F82" s="134">
        <v>40513</v>
      </c>
      <c r="G82" s="134">
        <v>44166</v>
      </c>
      <c r="H82" s="134">
        <v>38322</v>
      </c>
      <c r="I82" s="134">
        <v>40513</v>
      </c>
      <c r="J82" s="134">
        <v>43800</v>
      </c>
      <c r="K82" s="126"/>
      <c r="L82" s="126">
        <v>-2.3338489999999998E-3</v>
      </c>
      <c r="M82" s="126">
        <v>-2.7078563999999999E-2</v>
      </c>
      <c r="N82" s="126">
        <v>0.22464052400000001</v>
      </c>
      <c r="O82" s="126">
        <v>-2.3338489999999998E-3</v>
      </c>
      <c r="P82" s="126">
        <v>0.14133490000000001</v>
      </c>
      <c r="Q82" s="126">
        <v>1.396863215</v>
      </c>
      <c r="R82" s="135">
        <v>6.9099999999999995E-2</v>
      </c>
      <c r="S82" s="126"/>
      <c r="T82" s="126">
        <v>-1.3027189E-2</v>
      </c>
      <c r="U82" s="126">
        <v>-2.9131743000000002E-2</v>
      </c>
      <c r="V82" s="126">
        <v>0.13047150199999999</v>
      </c>
      <c r="W82" s="126">
        <v>-1.3027189E-2</v>
      </c>
      <c r="X82" s="126">
        <v>0.134180562</v>
      </c>
      <c r="Y82" s="126">
        <v>1.23301938</v>
      </c>
      <c r="Z82" s="135">
        <v>4.2799999999999998E-2</v>
      </c>
      <c r="AA82" s="126"/>
      <c r="AB82" s="126"/>
      <c r="AC82" s="126"/>
      <c r="AD82" s="126"/>
      <c r="AE82" s="126"/>
      <c r="AF82" s="135">
        <v>2.63E-2</v>
      </c>
      <c r="AG82" s="126">
        <v>0.16384383499999999</v>
      </c>
      <c r="AH82" s="126"/>
      <c r="AI82" s="126"/>
      <c r="AJ82" s="126"/>
      <c r="AK82" s="126"/>
    </row>
    <row r="83" spans="1:37" ht="18" customHeight="1">
      <c r="A83" s="126"/>
      <c r="B83" s="126"/>
      <c r="C83" s="126"/>
      <c r="D83" s="126"/>
      <c r="E83" s="126"/>
      <c r="F83" s="134">
        <v>40148</v>
      </c>
      <c r="G83" s="134">
        <v>41974</v>
      </c>
      <c r="H83" s="134">
        <v>44531</v>
      </c>
      <c r="I83" s="134">
        <v>38322</v>
      </c>
      <c r="J83" s="134">
        <v>39417</v>
      </c>
      <c r="K83" s="126"/>
      <c r="L83" s="126">
        <v>0.114944221</v>
      </c>
      <c r="M83" s="126">
        <v>9.7781324000000003E-2</v>
      </c>
      <c r="N83" s="126">
        <v>0.16416114700000001</v>
      </c>
      <c r="O83" s="126">
        <v>0.22464052400000001</v>
      </c>
      <c r="P83" s="126">
        <v>3.2035421000000001E-2</v>
      </c>
      <c r="Q83" s="126">
        <v>1.8843117549999999</v>
      </c>
      <c r="R83" s="135">
        <v>0.1351</v>
      </c>
      <c r="S83" s="126"/>
      <c r="T83" s="126">
        <v>8.4059724000000002E-2</v>
      </c>
      <c r="U83" s="126">
        <v>7.8593466000000001E-2</v>
      </c>
      <c r="V83" s="126">
        <v>0.116135562</v>
      </c>
      <c r="W83" s="126">
        <v>0.13047150199999999</v>
      </c>
      <c r="X83" s="126">
        <v>1.0598691E-2</v>
      </c>
      <c r="Y83" s="126">
        <v>1.52174689</v>
      </c>
      <c r="Z83" s="135">
        <v>8.7599999999999997E-2</v>
      </c>
      <c r="AA83" s="126"/>
      <c r="AB83" s="126"/>
      <c r="AC83" s="126"/>
      <c r="AD83" s="126"/>
      <c r="AE83" s="126"/>
      <c r="AF83" s="135">
        <v>4.7500000000000001E-2</v>
      </c>
      <c r="AG83" s="126">
        <v>0.36256486500000001</v>
      </c>
      <c r="AH83" s="126"/>
      <c r="AI83" s="126"/>
      <c r="AJ83" s="126"/>
      <c r="AK83" s="126"/>
    </row>
    <row r="84" spans="1:37" ht="18" customHeight="1">
      <c r="A84" s="126"/>
      <c r="B84" s="126"/>
      <c r="C84" s="126"/>
      <c r="D84" s="126"/>
      <c r="E84" s="126"/>
      <c r="F84" s="134">
        <v>41609</v>
      </c>
      <c r="G84" s="134">
        <v>44531</v>
      </c>
      <c r="H84" s="134">
        <v>41244</v>
      </c>
      <c r="I84" s="134">
        <v>44896</v>
      </c>
      <c r="J84" s="134">
        <v>38322</v>
      </c>
      <c r="K84" s="126"/>
      <c r="L84" s="126">
        <v>0.17569069600000001</v>
      </c>
      <c r="M84" s="126">
        <v>0.16416114700000001</v>
      </c>
      <c r="N84" s="126">
        <v>0.103943622</v>
      </c>
      <c r="O84" s="126">
        <v>-7.6337504E-2</v>
      </c>
      <c r="P84" s="126">
        <v>0.22464052400000001</v>
      </c>
      <c r="Q84" s="126">
        <v>1.807778033</v>
      </c>
      <c r="R84" s="135">
        <v>0.12570000000000001</v>
      </c>
      <c r="S84" s="126"/>
      <c r="T84" s="126">
        <v>0.152406498</v>
      </c>
      <c r="U84" s="126">
        <v>0.116135562</v>
      </c>
      <c r="V84" s="126">
        <v>0.100915194</v>
      </c>
      <c r="W84" s="126">
        <v>-0.100910782</v>
      </c>
      <c r="X84" s="126">
        <v>0.13047150199999999</v>
      </c>
      <c r="Y84" s="126">
        <v>1.490360406</v>
      </c>
      <c r="Z84" s="135">
        <v>8.3099999999999993E-2</v>
      </c>
      <c r="AA84" s="126"/>
      <c r="AB84" s="126"/>
      <c r="AC84" s="126"/>
      <c r="AD84" s="126"/>
      <c r="AE84" s="126"/>
      <c r="AF84" s="135">
        <v>4.2599999999999999E-2</v>
      </c>
      <c r="AG84" s="126">
        <v>0.31741762600000001</v>
      </c>
      <c r="AH84" s="126"/>
      <c r="AI84" s="126"/>
      <c r="AJ84" s="126"/>
      <c r="AK84" s="126"/>
    </row>
    <row r="85" spans="1:37" ht="18" customHeight="1">
      <c r="A85" s="126"/>
      <c r="B85" s="126"/>
      <c r="C85" s="126"/>
      <c r="D85" s="126"/>
      <c r="E85" s="126"/>
      <c r="F85" s="134">
        <v>40148</v>
      </c>
      <c r="G85" s="134">
        <v>44166</v>
      </c>
      <c r="H85" s="134">
        <v>38687</v>
      </c>
      <c r="I85" s="134">
        <v>44531</v>
      </c>
      <c r="J85" s="134">
        <v>44896</v>
      </c>
      <c r="K85" s="126"/>
      <c r="L85" s="126">
        <v>0.114944221</v>
      </c>
      <c r="M85" s="126">
        <v>-2.7078563999999999E-2</v>
      </c>
      <c r="N85" s="126">
        <v>0.15985938099999999</v>
      </c>
      <c r="O85" s="126">
        <v>0.16416114700000001</v>
      </c>
      <c r="P85" s="126">
        <v>-7.6337504E-2</v>
      </c>
      <c r="Q85" s="126">
        <v>1.3987076199999999</v>
      </c>
      <c r="R85" s="135">
        <v>6.9400000000000003E-2</v>
      </c>
      <c r="S85" s="126"/>
      <c r="T85" s="126">
        <v>8.4059724000000002E-2</v>
      </c>
      <c r="U85" s="126">
        <v>-2.9131743000000002E-2</v>
      </c>
      <c r="V85" s="126">
        <v>0.12530372300000001</v>
      </c>
      <c r="W85" s="126">
        <v>0.116135562</v>
      </c>
      <c r="X85" s="126">
        <v>-0.100910782</v>
      </c>
      <c r="Y85" s="126">
        <v>1.215865883</v>
      </c>
      <c r="Z85" s="135">
        <v>3.9899999999999998E-2</v>
      </c>
      <c r="AA85" s="126"/>
      <c r="AB85" s="126"/>
      <c r="AC85" s="126"/>
      <c r="AD85" s="126"/>
      <c r="AE85" s="126"/>
      <c r="AF85" s="135">
        <v>2.9499999999999998E-2</v>
      </c>
      <c r="AG85" s="126">
        <v>0.182841737</v>
      </c>
      <c r="AH85" s="126"/>
      <c r="AI85" s="126"/>
      <c r="AJ85" s="126"/>
      <c r="AK85" s="126"/>
    </row>
    <row r="86" spans="1:37" ht="18" customHeight="1">
      <c r="A86" s="126"/>
      <c r="B86" s="126"/>
      <c r="C86" s="126"/>
      <c r="D86" s="126"/>
      <c r="E86" s="126"/>
      <c r="F86" s="134">
        <v>43800</v>
      </c>
      <c r="G86" s="134">
        <v>38687</v>
      </c>
      <c r="H86" s="134">
        <v>44166</v>
      </c>
      <c r="I86" s="134">
        <v>39052</v>
      </c>
      <c r="J86" s="134">
        <v>41609</v>
      </c>
      <c r="K86" s="126"/>
      <c r="L86" s="126">
        <v>0.14133490000000001</v>
      </c>
      <c r="M86" s="126">
        <v>0.15985938099999999</v>
      </c>
      <c r="N86" s="126">
        <v>-2.7078563999999999E-2</v>
      </c>
      <c r="O86" s="126">
        <v>0.162901881</v>
      </c>
      <c r="P86" s="126">
        <v>0.17569069600000001</v>
      </c>
      <c r="Q86" s="126">
        <v>1.845422584</v>
      </c>
      <c r="R86" s="135">
        <v>0.13039999999999999</v>
      </c>
      <c r="S86" s="126"/>
      <c r="T86" s="126">
        <v>0.134180562</v>
      </c>
      <c r="U86" s="126">
        <v>0.12530372300000001</v>
      </c>
      <c r="V86" s="126">
        <v>-2.9131743000000002E-2</v>
      </c>
      <c r="W86" s="126">
        <v>0.106798614</v>
      </c>
      <c r="X86" s="126">
        <v>0.152406498</v>
      </c>
      <c r="Y86" s="126">
        <v>1.6315943310000001</v>
      </c>
      <c r="Z86" s="135">
        <v>0.10290000000000001</v>
      </c>
      <c r="AA86" s="126"/>
      <c r="AB86" s="126"/>
      <c r="AC86" s="126"/>
      <c r="AD86" s="126"/>
      <c r="AE86" s="126"/>
      <c r="AF86" s="135">
        <v>2.75E-2</v>
      </c>
      <c r="AG86" s="126">
        <v>0.213828253</v>
      </c>
      <c r="AH86" s="126"/>
      <c r="AI86" s="126"/>
      <c r="AJ86" s="126"/>
      <c r="AK86" s="126"/>
    </row>
    <row r="87" spans="1:37" ht="18" customHeight="1">
      <c r="A87" s="126"/>
      <c r="B87" s="126"/>
      <c r="C87" s="126"/>
      <c r="D87" s="126"/>
      <c r="E87" s="126"/>
      <c r="F87" s="134">
        <v>38322</v>
      </c>
      <c r="G87" s="134">
        <v>37591</v>
      </c>
      <c r="H87" s="134">
        <v>39052</v>
      </c>
      <c r="I87" s="134">
        <v>43800</v>
      </c>
      <c r="J87" s="134">
        <v>42339</v>
      </c>
      <c r="K87" s="126"/>
      <c r="L87" s="126">
        <v>0.22464052400000001</v>
      </c>
      <c r="M87" s="126">
        <v>-0.110106469</v>
      </c>
      <c r="N87" s="126">
        <v>0.162901881</v>
      </c>
      <c r="O87" s="126">
        <v>0.14133490000000001</v>
      </c>
      <c r="P87" s="126">
        <v>4.2629688999999998E-2</v>
      </c>
      <c r="Q87" s="126">
        <v>1.5862940750000001</v>
      </c>
      <c r="R87" s="135">
        <v>9.6699999999999994E-2</v>
      </c>
      <c r="S87" s="126"/>
      <c r="T87" s="126">
        <v>0.13047150199999999</v>
      </c>
      <c r="U87" s="126">
        <v>-0.103872702</v>
      </c>
      <c r="V87" s="126">
        <v>0.106798614</v>
      </c>
      <c r="W87" s="126">
        <v>0.134180562</v>
      </c>
      <c r="X87" s="126">
        <v>1.8520312000000001E-2</v>
      </c>
      <c r="Y87" s="126">
        <v>1.3312232909999999</v>
      </c>
      <c r="Z87" s="135">
        <v>5.8900000000000001E-2</v>
      </c>
      <c r="AA87" s="126"/>
      <c r="AB87" s="126"/>
      <c r="AC87" s="126"/>
      <c r="AD87" s="126"/>
      <c r="AE87" s="126"/>
      <c r="AF87" s="135">
        <v>3.78E-2</v>
      </c>
      <c r="AG87" s="126">
        <v>0.25507078399999999</v>
      </c>
      <c r="AH87" s="126"/>
      <c r="AI87" s="126"/>
      <c r="AJ87" s="126"/>
      <c r="AK87" s="126"/>
    </row>
    <row r="88" spans="1:37" ht="18" customHeight="1">
      <c r="A88" s="126"/>
      <c r="B88" s="126"/>
      <c r="C88" s="126"/>
      <c r="D88" s="126"/>
      <c r="E88" s="126"/>
      <c r="F88" s="134">
        <v>43435</v>
      </c>
      <c r="G88" s="134">
        <v>43800</v>
      </c>
      <c r="H88" s="134">
        <v>40513</v>
      </c>
      <c r="I88" s="134">
        <v>43800</v>
      </c>
      <c r="J88" s="134">
        <v>40878</v>
      </c>
      <c r="K88" s="126"/>
      <c r="L88" s="126">
        <v>-1.2468648000000001E-2</v>
      </c>
      <c r="M88" s="126">
        <v>0.14133490000000001</v>
      </c>
      <c r="N88" s="126">
        <v>-2.3338489999999998E-3</v>
      </c>
      <c r="O88" s="126">
        <v>0.14133490000000001</v>
      </c>
      <c r="P88" s="126">
        <v>-5.5772149E-2</v>
      </c>
      <c r="Q88" s="126">
        <v>1.236265516</v>
      </c>
      <c r="R88" s="135">
        <v>4.3299999999999998E-2</v>
      </c>
      <c r="S88" s="126"/>
      <c r="T88" s="126">
        <v>-2.5883666999999999E-2</v>
      </c>
      <c r="U88" s="126">
        <v>0.134180562</v>
      </c>
      <c r="V88" s="126">
        <v>-1.3027189E-2</v>
      </c>
      <c r="W88" s="126">
        <v>0.134180562</v>
      </c>
      <c r="X88" s="126">
        <v>-5.3316501000000002E-2</v>
      </c>
      <c r="Y88" s="126">
        <v>1.192597578</v>
      </c>
      <c r="Z88" s="135">
        <v>3.5900000000000001E-2</v>
      </c>
      <c r="AA88" s="126"/>
      <c r="AB88" s="126"/>
      <c r="AC88" s="126"/>
      <c r="AD88" s="126"/>
      <c r="AE88" s="126"/>
      <c r="AF88" s="135">
        <v>7.4999999999999997E-3</v>
      </c>
      <c r="AG88" s="126">
        <v>4.3667938000000003E-2</v>
      </c>
      <c r="AH88" s="126"/>
      <c r="AI88" s="126"/>
      <c r="AJ88" s="126"/>
      <c r="AK88" s="126"/>
    </row>
    <row r="89" spans="1:37" ht="18" customHeight="1">
      <c r="A89" s="126"/>
      <c r="B89" s="126"/>
      <c r="C89" s="126"/>
      <c r="D89" s="126"/>
      <c r="E89" s="126"/>
      <c r="F89" s="134">
        <v>43435</v>
      </c>
      <c r="G89" s="134">
        <v>41609</v>
      </c>
      <c r="H89" s="134">
        <v>41609</v>
      </c>
      <c r="I89" s="134">
        <v>41244</v>
      </c>
      <c r="J89" s="134">
        <v>41974</v>
      </c>
      <c r="K89" s="126"/>
      <c r="L89" s="126">
        <v>-1.2468648000000001E-2</v>
      </c>
      <c r="M89" s="126">
        <v>0.17569069600000001</v>
      </c>
      <c r="N89" s="126">
        <v>0.17569069600000001</v>
      </c>
      <c r="O89" s="126">
        <v>0.103943622</v>
      </c>
      <c r="P89" s="126">
        <v>9.7781324000000003E-2</v>
      </c>
      <c r="Q89" s="126">
        <v>1.717101491</v>
      </c>
      <c r="R89" s="135">
        <v>0.1142</v>
      </c>
      <c r="S89" s="126"/>
      <c r="T89" s="126">
        <v>-2.5883666999999999E-2</v>
      </c>
      <c r="U89" s="126">
        <v>0.152406498</v>
      </c>
      <c r="V89" s="126">
        <v>0.152406498</v>
      </c>
      <c r="W89" s="126">
        <v>0.100915194</v>
      </c>
      <c r="X89" s="126">
        <v>7.8593466000000001E-2</v>
      </c>
      <c r="Y89" s="126">
        <v>1.581601576</v>
      </c>
      <c r="Z89" s="135">
        <v>9.6000000000000002E-2</v>
      </c>
      <c r="AA89" s="126"/>
      <c r="AB89" s="126"/>
      <c r="AC89" s="126"/>
      <c r="AD89" s="126"/>
      <c r="AE89" s="126"/>
      <c r="AF89" s="135">
        <v>1.8200000000000001E-2</v>
      </c>
      <c r="AG89" s="126">
        <v>0.135499915</v>
      </c>
      <c r="AH89" s="126"/>
      <c r="AI89" s="126"/>
      <c r="AJ89" s="126"/>
      <c r="AK89" s="126"/>
    </row>
    <row r="90" spans="1:37" ht="18" customHeight="1">
      <c r="A90" s="126"/>
      <c r="B90" s="126"/>
      <c r="C90" s="126"/>
      <c r="D90" s="126"/>
      <c r="E90" s="126"/>
      <c r="F90" s="134">
        <v>38687</v>
      </c>
      <c r="G90" s="134">
        <v>40878</v>
      </c>
      <c r="H90" s="134">
        <v>44896</v>
      </c>
      <c r="I90" s="134">
        <v>37956</v>
      </c>
      <c r="J90" s="134">
        <v>44896</v>
      </c>
      <c r="K90" s="126"/>
      <c r="L90" s="126">
        <v>0.15985938099999999</v>
      </c>
      <c r="M90" s="126">
        <v>-5.5772149E-2</v>
      </c>
      <c r="N90" s="126">
        <v>-7.6337504E-2</v>
      </c>
      <c r="O90" s="126">
        <v>5.7538615000000001E-2</v>
      </c>
      <c r="P90" s="126">
        <v>-7.6337504E-2</v>
      </c>
      <c r="Q90" s="126">
        <v>1.0089910179999999</v>
      </c>
      <c r="R90" s="135">
        <v>1.8E-3</v>
      </c>
      <c r="S90" s="126"/>
      <c r="T90" s="126">
        <v>0.12530372300000001</v>
      </c>
      <c r="U90" s="126">
        <v>-5.3316501000000002E-2</v>
      </c>
      <c r="V90" s="126">
        <v>-0.100910782</v>
      </c>
      <c r="W90" s="126">
        <v>2.2718952000000001E-2</v>
      </c>
      <c r="X90" s="126">
        <v>-0.100910782</v>
      </c>
      <c r="Y90" s="126">
        <v>0.89842200000000005</v>
      </c>
      <c r="Z90" s="135">
        <v>-2.12E-2</v>
      </c>
      <c r="AA90" s="126"/>
      <c r="AB90" s="126"/>
      <c r="AC90" s="126"/>
      <c r="AD90" s="126"/>
      <c r="AE90" s="126"/>
      <c r="AF90" s="135">
        <v>2.3E-2</v>
      </c>
      <c r="AG90" s="126">
        <v>0.110569019</v>
      </c>
      <c r="AH90" s="126"/>
      <c r="AI90" s="126"/>
      <c r="AJ90" s="126"/>
      <c r="AK90" s="126"/>
    </row>
    <row r="91" spans="1:37" ht="18" customHeight="1">
      <c r="A91" s="126"/>
      <c r="B91" s="126"/>
      <c r="C91" s="126"/>
      <c r="D91" s="126"/>
      <c r="E91" s="126"/>
      <c r="F91" s="134">
        <v>40878</v>
      </c>
      <c r="G91" s="134">
        <v>44166</v>
      </c>
      <c r="H91" s="134">
        <v>40148</v>
      </c>
      <c r="I91" s="134">
        <v>42339</v>
      </c>
      <c r="J91" s="134">
        <v>40148</v>
      </c>
      <c r="K91" s="126"/>
      <c r="L91" s="126">
        <v>-5.5772149E-2</v>
      </c>
      <c r="M91" s="126">
        <v>-2.7078563999999999E-2</v>
      </c>
      <c r="N91" s="126">
        <v>0.114944221</v>
      </c>
      <c r="O91" s="126">
        <v>4.2629688999999998E-2</v>
      </c>
      <c r="P91" s="126">
        <v>0.114944221</v>
      </c>
      <c r="Q91" s="126">
        <v>1.2088474920000001</v>
      </c>
      <c r="R91" s="135">
        <v>3.8699999999999998E-2</v>
      </c>
      <c r="S91" s="126"/>
      <c r="T91" s="126">
        <v>-5.3316501000000002E-2</v>
      </c>
      <c r="U91" s="126">
        <v>-2.9131743000000002E-2</v>
      </c>
      <c r="V91" s="126">
        <v>8.4059724000000002E-2</v>
      </c>
      <c r="W91" s="126">
        <v>1.8520312000000001E-2</v>
      </c>
      <c r="X91" s="126">
        <v>8.4059724000000002E-2</v>
      </c>
      <c r="Y91" s="126">
        <v>1.109812982</v>
      </c>
      <c r="Z91" s="135">
        <v>2.1100000000000001E-2</v>
      </c>
      <c r="AA91" s="126"/>
      <c r="AB91" s="126"/>
      <c r="AC91" s="126"/>
      <c r="AD91" s="126"/>
      <c r="AE91" s="126"/>
      <c r="AF91" s="135">
        <v>1.7600000000000001E-2</v>
      </c>
      <c r="AG91" s="126">
        <v>9.9034510000000006E-2</v>
      </c>
      <c r="AH91" s="126"/>
      <c r="AI91" s="126"/>
      <c r="AJ91" s="126"/>
      <c r="AK91" s="126"/>
    </row>
    <row r="92" spans="1:37" ht="18" customHeight="1">
      <c r="A92" s="126"/>
      <c r="B92" s="126"/>
      <c r="C92" s="126"/>
      <c r="D92" s="126"/>
      <c r="E92" s="126"/>
      <c r="F92" s="134">
        <v>40513</v>
      </c>
      <c r="G92" s="134">
        <v>44166</v>
      </c>
      <c r="H92" s="134">
        <v>38687</v>
      </c>
      <c r="I92" s="134">
        <v>44531</v>
      </c>
      <c r="J92" s="134">
        <v>42705</v>
      </c>
      <c r="K92" s="126"/>
      <c r="L92" s="126">
        <v>-2.3338489999999998E-3</v>
      </c>
      <c r="M92" s="126">
        <v>-2.7078563999999999E-2</v>
      </c>
      <c r="N92" s="126">
        <v>0.15985938099999999</v>
      </c>
      <c r="O92" s="126">
        <v>0.16416114700000001</v>
      </c>
      <c r="P92" s="126">
        <v>4.8077380000000003E-2</v>
      </c>
      <c r="Q92" s="126">
        <v>1.408725641</v>
      </c>
      <c r="R92" s="135">
        <v>7.0900000000000005E-2</v>
      </c>
      <c r="S92" s="126"/>
      <c r="T92" s="126">
        <v>-1.3027189E-2</v>
      </c>
      <c r="U92" s="126">
        <v>-2.9131743000000002E-2</v>
      </c>
      <c r="V92" s="126">
        <v>0.12530372300000001</v>
      </c>
      <c r="W92" s="126">
        <v>0.116135562</v>
      </c>
      <c r="X92" s="126">
        <v>3.7457123000000002E-2</v>
      </c>
      <c r="Y92" s="126">
        <v>1.2671084269999999</v>
      </c>
      <c r="Z92" s="135">
        <v>4.8500000000000001E-2</v>
      </c>
      <c r="AA92" s="126"/>
      <c r="AB92" s="126"/>
      <c r="AC92" s="126"/>
      <c r="AD92" s="126"/>
      <c r="AE92" s="126"/>
      <c r="AF92" s="135">
        <v>2.2499999999999999E-2</v>
      </c>
      <c r="AG92" s="126">
        <v>0.14161721399999999</v>
      </c>
      <c r="AH92" s="126"/>
      <c r="AI92" s="126"/>
      <c r="AJ92" s="126"/>
      <c r="AK92" s="126"/>
    </row>
    <row r="93" spans="1:37" ht="18" customHeight="1">
      <c r="A93" s="126"/>
      <c r="B93" s="126"/>
      <c r="C93" s="126"/>
      <c r="D93" s="126"/>
      <c r="E93" s="126"/>
      <c r="F93" s="134">
        <v>43070</v>
      </c>
      <c r="G93" s="134">
        <v>37956</v>
      </c>
      <c r="H93" s="134">
        <v>42705</v>
      </c>
      <c r="I93" s="134">
        <v>44166</v>
      </c>
      <c r="J93" s="134">
        <v>43435</v>
      </c>
      <c r="K93" s="126"/>
      <c r="L93" s="126">
        <v>5.8498151999999998E-2</v>
      </c>
      <c r="M93" s="126">
        <v>5.7538615000000001E-2</v>
      </c>
      <c r="N93" s="126">
        <v>4.8077380000000003E-2</v>
      </c>
      <c r="O93" s="126">
        <v>-2.7078563999999999E-2</v>
      </c>
      <c r="P93" s="126">
        <v>-1.2468648000000001E-2</v>
      </c>
      <c r="Q93" s="126">
        <v>1.1326578329999999</v>
      </c>
      <c r="R93" s="135">
        <v>2.52E-2</v>
      </c>
      <c r="S93" s="126"/>
      <c r="T93" s="126">
        <v>4.6875676999999998E-2</v>
      </c>
      <c r="U93" s="126">
        <v>2.2718952000000001E-2</v>
      </c>
      <c r="V93" s="126">
        <v>3.7457123000000002E-2</v>
      </c>
      <c r="W93" s="126">
        <v>-2.9131743000000002E-2</v>
      </c>
      <c r="X93" s="126">
        <v>-2.5883666999999999E-2</v>
      </c>
      <c r="Y93" s="126">
        <v>1.053414026</v>
      </c>
      <c r="Z93" s="135">
        <v>1.0500000000000001E-2</v>
      </c>
      <c r="AA93" s="126"/>
      <c r="AB93" s="126"/>
      <c r="AC93" s="126"/>
      <c r="AD93" s="126"/>
      <c r="AE93" s="126"/>
      <c r="AF93" s="135">
        <v>1.4800000000000001E-2</v>
      </c>
      <c r="AG93" s="126">
        <v>7.9243806E-2</v>
      </c>
      <c r="AH93" s="126"/>
      <c r="AI93" s="126"/>
      <c r="AJ93" s="126"/>
      <c r="AK93" s="126"/>
    </row>
    <row r="94" spans="1:37" ht="18" customHeight="1">
      <c r="A94" s="126"/>
      <c r="B94" s="126"/>
      <c r="C94" s="126"/>
      <c r="D94" s="126"/>
      <c r="E94" s="126"/>
      <c r="F94" s="134">
        <v>39052</v>
      </c>
      <c r="G94" s="134">
        <v>43435</v>
      </c>
      <c r="H94" s="134">
        <v>38322</v>
      </c>
      <c r="I94" s="134">
        <v>43800</v>
      </c>
      <c r="J94" s="134">
        <v>43435</v>
      </c>
      <c r="K94" s="126"/>
      <c r="L94" s="126">
        <v>0.162901881</v>
      </c>
      <c r="M94" s="126">
        <v>-1.2468648000000001E-2</v>
      </c>
      <c r="N94" s="126">
        <v>0.22464052400000001</v>
      </c>
      <c r="O94" s="126">
        <v>0.14133490000000001</v>
      </c>
      <c r="P94" s="126">
        <v>-1.2468648000000001E-2</v>
      </c>
      <c r="Q94" s="126">
        <v>1.6552300609999999</v>
      </c>
      <c r="R94" s="135">
        <v>0.106</v>
      </c>
      <c r="S94" s="126"/>
      <c r="T94" s="126">
        <v>0.106798614</v>
      </c>
      <c r="U94" s="126">
        <v>-2.5883666999999999E-2</v>
      </c>
      <c r="V94" s="126">
        <v>0.13047150199999999</v>
      </c>
      <c r="W94" s="126">
        <v>0.134180562</v>
      </c>
      <c r="X94" s="126">
        <v>-2.5883666999999999E-2</v>
      </c>
      <c r="Y94" s="126">
        <v>1.376691758</v>
      </c>
      <c r="Z94" s="135">
        <v>6.6000000000000003E-2</v>
      </c>
      <c r="AA94" s="126"/>
      <c r="AB94" s="126"/>
      <c r="AC94" s="126"/>
      <c r="AD94" s="126"/>
      <c r="AE94" s="126"/>
      <c r="AF94" s="135">
        <v>0.04</v>
      </c>
      <c r="AG94" s="126">
        <v>0.27853830299999999</v>
      </c>
      <c r="AH94" s="126"/>
      <c r="AI94" s="126"/>
      <c r="AJ94" s="126"/>
      <c r="AK94" s="126"/>
    </row>
    <row r="95" spans="1:37" ht="18" customHeight="1">
      <c r="A95" s="126"/>
      <c r="B95" s="126"/>
      <c r="C95" s="126"/>
      <c r="D95" s="126"/>
      <c r="E95" s="126"/>
      <c r="F95" s="134">
        <v>40148</v>
      </c>
      <c r="G95" s="134">
        <v>37956</v>
      </c>
      <c r="H95" s="134">
        <v>39417</v>
      </c>
      <c r="I95" s="134">
        <v>40148</v>
      </c>
      <c r="J95" s="134">
        <v>38322</v>
      </c>
      <c r="K95" s="126"/>
      <c r="L95" s="126">
        <v>0.114944221</v>
      </c>
      <c r="M95" s="126">
        <v>5.7538615000000001E-2</v>
      </c>
      <c r="N95" s="126">
        <v>3.2035421000000001E-2</v>
      </c>
      <c r="O95" s="126">
        <v>0.114944221</v>
      </c>
      <c r="P95" s="126">
        <v>0.22464052400000001</v>
      </c>
      <c r="Q95" s="126">
        <v>1.7230621070000001</v>
      </c>
      <c r="R95" s="135">
        <v>0.115</v>
      </c>
      <c r="S95" s="126"/>
      <c r="T95" s="126">
        <v>8.4059724000000002E-2</v>
      </c>
      <c r="U95" s="126">
        <v>2.2718952000000001E-2</v>
      </c>
      <c r="V95" s="126">
        <v>1.0598691E-2</v>
      </c>
      <c r="W95" s="126">
        <v>8.4059724000000002E-2</v>
      </c>
      <c r="X95" s="126">
        <v>0.13047150199999999</v>
      </c>
      <c r="Y95" s="126">
        <v>1.393625457</v>
      </c>
      <c r="Z95" s="135">
        <v>6.8599999999999994E-2</v>
      </c>
      <c r="AA95" s="126"/>
      <c r="AB95" s="126"/>
      <c r="AC95" s="126"/>
      <c r="AD95" s="126"/>
      <c r="AE95" s="126"/>
      <c r="AF95" s="135">
        <v>4.6300000000000001E-2</v>
      </c>
      <c r="AG95" s="126">
        <v>0.32943665</v>
      </c>
      <c r="AH95" s="126"/>
      <c r="AI95" s="126"/>
      <c r="AJ95" s="126"/>
      <c r="AK95" s="126"/>
    </row>
    <row r="96" spans="1:37" ht="18" customHeight="1">
      <c r="A96" s="126"/>
      <c r="B96" s="126"/>
      <c r="C96" s="126"/>
      <c r="D96" s="126"/>
      <c r="E96" s="126"/>
      <c r="F96" s="134">
        <v>43070</v>
      </c>
      <c r="G96" s="134">
        <v>42705</v>
      </c>
      <c r="H96" s="134">
        <v>37591</v>
      </c>
      <c r="I96" s="134">
        <v>41974</v>
      </c>
      <c r="J96" s="134">
        <v>44166</v>
      </c>
      <c r="K96" s="126"/>
      <c r="L96" s="126">
        <v>5.8498151999999998E-2</v>
      </c>
      <c r="M96" s="126">
        <v>4.8077380000000003E-2</v>
      </c>
      <c r="N96" s="126">
        <v>-0.110106469</v>
      </c>
      <c r="O96" s="126">
        <v>9.7781324000000003E-2</v>
      </c>
      <c r="P96" s="126">
        <v>-2.7078563999999999E-2</v>
      </c>
      <c r="Q96" s="126">
        <v>1.069479225</v>
      </c>
      <c r="R96" s="135">
        <v>1.35E-2</v>
      </c>
      <c r="S96" s="126"/>
      <c r="T96" s="126">
        <v>4.6875676999999998E-2</v>
      </c>
      <c r="U96" s="126">
        <v>3.7457123000000002E-2</v>
      </c>
      <c r="V96" s="126">
        <v>-0.103872702</v>
      </c>
      <c r="W96" s="126">
        <v>7.8593466000000001E-2</v>
      </c>
      <c r="X96" s="126">
        <v>-2.9131743000000002E-2</v>
      </c>
      <c r="Y96" s="126">
        <v>1.030373977</v>
      </c>
      <c r="Z96" s="135">
        <v>6.0000000000000001E-3</v>
      </c>
      <c r="AA96" s="126"/>
      <c r="AB96" s="126"/>
      <c r="AC96" s="126"/>
      <c r="AD96" s="126"/>
      <c r="AE96" s="126"/>
      <c r="AF96" s="135">
        <v>7.4999999999999997E-3</v>
      </c>
      <c r="AG96" s="126">
        <v>3.9105247000000003E-2</v>
      </c>
      <c r="AH96" s="126"/>
      <c r="AI96" s="126"/>
      <c r="AJ96" s="126"/>
      <c r="AK96" s="126"/>
    </row>
    <row r="97" spans="1:37" ht="18" customHeight="1">
      <c r="A97" s="126"/>
      <c r="B97" s="126"/>
      <c r="C97" s="126"/>
      <c r="D97" s="126"/>
      <c r="E97" s="126"/>
      <c r="F97" s="134">
        <v>40148</v>
      </c>
      <c r="G97" s="134">
        <v>40878</v>
      </c>
      <c r="H97" s="134">
        <v>41609</v>
      </c>
      <c r="I97" s="134">
        <v>42339</v>
      </c>
      <c r="J97" s="134">
        <v>39417</v>
      </c>
      <c r="K97" s="126"/>
      <c r="L97" s="126">
        <v>0.114944221</v>
      </c>
      <c r="M97" s="126">
        <v>-5.5772149E-2</v>
      </c>
      <c r="N97" s="126">
        <v>0.17569069600000001</v>
      </c>
      <c r="O97" s="126">
        <v>4.2629688999999998E-2</v>
      </c>
      <c r="P97" s="126">
        <v>3.2035421000000001E-2</v>
      </c>
      <c r="Q97" s="126">
        <v>1.3627815649999999</v>
      </c>
      <c r="R97" s="135">
        <v>6.3899999999999998E-2</v>
      </c>
      <c r="S97" s="126"/>
      <c r="T97" s="126">
        <v>8.4059724000000002E-2</v>
      </c>
      <c r="U97" s="126">
        <v>-5.3316501000000002E-2</v>
      </c>
      <c r="V97" s="126">
        <v>0.152406498</v>
      </c>
      <c r="W97" s="126">
        <v>1.8520312000000001E-2</v>
      </c>
      <c r="X97" s="126">
        <v>1.0598691E-2</v>
      </c>
      <c r="Y97" s="126">
        <v>1.2364801139999999</v>
      </c>
      <c r="Z97" s="135">
        <v>4.3400000000000001E-2</v>
      </c>
      <c r="AA97" s="126"/>
      <c r="AB97" s="126"/>
      <c r="AC97" s="126"/>
      <c r="AD97" s="126"/>
      <c r="AE97" s="126"/>
      <c r="AF97" s="135">
        <v>2.0500000000000001E-2</v>
      </c>
      <c r="AG97" s="126">
        <v>0.12630145100000001</v>
      </c>
      <c r="AH97" s="126"/>
      <c r="AI97" s="126"/>
      <c r="AJ97" s="126"/>
      <c r="AK97" s="126"/>
    </row>
    <row r="98" spans="1:37" ht="18" customHeight="1">
      <c r="A98" s="126"/>
      <c r="B98" s="126"/>
      <c r="C98" s="126"/>
      <c r="D98" s="126"/>
      <c r="E98" s="126"/>
      <c r="F98" s="134">
        <v>43435</v>
      </c>
      <c r="G98" s="134">
        <v>42339</v>
      </c>
      <c r="H98" s="134">
        <v>40148</v>
      </c>
      <c r="I98" s="134">
        <v>37591</v>
      </c>
      <c r="J98" s="134">
        <v>40513</v>
      </c>
      <c r="K98" s="126"/>
      <c r="L98" s="126">
        <v>-1.2468648000000001E-2</v>
      </c>
      <c r="M98" s="126">
        <v>4.2629688999999998E-2</v>
      </c>
      <c r="N98" s="126">
        <v>0.114944221</v>
      </c>
      <c r="O98" s="126">
        <v>-0.110106469</v>
      </c>
      <c r="P98" s="126">
        <v>-2.3338489999999998E-3</v>
      </c>
      <c r="Q98" s="126">
        <v>1.033204301</v>
      </c>
      <c r="R98" s="135">
        <v>6.6E-3</v>
      </c>
      <c r="S98" s="126"/>
      <c r="T98" s="126">
        <v>-2.5883666999999999E-2</v>
      </c>
      <c r="U98" s="126">
        <v>1.8520312000000001E-2</v>
      </c>
      <c r="V98" s="126">
        <v>8.4059724000000002E-2</v>
      </c>
      <c r="W98" s="126">
        <v>-0.103872702</v>
      </c>
      <c r="X98" s="126">
        <v>-1.3027189E-2</v>
      </c>
      <c r="Y98" s="126">
        <v>0.96059391699999996</v>
      </c>
      <c r="Z98" s="135">
        <v>-8.0000000000000002E-3</v>
      </c>
      <c r="AA98" s="126"/>
      <c r="AB98" s="126"/>
      <c r="AC98" s="126"/>
      <c r="AD98" s="126"/>
      <c r="AE98" s="126"/>
      <c r="AF98" s="135">
        <v>1.46E-2</v>
      </c>
      <c r="AG98" s="126">
        <v>7.2610384E-2</v>
      </c>
      <c r="AH98" s="126"/>
      <c r="AI98" s="126"/>
      <c r="AJ98" s="126"/>
      <c r="AK98" s="126"/>
    </row>
    <row r="99" spans="1:37" ht="18" customHeight="1">
      <c r="A99" s="126"/>
      <c r="B99" s="126"/>
      <c r="C99" s="126"/>
      <c r="D99" s="126"/>
      <c r="E99" s="126"/>
      <c r="F99" s="134">
        <v>41974</v>
      </c>
      <c r="G99" s="134">
        <v>39417</v>
      </c>
      <c r="H99" s="134">
        <v>38687</v>
      </c>
      <c r="I99" s="134">
        <v>44531</v>
      </c>
      <c r="J99" s="134">
        <v>39417</v>
      </c>
      <c r="K99" s="126"/>
      <c r="L99" s="126">
        <v>9.7781324000000003E-2</v>
      </c>
      <c r="M99" s="126">
        <v>3.2035421000000001E-2</v>
      </c>
      <c r="N99" s="126">
        <v>0.15985938099999999</v>
      </c>
      <c r="O99" s="126">
        <v>0.16416114700000001</v>
      </c>
      <c r="P99" s="126">
        <v>3.2035421000000001E-2</v>
      </c>
      <c r="Q99" s="126">
        <v>1.6255930359999999</v>
      </c>
      <c r="R99" s="135">
        <v>0.1021</v>
      </c>
      <c r="S99" s="126"/>
      <c r="T99" s="126">
        <v>7.8593466000000001E-2</v>
      </c>
      <c r="U99" s="126">
        <v>1.0598691E-2</v>
      </c>
      <c r="V99" s="126">
        <v>0.12530372300000001</v>
      </c>
      <c r="W99" s="126">
        <v>0.116135562</v>
      </c>
      <c r="X99" s="126">
        <v>1.0598691E-2</v>
      </c>
      <c r="Y99" s="126">
        <v>1.4066769269999999</v>
      </c>
      <c r="Z99" s="135">
        <v>7.0599999999999996E-2</v>
      </c>
      <c r="AA99" s="126"/>
      <c r="AB99" s="126"/>
      <c r="AC99" s="126"/>
      <c r="AD99" s="126"/>
      <c r="AE99" s="126"/>
      <c r="AF99" s="135">
        <v>3.1399999999999997E-2</v>
      </c>
      <c r="AG99" s="126">
        <v>0.21891611</v>
      </c>
      <c r="AH99" s="126"/>
      <c r="AI99" s="126"/>
      <c r="AJ99" s="126"/>
      <c r="AK99" s="126"/>
    </row>
    <row r="100" spans="1:37" ht="18" customHeight="1">
      <c r="A100" s="126"/>
      <c r="B100" s="126"/>
      <c r="C100" s="126"/>
      <c r="D100" s="126"/>
      <c r="E100" s="126"/>
      <c r="F100" s="134">
        <v>38322</v>
      </c>
      <c r="G100" s="134">
        <v>38687</v>
      </c>
      <c r="H100" s="134">
        <v>42339</v>
      </c>
      <c r="I100" s="134">
        <v>38322</v>
      </c>
      <c r="J100" s="134">
        <v>44531</v>
      </c>
      <c r="K100" s="126"/>
      <c r="L100" s="126">
        <v>0.22464052400000001</v>
      </c>
      <c r="M100" s="126">
        <v>0.15985938099999999</v>
      </c>
      <c r="N100" s="126">
        <v>4.2629688999999998E-2</v>
      </c>
      <c r="O100" s="126">
        <v>0.22464052400000001</v>
      </c>
      <c r="P100" s="126">
        <v>0.16416114700000001</v>
      </c>
      <c r="Q100" s="126">
        <v>2.2612805439999999</v>
      </c>
      <c r="R100" s="135">
        <v>0.17730000000000001</v>
      </c>
      <c r="S100" s="126"/>
      <c r="T100" s="126">
        <v>0.13047150199999999</v>
      </c>
      <c r="U100" s="126">
        <v>0.12530372300000001</v>
      </c>
      <c r="V100" s="126">
        <v>1.8520312000000001E-2</v>
      </c>
      <c r="W100" s="126">
        <v>0.13047150199999999</v>
      </c>
      <c r="X100" s="126">
        <v>0.116135562</v>
      </c>
      <c r="Y100" s="126">
        <v>1.6835465350000001</v>
      </c>
      <c r="Z100" s="135">
        <v>0.10979999999999999</v>
      </c>
      <c r="AA100" s="126"/>
      <c r="AB100" s="126"/>
      <c r="AC100" s="126"/>
      <c r="AD100" s="126"/>
      <c r="AE100" s="126"/>
      <c r="AF100" s="135">
        <v>6.7500000000000004E-2</v>
      </c>
      <c r="AG100" s="126">
        <v>0.57773400900000005</v>
      </c>
      <c r="AH100" s="126"/>
      <c r="AI100" s="126"/>
      <c r="AJ100" s="126"/>
      <c r="AK100" s="126"/>
    </row>
    <row r="101" spans="1:37" ht="18" customHeight="1">
      <c r="A101" s="126"/>
      <c r="B101" s="126"/>
      <c r="C101" s="126"/>
      <c r="D101" s="126"/>
      <c r="E101" s="126"/>
      <c r="F101" s="134">
        <v>44166</v>
      </c>
      <c r="G101" s="134">
        <v>39052</v>
      </c>
      <c r="H101" s="134">
        <v>41609</v>
      </c>
      <c r="I101" s="134">
        <v>43070</v>
      </c>
      <c r="J101" s="134">
        <v>40148</v>
      </c>
      <c r="K101" s="126"/>
      <c r="L101" s="126">
        <v>-2.7078563999999999E-2</v>
      </c>
      <c r="M101" s="126">
        <v>0.162901881</v>
      </c>
      <c r="N101" s="126">
        <v>0.17569069600000001</v>
      </c>
      <c r="O101" s="126">
        <v>5.8498151999999998E-2</v>
      </c>
      <c r="P101" s="126">
        <v>0.114944221</v>
      </c>
      <c r="Q101" s="126">
        <v>1.624104175</v>
      </c>
      <c r="R101" s="135">
        <v>0.1019</v>
      </c>
      <c r="S101" s="126"/>
      <c r="T101" s="126">
        <v>-2.9131743000000002E-2</v>
      </c>
      <c r="U101" s="126">
        <v>0.106798614</v>
      </c>
      <c r="V101" s="126">
        <v>0.152406498</v>
      </c>
      <c r="W101" s="126">
        <v>4.6875676999999998E-2</v>
      </c>
      <c r="X101" s="126">
        <v>8.4059724000000002E-2</v>
      </c>
      <c r="Y101" s="126">
        <v>1.4347760439999999</v>
      </c>
      <c r="Z101" s="135">
        <v>7.4899999999999994E-2</v>
      </c>
      <c r="AA101" s="126"/>
      <c r="AB101" s="126"/>
      <c r="AC101" s="126"/>
      <c r="AD101" s="126"/>
      <c r="AE101" s="126"/>
      <c r="AF101" s="135">
        <v>2.7E-2</v>
      </c>
      <c r="AG101" s="126">
        <v>0.18932813000000001</v>
      </c>
      <c r="AH101" s="126"/>
      <c r="AI101" s="126"/>
      <c r="AJ101" s="126"/>
      <c r="AK101" s="126"/>
    </row>
    <row r="102" spans="1:37" ht="18" customHeight="1">
      <c r="A102" s="126"/>
      <c r="B102" s="126"/>
      <c r="C102" s="126"/>
      <c r="D102" s="126"/>
      <c r="E102" s="126"/>
      <c r="F102" s="134">
        <v>37591</v>
      </c>
      <c r="G102" s="134">
        <v>39417</v>
      </c>
      <c r="H102" s="134">
        <v>37591</v>
      </c>
      <c r="I102" s="134">
        <v>42339</v>
      </c>
      <c r="J102" s="134">
        <v>42705</v>
      </c>
      <c r="K102" s="126"/>
      <c r="L102" s="126">
        <v>-0.110106469</v>
      </c>
      <c r="M102" s="126">
        <v>3.2035421000000001E-2</v>
      </c>
      <c r="N102" s="126">
        <v>-0.110106469</v>
      </c>
      <c r="O102" s="126">
        <v>4.2629688999999998E-2</v>
      </c>
      <c r="P102" s="126">
        <v>4.8077380000000003E-2</v>
      </c>
      <c r="Q102" s="126">
        <v>0.90712915000000005</v>
      </c>
      <c r="R102" s="135">
        <v>-1.9300000000000001E-2</v>
      </c>
      <c r="S102" s="126"/>
      <c r="T102" s="126">
        <v>-0.103872702</v>
      </c>
      <c r="U102" s="126">
        <v>1.0598691E-2</v>
      </c>
      <c r="V102" s="126">
        <v>-0.103872702</v>
      </c>
      <c r="W102" s="126">
        <v>1.8520312000000001E-2</v>
      </c>
      <c r="X102" s="126">
        <v>3.7457123000000002E-2</v>
      </c>
      <c r="Y102" s="126">
        <v>0.86834230800000001</v>
      </c>
      <c r="Z102" s="135">
        <v>-2.7799999999999998E-2</v>
      </c>
      <c r="AA102" s="126"/>
      <c r="AB102" s="126"/>
      <c r="AC102" s="126"/>
      <c r="AD102" s="126"/>
      <c r="AE102" s="126"/>
      <c r="AF102" s="135">
        <v>8.5000000000000006E-3</v>
      </c>
      <c r="AG102" s="126">
        <v>3.8786842000000002E-2</v>
      </c>
      <c r="AH102" s="126"/>
      <c r="AI102" s="126"/>
      <c r="AJ102" s="126"/>
      <c r="AK102" s="126"/>
    </row>
    <row r="103" spans="1:37" ht="18" customHeight="1">
      <c r="A103" s="126"/>
      <c r="B103" s="126"/>
      <c r="C103" s="126"/>
      <c r="D103" s="126"/>
      <c r="E103" s="126"/>
      <c r="F103" s="134">
        <v>37956</v>
      </c>
      <c r="G103" s="134">
        <v>42705</v>
      </c>
      <c r="H103" s="134">
        <v>42339</v>
      </c>
      <c r="I103" s="134">
        <v>41609</v>
      </c>
      <c r="J103" s="134">
        <v>43070</v>
      </c>
      <c r="K103" s="126"/>
      <c r="L103" s="126">
        <v>5.7538615000000001E-2</v>
      </c>
      <c r="M103" s="126">
        <v>4.8077380000000003E-2</v>
      </c>
      <c r="N103" s="126">
        <v>4.2629688999999998E-2</v>
      </c>
      <c r="O103" s="126">
        <v>0.17569069600000001</v>
      </c>
      <c r="P103" s="126">
        <v>5.8498151999999998E-2</v>
      </c>
      <c r="Q103" s="126">
        <v>1.465848906</v>
      </c>
      <c r="R103" s="135">
        <v>7.9500000000000001E-2</v>
      </c>
      <c r="S103" s="126"/>
      <c r="T103" s="126">
        <v>2.2718952000000001E-2</v>
      </c>
      <c r="U103" s="126">
        <v>3.7457123000000002E-2</v>
      </c>
      <c r="V103" s="126">
        <v>1.8520312000000001E-2</v>
      </c>
      <c r="W103" s="126">
        <v>0.152406498</v>
      </c>
      <c r="X103" s="126">
        <v>4.6875676999999998E-2</v>
      </c>
      <c r="Y103" s="126">
        <v>1.320457891</v>
      </c>
      <c r="Z103" s="135">
        <v>5.7200000000000001E-2</v>
      </c>
      <c r="AA103" s="126"/>
      <c r="AB103" s="126"/>
      <c r="AC103" s="126"/>
      <c r="AD103" s="126"/>
      <c r="AE103" s="126"/>
      <c r="AF103" s="135">
        <v>2.23E-2</v>
      </c>
      <c r="AG103" s="126">
        <v>0.14539101400000001</v>
      </c>
      <c r="AH103" s="126"/>
      <c r="AI103" s="126"/>
      <c r="AJ103" s="126"/>
      <c r="AK103" s="126"/>
    </row>
    <row r="104" spans="1:37" ht="18" customHeight="1">
      <c r="A104" s="126"/>
      <c r="B104" s="126"/>
      <c r="C104" s="126"/>
      <c r="D104" s="126"/>
      <c r="E104" s="126"/>
      <c r="F104" s="134">
        <v>41244</v>
      </c>
      <c r="G104" s="134">
        <v>37956</v>
      </c>
      <c r="H104" s="134">
        <v>44166</v>
      </c>
      <c r="I104" s="134">
        <v>42705</v>
      </c>
      <c r="J104" s="134">
        <v>40878</v>
      </c>
      <c r="K104" s="126"/>
      <c r="L104" s="126">
        <v>0.103943622</v>
      </c>
      <c r="M104" s="126">
        <v>5.7538615000000001E-2</v>
      </c>
      <c r="N104" s="126">
        <v>-2.7078563999999999E-2</v>
      </c>
      <c r="O104" s="126">
        <v>4.8077380000000003E-2</v>
      </c>
      <c r="P104" s="126">
        <v>-5.5772149E-2</v>
      </c>
      <c r="Q104" s="126">
        <v>1.1350865510000001</v>
      </c>
      <c r="R104" s="135">
        <v>2.5700000000000001E-2</v>
      </c>
      <c r="S104" s="126"/>
      <c r="T104" s="126">
        <v>0.100915194</v>
      </c>
      <c r="U104" s="126">
        <v>2.2718952000000001E-2</v>
      </c>
      <c r="V104" s="126">
        <v>-2.9131743000000002E-2</v>
      </c>
      <c r="W104" s="126">
        <v>3.7457123000000002E-2</v>
      </c>
      <c r="X104" s="126">
        <v>-5.3316501000000002E-2</v>
      </c>
      <c r="Y104" s="126">
        <v>1.0818180719999999</v>
      </c>
      <c r="Z104" s="135">
        <v>1.5900000000000001E-2</v>
      </c>
      <c r="AA104" s="126"/>
      <c r="AB104" s="126"/>
      <c r="AC104" s="126"/>
      <c r="AD104" s="126"/>
      <c r="AE104" s="126"/>
      <c r="AF104" s="135">
        <v>9.7999999999999997E-3</v>
      </c>
      <c r="AG104" s="126">
        <v>5.3268479000000001E-2</v>
      </c>
      <c r="AH104" s="126"/>
      <c r="AI104" s="126"/>
      <c r="AJ104" s="126"/>
      <c r="AK104" s="126"/>
    </row>
    <row r="105" spans="1:37" ht="18" customHeight="1">
      <c r="A105" s="126"/>
      <c r="B105" s="126"/>
      <c r="C105" s="126"/>
      <c r="D105" s="126"/>
      <c r="E105" s="126"/>
      <c r="F105" s="134">
        <v>43800</v>
      </c>
      <c r="G105" s="134">
        <v>39052</v>
      </c>
      <c r="H105" s="134">
        <v>44896</v>
      </c>
      <c r="I105" s="134">
        <v>41244</v>
      </c>
      <c r="J105" s="134">
        <v>39417</v>
      </c>
      <c r="K105" s="126"/>
      <c r="L105" s="126">
        <v>0.14133490000000001</v>
      </c>
      <c r="M105" s="126">
        <v>0.162901881</v>
      </c>
      <c r="N105" s="126">
        <v>-7.6337504E-2</v>
      </c>
      <c r="O105" s="126">
        <v>0.103943622</v>
      </c>
      <c r="P105" s="126">
        <v>3.2035421000000001E-2</v>
      </c>
      <c r="Q105" s="126">
        <v>1.438899119</v>
      </c>
      <c r="R105" s="135">
        <v>7.5499999999999998E-2</v>
      </c>
      <c r="S105" s="126"/>
      <c r="T105" s="126">
        <v>0.134180562</v>
      </c>
      <c r="U105" s="126">
        <v>0.106798614</v>
      </c>
      <c r="V105" s="126">
        <v>-0.100910782</v>
      </c>
      <c r="W105" s="126">
        <v>0.100915194</v>
      </c>
      <c r="X105" s="126">
        <v>1.0598691E-2</v>
      </c>
      <c r="Y105" s="126">
        <v>1.2860587109999999</v>
      </c>
      <c r="Z105" s="135">
        <v>5.16E-2</v>
      </c>
      <c r="AA105" s="126"/>
      <c r="AB105" s="126"/>
      <c r="AC105" s="126"/>
      <c r="AD105" s="126"/>
      <c r="AE105" s="126"/>
      <c r="AF105" s="135">
        <v>2.3900000000000001E-2</v>
      </c>
      <c r="AG105" s="126">
        <v>0.15284040800000001</v>
      </c>
      <c r="AH105" s="126"/>
      <c r="AI105" s="126"/>
      <c r="AJ105" s="126"/>
      <c r="AK105" s="126"/>
    </row>
    <row r="106" spans="1:37" ht="18" customHeight="1">
      <c r="A106" s="126"/>
      <c r="B106" s="126"/>
      <c r="C106" s="126"/>
      <c r="D106" s="126"/>
      <c r="E106" s="126"/>
      <c r="F106" s="134">
        <v>41609</v>
      </c>
      <c r="G106" s="134">
        <v>44896</v>
      </c>
      <c r="H106" s="134">
        <v>43800</v>
      </c>
      <c r="I106" s="134">
        <v>43070</v>
      </c>
      <c r="J106" s="134">
        <v>40148</v>
      </c>
      <c r="K106" s="126"/>
      <c r="L106" s="126">
        <v>0.17569069600000001</v>
      </c>
      <c r="M106" s="126">
        <v>-7.6337504E-2</v>
      </c>
      <c r="N106" s="126">
        <v>0.14133490000000001</v>
      </c>
      <c r="O106" s="126">
        <v>5.8498151999999998E-2</v>
      </c>
      <c r="P106" s="126">
        <v>0.114944221</v>
      </c>
      <c r="Q106" s="126">
        <v>1.513054516</v>
      </c>
      <c r="R106" s="135">
        <v>8.6400000000000005E-2</v>
      </c>
      <c r="S106" s="126"/>
      <c r="T106" s="126">
        <v>0.152406498</v>
      </c>
      <c r="U106" s="126">
        <v>-0.100910782</v>
      </c>
      <c r="V106" s="126">
        <v>0.134180562</v>
      </c>
      <c r="W106" s="126">
        <v>4.6875676999999998E-2</v>
      </c>
      <c r="X106" s="126">
        <v>8.4059724000000002E-2</v>
      </c>
      <c r="Y106" s="126">
        <v>1.372469511</v>
      </c>
      <c r="Z106" s="135">
        <v>6.54E-2</v>
      </c>
      <c r="AA106" s="126"/>
      <c r="AB106" s="126"/>
      <c r="AC106" s="126"/>
      <c r="AD106" s="126"/>
      <c r="AE106" s="126"/>
      <c r="AF106" s="135">
        <v>2.1000000000000001E-2</v>
      </c>
      <c r="AG106" s="126">
        <v>0.14058500500000001</v>
      </c>
      <c r="AH106" s="126"/>
      <c r="AI106" s="126"/>
      <c r="AJ106" s="126"/>
      <c r="AK106" s="126"/>
    </row>
    <row r="107" spans="1:37" ht="18" customHeight="1">
      <c r="A107" s="126"/>
      <c r="B107" s="126"/>
      <c r="C107" s="126"/>
      <c r="D107" s="126"/>
      <c r="E107" s="126"/>
      <c r="F107" s="134">
        <v>39052</v>
      </c>
      <c r="G107" s="134">
        <v>38687</v>
      </c>
      <c r="H107" s="134">
        <v>42705</v>
      </c>
      <c r="I107" s="134">
        <v>39052</v>
      </c>
      <c r="J107" s="134">
        <v>40513</v>
      </c>
      <c r="K107" s="126"/>
      <c r="L107" s="126">
        <v>0.162901881</v>
      </c>
      <c r="M107" s="126">
        <v>0.15985938099999999</v>
      </c>
      <c r="N107" s="126">
        <v>4.8077380000000003E-2</v>
      </c>
      <c r="O107" s="126">
        <v>0.162901881</v>
      </c>
      <c r="P107" s="126">
        <v>-2.3338489999999998E-3</v>
      </c>
      <c r="Q107" s="126">
        <v>1.701323833</v>
      </c>
      <c r="R107" s="135">
        <v>0.11210000000000001</v>
      </c>
      <c r="S107" s="126"/>
      <c r="T107" s="126">
        <v>0.106798614</v>
      </c>
      <c r="U107" s="126">
        <v>0.12530372300000001</v>
      </c>
      <c r="V107" s="126">
        <v>3.7457123000000002E-2</v>
      </c>
      <c r="W107" s="126">
        <v>0.106798614</v>
      </c>
      <c r="X107" s="126">
        <v>-1.3027189E-2</v>
      </c>
      <c r="Y107" s="126">
        <v>1.438111629</v>
      </c>
      <c r="Z107" s="135">
        <v>7.5399999999999995E-2</v>
      </c>
      <c r="AA107" s="126"/>
      <c r="AB107" s="126"/>
      <c r="AC107" s="126"/>
      <c r="AD107" s="126"/>
      <c r="AE107" s="126"/>
      <c r="AF107" s="135">
        <v>3.6799999999999999E-2</v>
      </c>
      <c r="AG107" s="126">
        <v>0.26321220400000001</v>
      </c>
      <c r="AH107" s="126"/>
      <c r="AI107" s="126"/>
      <c r="AJ107" s="126"/>
      <c r="AK107" s="126"/>
    </row>
    <row r="108" spans="1:37" ht="18" customHeight="1">
      <c r="A108" s="126"/>
      <c r="B108" s="126"/>
      <c r="C108" s="126"/>
      <c r="D108" s="126"/>
      <c r="E108" s="126"/>
      <c r="F108" s="134">
        <v>44166</v>
      </c>
      <c r="G108" s="134">
        <v>40878</v>
      </c>
      <c r="H108" s="134">
        <v>41609</v>
      </c>
      <c r="I108" s="134">
        <v>40513</v>
      </c>
      <c r="J108" s="134">
        <v>40878</v>
      </c>
      <c r="K108" s="126"/>
      <c r="L108" s="126">
        <v>-2.7078563999999999E-2</v>
      </c>
      <c r="M108" s="126">
        <v>-5.5772149E-2</v>
      </c>
      <c r="N108" s="126">
        <v>0.17569069600000001</v>
      </c>
      <c r="O108" s="126">
        <v>-2.3338489999999998E-3</v>
      </c>
      <c r="P108" s="126">
        <v>-5.5772149E-2</v>
      </c>
      <c r="Q108" s="126">
        <v>1.0353442559999999</v>
      </c>
      <c r="R108" s="135">
        <v>7.0000000000000001E-3</v>
      </c>
      <c r="S108" s="126"/>
      <c r="T108" s="126">
        <v>-2.9131743000000002E-2</v>
      </c>
      <c r="U108" s="126">
        <v>-5.3316501000000002E-2</v>
      </c>
      <c r="V108" s="126">
        <v>0.152406498</v>
      </c>
      <c r="W108" s="126">
        <v>-1.3027189E-2</v>
      </c>
      <c r="X108" s="126">
        <v>-5.3316501000000002E-2</v>
      </c>
      <c r="Y108" s="126">
        <v>1.0036211049999999</v>
      </c>
      <c r="Z108" s="135">
        <v>6.9999999999999999E-4</v>
      </c>
      <c r="AA108" s="126"/>
      <c r="AB108" s="126"/>
      <c r="AC108" s="126"/>
      <c r="AD108" s="126"/>
      <c r="AE108" s="126"/>
      <c r="AF108" s="135">
        <v>6.1999999999999998E-3</v>
      </c>
      <c r="AG108" s="126">
        <v>3.1723150999999998E-2</v>
      </c>
      <c r="AH108" s="126"/>
      <c r="AI108" s="126"/>
      <c r="AJ108" s="126"/>
      <c r="AK108" s="126"/>
    </row>
    <row r="109" spans="1:37" ht="18" customHeight="1">
      <c r="A109" s="126"/>
      <c r="B109" s="126"/>
      <c r="C109" s="126"/>
      <c r="D109" s="126"/>
      <c r="E109" s="126"/>
      <c r="F109" s="134">
        <v>39783</v>
      </c>
      <c r="G109" s="134">
        <v>44531</v>
      </c>
      <c r="H109" s="134">
        <v>42705</v>
      </c>
      <c r="I109" s="134">
        <v>44531</v>
      </c>
      <c r="J109" s="134">
        <v>43070</v>
      </c>
      <c r="K109" s="126"/>
      <c r="L109" s="126">
        <v>-0.29750054799999998</v>
      </c>
      <c r="M109" s="126">
        <v>0.16416114700000001</v>
      </c>
      <c r="N109" s="126">
        <v>4.8077380000000003E-2</v>
      </c>
      <c r="O109" s="126">
        <v>0.16416114700000001</v>
      </c>
      <c r="P109" s="126">
        <v>5.8498151999999998E-2</v>
      </c>
      <c r="Q109" s="126">
        <v>1.1472838489999999</v>
      </c>
      <c r="R109" s="135">
        <v>2.7900000000000001E-2</v>
      </c>
      <c r="S109" s="126"/>
      <c r="T109" s="126">
        <v>-0.25525298200000002</v>
      </c>
      <c r="U109" s="126">
        <v>0.116135562</v>
      </c>
      <c r="V109" s="126">
        <v>3.7457123000000002E-2</v>
      </c>
      <c r="W109" s="126">
        <v>0.116135562</v>
      </c>
      <c r="X109" s="126">
        <v>4.6875676999999998E-2</v>
      </c>
      <c r="Y109" s="126">
        <v>1.0632719960000001</v>
      </c>
      <c r="Z109" s="135">
        <v>1.23E-2</v>
      </c>
      <c r="AA109" s="126"/>
      <c r="AB109" s="126"/>
      <c r="AC109" s="126"/>
      <c r="AD109" s="126"/>
      <c r="AE109" s="126"/>
      <c r="AF109" s="135">
        <v>1.55E-2</v>
      </c>
      <c r="AG109" s="126">
        <v>8.4011851999999998E-2</v>
      </c>
      <c r="AH109" s="126"/>
      <c r="AI109" s="126"/>
      <c r="AJ109" s="126"/>
      <c r="AK109" s="126"/>
    </row>
    <row r="110" spans="1:37" ht="18" customHeight="1">
      <c r="A110" s="126"/>
      <c r="B110" s="126"/>
      <c r="C110" s="126"/>
      <c r="D110" s="126"/>
      <c r="E110" s="126"/>
      <c r="F110" s="134">
        <v>38687</v>
      </c>
      <c r="G110" s="134">
        <v>41244</v>
      </c>
      <c r="H110" s="134">
        <v>37956</v>
      </c>
      <c r="I110" s="134">
        <v>37591</v>
      </c>
      <c r="J110" s="134">
        <v>39052</v>
      </c>
      <c r="K110" s="126"/>
      <c r="L110" s="126">
        <v>0.15985938099999999</v>
      </c>
      <c r="M110" s="126">
        <v>0.103943622</v>
      </c>
      <c r="N110" s="126">
        <v>5.7538615000000001E-2</v>
      </c>
      <c r="O110" s="126">
        <v>-0.110106469</v>
      </c>
      <c r="P110" s="126">
        <v>0.162901881</v>
      </c>
      <c r="Q110" s="126">
        <v>1.453736342</v>
      </c>
      <c r="R110" s="135">
        <v>7.7700000000000005E-2</v>
      </c>
      <c r="S110" s="126"/>
      <c r="T110" s="126">
        <v>0.12530372300000001</v>
      </c>
      <c r="U110" s="126">
        <v>0.100915194</v>
      </c>
      <c r="V110" s="126">
        <v>2.2718952000000001E-2</v>
      </c>
      <c r="W110" s="126">
        <v>-0.103872702</v>
      </c>
      <c r="X110" s="126">
        <v>0.106798614</v>
      </c>
      <c r="Y110" s="126">
        <v>1.28642079</v>
      </c>
      <c r="Z110" s="135">
        <v>5.1700000000000003E-2</v>
      </c>
      <c r="AA110" s="126"/>
      <c r="AB110" s="126"/>
      <c r="AC110" s="126"/>
      <c r="AD110" s="126"/>
      <c r="AE110" s="126"/>
      <c r="AF110" s="135">
        <v>2.5999999999999999E-2</v>
      </c>
      <c r="AG110" s="126">
        <v>0.16731555300000001</v>
      </c>
      <c r="AH110" s="126"/>
      <c r="AI110" s="126"/>
      <c r="AJ110" s="126"/>
      <c r="AK110" s="126"/>
    </row>
    <row r="111" spans="1:37" ht="18" customHeight="1">
      <c r="A111" s="126"/>
      <c r="B111" s="126"/>
      <c r="C111" s="126"/>
      <c r="D111" s="126"/>
      <c r="E111" s="126"/>
      <c r="F111" s="134">
        <v>42339</v>
      </c>
      <c r="G111" s="134">
        <v>39417</v>
      </c>
      <c r="H111" s="134">
        <v>43070</v>
      </c>
      <c r="I111" s="134">
        <v>43800</v>
      </c>
      <c r="J111" s="134">
        <v>37956</v>
      </c>
      <c r="K111" s="126"/>
      <c r="L111" s="126">
        <v>4.2629688999999998E-2</v>
      </c>
      <c r="M111" s="126">
        <v>3.2035421000000001E-2</v>
      </c>
      <c r="N111" s="126">
        <v>5.8498151999999998E-2</v>
      </c>
      <c r="O111" s="126">
        <v>0.14133490000000001</v>
      </c>
      <c r="P111" s="126">
        <v>5.7538615000000001E-2</v>
      </c>
      <c r="Q111" s="126">
        <v>1.393804109</v>
      </c>
      <c r="R111" s="135">
        <v>6.8699999999999997E-2</v>
      </c>
      <c r="S111" s="126"/>
      <c r="T111" s="126">
        <v>1.8520312000000001E-2</v>
      </c>
      <c r="U111" s="126">
        <v>1.0598691E-2</v>
      </c>
      <c r="V111" s="126">
        <v>4.6875676999999998E-2</v>
      </c>
      <c r="W111" s="126">
        <v>0.134180562</v>
      </c>
      <c r="X111" s="126">
        <v>2.2718952000000001E-2</v>
      </c>
      <c r="Y111" s="126">
        <v>1.2622479200000001</v>
      </c>
      <c r="Z111" s="135">
        <v>4.7699999999999999E-2</v>
      </c>
      <c r="AA111" s="126"/>
      <c r="AB111" s="126"/>
      <c r="AC111" s="126"/>
      <c r="AD111" s="126"/>
      <c r="AE111" s="126"/>
      <c r="AF111" s="135">
        <v>2.1000000000000001E-2</v>
      </c>
      <c r="AG111" s="126">
        <v>0.13155618899999999</v>
      </c>
      <c r="AH111" s="126"/>
      <c r="AI111" s="126"/>
      <c r="AJ111" s="126"/>
      <c r="AK111" s="126"/>
    </row>
    <row r="112" spans="1:37" ht="18" customHeight="1">
      <c r="A112" s="126"/>
      <c r="B112" s="126"/>
      <c r="C112" s="126"/>
      <c r="D112" s="126"/>
      <c r="E112" s="126"/>
      <c r="F112" s="134">
        <v>43070</v>
      </c>
      <c r="G112" s="134">
        <v>44896</v>
      </c>
      <c r="H112" s="134">
        <v>37956</v>
      </c>
      <c r="I112" s="134">
        <v>42339</v>
      </c>
      <c r="J112" s="134">
        <v>44531</v>
      </c>
      <c r="K112" s="126"/>
      <c r="L112" s="126">
        <v>5.8498151999999998E-2</v>
      </c>
      <c r="M112" s="126">
        <v>-7.6337504E-2</v>
      </c>
      <c r="N112" s="126">
        <v>5.7538615000000001E-2</v>
      </c>
      <c r="O112" s="126">
        <v>4.2629688999999998E-2</v>
      </c>
      <c r="P112" s="126">
        <v>0.16416114700000001</v>
      </c>
      <c r="Q112" s="126">
        <v>1.2795265149999999</v>
      </c>
      <c r="R112" s="135">
        <v>5.0500000000000003E-2</v>
      </c>
      <c r="S112" s="126"/>
      <c r="T112" s="126">
        <v>4.6875676999999998E-2</v>
      </c>
      <c r="U112" s="126">
        <v>-0.100910782</v>
      </c>
      <c r="V112" s="126">
        <v>2.2718952000000001E-2</v>
      </c>
      <c r="W112" s="126">
        <v>1.8520312000000001E-2</v>
      </c>
      <c r="X112" s="126">
        <v>0.116135562</v>
      </c>
      <c r="Y112" s="126">
        <v>1.108868052</v>
      </c>
      <c r="Z112" s="135">
        <v>2.0899999999999998E-2</v>
      </c>
      <c r="AA112" s="126"/>
      <c r="AB112" s="126"/>
      <c r="AC112" s="126"/>
      <c r="AD112" s="126"/>
      <c r="AE112" s="126"/>
      <c r="AF112" s="135">
        <v>2.9700000000000001E-2</v>
      </c>
      <c r="AG112" s="126">
        <v>0.17065846300000001</v>
      </c>
      <c r="AH112" s="126"/>
      <c r="AI112" s="126"/>
      <c r="AJ112" s="126"/>
      <c r="AK112" s="126"/>
    </row>
    <row r="113" spans="1:37" ht="18" customHeight="1">
      <c r="A113" s="126"/>
      <c r="B113" s="126"/>
      <c r="C113" s="126"/>
      <c r="D113" s="126"/>
      <c r="E113" s="126"/>
      <c r="F113" s="134">
        <v>43070</v>
      </c>
      <c r="G113" s="134">
        <v>44166</v>
      </c>
      <c r="H113" s="134">
        <v>41609</v>
      </c>
      <c r="I113" s="134">
        <v>38322</v>
      </c>
      <c r="J113" s="134">
        <v>38322</v>
      </c>
      <c r="K113" s="126"/>
      <c r="L113" s="126">
        <v>5.8498151999999998E-2</v>
      </c>
      <c r="M113" s="126">
        <v>-2.7078563999999999E-2</v>
      </c>
      <c r="N113" s="126">
        <v>0.17569069600000001</v>
      </c>
      <c r="O113" s="126">
        <v>0.22464052400000001</v>
      </c>
      <c r="P113" s="126">
        <v>0.22464052400000001</v>
      </c>
      <c r="Q113" s="126">
        <v>1.927822895</v>
      </c>
      <c r="R113" s="135">
        <v>0.14030000000000001</v>
      </c>
      <c r="S113" s="126"/>
      <c r="T113" s="126">
        <v>4.6875676999999998E-2</v>
      </c>
      <c r="U113" s="126">
        <v>-2.9131743000000002E-2</v>
      </c>
      <c r="V113" s="126">
        <v>0.152406498</v>
      </c>
      <c r="W113" s="126">
        <v>0.13047150199999999</v>
      </c>
      <c r="X113" s="126">
        <v>0.13047150199999999</v>
      </c>
      <c r="Y113" s="126">
        <v>1.538939337</v>
      </c>
      <c r="Z113" s="135">
        <v>0.09</v>
      </c>
      <c r="AA113" s="126"/>
      <c r="AB113" s="126"/>
      <c r="AC113" s="126"/>
      <c r="AD113" s="126"/>
      <c r="AE113" s="126"/>
      <c r="AF113" s="135">
        <v>5.0200000000000002E-2</v>
      </c>
      <c r="AG113" s="126">
        <v>0.38888355800000002</v>
      </c>
      <c r="AH113" s="126"/>
      <c r="AI113" s="126"/>
      <c r="AJ113" s="126"/>
      <c r="AK113" s="126"/>
    </row>
    <row r="114" spans="1:37" ht="18" customHeight="1">
      <c r="A114" s="126"/>
      <c r="B114" s="126"/>
      <c r="C114" s="126"/>
      <c r="D114" s="126"/>
      <c r="E114" s="126"/>
      <c r="F114" s="134">
        <v>44896</v>
      </c>
      <c r="G114" s="134">
        <v>40513</v>
      </c>
      <c r="H114" s="134">
        <v>39417</v>
      </c>
      <c r="I114" s="134">
        <v>44531</v>
      </c>
      <c r="J114" s="134">
        <v>37591</v>
      </c>
      <c r="K114" s="126"/>
      <c r="L114" s="126">
        <v>-7.6337504E-2</v>
      </c>
      <c r="M114" s="126">
        <v>-2.3338489999999998E-3</v>
      </c>
      <c r="N114" s="126">
        <v>3.2035421000000001E-2</v>
      </c>
      <c r="O114" s="126">
        <v>0.16416114700000001</v>
      </c>
      <c r="P114" s="126">
        <v>-0.110106469</v>
      </c>
      <c r="Q114" s="126">
        <v>1.0074463339999999</v>
      </c>
      <c r="R114" s="135">
        <v>1.5E-3</v>
      </c>
      <c r="S114" s="126"/>
      <c r="T114" s="126">
        <v>-0.100910782</v>
      </c>
      <c r="U114" s="126">
        <v>-1.3027189E-2</v>
      </c>
      <c r="V114" s="126">
        <v>1.0598691E-2</v>
      </c>
      <c r="W114" s="126">
        <v>0.116135562</v>
      </c>
      <c r="X114" s="126">
        <v>-0.103872702</v>
      </c>
      <c r="Y114" s="126">
        <v>0.91294794000000001</v>
      </c>
      <c r="Z114" s="135">
        <v>-1.8100000000000002E-2</v>
      </c>
      <c r="AA114" s="126"/>
      <c r="AB114" s="126"/>
      <c r="AC114" s="126"/>
      <c r="AD114" s="126"/>
      <c r="AE114" s="126"/>
      <c r="AF114" s="135">
        <v>1.95E-2</v>
      </c>
      <c r="AG114" s="126">
        <v>9.4498393E-2</v>
      </c>
      <c r="AH114" s="126"/>
      <c r="AI114" s="126"/>
      <c r="AJ114" s="126"/>
      <c r="AK114" s="126"/>
    </row>
    <row r="115" spans="1:37" ht="18" customHeight="1">
      <c r="A115" s="126"/>
      <c r="B115" s="126"/>
      <c r="C115" s="126"/>
      <c r="D115" s="126"/>
      <c r="E115" s="126"/>
      <c r="F115" s="134">
        <v>44531</v>
      </c>
      <c r="G115" s="134">
        <v>42705</v>
      </c>
      <c r="H115" s="134">
        <v>44166</v>
      </c>
      <c r="I115" s="134">
        <v>40513</v>
      </c>
      <c r="J115" s="134">
        <v>38322</v>
      </c>
      <c r="K115" s="126"/>
      <c r="L115" s="126">
        <v>0.16416114700000001</v>
      </c>
      <c r="M115" s="126">
        <v>4.8077380000000003E-2</v>
      </c>
      <c r="N115" s="126">
        <v>-2.7078563999999999E-2</v>
      </c>
      <c r="O115" s="126">
        <v>-2.3338489999999998E-3</v>
      </c>
      <c r="P115" s="126">
        <v>0.22464052400000001</v>
      </c>
      <c r="Q115" s="126">
        <v>1.503005301</v>
      </c>
      <c r="R115" s="135">
        <v>8.4900000000000003E-2</v>
      </c>
      <c r="S115" s="126"/>
      <c r="T115" s="126">
        <v>0.116135562</v>
      </c>
      <c r="U115" s="126">
        <v>3.7457123000000002E-2</v>
      </c>
      <c r="V115" s="126">
        <v>-2.9131743000000002E-2</v>
      </c>
      <c r="W115" s="126">
        <v>-1.3027189E-2</v>
      </c>
      <c r="X115" s="126">
        <v>0.13047150199999999</v>
      </c>
      <c r="Y115" s="126">
        <v>1.273673512</v>
      </c>
      <c r="Z115" s="135">
        <v>4.9599999999999998E-2</v>
      </c>
      <c r="AA115" s="126"/>
      <c r="AB115" s="126"/>
      <c r="AC115" s="126"/>
      <c r="AD115" s="126"/>
      <c r="AE115" s="126"/>
      <c r="AF115" s="135">
        <v>3.5299999999999998E-2</v>
      </c>
      <c r="AG115" s="126">
        <v>0.22933178900000001</v>
      </c>
      <c r="AH115" s="126"/>
      <c r="AI115" s="126"/>
      <c r="AJ115" s="126"/>
      <c r="AK115" s="126"/>
    </row>
    <row r="116" spans="1:37" ht="18" customHeight="1">
      <c r="A116" s="126"/>
      <c r="B116" s="126"/>
      <c r="C116" s="126"/>
      <c r="D116" s="126"/>
      <c r="E116" s="126"/>
      <c r="F116" s="134">
        <v>37591</v>
      </c>
      <c r="G116" s="134">
        <v>39783</v>
      </c>
      <c r="H116" s="134">
        <v>41244</v>
      </c>
      <c r="I116" s="134">
        <v>41609</v>
      </c>
      <c r="J116" s="134">
        <v>42339</v>
      </c>
      <c r="K116" s="126"/>
      <c r="L116" s="126">
        <v>-0.110106469</v>
      </c>
      <c r="M116" s="126">
        <v>-0.29750054799999998</v>
      </c>
      <c r="N116" s="126">
        <v>0.103943622</v>
      </c>
      <c r="O116" s="126">
        <v>0.17569069600000001</v>
      </c>
      <c r="P116" s="126">
        <v>4.2629688999999998E-2</v>
      </c>
      <c r="Q116" s="126">
        <v>0.91819728</v>
      </c>
      <c r="R116" s="135">
        <v>-1.6899999999999998E-2</v>
      </c>
      <c r="S116" s="126"/>
      <c r="T116" s="126">
        <v>-0.103872702</v>
      </c>
      <c r="U116" s="126">
        <v>-0.25525298200000002</v>
      </c>
      <c r="V116" s="126">
        <v>0.100915194</v>
      </c>
      <c r="W116" s="126">
        <v>0.152406498</v>
      </c>
      <c r="X116" s="126">
        <v>1.8520312000000001E-2</v>
      </c>
      <c r="Y116" s="126">
        <v>0.91641709000000005</v>
      </c>
      <c r="Z116" s="135">
        <v>-1.7299999999999999E-2</v>
      </c>
      <c r="AA116" s="126"/>
      <c r="AB116" s="126"/>
      <c r="AC116" s="126"/>
      <c r="AD116" s="126"/>
      <c r="AE116" s="126"/>
      <c r="AF116" s="135">
        <v>4.0000000000000002E-4</v>
      </c>
      <c r="AG116" s="126">
        <v>1.7801900000000001E-3</v>
      </c>
      <c r="AH116" s="126"/>
      <c r="AI116" s="126"/>
      <c r="AJ116" s="126"/>
      <c r="AK116" s="126"/>
    </row>
    <row r="117" spans="1:37" ht="18" customHeight="1">
      <c r="A117" s="126"/>
      <c r="B117" s="126"/>
      <c r="C117" s="126"/>
      <c r="D117" s="126"/>
      <c r="E117" s="126"/>
      <c r="F117" s="134">
        <v>43435</v>
      </c>
      <c r="G117" s="134">
        <v>37591</v>
      </c>
      <c r="H117" s="134">
        <v>40878</v>
      </c>
      <c r="I117" s="134">
        <v>41609</v>
      </c>
      <c r="J117" s="134">
        <v>37591</v>
      </c>
      <c r="K117" s="126"/>
      <c r="L117" s="126">
        <v>-1.2468648000000001E-2</v>
      </c>
      <c r="M117" s="126">
        <v>-0.110106469</v>
      </c>
      <c r="N117" s="126">
        <v>-5.5772149E-2</v>
      </c>
      <c r="O117" s="126">
        <v>0.17569069600000001</v>
      </c>
      <c r="P117" s="126">
        <v>-0.110106469</v>
      </c>
      <c r="Q117" s="126">
        <v>0.89336232800000004</v>
      </c>
      <c r="R117" s="135">
        <v>-2.23E-2</v>
      </c>
      <c r="S117" s="126"/>
      <c r="T117" s="126">
        <v>-2.5883666999999999E-2</v>
      </c>
      <c r="U117" s="126">
        <v>-0.103872702</v>
      </c>
      <c r="V117" s="126">
        <v>-5.3316501000000002E-2</v>
      </c>
      <c r="W117" s="126">
        <v>0.152406498</v>
      </c>
      <c r="X117" s="126">
        <v>-0.103872702</v>
      </c>
      <c r="Y117" s="126">
        <v>0.87411872300000004</v>
      </c>
      <c r="Z117" s="135">
        <v>-2.6499999999999999E-2</v>
      </c>
      <c r="AA117" s="126"/>
      <c r="AB117" s="126"/>
      <c r="AC117" s="126"/>
      <c r="AD117" s="126"/>
      <c r="AE117" s="126"/>
      <c r="AF117" s="135">
        <v>4.1999999999999997E-3</v>
      </c>
      <c r="AG117" s="126">
        <v>1.9243605E-2</v>
      </c>
      <c r="AH117" s="126"/>
      <c r="AI117" s="126"/>
      <c r="AJ117" s="126"/>
      <c r="AK117" s="126"/>
    </row>
    <row r="118" spans="1:37" ht="18" customHeight="1">
      <c r="A118" s="126"/>
      <c r="B118" s="126"/>
      <c r="C118" s="126"/>
      <c r="D118" s="126"/>
      <c r="E118" s="126"/>
      <c r="F118" s="134">
        <v>41974</v>
      </c>
      <c r="G118" s="134">
        <v>44896</v>
      </c>
      <c r="H118" s="134">
        <v>44531</v>
      </c>
      <c r="I118" s="134">
        <v>43435</v>
      </c>
      <c r="J118" s="134">
        <v>40878</v>
      </c>
      <c r="K118" s="126"/>
      <c r="L118" s="126">
        <v>9.7781324000000003E-2</v>
      </c>
      <c r="M118" s="126">
        <v>-7.6337504E-2</v>
      </c>
      <c r="N118" s="126">
        <v>0.16416114700000001</v>
      </c>
      <c r="O118" s="126">
        <v>-1.2468648000000001E-2</v>
      </c>
      <c r="P118" s="126">
        <v>-5.5772149E-2</v>
      </c>
      <c r="Q118" s="126">
        <v>1.124528875</v>
      </c>
      <c r="R118" s="135">
        <v>2.3800000000000002E-2</v>
      </c>
      <c r="S118" s="126"/>
      <c r="T118" s="126">
        <v>7.8593466000000001E-2</v>
      </c>
      <c r="U118" s="126">
        <v>-0.100910782</v>
      </c>
      <c r="V118" s="126">
        <v>0.116135562</v>
      </c>
      <c r="W118" s="126">
        <v>-2.5883666999999999E-2</v>
      </c>
      <c r="X118" s="126">
        <v>-5.3316501000000002E-2</v>
      </c>
      <c r="Y118" s="126">
        <v>1.0147254450000001</v>
      </c>
      <c r="Z118" s="135">
        <v>2.8999999999999998E-3</v>
      </c>
      <c r="AA118" s="126"/>
      <c r="AB118" s="126"/>
      <c r="AC118" s="126"/>
      <c r="AD118" s="126"/>
      <c r="AE118" s="126"/>
      <c r="AF118" s="135">
        <v>2.0799999999999999E-2</v>
      </c>
      <c r="AG118" s="126">
        <v>0.10980342999999999</v>
      </c>
      <c r="AH118" s="126"/>
      <c r="AI118" s="126"/>
      <c r="AJ118" s="126"/>
      <c r="AK118" s="126"/>
    </row>
    <row r="119" spans="1:37" ht="18" customHeight="1">
      <c r="A119" s="126"/>
      <c r="B119" s="126"/>
      <c r="C119" s="126"/>
      <c r="D119" s="126"/>
      <c r="E119" s="126"/>
      <c r="F119" s="134">
        <v>41974</v>
      </c>
      <c r="G119" s="134">
        <v>40878</v>
      </c>
      <c r="H119" s="134">
        <v>39417</v>
      </c>
      <c r="I119" s="134">
        <v>37591</v>
      </c>
      <c r="J119" s="134">
        <v>44531</v>
      </c>
      <c r="K119" s="126"/>
      <c r="L119" s="126">
        <v>9.7781324000000003E-2</v>
      </c>
      <c r="M119" s="126">
        <v>-5.5772149E-2</v>
      </c>
      <c r="N119" s="126">
        <v>3.2035421000000001E-2</v>
      </c>
      <c r="O119" s="126">
        <v>-0.110106469</v>
      </c>
      <c r="P119" s="126">
        <v>0.16416114700000001</v>
      </c>
      <c r="Q119" s="126">
        <v>1.13666584</v>
      </c>
      <c r="R119" s="135">
        <v>2.5999999999999999E-2</v>
      </c>
      <c r="S119" s="126"/>
      <c r="T119" s="126">
        <v>7.8593466000000001E-2</v>
      </c>
      <c r="U119" s="126">
        <v>-5.3316501000000002E-2</v>
      </c>
      <c r="V119" s="126">
        <v>1.0598691E-2</v>
      </c>
      <c r="W119" s="126">
        <v>-0.103872702</v>
      </c>
      <c r="X119" s="126">
        <v>0.116135562</v>
      </c>
      <c r="Y119" s="126">
        <v>1.0493159919999999</v>
      </c>
      <c r="Z119" s="135">
        <v>9.7000000000000003E-3</v>
      </c>
      <c r="AA119" s="126"/>
      <c r="AB119" s="126"/>
      <c r="AC119" s="126"/>
      <c r="AD119" s="126"/>
      <c r="AE119" s="126"/>
      <c r="AF119" s="135">
        <v>1.6299999999999999E-2</v>
      </c>
      <c r="AG119" s="126">
        <v>8.7349846999999994E-2</v>
      </c>
      <c r="AH119" s="126"/>
      <c r="AI119" s="126"/>
      <c r="AJ119" s="126"/>
      <c r="AK119" s="126"/>
    </row>
    <row r="120" spans="1:37" ht="18" customHeight="1">
      <c r="A120" s="126"/>
      <c r="B120" s="126"/>
      <c r="C120" s="126"/>
      <c r="D120" s="126"/>
      <c r="E120" s="126"/>
      <c r="F120" s="134">
        <v>44166</v>
      </c>
      <c r="G120" s="134">
        <v>42705</v>
      </c>
      <c r="H120" s="134">
        <v>41244</v>
      </c>
      <c r="I120" s="134">
        <v>43070</v>
      </c>
      <c r="J120" s="134">
        <v>41609</v>
      </c>
      <c r="K120" s="126"/>
      <c r="L120" s="126">
        <v>-2.7078563999999999E-2</v>
      </c>
      <c r="M120" s="126">
        <v>4.8077380000000003E-2</v>
      </c>
      <c r="N120" s="126">
        <v>0.103943622</v>
      </c>
      <c r="O120" s="126">
        <v>5.8498151999999998E-2</v>
      </c>
      <c r="P120" s="126">
        <v>0.17569069600000001</v>
      </c>
      <c r="Q120" s="126">
        <v>1.432084803</v>
      </c>
      <c r="R120" s="135">
        <v>7.4499999999999997E-2</v>
      </c>
      <c r="S120" s="126"/>
      <c r="T120" s="126">
        <v>-2.9131743000000002E-2</v>
      </c>
      <c r="U120" s="126">
        <v>3.7457123000000002E-2</v>
      </c>
      <c r="V120" s="126">
        <v>0.100915194</v>
      </c>
      <c r="W120" s="126">
        <v>4.6875676999999998E-2</v>
      </c>
      <c r="X120" s="126">
        <v>0.152406498</v>
      </c>
      <c r="Y120" s="126">
        <v>1.3614124809999999</v>
      </c>
      <c r="Z120" s="135">
        <v>6.3600000000000004E-2</v>
      </c>
      <c r="AA120" s="126"/>
      <c r="AB120" s="126"/>
      <c r="AC120" s="126"/>
      <c r="AD120" s="126"/>
      <c r="AE120" s="126"/>
      <c r="AF120" s="135">
        <v>1.0800000000000001E-2</v>
      </c>
      <c r="AG120" s="126">
        <v>7.0672321999999996E-2</v>
      </c>
      <c r="AH120" s="126"/>
      <c r="AI120" s="126"/>
      <c r="AJ120" s="126"/>
      <c r="AK120" s="126"/>
    </row>
    <row r="121" spans="1:37" ht="18" customHeight="1">
      <c r="A121" s="126"/>
      <c r="B121" s="126"/>
      <c r="C121" s="126"/>
      <c r="D121" s="126"/>
      <c r="E121" s="126"/>
      <c r="F121" s="134">
        <v>44896</v>
      </c>
      <c r="G121" s="134">
        <v>38322</v>
      </c>
      <c r="H121" s="134">
        <v>42339</v>
      </c>
      <c r="I121" s="134">
        <v>44531</v>
      </c>
      <c r="J121" s="134">
        <v>44896</v>
      </c>
      <c r="K121" s="126"/>
      <c r="L121" s="126">
        <v>-7.6337504E-2</v>
      </c>
      <c r="M121" s="126">
        <v>0.22464052400000001</v>
      </c>
      <c r="N121" s="126">
        <v>4.2629688999999998E-2</v>
      </c>
      <c r="O121" s="126">
        <v>0.16416114700000001</v>
      </c>
      <c r="P121" s="126">
        <v>-7.6337504E-2</v>
      </c>
      <c r="Q121" s="126">
        <v>1.3214853280000001</v>
      </c>
      <c r="R121" s="135">
        <v>5.7299999999999997E-2</v>
      </c>
      <c r="S121" s="126"/>
      <c r="T121" s="126">
        <v>-0.100910782</v>
      </c>
      <c r="U121" s="126">
        <v>0.13047150199999999</v>
      </c>
      <c r="V121" s="126">
        <v>1.8520312000000001E-2</v>
      </c>
      <c r="W121" s="126">
        <v>0.116135562</v>
      </c>
      <c r="X121" s="126">
        <v>-0.100910782</v>
      </c>
      <c r="Y121" s="126">
        <v>1.0653525880000001</v>
      </c>
      <c r="Z121" s="135">
        <v>1.2699999999999999E-2</v>
      </c>
      <c r="AA121" s="126"/>
      <c r="AB121" s="126"/>
      <c r="AC121" s="126"/>
      <c r="AD121" s="126"/>
      <c r="AE121" s="126"/>
      <c r="AF121" s="135">
        <v>4.4600000000000001E-2</v>
      </c>
      <c r="AG121" s="126">
        <v>0.25613274000000003</v>
      </c>
      <c r="AH121" s="126"/>
      <c r="AI121" s="126"/>
      <c r="AJ121" s="126"/>
      <c r="AK121" s="126"/>
    </row>
    <row r="122" spans="1:37" ht="18" customHeight="1">
      <c r="A122" s="126"/>
      <c r="B122" s="126"/>
      <c r="C122" s="126"/>
      <c r="D122" s="126"/>
      <c r="E122" s="126"/>
      <c r="F122" s="134">
        <v>40148</v>
      </c>
      <c r="G122" s="134">
        <v>41609</v>
      </c>
      <c r="H122" s="134">
        <v>42705</v>
      </c>
      <c r="I122" s="134">
        <v>44896</v>
      </c>
      <c r="J122" s="134">
        <v>37591</v>
      </c>
      <c r="K122" s="126"/>
      <c r="L122" s="126">
        <v>0.114944221</v>
      </c>
      <c r="M122" s="126">
        <v>0.17569069600000001</v>
      </c>
      <c r="N122" s="126">
        <v>4.8077380000000003E-2</v>
      </c>
      <c r="O122" s="126">
        <v>-7.6337504E-2</v>
      </c>
      <c r="P122" s="126">
        <v>-0.110106469</v>
      </c>
      <c r="Q122" s="126">
        <v>1.1644726519999999</v>
      </c>
      <c r="R122" s="135">
        <v>3.09E-2</v>
      </c>
      <c r="S122" s="126"/>
      <c r="T122" s="126">
        <v>8.4059724000000002E-2</v>
      </c>
      <c r="U122" s="126">
        <v>0.152406498</v>
      </c>
      <c r="V122" s="126">
        <v>3.7457123000000002E-2</v>
      </c>
      <c r="W122" s="126">
        <v>-0.100910782</v>
      </c>
      <c r="X122" s="126">
        <v>-0.103872702</v>
      </c>
      <c r="Y122" s="126">
        <v>1.071586073</v>
      </c>
      <c r="Z122" s="135">
        <v>1.3899999999999999E-2</v>
      </c>
      <c r="AA122" s="126"/>
      <c r="AB122" s="126"/>
      <c r="AC122" s="126"/>
      <c r="AD122" s="126"/>
      <c r="AE122" s="126"/>
      <c r="AF122" s="135">
        <v>1.7000000000000001E-2</v>
      </c>
      <c r="AG122" s="126">
        <v>9.2886578999999997E-2</v>
      </c>
      <c r="AH122" s="126"/>
      <c r="AI122" s="126"/>
      <c r="AJ122" s="126"/>
      <c r="AK122" s="126"/>
    </row>
    <row r="123" spans="1:37" ht="18" customHeight="1">
      <c r="A123" s="126"/>
      <c r="B123" s="126"/>
      <c r="C123" s="126"/>
      <c r="D123" s="126"/>
      <c r="E123" s="126"/>
      <c r="F123" s="134">
        <v>43070</v>
      </c>
      <c r="G123" s="134">
        <v>43800</v>
      </c>
      <c r="H123" s="134">
        <v>41609</v>
      </c>
      <c r="I123" s="134">
        <v>38687</v>
      </c>
      <c r="J123" s="134">
        <v>41609</v>
      </c>
      <c r="K123" s="126"/>
      <c r="L123" s="126">
        <v>5.8498151999999998E-2</v>
      </c>
      <c r="M123" s="126">
        <v>0.14133490000000001</v>
      </c>
      <c r="N123" s="126">
        <v>0.17569069600000001</v>
      </c>
      <c r="O123" s="126">
        <v>0.15985938099999999</v>
      </c>
      <c r="P123" s="126">
        <v>0.17569069600000001</v>
      </c>
      <c r="Q123" s="126">
        <v>2.036176583</v>
      </c>
      <c r="R123" s="135">
        <v>0.15279999999999999</v>
      </c>
      <c r="S123" s="126"/>
      <c r="T123" s="126">
        <v>4.6875676999999998E-2</v>
      </c>
      <c r="U123" s="126">
        <v>0.134180562</v>
      </c>
      <c r="V123" s="126">
        <v>0.152406498</v>
      </c>
      <c r="W123" s="126">
        <v>0.12530372300000001</v>
      </c>
      <c r="X123" s="126">
        <v>0.152406498</v>
      </c>
      <c r="Y123" s="126">
        <v>1.8425914160000001</v>
      </c>
      <c r="Z123" s="135">
        <v>0.13</v>
      </c>
      <c r="AA123" s="126"/>
      <c r="AB123" s="126"/>
      <c r="AC123" s="126"/>
      <c r="AD123" s="126"/>
      <c r="AE123" s="126"/>
      <c r="AF123" s="135">
        <v>2.2800000000000001E-2</v>
      </c>
      <c r="AG123" s="126">
        <v>0.193585167</v>
      </c>
      <c r="AH123" s="126"/>
      <c r="AI123" s="126"/>
      <c r="AJ123" s="126"/>
      <c r="AK123" s="126"/>
    </row>
    <row r="124" spans="1:37" ht="18" customHeight="1">
      <c r="A124" s="126"/>
      <c r="B124" s="126"/>
      <c r="C124" s="126"/>
      <c r="D124" s="126"/>
      <c r="E124" s="126"/>
      <c r="F124" s="134">
        <v>44166</v>
      </c>
      <c r="G124" s="134">
        <v>43800</v>
      </c>
      <c r="H124" s="134">
        <v>38687</v>
      </c>
      <c r="I124" s="134">
        <v>44531</v>
      </c>
      <c r="J124" s="134">
        <v>41974</v>
      </c>
      <c r="K124" s="126"/>
      <c r="L124" s="126">
        <v>-2.7078563999999999E-2</v>
      </c>
      <c r="M124" s="126">
        <v>0.14133490000000001</v>
      </c>
      <c r="N124" s="126">
        <v>0.15985938099999999</v>
      </c>
      <c r="O124" s="126">
        <v>0.16416114700000001</v>
      </c>
      <c r="P124" s="126">
        <v>9.7781324000000003E-2</v>
      </c>
      <c r="Q124" s="126">
        <v>1.7092560000000001</v>
      </c>
      <c r="R124" s="135">
        <v>0.1132</v>
      </c>
      <c r="S124" s="126"/>
      <c r="T124" s="126">
        <v>-2.9131743000000002E-2</v>
      </c>
      <c r="U124" s="126">
        <v>0.134180562</v>
      </c>
      <c r="V124" s="126">
        <v>0.12530372300000001</v>
      </c>
      <c r="W124" s="126">
        <v>0.116135562</v>
      </c>
      <c r="X124" s="126">
        <v>7.8593466000000001E-2</v>
      </c>
      <c r="Y124" s="126">
        <v>1.5297151929999999</v>
      </c>
      <c r="Z124" s="135">
        <v>8.8700000000000001E-2</v>
      </c>
      <c r="AA124" s="126"/>
      <c r="AB124" s="126"/>
      <c r="AC124" s="126"/>
      <c r="AD124" s="126"/>
      <c r="AE124" s="126"/>
      <c r="AF124" s="135">
        <v>2.4400000000000002E-2</v>
      </c>
      <c r="AG124" s="126">
        <v>0.179540808</v>
      </c>
      <c r="AH124" s="126"/>
      <c r="AI124" s="126"/>
      <c r="AJ124" s="126"/>
      <c r="AK124" s="126"/>
    </row>
    <row r="125" spans="1:37" ht="18" customHeight="1">
      <c r="A125" s="126"/>
      <c r="B125" s="126"/>
      <c r="C125" s="126"/>
      <c r="D125" s="126"/>
      <c r="E125" s="126"/>
      <c r="F125" s="134">
        <v>40878</v>
      </c>
      <c r="G125" s="134">
        <v>40513</v>
      </c>
      <c r="H125" s="134">
        <v>44166</v>
      </c>
      <c r="I125" s="134">
        <v>41244</v>
      </c>
      <c r="J125" s="134">
        <v>40878</v>
      </c>
      <c r="K125" s="126"/>
      <c r="L125" s="126">
        <v>-5.5772149E-2</v>
      </c>
      <c r="M125" s="126">
        <v>-2.3338489999999998E-3</v>
      </c>
      <c r="N125" s="126">
        <v>-2.7078563999999999E-2</v>
      </c>
      <c r="O125" s="126">
        <v>0.103943622</v>
      </c>
      <c r="P125" s="126">
        <v>-5.5772149E-2</v>
      </c>
      <c r="Q125" s="126">
        <v>0.96366352300000002</v>
      </c>
      <c r="R125" s="135">
        <v>-7.4000000000000003E-3</v>
      </c>
      <c r="S125" s="126"/>
      <c r="T125" s="126">
        <v>-5.3316501000000002E-2</v>
      </c>
      <c r="U125" s="126">
        <v>-1.3027189E-2</v>
      </c>
      <c r="V125" s="126">
        <v>-2.9131743000000002E-2</v>
      </c>
      <c r="W125" s="126">
        <v>0.100915194</v>
      </c>
      <c r="X125" s="126">
        <v>-5.3316501000000002E-2</v>
      </c>
      <c r="Y125" s="126">
        <v>0.95325127799999998</v>
      </c>
      <c r="Z125" s="135">
        <v>-9.4999999999999998E-3</v>
      </c>
      <c r="AA125" s="126"/>
      <c r="AB125" s="126"/>
      <c r="AC125" s="126"/>
      <c r="AD125" s="126"/>
      <c r="AE125" s="126"/>
      <c r="AF125" s="135">
        <v>2.2000000000000001E-3</v>
      </c>
      <c r="AG125" s="126">
        <v>1.0412245000000001E-2</v>
      </c>
      <c r="AH125" s="126"/>
      <c r="AI125" s="126"/>
      <c r="AJ125" s="126"/>
      <c r="AK125" s="126"/>
    </row>
    <row r="126" spans="1:37" ht="18" customHeight="1">
      <c r="A126" s="126"/>
      <c r="B126" s="126"/>
      <c r="C126" s="126"/>
      <c r="D126" s="126"/>
      <c r="E126" s="126"/>
      <c r="F126" s="140">
        <v>41244</v>
      </c>
      <c r="G126" s="134">
        <v>40148</v>
      </c>
      <c r="H126" s="134">
        <v>43435</v>
      </c>
      <c r="I126" s="134">
        <v>38687</v>
      </c>
      <c r="J126" s="134">
        <v>41974</v>
      </c>
      <c r="K126" s="126"/>
      <c r="L126" s="126">
        <v>0.103943622</v>
      </c>
      <c r="M126" s="126">
        <v>0.114944221</v>
      </c>
      <c r="N126" s="126">
        <v>-1.2468648000000001E-2</v>
      </c>
      <c r="O126" s="126">
        <v>0.15985938099999999</v>
      </c>
      <c r="P126" s="126">
        <v>9.7781324000000003E-2</v>
      </c>
      <c r="Q126" s="126">
        <v>1.5905182410000001</v>
      </c>
      <c r="R126" s="135">
        <v>9.7299999999999998E-2</v>
      </c>
      <c r="S126" s="126"/>
      <c r="T126" s="126">
        <v>0.100915194</v>
      </c>
      <c r="U126" s="126">
        <v>8.4059724000000002E-2</v>
      </c>
      <c r="V126" s="126">
        <v>-2.5883666999999999E-2</v>
      </c>
      <c r="W126" s="126">
        <v>0.12530372300000001</v>
      </c>
      <c r="X126" s="126">
        <v>7.8593466000000001E-2</v>
      </c>
      <c r="Y126" s="126">
        <v>1.4376192409999999</v>
      </c>
      <c r="Z126" s="135">
        <v>7.5300000000000006E-2</v>
      </c>
      <c r="AA126" s="126"/>
      <c r="AB126" s="126"/>
      <c r="AC126" s="126"/>
      <c r="AD126" s="126"/>
      <c r="AE126" s="126"/>
      <c r="AF126" s="135">
        <v>2.1999999999999999E-2</v>
      </c>
      <c r="AG126" s="126">
        <v>0.15289900000000001</v>
      </c>
      <c r="AH126" s="126"/>
      <c r="AI126" s="126"/>
      <c r="AJ126" s="126"/>
      <c r="AK126" s="126"/>
    </row>
    <row r="127" spans="1:37" ht="18" customHeight="1">
      <c r="A127" s="126"/>
      <c r="B127" s="126"/>
      <c r="C127" s="126"/>
      <c r="D127" s="126"/>
      <c r="E127" s="126"/>
      <c r="F127" s="134">
        <v>39783</v>
      </c>
      <c r="G127" s="134">
        <v>40148</v>
      </c>
      <c r="H127" s="134">
        <v>43800</v>
      </c>
      <c r="I127" s="134">
        <v>41974</v>
      </c>
      <c r="J127" s="134">
        <v>40148</v>
      </c>
      <c r="K127" s="126"/>
      <c r="L127" s="126">
        <v>-0.29750054799999998</v>
      </c>
      <c r="M127" s="126">
        <v>0.114944221</v>
      </c>
      <c r="N127" s="126">
        <v>0.14133490000000001</v>
      </c>
      <c r="O127" s="126">
        <v>9.7781324000000003E-2</v>
      </c>
      <c r="P127" s="126">
        <v>0.114944221</v>
      </c>
      <c r="Q127" s="126">
        <v>1.1870890329999999</v>
      </c>
      <c r="R127" s="135">
        <v>3.49E-2</v>
      </c>
      <c r="S127" s="126"/>
      <c r="T127" s="126">
        <v>-0.25525298200000002</v>
      </c>
      <c r="U127" s="126">
        <v>8.4059724000000002E-2</v>
      </c>
      <c r="V127" s="126">
        <v>0.134180562</v>
      </c>
      <c r="W127" s="126">
        <v>7.8593466000000001E-2</v>
      </c>
      <c r="X127" s="126">
        <v>8.4059724000000002E-2</v>
      </c>
      <c r="Y127" s="126">
        <v>1.133874461</v>
      </c>
      <c r="Z127" s="135">
        <v>2.5399999999999999E-2</v>
      </c>
      <c r="AA127" s="126"/>
      <c r="AB127" s="126"/>
      <c r="AC127" s="126"/>
      <c r="AD127" s="126"/>
      <c r="AE127" s="126"/>
      <c r="AF127" s="135">
        <v>9.4000000000000004E-3</v>
      </c>
      <c r="AG127" s="126">
        <v>5.3214572000000002E-2</v>
      </c>
      <c r="AH127" s="126"/>
      <c r="AI127" s="126"/>
      <c r="AJ127" s="126"/>
      <c r="AK127" s="126"/>
    </row>
    <row r="128" spans="1:37" ht="18" customHeight="1">
      <c r="A128" s="126"/>
      <c r="B128" s="126"/>
      <c r="C128" s="126"/>
      <c r="D128" s="126"/>
      <c r="E128" s="126"/>
      <c r="F128" s="134">
        <v>44531</v>
      </c>
      <c r="G128" s="134">
        <v>43070</v>
      </c>
      <c r="H128" s="134">
        <v>44166</v>
      </c>
      <c r="I128" s="134">
        <v>44166</v>
      </c>
      <c r="J128" s="134">
        <v>40148</v>
      </c>
      <c r="K128" s="126"/>
      <c r="L128" s="126">
        <v>0.16416114700000001</v>
      </c>
      <c r="M128" s="126">
        <v>5.8498151999999998E-2</v>
      </c>
      <c r="N128" s="126">
        <v>-2.7078563999999999E-2</v>
      </c>
      <c r="O128" s="126">
        <v>-2.7078563999999999E-2</v>
      </c>
      <c r="P128" s="126">
        <v>0.114944221</v>
      </c>
      <c r="Q128" s="126">
        <v>1.3276977050000001</v>
      </c>
      <c r="R128" s="135">
        <v>5.8299999999999998E-2</v>
      </c>
      <c r="S128" s="126"/>
      <c r="T128" s="126">
        <v>0.116135562</v>
      </c>
      <c r="U128" s="126">
        <v>4.6875676999999998E-2</v>
      </c>
      <c r="V128" s="126">
        <v>-2.9131743000000002E-2</v>
      </c>
      <c r="W128" s="126">
        <v>-2.9131743000000002E-2</v>
      </c>
      <c r="X128" s="126">
        <v>8.4059724000000002E-2</v>
      </c>
      <c r="Y128" s="126">
        <v>1.2078083989999999</v>
      </c>
      <c r="Z128" s="135">
        <v>3.85E-2</v>
      </c>
      <c r="AA128" s="126"/>
      <c r="AB128" s="126"/>
      <c r="AC128" s="126"/>
      <c r="AD128" s="126"/>
      <c r="AE128" s="126"/>
      <c r="AF128" s="135">
        <v>1.9800000000000002E-2</v>
      </c>
      <c r="AG128" s="126">
        <v>0.119889305</v>
      </c>
      <c r="AH128" s="126"/>
      <c r="AI128" s="126"/>
      <c r="AJ128" s="126"/>
      <c r="AK128" s="126"/>
    </row>
    <row r="129" spans="1:37" ht="18" customHeight="1">
      <c r="A129" s="126"/>
      <c r="B129" s="126"/>
      <c r="C129" s="126"/>
      <c r="D129" s="126"/>
      <c r="E129" s="126"/>
      <c r="F129" s="134">
        <v>39417</v>
      </c>
      <c r="G129" s="134">
        <v>40878</v>
      </c>
      <c r="H129" s="134">
        <v>37591</v>
      </c>
      <c r="I129" s="134">
        <v>44531</v>
      </c>
      <c r="J129" s="134">
        <v>43435</v>
      </c>
      <c r="K129" s="126"/>
      <c r="L129" s="126">
        <v>3.2035421000000001E-2</v>
      </c>
      <c r="M129" s="126">
        <v>-5.5772149E-2</v>
      </c>
      <c r="N129" s="126">
        <v>-0.110106469</v>
      </c>
      <c r="O129" s="126">
        <v>0.16416114700000001</v>
      </c>
      <c r="P129" s="126">
        <v>-1.2468648000000001E-2</v>
      </c>
      <c r="Q129" s="126">
        <v>1.018009554</v>
      </c>
      <c r="R129" s="135">
        <v>3.5999999999999999E-3</v>
      </c>
      <c r="S129" s="126"/>
      <c r="T129" s="126">
        <v>1.0598691E-2</v>
      </c>
      <c r="U129" s="126">
        <v>-5.3316501000000002E-2</v>
      </c>
      <c r="V129" s="126">
        <v>-0.103872702</v>
      </c>
      <c r="W129" s="126">
        <v>0.116135562</v>
      </c>
      <c r="X129" s="126">
        <v>-2.5883666999999999E-2</v>
      </c>
      <c r="Y129" s="126">
        <v>0.94521901500000005</v>
      </c>
      <c r="Z129" s="135">
        <v>-1.12E-2</v>
      </c>
      <c r="AA129" s="126"/>
      <c r="AB129" s="126"/>
      <c r="AC129" s="126"/>
      <c r="AD129" s="126"/>
      <c r="AE129" s="126"/>
      <c r="AF129" s="135">
        <v>1.4800000000000001E-2</v>
      </c>
      <c r="AG129" s="126">
        <v>7.2790539000000001E-2</v>
      </c>
      <c r="AH129" s="126"/>
      <c r="AI129" s="126"/>
      <c r="AJ129" s="126"/>
      <c r="AK129" s="126"/>
    </row>
    <row r="130" spans="1:37" ht="18" customHeight="1">
      <c r="A130" s="126"/>
      <c r="B130" s="126"/>
      <c r="C130" s="126"/>
      <c r="D130" s="126"/>
      <c r="E130" s="126"/>
      <c r="F130" s="134">
        <v>40148</v>
      </c>
      <c r="G130" s="134">
        <v>38322</v>
      </c>
      <c r="H130" s="134">
        <v>37591</v>
      </c>
      <c r="I130" s="134">
        <v>40513</v>
      </c>
      <c r="J130" s="134">
        <v>41244</v>
      </c>
      <c r="K130" s="126"/>
      <c r="L130" s="126">
        <v>0.114944221</v>
      </c>
      <c r="M130" s="126">
        <v>0.22464052400000001</v>
      </c>
      <c r="N130" s="126">
        <v>-0.110106469</v>
      </c>
      <c r="O130" s="126">
        <v>-2.3338489999999998E-3</v>
      </c>
      <c r="P130" s="126">
        <v>0.103943622</v>
      </c>
      <c r="Q130" s="126">
        <v>1.392482395</v>
      </c>
      <c r="R130" s="135">
        <v>6.8500000000000005E-2</v>
      </c>
      <c r="S130" s="126"/>
      <c r="T130" s="126">
        <v>8.4059724000000002E-2</v>
      </c>
      <c r="U130" s="126">
        <v>0.13047150199999999</v>
      </c>
      <c r="V130" s="126">
        <v>-0.103872702</v>
      </c>
      <c r="W130" s="126">
        <v>-1.3027189E-2</v>
      </c>
      <c r="X130" s="126">
        <v>0.100915194</v>
      </c>
      <c r="Y130" s="126">
        <v>1.2196287729999999</v>
      </c>
      <c r="Z130" s="135">
        <v>4.0500000000000001E-2</v>
      </c>
      <c r="AA130" s="126"/>
      <c r="AB130" s="126"/>
      <c r="AC130" s="126"/>
      <c r="AD130" s="126"/>
      <c r="AE130" s="126"/>
      <c r="AF130" s="135">
        <v>2.8000000000000001E-2</v>
      </c>
      <c r="AG130" s="126">
        <v>0.17285362200000001</v>
      </c>
      <c r="AH130" s="126"/>
      <c r="AI130" s="126"/>
      <c r="AJ130" s="126"/>
      <c r="AK130" s="126"/>
    </row>
    <row r="131" spans="1:37" ht="18" customHeight="1">
      <c r="A131" s="126"/>
      <c r="B131" s="126"/>
      <c r="C131" s="126"/>
      <c r="D131" s="126"/>
      <c r="E131" s="126"/>
      <c r="F131" s="134">
        <v>39783</v>
      </c>
      <c r="G131" s="134">
        <v>42705</v>
      </c>
      <c r="H131" s="134">
        <v>39417</v>
      </c>
      <c r="I131" s="134">
        <v>40878</v>
      </c>
      <c r="J131" s="134">
        <v>39783</v>
      </c>
      <c r="K131" s="126"/>
      <c r="L131" s="126">
        <v>-0.29750054799999998</v>
      </c>
      <c r="M131" s="126">
        <v>4.8077380000000003E-2</v>
      </c>
      <c r="N131" s="126">
        <v>3.2035421000000001E-2</v>
      </c>
      <c r="O131" s="126">
        <v>-5.5772149E-2</v>
      </c>
      <c r="P131" s="126">
        <v>-0.29750054799999998</v>
      </c>
      <c r="Q131" s="126">
        <v>0.56515206500000004</v>
      </c>
      <c r="R131" s="135">
        <v>-0.1079</v>
      </c>
      <c r="S131" s="126"/>
      <c r="T131" s="126">
        <v>-0.25525298200000002</v>
      </c>
      <c r="U131" s="126">
        <v>3.7457123000000002E-2</v>
      </c>
      <c r="V131" s="126">
        <v>1.0598691E-2</v>
      </c>
      <c r="W131" s="126">
        <v>-5.3316501000000002E-2</v>
      </c>
      <c r="X131" s="126">
        <v>-0.25525298200000002</v>
      </c>
      <c r="Y131" s="126">
        <v>0.59704269700000001</v>
      </c>
      <c r="Z131" s="135">
        <v>-9.8000000000000004E-2</v>
      </c>
      <c r="AA131" s="126"/>
      <c r="AB131" s="126"/>
      <c r="AC131" s="126"/>
      <c r="AD131" s="126"/>
      <c r="AE131" s="126"/>
      <c r="AF131" s="135">
        <v>-9.7999999999999997E-3</v>
      </c>
      <c r="AG131" s="126">
        <v>-3.1890632000000002E-2</v>
      </c>
      <c r="AH131" s="126"/>
      <c r="AI131" s="126"/>
      <c r="AJ131" s="126"/>
      <c r="AK131" s="126"/>
    </row>
    <row r="132" spans="1:37" ht="18" customHeight="1">
      <c r="A132" s="126"/>
      <c r="B132" s="126"/>
      <c r="C132" s="126"/>
      <c r="D132" s="126"/>
      <c r="E132" s="126"/>
      <c r="F132" s="134">
        <v>38322</v>
      </c>
      <c r="G132" s="134">
        <v>38322</v>
      </c>
      <c r="H132" s="134">
        <v>38322</v>
      </c>
      <c r="I132" s="134">
        <v>43435</v>
      </c>
      <c r="J132" s="134">
        <v>44531</v>
      </c>
      <c r="K132" s="126"/>
      <c r="L132" s="126">
        <v>0.22464052400000001</v>
      </c>
      <c r="M132" s="126">
        <v>0.22464052400000001</v>
      </c>
      <c r="N132" s="126">
        <v>0.22464052400000001</v>
      </c>
      <c r="O132" s="126">
        <v>-1.2468648000000001E-2</v>
      </c>
      <c r="P132" s="126">
        <v>0.16416114700000001</v>
      </c>
      <c r="Q132" s="126">
        <v>2.283282432</v>
      </c>
      <c r="R132" s="135">
        <v>0.17949999999999999</v>
      </c>
      <c r="S132" s="126"/>
      <c r="T132" s="126">
        <v>0.13047150199999999</v>
      </c>
      <c r="U132" s="126">
        <v>0.13047150199999999</v>
      </c>
      <c r="V132" s="126">
        <v>0.13047150199999999</v>
      </c>
      <c r="W132" s="126">
        <v>-2.5883666999999999E-2</v>
      </c>
      <c r="X132" s="126">
        <v>0.116135562</v>
      </c>
      <c r="Y132" s="126">
        <v>1.618769675</v>
      </c>
      <c r="Z132" s="135">
        <v>0.1011</v>
      </c>
      <c r="AA132" s="126"/>
      <c r="AB132" s="126"/>
      <c r="AC132" s="126"/>
      <c r="AD132" s="126"/>
      <c r="AE132" s="126"/>
      <c r="AF132" s="135">
        <v>7.8399999999999997E-2</v>
      </c>
      <c r="AG132" s="126">
        <v>0.66451275600000004</v>
      </c>
      <c r="AH132" s="126"/>
      <c r="AI132" s="126"/>
      <c r="AJ132" s="126"/>
      <c r="AK132" s="126"/>
    </row>
    <row r="133" spans="1:37" ht="18" customHeight="1">
      <c r="A133" s="126"/>
      <c r="B133" s="126"/>
      <c r="C133" s="126"/>
      <c r="D133" s="126"/>
      <c r="E133" s="126"/>
      <c r="F133" s="134">
        <v>43800</v>
      </c>
      <c r="G133" s="134">
        <v>43800</v>
      </c>
      <c r="H133" s="134">
        <v>41974</v>
      </c>
      <c r="I133" s="134">
        <v>40878</v>
      </c>
      <c r="J133" s="134">
        <v>40878</v>
      </c>
      <c r="K133" s="126"/>
      <c r="L133" s="126">
        <v>0.14133490000000001</v>
      </c>
      <c r="M133" s="126">
        <v>0.14133490000000001</v>
      </c>
      <c r="N133" s="126">
        <v>9.7781324000000003E-2</v>
      </c>
      <c r="O133" s="126">
        <v>-5.5772149E-2</v>
      </c>
      <c r="P133" s="126">
        <v>-5.5772149E-2</v>
      </c>
      <c r="Q133" s="126">
        <v>1.3085332160000001</v>
      </c>
      <c r="R133" s="135">
        <v>5.5300000000000002E-2</v>
      </c>
      <c r="S133" s="126"/>
      <c r="T133" s="126">
        <v>0.134180562</v>
      </c>
      <c r="U133" s="126">
        <v>0.134180562</v>
      </c>
      <c r="V133" s="126">
        <v>7.8593466000000001E-2</v>
      </c>
      <c r="W133" s="126">
        <v>-5.3316501000000002E-2</v>
      </c>
      <c r="X133" s="126">
        <v>-5.3316501000000002E-2</v>
      </c>
      <c r="Y133" s="126">
        <v>1.271658035</v>
      </c>
      <c r="Z133" s="135">
        <v>4.9200000000000001E-2</v>
      </c>
      <c r="AA133" s="126"/>
      <c r="AB133" s="126"/>
      <c r="AC133" s="126"/>
      <c r="AD133" s="126"/>
      <c r="AE133" s="126"/>
      <c r="AF133" s="135">
        <v>6.0000000000000001E-3</v>
      </c>
      <c r="AG133" s="126">
        <v>3.6875181E-2</v>
      </c>
      <c r="AH133" s="126"/>
      <c r="AI133" s="126"/>
      <c r="AJ133" s="126"/>
      <c r="AK133" s="126"/>
    </row>
    <row r="134" spans="1:37" ht="18" customHeight="1">
      <c r="A134" s="126"/>
      <c r="B134" s="126"/>
      <c r="C134" s="126"/>
      <c r="D134" s="126"/>
      <c r="E134" s="126"/>
      <c r="F134" s="134">
        <v>41609</v>
      </c>
      <c r="G134" s="134">
        <v>37591</v>
      </c>
      <c r="H134" s="134">
        <v>44896</v>
      </c>
      <c r="I134" s="134">
        <v>41244</v>
      </c>
      <c r="J134" s="134">
        <v>44531</v>
      </c>
      <c r="K134" s="126"/>
      <c r="L134" s="126">
        <v>0.17569069600000001</v>
      </c>
      <c r="M134" s="126">
        <v>-0.110106469</v>
      </c>
      <c r="N134" s="126">
        <v>-7.6337504E-2</v>
      </c>
      <c r="O134" s="126">
        <v>0.103943622</v>
      </c>
      <c r="P134" s="126">
        <v>0.16416114700000001</v>
      </c>
      <c r="Q134" s="126">
        <v>1.2934997020000001</v>
      </c>
      <c r="R134" s="135">
        <v>5.28E-2</v>
      </c>
      <c r="S134" s="126"/>
      <c r="T134" s="126">
        <v>0.152406498</v>
      </c>
      <c r="U134" s="126">
        <v>-0.103872702</v>
      </c>
      <c r="V134" s="126">
        <v>-0.100910782</v>
      </c>
      <c r="W134" s="126">
        <v>0.100915194</v>
      </c>
      <c r="X134" s="126">
        <v>0.116135562</v>
      </c>
      <c r="Y134" s="126">
        <v>1.1790084279999999</v>
      </c>
      <c r="Z134" s="135">
        <v>3.3500000000000002E-2</v>
      </c>
      <c r="AA134" s="126"/>
      <c r="AB134" s="126"/>
      <c r="AC134" s="126"/>
      <c r="AD134" s="126"/>
      <c r="AE134" s="126"/>
      <c r="AF134" s="135">
        <v>1.9300000000000001E-2</v>
      </c>
      <c r="AG134" s="126">
        <v>0.114491274</v>
      </c>
      <c r="AH134" s="126"/>
      <c r="AI134" s="126"/>
      <c r="AJ134" s="126"/>
      <c r="AK134" s="126"/>
    </row>
    <row r="135" spans="1:37" ht="18" customHeight="1">
      <c r="A135" s="126"/>
      <c r="B135" s="126"/>
      <c r="C135" s="126"/>
      <c r="D135" s="126"/>
      <c r="E135" s="126"/>
      <c r="F135" s="134">
        <v>42339</v>
      </c>
      <c r="G135" s="134">
        <v>42705</v>
      </c>
      <c r="H135" s="134">
        <v>41609</v>
      </c>
      <c r="I135" s="134">
        <v>43800</v>
      </c>
      <c r="J135" s="134">
        <v>41974</v>
      </c>
      <c r="K135" s="126"/>
      <c r="L135" s="126">
        <v>4.2629688999999998E-2</v>
      </c>
      <c r="M135" s="126">
        <v>4.8077380000000003E-2</v>
      </c>
      <c r="N135" s="126">
        <v>0.17569069600000001</v>
      </c>
      <c r="O135" s="126">
        <v>0.14133490000000001</v>
      </c>
      <c r="P135" s="126">
        <v>9.7781324000000003E-2</v>
      </c>
      <c r="Q135" s="126">
        <v>1.6578374119999999</v>
      </c>
      <c r="R135" s="135">
        <v>0.10639999999999999</v>
      </c>
      <c r="S135" s="126"/>
      <c r="T135" s="126">
        <v>1.8520312000000001E-2</v>
      </c>
      <c r="U135" s="126">
        <v>3.7457123000000002E-2</v>
      </c>
      <c r="V135" s="126">
        <v>0.152406498</v>
      </c>
      <c r="W135" s="126">
        <v>0.134180562</v>
      </c>
      <c r="X135" s="126">
        <v>7.8593466000000001E-2</v>
      </c>
      <c r="Y135" s="126">
        <v>1.5237249500000001</v>
      </c>
      <c r="Z135" s="135">
        <v>8.7900000000000006E-2</v>
      </c>
      <c r="AA135" s="126"/>
      <c r="AB135" s="126"/>
      <c r="AC135" s="126"/>
      <c r="AD135" s="126"/>
      <c r="AE135" s="126"/>
      <c r="AF135" s="135">
        <v>1.8499999999999999E-2</v>
      </c>
      <c r="AG135" s="126">
        <v>0.13411246299999999</v>
      </c>
      <c r="AH135" s="126"/>
      <c r="AI135" s="126"/>
      <c r="AJ135" s="126"/>
      <c r="AK135" s="126"/>
    </row>
    <row r="136" spans="1:37" ht="18" customHeight="1">
      <c r="A136" s="126"/>
      <c r="B136" s="126"/>
      <c r="C136" s="126"/>
      <c r="D136" s="126"/>
      <c r="E136" s="126"/>
      <c r="F136" s="134">
        <v>42705</v>
      </c>
      <c r="G136" s="134">
        <v>40878</v>
      </c>
      <c r="H136" s="134">
        <v>44896</v>
      </c>
      <c r="I136" s="134">
        <v>37591</v>
      </c>
      <c r="J136" s="134">
        <v>43070</v>
      </c>
      <c r="K136" s="126"/>
      <c r="L136" s="126">
        <v>4.8077380000000003E-2</v>
      </c>
      <c r="M136" s="126">
        <v>-5.5772149E-2</v>
      </c>
      <c r="N136" s="126">
        <v>-7.6337504E-2</v>
      </c>
      <c r="O136" s="126">
        <v>-0.110106469</v>
      </c>
      <c r="P136" s="126">
        <v>5.8498151999999998E-2</v>
      </c>
      <c r="Q136" s="126">
        <v>0.87315639899999997</v>
      </c>
      <c r="R136" s="135">
        <v>-2.6800000000000001E-2</v>
      </c>
      <c r="S136" s="126"/>
      <c r="T136" s="126">
        <v>3.7457123000000002E-2</v>
      </c>
      <c r="U136" s="126">
        <v>-5.3316501000000002E-2</v>
      </c>
      <c r="V136" s="126">
        <v>-0.100910782</v>
      </c>
      <c r="W136" s="126">
        <v>-0.103872702</v>
      </c>
      <c r="X136" s="126">
        <v>4.6875676999999998E-2</v>
      </c>
      <c r="Y136" s="126">
        <v>0.84049255499999997</v>
      </c>
      <c r="Z136" s="135">
        <v>-3.4200000000000001E-2</v>
      </c>
      <c r="AA136" s="126"/>
      <c r="AB136" s="126"/>
      <c r="AC136" s="126"/>
      <c r="AD136" s="126"/>
      <c r="AE136" s="126"/>
      <c r="AF136" s="135">
        <v>7.4000000000000003E-3</v>
      </c>
      <c r="AG136" s="126">
        <v>3.2663842999999998E-2</v>
      </c>
      <c r="AH136" s="126"/>
      <c r="AI136" s="126"/>
      <c r="AJ136" s="126"/>
      <c r="AK136" s="126"/>
    </row>
    <row r="137" spans="1:37" ht="18" customHeight="1">
      <c r="A137" s="126"/>
      <c r="B137" s="126"/>
      <c r="C137" s="126"/>
      <c r="D137" s="126"/>
      <c r="E137" s="126"/>
      <c r="F137" s="134">
        <v>41609</v>
      </c>
      <c r="G137" s="134">
        <v>43435</v>
      </c>
      <c r="H137" s="134">
        <v>43070</v>
      </c>
      <c r="I137" s="134">
        <v>43435</v>
      </c>
      <c r="J137" s="134">
        <v>44166</v>
      </c>
      <c r="K137" s="126"/>
      <c r="L137" s="126">
        <v>0.17569069600000001</v>
      </c>
      <c r="M137" s="126">
        <v>-1.2468648000000001E-2</v>
      </c>
      <c r="N137" s="126">
        <v>5.8498151999999998E-2</v>
      </c>
      <c r="O137" s="126">
        <v>-1.2468648000000001E-2</v>
      </c>
      <c r="P137" s="126">
        <v>-2.7078563999999999E-2</v>
      </c>
      <c r="Q137" s="126">
        <v>1.1998217309999999</v>
      </c>
      <c r="R137" s="135">
        <v>3.7100000000000001E-2</v>
      </c>
      <c r="S137" s="126"/>
      <c r="T137" s="126">
        <v>0.152406498</v>
      </c>
      <c r="U137" s="126">
        <v>-2.5883666999999999E-2</v>
      </c>
      <c r="V137" s="126">
        <v>4.6875676999999998E-2</v>
      </c>
      <c r="W137" s="126">
        <v>-2.5883666999999999E-2</v>
      </c>
      <c r="X137" s="126">
        <v>-2.9131743000000002E-2</v>
      </c>
      <c r="Y137" s="126">
        <v>1.125675274</v>
      </c>
      <c r="Z137" s="135">
        <v>2.4E-2</v>
      </c>
      <c r="AA137" s="126"/>
      <c r="AB137" s="126"/>
      <c r="AC137" s="126"/>
      <c r="AD137" s="126"/>
      <c r="AE137" s="126"/>
      <c r="AF137" s="135">
        <v>1.3100000000000001E-2</v>
      </c>
      <c r="AG137" s="126">
        <v>7.4146456999999999E-2</v>
      </c>
      <c r="AH137" s="126"/>
      <c r="AI137" s="126"/>
      <c r="AJ137" s="126"/>
      <c r="AK137" s="126"/>
    </row>
    <row r="138" spans="1:37" ht="18" customHeight="1">
      <c r="A138" s="126"/>
      <c r="B138" s="126"/>
      <c r="C138" s="126"/>
      <c r="D138" s="126"/>
      <c r="E138" s="126"/>
      <c r="F138" s="134">
        <v>44166</v>
      </c>
      <c r="G138" s="134">
        <v>38687</v>
      </c>
      <c r="H138" s="134">
        <v>41609</v>
      </c>
      <c r="I138" s="134">
        <v>39052</v>
      </c>
      <c r="J138" s="134">
        <v>37956</v>
      </c>
      <c r="K138" s="126"/>
      <c r="L138" s="126">
        <v>-2.7078563999999999E-2</v>
      </c>
      <c r="M138" s="126">
        <v>0.15985938099999999</v>
      </c>
      <c r="N138" s="126">
        <v>0.17569069600000001</v>
      </c>
      <c r="O138" s="126">
        <v>0.162901881</v>
      </c>
      <c r="P138" s="126">
        <v>5.7538615000000001E-2</v>
      </c>
      <c r="Q138" s="126">
        <v>1.69708489</v>
      </c>
      <c r="R138" s="135">
        <v>0.1116</v>
      </c>
      <c r="S138" s="126"/>
      <c r="T138" s="126">
        <v>-2.9131743000000002E-2</v>
      </c>
      <c r="U138" s="126">
        <v>0.12530372300000001</v>
      </c>
      <c r="V138" s="126">
        <v>0.152406498</v>
      </c>
      <c r="W138" s="126">
        <v>0.106798614</v>
      </c>
      <c r="X138" s="126">
        <v>2.2718952000000001E-2</v>
      </c>
      <c r="Y138" s="126">
        <v>1.459503113</v>
      </c>
      <c r="Z138" s="135">
        <v>7.8600000000000003E-2</v>
      </c>
      <c r="AA138" s="126"/>
      <c r="AB138" s="126"/>
      <c r="AC138" s="126"/>
      <c r="AD138" s="126"/>
      <c r="AE138" s="126"/>
      <c r="AF138" s="135">
        <v>3.3000000000000002E-2</v>
      </c>
      <c r="AG138" s="126">
        <v>0.23758177699999999</v>
      </c>
      <c r="AH138" s="126"/>
      <c r="AI138" s="126"/>
      <c r="AJ138" s="126"/>
      <c r="AK138" s="126"/>
    </row>
    <row r="139" spans="1:37" ht="18" customHeight="1">
      <c r="A139" s="126"/>
      <c r="B139" s="126"/>
      <c r="C139" s="126"/>
      <c r="D139" s="126"/>
      <c r="E139" s="126"/>
      <c r="F139" s="134">
        <v>41609</v>
      </c>
      <c r="G139" s="134">
        <v>43800</v>
      </c>
      <c r="H139" s="134">
        <v>39417</v>
      </c>
      <c r="I139" s="134">
        <v>42339</v>
      </c>
      <c r="J139" s="134">
        <v>43070</v>
      </c>
      <c r="K139" s="126"/>
      <c r="L139" s="126">
        <v>0.17569069600000001</v>
      </c>
      <c r="M139" s="126">
        <v>0.14133490000000001</v>
      </c>
      <c r="N139" s="126">
        <v>3.2035421000000001E-2</v>
      </c>
      <c r="O139" s="126">
        <v>4.2629688999999998E-2</v>
      </c>
      <c r="P139" s="126">
        <v>5.8498151999999998E-2</v>
      </c>
      <c r="Q139" s="126">
        <v>1.568608403</v>
      </c>
      <c r="R139" s="135">
        <v>9.4200000000000006E-2</v>
      </c>
      <c r="S139" s="126"/>
      <c r="T139" s="126">
        <v>0.152406498</v>
      </c>
      <c r="U139" s="126">
        <v>0.134180562</v>
      </c>
      <c r="V139" s="126">
        <v>1.0598691E-2</v>
      </c>
      <c r="W139" s="126">
        <v>1.8520312000000001E-2</v>
      </c>
      <c r="X139" s="126">
        <v>4.6875676999999998E-2</v>
      </c>
      <c r="Y139" s="126">
        <v>1.4370346810000001</v>
      </c>
      <c r="Z139" s="135">
        <v>7.5200000000000003E-2</v>
      </c>
      <c r="AA139" s="126"/>
      <c r="AB139" s="126"/>
      <c r="AC139" s="126"/>
      <c r="AD139" s="126"/>
      <c r="AE139" s="126"/>
      <c r="AF139" s="135">
        <v>1.9E-2</v>
      </c>
      <c r="AG139" s="126">
        <v>0.131573723</v>
      </c>
      <c r="AH139" s="126"/>
      <c r="AI139" s="126"/>
      <c r="AJ139" s="126"/>
      <c r="AK139" s="126"/>
    </row>
    <row r="140" spans="1:37" ht="18" customHeight="1">
      <c r="A140" s="126"/>
      <c r="B140" s="126"/>
      <c r="C140" s="126"/>
      <c r="D140" s="126"/>
      <c r="E140" s="126"/>
      <c r="F140" s="134">
        <v>42339</v>
      </c>
      <c r="G140" s="134">
        <v>43800</v>
      </c>
      <c r="H140" s="134">
        <v>39052</v>
      </c>
      <c r="I140" s="134">
        <v>43800</v>
      </c>
      <c r="J140" s="134">
        <v>43800</v>
      </c>
      <c r="K140" s="126"/>
      <c r="L140" s="126">
        <v>4.2629688999999998E-2</v>
      </c>
      <c r="M140" s="126">
        <v>0.14133490000000001</v>
      </c>
      <c r="N140" s="126">
        <v>0.162901881</v>
      </c>
      <c r="O140" s="126">
        <v>0.14133490000000001</v>
      </c>
      <c r="P140" s="126">
        <v>0.14133490000000001</v>
      </c>
      <c r="Q140" s="126">
        <v>1.876740077</v>
      </c>
      <c r="R140" s="135">
        <v>0.13420000000000001</v>
      </c>
      <c r="S140" s="126"/>
      <c r="T140" s="126">
        <v>1.8520312000000001E-2</v>
      </c>
      <c r="U140" s="126">
        <v>0.134180562</v>
      </c>
      <c r="V140" s="126">
        <v>0.106798614</v>
      </c>
      <c r="W140" s="126">
        <v>0.134180562</v>
      </c>
      <c r="X140" s="126">
        <v>0.134180562</v>
      </c>
      <c r="Y140" s="126">
        <v>1.6953015170000001</v>
      </c>
      <c r="Z140" s="135">
        <v>0.1113</v>
      </c>
      <c r="AA140" s="126"/>
      <c r="AB140" s="126"/>
      <c r="AC140" s="126"/>
      <c r="AD140" s="126"/>
      <c r="AE140" s="126"/>
      <c r="AF140" s="135">
        <v>2.2800000000000001E-2</v>
      </c>
      <c r="AG140" s="126">
        <v>0.18143856</v>
      </c>
      <c r="AH140" s="126"/>
      <c r="AI140" s="126"/>
      <c r="AJ140" s="126"/>
      <c r="AK140" s="126"/>
    </row>
    <row r="141" spans="1:37" ht="18" customHeight="1">
      <c r="A141" s="126"/>
      <c r="B141" s="126"/>
      <c r="C141" s="126"/>
      <c r="D141" s="126"/>
      <c r="E141" s="126"/>
      <c r="F141" s="134">
        <v>38687</v>
      </c>
      <c r="G141" s="134">
        <v>39052</v>
      </c>
      <c r="H141" s="134">
        <v>37591</v>
      </c>
      <c r="I141" s="134">
        <v>40513</v>
      </c>
      <c r="J141" s="134">
        <v>38322</v>
      </c>
      <c r="K141" s="126"/>
      <c r="L141" s="126">
        <v>0.15985938099999999</v>
      </c>
      <c r="M141" s="126">
        <v>0.162901881</v>
      </c>
      <c r="N141" s="126">
        <v>-0.110106469</v>
      </c>
      <c r="O141" s="126">
        <v>-2.3338489999999998E-3</v>
      </c>
      <c r="P141" s="126">
        <v>0.22464052400000001</v>
      </c>
      <c r="Q141" s="126">
        <v>1.5449035289999999</v>
      </c>
      <c r="R141" s="135">
        <v>9.0899999999999995E-2</v>
      </c>
      <c r="S141" s="126"/>
      <c r="T141" s="126">
        <v>0.12530372300000001</v>
      </c>
      <c r="U141" s="126">
        <v>0.106798614</v>
      </c>
      <c r="V141" s="126">
        <v>-0.103872702</v>
      </c>
      <c r="W141" s="126">
        <v>-1.3027189E-2</v>
      </c>
      <c r="X141" s="126">
        <v>0.13047150199999999</v>
      </c>
      <c r="Y141" s="126">
        <v>1.2784826520000001</v>
      </c>
      <c r="Z141" s="135">
        <v>5.04E-2</v>
      </c>
      <c r="AA141" s="126"/>
      <c r="AB141" s="126"/>
      <c r="AC141" s="126"/>
      <c r="AD141" s="126"/>
      <c r="AE141" s="126"/>
      <c r="AF141" s="135">
        <v>4.0500000000000001E-2</v>
      </c>
      <c r="AG141" s="126">
        <v>0.266420877</v>
      </c>
      <c r="AH141" s="126"/>
      <c r="AI141" s="126"/>
      <c r="AJ141" s="126"/>
      <c r="AK141" s="126"/>
    </row>
    <row r="142" spans="1:37" ht="18" customHeight="1">
      <c r="A142" s="126"/>
      <c r="B142" s="126"/>
      <c r="C142" s="126"/>
      <c r="D142" s="126"/>
      <c r="E142" s="126"/>
      <c r="F142" s="134">
        <v>41244</v>
      </c>
      <c r="G142" s="134">
        <v>43435</v>
      </c>
      <c r="H142" s="134">
        <v>40878</v>
      </c>
      <c r="I142" s="134">
        <v>43800</v>
      </c>
      <c r="J142" s="134">
        <v>40148</v>
      </c>
      <c r="K142" s="126"/>
      <c r="L142" s="126">
        <v>0.103943622</v>
      </c>
      <c r="M142" s="126">
        <v>-1.2468648000000001E-2</v>
      </c>
      <c r="N142" s="126">
        <v>-5.5772149E-2</v>
      </c>
      <c r="O142" s="126">
        <v>0.14133490000000001</v>
      </c>
      <c r="P142" s="126">
        <v>0.114944221</v>
      </c>
      <c r="Q142" s="126">
        <v>1.339078843</v>
      </c>
      <c r="R142" s="135">
        <v>6.0100000000000001E-2</v>
      </c>
      <c r="S142" s="126"/>
      <c r="T142" s="126">
        <v>0.100915194</v>
      </c>
      <c r="U142" s="126">
        <v>-2.5883666999999999E-2</v>
      </c>
      <c r="V142" s="126">
        <v>-5.3316501000000002E-2</v>
      </c>
      <c r="W142" s="126">
        <v>0.134180562</v>
      </c>
      <c r="X142" s="126">
        <v>8.4059724000000002E-2</v>
      </c>
      <c r="Y142" s="126">
        <v>1.2711923430000001</v>
      </c>
      <c r="Z142" s="135">
        <v>4.9200000000000001E-2</v>
      </c>
      <c r="AA142" s="126"/>
      <c r="AB142" s="126"/>
      <c r="AC142" s="126"/>
      <c r="AD142" s="126"/>
      <c r="AE142" s="126"/>
      <c r="AF142" s="135">
        <v>1.0999999999999999E-2</v>
      </c>
      <c r="AG142" s="126">
        <v>6.7886500000000002E-2</v>
      </c>
      <c r="AH142" s="126"/>
      <c r="AI142" s="126"/>
      <c r="AJ142" s="126"/>
      <c r="AK142" s="126"/>
    </row>
    <row r="143" spans="1:37" ht="18" customHeight="1">
      <c r="A143" s="126"/>
      <c r="B143" s="126"/>
      <c r="C143" s="126"/>
      <c r="D143" s="126"/>
      <c r="E143" s="126"/>
      <c r="F143" s="134">
        <v>43800</v>
      </c>
      <c r="G143" s="134">
        <v>43435</v>
      </c>
      <c r="H143" s="134">
        <v>40148</v>
      </c>
      <c r="I143" s="134">
        <v>41609</v>
      </c>
      <c r="J143" s="134">
        <v>44531</v>
      </c>
      <c r="K143" s="126"/>
      <c r="L143" s="126">
        <v>0.14133490000000001</v>
      </c>
      <c r="M143" s="126">
        <v>-1.2468648000000001E-2</v>
      </c>
      <c r="N143" s="126">
        <v>0.114944221</v>
      </c>
      <c r="O143" s="126">
        <v>0.17569069600000001</v>
      </c>
      <c r="P143" s="126">
        <v>0.16416114700000001</v>
      </c>
      <c r="Q143" s="126">
        <v>1.7925914599999999</v>
      </c>
      <c r="R143" s="135">
        <v>0.12379999999999999</v>
      </c>
      <c r="S143" s="126"/>
      <c r="T143" s="126">
        <v>0.134180562</v>
      </c>
      <c r="U143" s="126">
        <v>-2.5883666999999999E-2</v>
      </c>
      <c r="V143" s="126">
        <v>8.4059724000000002E-2</v>
      </c>
      <c r="W143" s="126">
        <v>0.152406498</v>
      </c>
      <c r="X143" s="126">
        <v>0.116135562</v>
      </c>
      <c r="Y143" s="126">
        <v>1.5854982</v>
      </c>
      <c r="Z143" s="135">
        <v>9.6600000000000005E-2</v>
      </c>
      <c r="AA143" s="126"/>
      <c r="AB143" s="126"/>
      <c r="AC143" s="126"/>
      <c r="AD143" s="126"/>
      <c r="AE143" s="126"/>
      <c r="AF143" s="135">
        <v>2.7300000000000001E-2</v>
      </c>
      <c r="AG143" s="126">
        <v>0.207093261</v>
      </c>
      <c r="AH143" s="126"/>
      <c r="AI143" s="126"/>
      <c r="AJ143" s="126"/>
      <c r="AK143" s="126"/>
    </row>
    <row r="144" spans="1:37" ht="18" customHeight="1">
      <c r="A144" s="126"/>
      <c r="B144" s="126"/>
      <c r="C144" s="126"/>
      <c r="D144" s="126"/>
      <c r="E144" s="126"/>
      <c r="F144" s="134">
        <v>44531</v>
      </c>
      <c r="G144" s="134">
        <v>40513</v>
      </c>
      <c r="H144" s="134">
        <v>43435</v>
      </c>
      <c r="I144" s="134">
        <v>41609</v>
      </c>
      <c r="J144" s="134">
        <v>43800</v>
      </c>
      <c r="K144" s="126"/>
      <c r="L144" s="126">
        <v>0.16416114700000001</v>
      </c>
      <c r="M144" s="126">
        <v>-2.3338489999999998E-3</v>
      </c>
      <c r="N144" s="126">
        <v>-1.2468648000000001E-2</v>
      </c>
      <c r="O144" s="126">
        <v>0.17569069600000001</v>
      </c>
      <c r="P144" s="126">
        <v>0.14133490000000001</v>
      </c>
      <c r="Q144" s="126">
        <v>1.594219453</v>
      </c>
      <c r="R144" s="135">
        <v>9.7799999999999998E-2</v>
      </c>
      <c r="S144" s="126"/>
      <c r="T144" s="126">
        <v>0.116135562</v>
      </c>
      <c r="U144" s="126">
        <v>-1.3027189E-2</v>
      </c>
      <c r="V144" s="126">
        <v>-2.5883666999999999E-2</v>
      </c>
      <c r="W144" s="126">
        <v>0.152406498</v>
      </c>
      <c r="X144" s="126">
        <v>0.134180562</v>
      </c>
      <c r="Y144" s="126">
        <v>1.4388033570000001</v>
      </c>
      <c r="Z144" s="135">
        <v>7.5499999999999998E-2</v>
      </c>
      <c r="AA144" s="126"/>
      <c r="AB144" s="126"/>
      <c r="AC144" s="126"/>
      <c r="AD144" s="126"/>
      <c r="AE144" s="126"/>
      <c r="AF144" s="135">
        <v>2.23E-2</v>
      </c>
      <c r="AG144" s="126">
        <v>0.155416097</v>
      </c>
      <c r="AH144" s="126"/>
      <c r="AI144" s="126"/>
      <c r="AJ144" s="126"/>
      <c r="AK144" s="126"/>
    </row>
    <row r="145" spans="1:37" ht="18" customHeight="1">
      <c r="A145" s="126"/>
      <c r="B145" s="126"/>
      <c r="C145" s="126"/>
      <c r="D145" s="126"/>
      <c r="E145" s="126"/>
      <c r="F145" s="134">
        <v>41609</v>
      </c>
      <c r="G145" s="134">
        <v>43435</v>
      </c>
      <c r="H145" s="134">
        <v>44531</v>
      </c>
      <c r="I145" s="134">
        <v>41974</v>
      </c>
      <c r="J145" s="134">
        <v>41244</v>
      </c>
      <c r="K145" s="126"/>
      <c r="L145" s="126">
        <v>0.17569069600000001</v>
      </c>
      <c r="M145" s="126">
        <v>-1.2468648000000001E-2</v>
      </c>
      <c r="N145" s="126">
        <v>0.16416114700000001</v>
      </c>
      <c r="O145" s="126">
        <v>9.7781324000000003E-2</v>
      </c>
      <c r="P145" s="126">
        <v>0.103943622</v>
      </c>
      <c r="Q145" s="126">
        <v>1.697417776</v>
      </c>
      <c r="R145" s="135">
        <v>0.1116</v>
      </c>
      <c r="S145" s="126"/>
      <c r="T145" s="126">
        <v>0.152406498</v>
      </c>
      <c r="U145" s="126">
        <v>-2.5883666999999999E-2</v>
      </c>
      <c r="V145" s="126">
        <v>0.116135562</v>
      </c>
      <c r="W145" s="126">
        <v>7.8593466000000001E-2</v>
      </c>
      <c r="X145" s="126">
        <v>0.100915194</v>
      </c>
      <c r="Y145" s="126">
        <v>1.525263303</v>
      </c>
      <c r="Z145" s="135">
        <v>8.8099999999999998E-2</v>
      </c>
      <c r="AA145" s="126"/>
      <c r="AB145" s="126"/>
      <c r="AC145" s="126"/>
      <c r="AD145" s="126"/>
      <c r="AE145" s="126"/>
      <c r="AF145" s="135">
        <v>2.35E-2</v>
      </c>
      <c r="AG145" s="126">
        <v>0.172154472</v>
      </c>
      <c r="AH145" s="126"/>
      <c r="AI145" s="126"/>
      <c r="AJ145" s="126"/>
      <c r="AK145" s="126"/>
    </row>
    <row r="146" spans="1:37" ht="18" customHeight="1">
      <c r="A146" s="126"/>
      <c r="B146" s="126"/>
      <c r="C146" s="126"/>
      <c r="D146" s="126"/>
      <c r="E146" s="126"/>
      <c r="F146" s="134">
        <v>37956</v>
      </c>
      <c r="G146" s="134">
        <v>41974</v>
      </c>
      <c r="H146" s="134">
        <v>42339</v>
      </c>
      <c r="I146" s="134">
        <v>44166</v>
      </c>
      <c r="J146" s="134">
        <v>40878</v>
      </c>
      <c r="K146" s="126"/>
      <c r="L146" s="126">
        <v>5.7538615000000001E-2</v>
      </c>
      <c r="M146" s="126">
        <v>9.7781324000000003E-2</v>
      </c>
      <c r="N146" s="126">
        <v>4.2629688999999998E-2</v>
      </c>
      <c r="O146" s="126">
        <v>-2.7078563999999999E-2</v>
      </c>
      <c r="P146" s="126">
        <v>-5.5772149E-2</v>
      </c>
      <c r="Q146" s="126">
        <v>1.1219844139999999</v>
      </c>
      <c r="R146" s="135">
        <v>2.3300000000000001E-2</v>
      </c>
      <c r="S146" s="126"/>
      <c r="T146" s="126">
        <v>2.2718952000000001E-2</v>
      </c>
      <c r="U146" s="126">
        <v>7.8593466000000001E-2</v>
      </c>
      <c r="V146" s="126">
        <v>1.8520312000000001E-2</v>
      </c>
      <c r="W146" s="126">
        <v>-2.9131743000000002E-2</v>
      </c>
      <c r="X146" s="126">
        <v>-5.3316501000000002E-2</v>
      </c>
      <c r="Y146" s="126">
        <v>1.0380920769999999</v>
      </c>
      <c r="Z146" s="135">
        <v>7.4999999999999997E-3</v>
      </c>
      <c r="AA146" s="126"/>
      <c r="AB146" s="126"/>
      <c r="AC146" s="126"/>
      <c r="AD146" s="126"/>
      <c r="AE146" s="126"/>
      <c r="AF146" s="135">
        <v>1.5800000000000002E-2</v>
      </c>
      <c r="AG146" s="126">
        <v>8.3892336999999997E-2</v>
      </c>
      <c r="AH146" s="126"/>
      <c r="AI146" s="126"/>
      <c r="AJ146" s="126"/>
      <c r="AK146" s="126"/>
    </row>
    <row r="147" spans="1:37" ht="18" customHeight="1">
      <c r="A147" s="126"/>
      <c r="B147" s="126"/>
      <c r="C147" s="126"/>
      <c r="D147" s="126"/>
      <c r="E147" s="126"/>
      <c r="F147" s="134">
        <v>37956</v>
      </c>
      <c r="G147" s="134">
        <v>43800</v>
      </c>
      <c r="H147" s="134">
        <v>37591</v>
      </c>
      <c r="I147" s="134">
        <v>38687</v>
      </c>
      <c r="J147" s="134">
        <v>44531</v>
      </c>
      <c r="K147" s="126"/>
      <c r="L147" s="126">
        <v>5.7538615000000001E-2</v>
      </c>
      <c r="M147" s="126">
        <v>0.14133490000000001</v>
      </c>
      <c r="N147" s="126">
        <v>-0.110106469</v>
      </c>
      <c r="O147" s="126">
        <v>0.15985938099999999</v>
      </c>
      <c r="P147" s="126">
        <v>0.16416114700000001</v>
      </c>
      <c r="Q147" s="126">
        <v>1.5110240109999999</v>
      </c>
      <c r="R147" s="135">
        <v>8.6099999999999996E-2</v>
      </c>
      <c r="S147" s="126"/>
      <c r="T147" s="126">
        <v>2.2718952000000001E-2</v>
      </c>
      <c r="U147" s="126">
        <v>0.134180562</v>
      </c>
      <c r="V147" s="126">
        <v>-0.103872702</v>
      </c>
      <c r="W147" s="126">
        <v>0.12530372300000001</v>
      </c>
      <c r="X147" s="126">
        <v>0.116135562</v>
      </c>
      <c r="Y147" s="126">
        <v>1.3424094499999999</v>
      </c>
      <c r="Z147" s="135">
        <v>6.0699999999999997E-2</v>
      </c>
      <c r="AA147" s="126"/>
      <c r="AB147" s="126"/>
      <c r="AC147" s="126"/>
      <c r="AD147" s="126"/>
      <c r="AE147" s="126"/>
      <c r="AF147" s="135">
        <v>2.5399999999999999E-2</v>
      </c>
      <c r="AG147" s="126">
        <v>0.168614561</v>
      </c>
      <c r="AH147" s="126"/>
      <c r="AI147" s="126"/>
      <c r="AJ147" s="126"/>
      <c r="AK147" s="126"/>
    </row>
    <row r="148" spans="1:37" ht="18" customHeight="1">
      <c r="A148" s="126"/>
      <c r="B148" s="126"/>
      <c r="C148" s="126"/>
      <c r="D148" s="126"/>
      <c r="E148" s="126"/>
      <c r="F148" s="134">
        <v>37591</v>
      </c>
      <c r="G148" s="134">
        <v>39052</v>
      </c>
      <c r="H148" s="134">
        <v>37591</v>
      </c>
      <c r="I148" s="134">
        <v>37591</v>
      </c>
      <c r="J148" s="134">
        <v>37591</v>
      </c>
      <c r="K148" s="126"/>
      <c r="L148" s="126">
        <v>-0.110106469</v>
      </c>
      <c r="M148" s="126">
        <v>0.162901881</v>
      </c>
      <c r="N148" s="126">
        <v>-0.110106469</v>
      </c>
      <c r="O148" s="126">
        <v>-0.110106469</v>
      </c>
      <c r="P148" s="126">
        <v>-0.110106469</v>
      </c>
      <c r="Q148" s="126">
        <v>0.75765738500000002</v>
      </c>
      <c r="R148" s="135">
        <v>-5.3999999999999999E-2</v>
      </c>
      <c r="S148" s="126"/>
      <c r="T148" s="126">
        <v>-0.103872702</v>
      </c>
      <c r="U148" s="126">
        <v>0.106798614</v>
      </c>
      <c r="V148" s="126">
        <v>-0.103872702</v>
      </c>
      <c r="W148" s="126">
        <v>-0.103872702</v>
      </c>
      <c r="X148" s="126">
        <v>-0.103872702</v>
      </c>
      <c r="Y148" s="126">
        <v>0.734406789</v>
      </c>
      <c r="Z148" s="135">
        <v>-5.9900000000000002E-2</v>
      </c>
      <c r="AA148" s="126"/>
      <c r="AB148" s="126"/>
      <c r="AC148" s="126"/>
      <c r="AD148" s="126"/>
      <c r="AE148" s="126"/>
      <c r="AF148" s="135">
        <v>5.8999999999999999E-3</v>
      </c>
      <c r="AG148" s="126">
        <v>2.3250597000000001E-2</v>
      </c>
      <c r="AH148" s="126"/>
      <c r="AI148" s="126"/>
      <c r="AJ148" s="126"/>
      <c r="AK148" s="126"/>
    </row>
    <row r="149" spans="1:37" ht="18" customHeight="1">
      <c r="A149" s="126"/>
      <c r="B149" s="126"/>
      <c r="C149" s="126"/>
      <c r="D149" s="126"/>
      <c r="E149" s="126"/>
      <c r="F149" s="134">
        <v>43070</v>
      </c>
      <c r="G149" s="134">
        <v>41609</v>
      </c>
      <c r="H149" s="134">
        <v>41609</v>
      </c>
      <c r="I149" s="134">
        <v>44531</v>
      </c>
      <c r="J149" s="134">
        <v>41609</v>
      </c>
      <c r="K149" s="126"/>
      <c r="L149" s="126">
        <v>5.8498151999999998E-2</v>
      </c>
      <c r="M149" s="126">
        <v>0.17569069600000001</v>
      </c>
      <c r="N149" s="126">
        <v>0.17569069600000001</v>
      </c>
      <c r="O149" s="126">
        <v>0.16416114700000001</v>
      </c>
      <c r="P149" s="126">
        <v>0.17569069600000001</v>
      </c>
      <c r="Q149" s="126">
        <v>2.1164314389999999</v>
      </c>
      <c r="R149" s="135">
        <v>0.1618</v>
      </c>
      <c r="S149" s="126"/>
      <c r="T149" s="126">
        <v>4.6875676999999998E-2</v>
      </c>
      <c r="U149" s="126">
        <v>0.152406498</v>
      </c>
      <c r="V149" s="126">
        <v>0.152406498</v>
      </c>
      <c r="W149" s="126">
        <v>0.116135562</v>
      </c>
      <c r="X149" s="126">
        <v>0.152406498</v>
      </c>
      <c r="Y149" s="126">
        <v>1.8593570100000001</v>
      </c>
      <c r="Z149" s="135">
        <v>0.1321</v>
      </c>
      <c r="AA149" s="126"/>
      <c r="AB149" s="126"/>
      <c r="AC149" s="126"/>
      <c r="AD149" s="126"/>
      <c r="AE149" s="126"/>
      <c r="AF149" s="135">
        <v>2.9700000000000001E-2</v>
      </c>
      <c r="AG149" s="126">
        <v>0.25707442899999999</v>
      </c>
      <c r="AH149" s="126"/>
      <c r="AI149" s="126"/>
      <c r="AJ149" s="126"/>
      <c r="AK149" s="126"/>
    </row>
    <row r="150" spans="1:37" ht="18" customHeight="1">
      <c r="A150" s="126"/>
      <c r="B150" s="126"/>
      <c r="C150" s="126"/>
      <c r="D150" s="126"/>
      <c r="E150" s="126"/>
      <c r="F150" s="134">
        <v>41974</v>
      </c>
      <c r="G150" s="134">
        <v>43435</v>
      </c>
      <c r="H150" s="134">
        <v>42705</v>
      </c>
      <c r="I150" s="134">
        <v>38687</v>
      </c>
      <c r="J150" s="134">
        <v>37591</v>
      </c>
      <c r="K150" s="126"/>
      <c r="L150" s="126">
        <v>9.7781324000000003E-2</v>
      </c>
      <c r="M150" s="126">
        <v>-1.2468648000000001E-2</v>
      </c>
      <c r="N150" s="126">
        <v>4.8077380000000003E-2</v>
      </c>
      <c r="O150" s="126">
        <v>0.15985938099999999</v>
      </c>
      <c r="P150" s="126">
        <v>-0.110106469</v>
      </c>
      <c r="Q150" s="126">
        <v>1.2009860990000001</v>
      </c>
      <c r="R150" s="135">
        <v>3.73E-2</v>
      </c>
      <c r="S150" s="126"/>
      <c r="T150" s="126">
        <v>7.8593466000000001E-2</v>
      </c>
      <c r="U150" s="126">
        <v>-2.5883666999999999E-2</v>
      </c>
      <c r="V150" s="126">
        <v>3.7457123000000002E-2</v>
      </c>
      <c r="W150" s="126">
        <v>0.12530372300000001</v>
      </c>
      <c r="X150" s="126">
        <v>-0.103872702</v>
      </c>
      <c r="Y150" s="126">
        <v>1.1180632450000001</v>
      </c>
      <c r="Z150" s="135">
        <v>2.2599999999999999E-2</v>
      </c>
      <c r="AA150" s="126"/>
      <c r="AB150" s="126"/>
      <c r="AC150" s="126"/>
      <c r="AD150" s="126"/>
      <c r="AE150" s="126"/>
      <c r="AF150" s="135">
        <v>1.47E-2</v>
      </c>
      <c r="AG150" s="126">
        <v>8.2922854000000004E-2</v>
      </c>
      <c r="AH150" s="126"/>
      <c r="AI150" s="126"/>
      <c r="AJ150" s="126"/>
      <c r="AK150" s="126"/>
    </row>
    <row r="151" spans="1:37" ht="18" customHeight="1">
      <c r="A151" s="126"/>
      <c r="B151" s="126"/>
      <c r="C151" s="126"/>
      <c r="D151" s="126"/>
      <c r="E151" s="126"/>
      <c r="F151" s="134">
        <v>37591</v>
      </c>
      <c r="G151" s="134">
        <v>39052</v>
      </c>
      <c r="H151" s="134">
        <v>42339</v>
      </c>
      <c r="I151" s="134">
        <v>41609</v>
      </c>
      <c r="J151" s="134">
        <v>42339</v>
      </c>
      <c r="K151" s="126"/>
      <c r="L151" s="126">
        <v>-0.110106469</v>
      </c>
      <c r="M151" s="126">
        <v>0.162901881</v>
      </c>
      <c r="N151" s="126">
        <v>4.2629688999999998E-2</v>
      </c>
      <c r="O151" s="126">
        <v>0.17569069600000001</v>
      </c>
      <c r="P151" s="126">
        <v>4.2629688999999998E-2</v>
      </c>
      <c r="Q151" s="126">
        <v>1.3685413799999999</v>
      </c>
      <c r="R151" s="135">
        <v>6.4799999999999996E-2</v>
      </c>
      <c r="S151" s="126"/>
      <c r="T151" s="126">
        <v>-0.103872702</v>
      </c>
      <c r="U151" s="126">
        <v>0.106798614</v>
      </c>
      <c r="V151" s="126">
        <v>1.8520312000000001E-2</v>
      </c>
      <c r="W151" s="126">
        <v>0.152406498</v>
      </c>
      <c r="X151" s="126">
        <v>1.8520312000000001E-2</v>
      </c>
      <c r="Y151" s="126">
        <v>1.2121225950000001</v>
      </c>
      <c r="Z151" s="135">
        <v>3.9199999999999999E-2</v>
      </c>
      <c r="AA151" s="126"/>
      <c r="AB151" s="126"/>
      <c r="AC151" s="126"/>
      <c r="AD151" s="126"/>
      <c r="AE151" s="126"/>
      <c r="AF151" s="135">
        <v>2.5499999999999998E-2</v>
      </c>
      <c r="AG151" s="126">
        <v>0.156418785</v>
      </c>
      <c r="AH151" s="126"/>
      <c r="AI151" s="126"/>
      <c r="AJ151" s="126"/>
      <c r="AK151" s="126"/>
    </row>
    <row r="152" spans="1:37" ht="18" customHeight="1">
      <c r="A152" s="126"/>
      <c r="B152" s="126"/>
      <c r="C152" s="126"/>
      <c r="D152" s="126"/>
      <c r="E152" s="126"/>
      <c r="F152" s="134">
        <v>43070</v>
      </c>
      <c r="G152" s="134">
        <v>44896</v>
      </c>
      <c r="H152" s="134">
        <v>37956</v>
      </c>
      <c r="I152" s="134">
        <v>41974</v>
      </c>
      <c r="J152" s="134">
        <v>40148</v>
      </c>
      <c r="K152" s="126"/>
      <c r="L152" s="126">
        <v>5.8498151999999998E-2</v>
      </c>
      <c r="M152" s="126">
        <v>-7.6337504E-2</v>
      </c>
      <c r="N152" s="126">
        <v>5.7538615000000001E-2</v>
      </c>
      <c r="O152" s="126">
        <v>9.7781324000000003E-2</v>
      </c>
      <c r="P152" s="126">
        <v>0.114944221</v>
      </c>
      <c r="Q152" s="126">
        <v>1.287142711</v>
      </c>
      <c r="R152" s="135">
        <v>5.1799999999999999E-2</v>
      </c>
      <c r="S152" s="126"/>
      <c r="T152" s="126">
        <v>4.6875676999999998E-2</v>
      </c>
      <c r="U152" s="126">
        <v>-0.100910782</v>
      </c>
      <c r="V152" s="126">
        <v>2.2718952000000001E-2</v>
      </c>
      <c r="W152" s="126">
        <v>7.8593466000000001E-2</v>
      </c>
      <c r="X152" s="126">
        <v>8.4059724000000002E-2</v>
      </c>
      <c r="Y152" s="126">
        <v>1.140352059</v>
      </c>
      <c r="Z152" s="135">
        <v>2.6599999999999999E-2</v>
      </c>
      <c r="AA152" s="126"/>
      <c r="AB152" s="126"/>
      <c r="AC152" s="126"/>
      <c r="AD152" s="126"/>
      <c r="AE152" s="126"/>
      <c r="AF152" s="135">
        <v>2.52E-2</v>
      </c>
      <c r="AG152" s="126">
        <v>0.14679065199999999</v>
      </c>
      <c r="AH152" s="126"/>
      <c r="AI152" s="126"/>
      <c r="AJ152" s="126"/>
      <c r="AK152" s="126"/>
    </row>
    <row r="153" spans="1:37" ht="18" customHeight="1">
      <c r="A153" s="126"/>
      <c r="B153" s="126"/>
      <c r="C153" s="126"/>
      <c r="D153" s="126"/>
      <c r="E153" s="126"/>
      <c r="F153" s="134">
        <v>40148</v>
      </c>
      <c r="G153" s="134">
        <v>37956</v>
      </c>
      <c r="H153" s="134">
        <v>39052</v>
      </c>
      <c r="I153" s="134">
        <v>43800</v>
      </c>
      <c r="J153" s="134">
        <v>42705</v>
      </c>
      <c r="K153" s="126"/>
      <c r="L153" s="126">
        <v>0.114944221</v>
      </c>
      <c r="M153" s="126">
        <v>5.7538615000000001E-2</v>
      </c>
      <c r="N153" s="126">
        <v>0.162901881</v>
      </c>
      <c r="O153" s="126">
        <v>0.14133490000000001</v>
      </c>
      <c r="P153" s="126">
        <v>4.8077380000000003E-2</v>
      </c>
      <c r="Q153" s="126">
        <v>1.6901157149999999</v>
      </c>
      <c r="R153" s="135">
        <v>0.11070000000000001</v>
      </c>
      <c r="S153" s="126"/>
      <c r="T153" s="126">
        <v>8.4059724000000002E-2</v>
      </c>
      <c r="U153" s="126">
        <v>2.2718952000000001E-2</v>
      </c>
      <c r="V153" s="126">
        <v>0.106798614</v>
      </c>
      <c r="W153" s="126">
        <v>0.134180562</v>
      </c>
      <c r="X153" s="126">
        <v>3.7457123000000002E-2</v>
      </c>
      <c r="Y153" s="126">
        <v>1.4699302860000001</v>
      </c>
      <c r="Z153" s="135">
        <v>8.0100000000000005E-2</v>
      </c>
      <c r="AA153" s="126"/>
      <c r="AB153" s="126"/>
      <c r="AC153" s="126"/>
      <c r="AD153" s="126"/>
      <c r="AE153" s="126"/>
      <c r="AF153" s="135">
        <v>3.0599999999999999E-2</v>
      </c>
      <c r="AG153" s="126">
        <v>0.22018542899999999</v>
      </c>
      <c r="AH153" s="126"/>
      <c r="AI153" s="126"/>
      <c r="AJ153" s="126"/>
      <c r="AK153" s="126"/>
    </row>
    <row r="154" spans="1:37" ht="18" customHeight="1">
      <c r="A154" s="126"/>
      <c r="B154" s="126"/>
      <c r="C154" s="126"/>
      <c r="D154" s="126"/>
      <c r="E154" s="126"/>
      <c r="F154" s="134">
        <v>37591</v>
      </c>
      <c r="G154" s="134">
        <v>44166</v>
      </c>
      <c r="H154" s="134">
        <v>40878</v>
      </c>
      <c r="I154" s="134">
        <v>44896</v>
      </c>
      <c r="J154" s="134">
        <v>39417</v>
      </c>
      <c r="K154" s="126"/>
      <c r="L154" s="126">
        <v>-0.110106469</v>
      </c>
      <c r="M154" s="126">
        <v>-2.7078563999999999E-2</v>
      </c>
      <c r="N154" s="126">
        <v>-5.5772149E-2</v>
      </c>
      <c r="O154" s="126">
        <v>-7.6337504E-2</v>
      </c>
      <c r="P154" s="126">
        <v>3.2035421000000001E-2</v>
      </c>
      <c r="Q154" s="126">
        <v>0.78878675799999998</v>
      </c>
      <c r="R154" s="135">
        <v>-4.6300000000000001E-2</v>
      </c>
      <c r="S154" s="126"/>
      <c r="T154" s="126">
        <v>-0.103872702</v>
      </c>
      <c r="U154" s="126">
        <v>-2.9131743000000002E-2</v>
      </c>
      <c r="V154" s="126">
        <v>-5.3316501000000002E-2</v>
      </c>
      <c r="W154" s="126">
        <v>-0.100910782</v>
      </c>
      <c r="X154" s="126">
        <v>1.0598691E-2</v>
      </c>
      <c r="Y154" s="126">
        <v>0.75833272699999998</v>
      </c>
      <c r="Z154" s="135">
        <v>-5.3800000000000001E-2</v>
      </c>
      <c r="AA154" s="126"/>
      <c r="AB154" s="126"/>
      <c r="AC154" s="126"/>
      <c r="AD154" s="126"/>
      <c r="AE154" s="126"/>
      <c r="AF154" s="135">
        <v>7.4999999999999997E-3</v>
      </c>
      <c r="AG154" s="126">
        <v>3.0454031999999999E-2</v>
      </c>
      <c r="AH154" s="126"/>
      <c r="AI154" s="126"/>
      <c r="AJ154" s="126"/>
      <c r="AK154" s="126"/>
    </row>
    <row r="155" spans="1:37" ht="18" customHeight="1">
      <c r="A155" s="126"/>
      <c r="B155" s="126"/>
      <c r="C155" s="126"/>
      <c r="D155" s="126"/>
      <c r="E155" s="126"/>
      <c r="F155" s="134">
        <v>44896</v>
      </c>
      <c r="G155" s="134">
        <v>43070</v>
      </c>
      <c r="H155" s="134">
        <v>39052</v>
      </c>
      <c r="I155" s="134">
        <v>39417</v>
      </c>
      <c r="J155" s="134">
        <v>37591</v>
      </c>
      <c r="K155" s="126"/>
      <c r="L155" s="126">
        <v>-7.6337504E-2</v>
      </c>
      <c r="M155" s="126">
        <v>5.8498151999999998E-2</v>
      </c>
      <c r="N155" s="126">
        <v>0.162901881</v>
      </c>
      <c r="O155" s="126">
        <v>3.2035421000000001E-2</v>
      </c>
      <c r="P155" s="126">
        <v>-0.110106469</v>
      </c>
      <c r="Q155" s="126">
        <v>1.0692863699999999</v>
      </c>
      <c r="R155" s="135">
        <v>1.35E-2</v>
      </c>
      <c r="S155" s="126"/>
      <c r="T155" s="126">
        <v>-0.100910782</v>
      </c>
      <c r="U155" s="126">
        <v>4.6875676999999998E-2</v>
      </c>
      <c r="V155" s="126">
        <v>0.106798614</v>
      </c>
      <c r="W155" s="126">
        <v>1.0598691E-2</v>
      </c>
      <c r="X155" s="126">
        <v>-0.103872702</v>
      </c>
      <c r="Y155" s="126">
        <v>0.960299079</v>
      </c>
      <c r="Z155" s="135">
        <v>-8.0999999999999996E-3</v>
      </c>
      <c r="AA155" s="126"/>
      <c r="AB155" s="126"/>
      <c r="AC155" s="126"/>
      <c r="AD155" s="126"/>
      <c r="AE155" s="126"/>
      <c r="AF155" s="135">
        <v>2.1600000000000001E-2</v>
      </c>
      <c r="AG155" s="126">
        <v>0.108987291</v>
      </c>
      <c r="AH155" s="126"/>
      <c r="AI155" s="126"/>
      <c r="AJ155" s="126"/>
      <c r="AK155" s="126"/>
    </row>
    <row r="156" spans="1:37" ht="18" customHeight="1">
      <c r="A156" s="126"/>
      <c r="B156" s="126"/>
      <c r="C156" s="126"/>
      <c r="D156" s="126"/>
      <c r="E156" s="126"/>
      <c r="F156" s="134">
        <v>37956</v>
      </c>
      <c r="G156" s="134">
        <v>43800</v>
      </c>
      <c r="H156" s="134">
        <v>44896</v>
      </c>
      <c r="I156" s="134">
        <v>40148</v>
      </c>
      <c r="J156" s="134">
        <v>39052</v>
      </c>
      <c r="K156" s="126"/>
      <c r="L156" s="126">
        <v>5.7538615000000001E-2</v>
      </c>
      <c r="M156" s="126">
        <v>0.14133490000000001</v>
      </c>
      <c r="N156" s="126">
        <v>-7.6337504E-2</v>
      </c>
      <c r="O156" s="126">
        <v>0.114944221</v>
      </c>
      <c r="P156" s="126">
        <v>0.162901881</v>
      </c>
      <c r="Q156" s="126">
        <v>1.4923948520000001</v>
      </c>
      <c r="R156" s="135">
        <v>8.3400000000000002E-2</v>
      </c>
      <c r="S156" s="126"/>
      <c r="T156" s="126">
        <v>2.2718952000000001E-2</v>
      </c>
      <c r="U156" s="126">
        <v>0.134180562</v>
      </c>
      <c r="V156" s="126">
        <v>-0.100910782</v>
      </c>
      <c r="W156" s="126">
        <v>8.4059724000000002E-2</v>
      </c>
      <c r="X156" s="126">
        <v>0.106798614</v>
      </c>
      <c r="Y156" s="126">
        <v>1.27998335</v>
      </c>
      <c r="Z156" s="135">
        <v>5.0599999999999999E-2</v>
      </c>
      <c r="AA156" s="126"/>
      <c r="AB156" s="126"/>
      <c r="AC156" s="126"/>
      <c r="AD156" s="126"/>
      <c r="AE156" s="126"/>
      <c r="AF156" s="135">
        <v>3.2800000000000003E-2</v>
      </c>
      <c r="AG156" s="126">
        <v>0.212411502</v>
      </c>
      <c r="AH156" s="126"/>
      <c r="AI156" s="126"/>
      <c r="AJ156" s="126"/>
      <c r="AK156" s="126"/>
    </row>
    <row r="157" spans="1:37" ht="18" customHeight="1">
      <c r="A157" s="126"/>
      <c r="B157" s="126"/>
      <c r="C157" s="126"/>
      <c r="D157" s="126"/>
      <c r="E157" s="126"/>
      <c r="F157" s="134">
        <v>38687</v>
      </c>
      <c r="G157" s="134">
        <v>39052</v>
      </c>
      <c r="H157" s="134">
        <v>37956</v>
      </c>
      <c r="I157" s="134">
        <v>44896</v>
      </c>
      <c r="J157" s="134">
        <v>39052</v>
      </c>
      <c r="K157" s="126"/>
      <c r="L157" s="126">
        <v>0.15985938099999999</v>
      </c>
      <c r="M157" s="126">
        <v>0.162901881</v>
      </c>
      <c r="N157" s="126">
        <v>5.7538615000000001E-2</v>
      </c>
      <c r="O157" s="126">
        <v>-7.6337504E-2</v>
      </c>
      <c r="P157" s="126">
        <v>0.162901881</v>
      </c>
      <c r="Q157" s="126">
        <v>1.594984875</v>
      </c>
      <c r="R157" s="135">
        <v>9.7900000000000001E-2</v>
      </c>
      <c r="S157" s="126"/>
      <c r="T157" s="126">
        <v>0.12530372300000001</v>
      </c>
      <c r="U157" s="126">
        <v>0.106798614</v>
      </c>
      <c r="V157" s="126">
        <v>2.2718952000000001E-2</v>
      </c>
      <c r="W157" s="126">
        <v>-0.100910782</v>
      </c>
      <c r="X157" s="126">
        <v>0.106798614</v>
      </c>
      <c r="Y157" s="126">
        <v>1.2978500930000001</v>
      </c>
      <c r="Z157" s="135">
        <v>5.3499999999999999E-2</v>
      </c>
      <c r="AA157" s="126"/>
      <c r="AB157" s="126"/>
      <c r="AC157" s="126"/>
      <c r="AD157" s="126"/>
      <c r="AE157" s="126"/>
      <c r="AF157" s="135">
        <v>4.4299999999999999E-2</v>
      </c>
      <c r="AG157" s="126">
        <v>0.29713478199999999</v>
      </c>
      <c r="AH157" s="126"/>
      <c r="AI157" s="126"/>
      <c r="AJ157" s="126"/>
      <c r="AK157" s="126"/>
    </row>
    <row r="158" spans="1:37" ht="18" customHeight="1">
      <c r="A158" s="126"/>
      <c r="B158" s="126"/>
      <c r="C158" s="126"/>
      <c r="D158" s="126"/>
      <c r="E158" s="126"/>
      <c r="F158" s="134">
        <v>43435</v>
      </c>
      <c r="G158" s="134">
        <v>39052</v>
      </c>
      <c r="H158" s="134">
        <v>41244</v>
      </c>
      <c r="I158" s="134">
        <v>41974</v>
      </c>
      <c r="J158" s="134">
        <v>40878</v>
      </c>
      <c r="K158" s="126"/>
      <c r="L158" s="126">
        <v>-1.2468648000000001E-2</v>
      </c>
      <c r="M158" s="126">
        <v>0.162901881</v>
      </c>
      <c r="N158" s="126">
        <v>0.103943622</v>
      </c>
      <c r="O158" s="126">
        <v>9.7781324000000003E-2</v>
      </c>
      <c r="P158" s="126">
        <v>-5.5772149E-2</v>
      </c>
      <c r="Q158" s="126">
        <v>1.344989263</v>
      </c>
      <c r="R158" s="135">
        <v>6.1100000000000002E-2</v>
      </c>
      <c r="S158" s="126"/>
      <c r="T158" s="126">
        <v>-2.5883666999999999E-2</v>
      </c>
      <c r="U158" s="126">
        <v>0.106798614</v>
      </c>
      <c r="V158" s="126">
        <v>0.100915194</v>
      </c>
      <c r="W158" s="126">
        <v>7.8593466000000001E-2</v>
      </c>
      <c r="X158" s="126">
        <v>-5.3316501000000002E-2</v>
      </c>
      <c r="Y158" s="126">
        <v>1.230114317</v>
      </c>
      <c r="Z158" s="135">
        <v>4.2299999999999997E-2</v>
      </c>
      <c r="AA158" s="126"/>
      <c r="AB158" s="126"/>
      <c r="AC158" s="126"/>
      <c r="AD158" s="126"/>
      <c r="AE158" s="126"/>
      <c r="AF158" s="135">
        <v>1.8800000000000001E-2</v>
      </c>
      <c r="AG158" s="126">
        <v>0.11487494600000001</v>
      </c>
      <c r="AH158" s="126"/>
      <c r="AI158" s="126"/>
      <c r="AJ158" s="126"/>
      <c r="AK158" s="126"/>
    </row>
    <row r="159" spans="1:37" ht="18" customHeight="1">
      <c r="A159" s="126"/>
      <c r="B159" s="126"/>
      <c r="C159" s="126"/>
      <c r="D159" s="126"/>
      <c r="E159" s="126"/>
      <c r="F159" s="134">
        <v>44166</v>
      </c>
      <c r="G159" s="134">
        <v>41974</v>
      </c>
      <c r="H159" s="134">
        <v>44166</v>
      </c>
      <c r="I159" s="134">
        <v>39417</v>
      </c>
      <c r="J159" s="134">
        <v>44166</v>
      </c>
      <c r="K159" s="126"/>
      <c r="L159" s="126">
        <v>-2.7078563999999999E-2</v>
      </c>
      <c r="M159" s="126">
        <v>9.7781324000000003E-2</v>
      </c>
      <c r="N159" s="126">
        <v>-2.7078563999999999E-2</v>
      </c>
      <c r="O159" s="126">
        <v>3.2035421000000001E-2</v>
      </c>
      <c r="P159" s="126">
        <v>-2.7078563999999999E-2</v>
      </c>
      <c r="Q159" s="126">
        <v>1.049780457</v>
      </c>
      <c r="R159" s="135">
        <v>9.7999999999999997E-3</v>
      </c>
      <c r="S159" s="126"/>
      <c r="T159" s="126">
        <v>-2.9131743000000002E-2</v>
      </c>
      <c r="U159" s="126">
        <v>7.8593466000000001E-2</v>
      </c>
      <c r="V159" s="126">
        <v>-2.9131743000000002E-2</v>
      </c>
      <c r="W159" s="126">
        <v>1.0598691E-2</v>
      </c>
      <c r="X159" s="126">
        <v>-2.9131743000000002E-2</v>
      </c>
      <c r="Y159" s="126">
        <v>1.001798543</v>
      </c>
      <c r="Z159" s="135">
        <v>4.0000000000000002E-4</v>
      </c>
      <c r="AA159" s="126"/>
      <c r="AB159" s="126"/>
      <c r="AC159" s="126"/>
      <c r="AD159" s="126"/>
      <c r="AE159" s="126"/>
      <c r="AF159" s="135">
        <v>9.4000000000000004E-3</v>
      </c>
      <c r="AG159" s="126">
        <v>4.7981914000000001E-2</v>
      </c>
      <c r="AH159" s="126"/>
      <c r="AI159" s="126"/>
      <c r="AJ159" s="126"/>
      <c r="AK159" s="126"/>
    </row>
    <row r="160" spans="1:37" ht="18" customHeight="1">
      <c r="A160" s="126"/>
      <c r="B160" s="126"/>
      <c r="C160" s="126"/>
      <c r="D160" s="126"/>
      <c r="E160" s="126"/>
      <c r="F160" s="134">
        <v>39052</v>
      </c>
      <c r="G160" s="134">
        <v>39417</v>
      </c>
      <c r="H160" s="134">
        <v>43435</v>
      </c>
      <c r="I160" s="134">
        <v>44896</v>
      </c>
      <c r="J160" s="134">
        <v>39052</v>
      </c>
      <c r="K160" s="126"/>
      <c r="L160" s="126">
        <v>0.162901881</v>
      </c>
      <c r="M160" s="126">
        <v>3.2035421000000001E-2</v>
      </c>
      <c r="N160" s="126">
        <v>-1.2468648000000001E-2</v>
      </c>
      <c r="O160" s="126">
        <v>-7.6337504E-2</v>
      </c>
      <c r="P160" s="126">
        <v>0.162901881</v>
      </c>
      <c r="Q160" s="126">
        <v>1.3086983679999999</v>
      </c>
      <c r="R160" s="135">
        <v>5.5300000000000002E-2</v>
      </c>
      <c r="S160" s="126"/>
      <c r="T160" s="126">
        <v>0.106798614</v>
      </c>
      <c r="U160" s="126">
        <v>1.0598691E-2</v>
      </c>
      <c r="V160" s="126">
        <v>-2.5883666999999999E-2</v>
      </c>
      <c r="W160" s="126">
        <v>-0.100910782</v>
      </c>
      <c r="X160" s="126">
        <v>0.106798614</v>
      </c>
      <c r="Y160" s="126">
        <v>1.1023028260000001</v>
      </c>
      <c r="Z160" s="135">
        <v>1.9699999999999999E-2</v>
      </c>
      <c r="AA160" s="126"/>
      <c r="AB160" s="126"/>
      <c r="AC160" s="126"/>
      <c r="AD160" s="126"/>
      <c r="AE160" s="126"/>
      <c r="AF160" s="135">
        <v>3.56E-2</v>
      </c>
      <c r="AG160" s="126">
        <v>0.20639554099999999</v>
      </c>
      <c r="AH160" s="126"/>
      <c r="AI160" s="126"/>
      <c r="AJ160" s="126"/>
      <c r="AK160" s="126"/>
    </row>
    <row r="161" spans="1:37" ht="18" customHeight="1">
      <c r="A161" s="126"/>
      <c r="B161" s="126"/>
      <c r="C161" s="126"/>
      <c r="D161" s="126"/>
      <c r="E161" s="126"/>
      <c r="F161" s="134">
        <v>40878</v>
      </c>
      <c r="G161" s="134">
        <v>40878</v>
      </c>
      <c r="H161" s="134">
        <v>40878</v>
      </c>
      <c r="I161" s="134">
        <v>41974</v>
      </c>
      <c r="J161" s="134">
        <v>44166</v>
      </c>
      <c r="K161" s="126"/>
      <c r="L161" s="126">
        <v>-5.5772149E-2</v>
      </c>
      <c r="M161" s="126">
        <v>-5.5772149E-2</v>
      </c>
      <c r="N161" s="126">
        <v>-5.5772149E-2</v>
      </c>
      <c r="O161" s="126">
        <v>9.7781324000000003E-2</v>
      </c>
      <c r="P161" s="126">
        <v>-2.7078563999999999E-2</v>
      </c>
      <c r="Q161" s="126">
        <v>0.90790667599999997</v>
      </c>
      <c r="R161" s="135">
        <v>-1.9099999999999999E-2</v>
      </c>
      <c r="S161" s="126"/>
      <c r="T161" s="126">
        <v>-5.3316501000000002E-2</v>
      </c>
      <c r="U161" s="126">
        <v>-5.3316501000000002E-2</v>
      </c>
      <c r="V161" s="126">
        <v>-5.3316501000000002E-2</v>
      </c>
      <c r="W161" s="126">
        <v>7.8593466000000001E-2</v>
      </c>
      <c r="X161" s="126">
        <v>-2.9131743000000002E-2</v>
      </c>
      <c r="Y161" s="126">
        <v>0.89539727300000005</v>
      </c>
      <c r="Z161" s="135">
        <v>-2.1899999999999999E-2</v>
      </c>
      <c r="AA161" s="126"/>
      <c r="AB161" s="126"/>
      <c r="AC161" s="126"/>
      <c r="AD161" s="126"/>
      <c r="AE161" s="126"/>
      <c r="AF161" s="135">
        <v>2.7000000000000001E-3</v>
      </c>
      <c r="AG161" s="126">
        <v>1.2509403000000001E-2</v>
      </c>
      <c r="AH161" s="126"/>
      <c r="AI161" s="126"/>
      <c r="AJ161" s="126"/>
      <c r="AK161" s="126"/>
    </row>
    <row r="162" spans="1:37" ht="18" customHeight="1">
      <c r="A162" s="126"/>
      <c r="B162" s="126"/>
      <c r="C162" s="126"/>
      <c r="D162" s="126"/>
      <c r="E162" s="126"/>
      <c r="F162" s="134">
        <v>39052</v>
      </c>
      <c r="G162" s="134">
        <v>43435</v>
      </c>
      <c r="H162" s="134">
        <v>37956</v>
      </c>
      <c r="I162" s="134">
        <v>44896</v>
      </c>
      <c r="J162" s="134">
        <v>37956</v>
      </c>
      <c r="K162" s="126"/>
      <c r="L162" s="126">
        <v>0.162901881</v>
      </c>
      <c r="M162" s="126">
        <v>-1.2468648000000001E-2</v>
      </c>
      <c r="N162" s="126">
        <v>5.7538615000000001E-2</v>
      </c>
      <c r="O162" s="126">
        <v>-7.6337504E-2</v>
      </c>
      <c r="P162" s="126">
        <v>5.7538615000000001E-2</v>
      </c>
      <c r="Q162" s="126">
        <v>1.208249911</v>
      </c>
      <c r="R162" s="135">
        <v>3.8600000000000002E-2</v>
      </c>
      <c r="S162" s="126"/>
      <c r="T162" s="126">
        <v>0.106798614</v>
      </c>
      <c r="U162" s="126">
        <v>-2.5883666999999999E-2</v>
      </c>
      <c r="V162" s="126">
        <v>2.2718952000000001E-2</v>
      </c>
      <c r="W162" s="126">
        <v>-0.100910782</v>
      </c>
      <c r="X162" s="126">
        <v>2.2718952000000001E-2</v>
      </c>
      <c r="Y162" s="126">
        <v>1.0257684819999999</v>
      </c>
      <c r="Z162" s="135">
        <v>5.1000000000000004E-3</v>
      </c>
      <c r="AA162" s="126"/>
      <c r="AB162" s="126"/>
      <c r="AC162" s="126"/>
      <c r="AD162" s="126"/>
      <c r="AE162" s="126"/>
      <c r="AF162" s="135">
        <v>3.3500000000000002E-2</v>
      </c>
      <c r="AG162" s="126">
        <v>0.18248143</v>
      </c>
      <c r="AH162" s="126"/>
      <c r="AI162" s="126"/>
      <c r="AJ162" s="126"/>
      <c r="AK162" s="126"/>
    </row>
    <row r="163" spans="1:37" ht="18" customHeight="1">
      <c r="A163" s="126"/>
      <c r="B163" s="126"/>
      <c r="C163" s="126"/>
      <c r="D163" s="126"/>
      <c r="E163" s="126"/>
      <c r="F163" s="134">
        <v>43070</v>
      </c>
      <c r="G163" s="134">
        <v>38687</v>
      </c>
      <c r="H163" s="134">
        <v>42339</v>
      </c>
      <c r="I163" s="134">
        <v>43070</v>
      </c>
      <c r="J163" s="134">
        <v>42339</v>
      </c>
      <c r="K163" s="126"/>
      <c r="L163" s="126">
        <v>5.8498151999999998E-2</v>
      </c>
      <c r="M163" s="126">
        <v>0.15985938099999999</v>
      </c>
      <c r="N163" s="126">
        <v>4.2629688999999998E-2</v>
      </c>
      <c r="O163" s="126">
        <v>5.8498151999999998E-2</v>
      </c>
      <c r="P163" s="126">
        <v>4.2629688999999998E-2</v>
      </c>
      <c r="Q163" s="126">
        <v>1.436364207</v>
      </c>
      <c r="R163" s="135">
        <v>7.51E-2</v>
      </c>
      <c r="S163" s="126"/>
      <c r="T163" s="126">
        <v>4.6875676999999998E-2</v>
      </c>
      <c r="U163" s="126">
        <v>0.12530372300000001</v>
      </c>
      <c r="V163" s="126">
        <v>1.8520312000000001E-2</v>
      </c>
      <c r="W163" s="126">
        <v>4.6875676999999998E-2</v>
      </c>
      <c r="X163" s="126">
        <v>1.8520312000000001E-2</v>
      </c>
      <c r="Y163" s="126">
        <v>1.2918763579999999</v>
      </c>
      <c r="Z163" s="135">
        <v>5.2600000000000001E-2</v>
      </c>
      <c r="AA163" s="126"/>
      <c r="AB163" s="126"/>
      <c r="AC163" s="126"/>
      <c r="AD163" s="126"/>
      <c r="AE163" s="126"/>
      <c r="AF163" s="135">
        <v>2.2599999999999999E-2</v>
      </c>
      <c r="AG163" s="126">
        <v>0.14448785</v>
      </c>
      <c r="AH163" s="126"/>
      <c r="AI163" s="126"/>
      <c r="AJ163" s="126"/>
      <c r="AK163" s="126"/>
    </row>
    <row r="164" spans="1:37" ht="18" customHeight="1">
      <c r="A164" s="126"/>
      <c r="B164" s="126"/>
      <c r="C164" s="126"/>
      <c r="D164" s="126"/>
      <c r="E164" s="126"/>
      <c r="F164" s="134">
        <v>39417</v>
      </c>
      <c r="G164" s="134">
        <v>43070</v>
      </c>
      <c r="H164" s="134">
        <v>40513</v>
      </c>
      <c r="I164" s="134">
        <v>42705</v>
      </c>
      <c r="J164" s="134">
        <v>40878</v>
      </c>
      <c r="K164" s="126"/>
      <c r="L164" s="126">
        <v>3.2035421000000001E-2</v>
      </c>
      <c r="M164" s="126">
        <v>5.8498151999999998E-2</v>
      </c>
      <c r="N164" s="126">
        <v>-2.3338489999999998E-3</v>
      </c>
      <c r="O164" s="126">
        <v>4.8077380000000003E-2</v>
      </c>
      <c r="P164" s="126">
        <v>-5.5772149E-2</v>
      </c>
      <c r="Q164" s="126">
        <v>1.083834218</v>
      </c>
      <c r="R164" s="135">
        <v>1.6199999999999999E-2</v>
      </c>
      <c r="S164" s="126"/>
      <c r="T164" s="126">
        <v>1.0598691E-2</v>
      </c>
      <c r="U164" s="126">
        <v>4.6875676999999998E-2</v>
      </c>
      <c r="V164" s="126">
        <v>-1.3027189E-2</v>
      </c>
      <c r="W164" s="126">
        <v>3.7457123000000002E-2</v>
      </c>
      <c r="X164" s="126">
        <v>-5.3316501000000002E-2</v>
      </c>
      <c r="Y164" s="126">
        <v>1.029000355</v>
      </c>
      <c r="Z164" s="135">
        <v>5.7000000000000002E-3</v>
      </c>
      <c r="AA164" s="126"/>
      <c r="AB164" s="126"/>
      <c r="AC164" s="126"/>
      <c r="AD164" s="126"/>
      <c r="AE164" s="126"/>
      <c r="AF164" s="135">
        <v>1.0500000000000001E-2</v>
      </c>
      <c r="AG164" s="126">
        <v>5.4833862999999997E-2</v>
      </c>
      <c r="AH164" s="126"/>
      <c r="AI164" s="126"/>
      <c r="AJ164" s="126"/>
      <c r="AK164" s="126"/>
    </row>
    <row r="165" spans="1:37" ht="18" customHeight="1">
      <c r="A165" s="126"/>
      <c r="B165" s="126"/>
      <c r="C165" s="126"/>
      <c r="D165" s="126"/>
      <c r="E165" s="126"/>
      <c r="F165" s="134">
        <v>41609</v>
      </c>
      <c r="G165" s="134">
        <v>41609</v>
      </c>
      <c r="H165" s="134">
        <v>39417</v>
      </c>
      <c r="I165" s="134">
        <v>39417</v>
      </c>
      <c r="J165" s="134">
        <v>38322</v>
      </c>
      <c r="K165" s="126"/>
      <c r="L165" s="126">
        <v>0.17569069600000001</v>
      </c>
      <c r="M165" s="126">
        <v>0.17569069600000001</v>
      </c>
      <c r="N165" s="126">
        <v>3.2035421000000001E-2</v>
      </c>
      <c r="O165" s="126">
        <v>3.2035421000000001E-2</v>
      </c>
      <c r="P165" s="126">
        <v>0.22464052400000001</v>
      </c>
      <c r="Q165" s="126">
        <v>1.8966568020000001</v>
      </c>
      <c r="R165" s="135">
        <v>0.1366</v>
      </c>
      <c r="S165" s="126"/>
      <c r="T165" s="126">
        <v>0.152406498</v>
      </c>
      <c r="U165" s="126">
        <v>0.152406498</v>
      </c>
      <c r="V165" s="126">
        <v>1.0598691E-2</v>
      </c>
      <c r="W165" s="126">
        <v>1.0598691E-2</v>
      </c>
      <c r="X165" s="126">
        <v>0.13047150199999999</v>
      </c>
      <c r="Y165" s="126">
        <v>1.5785108160000001</v>
      </c>
      <c r="Z165" s="135">
        <v>9.5600000000000004E-2</v>
      </c>
      <c r="AA165" s="126"/>
      <c r="AB165" s="126"/>
      <c r="AC165" s="126"/>
      <c r="AD165" s="126"/>
      <c r="AE165" s="126"/>
      <c r="AF165" s="135">
        <v>4.1000000000000002E-2</v>
      </c>
      <c r="AG165" s="126">
        <v>0.31814598599999999</v>
      </c>
      <c r="AH165" s="126"/>
      <c r="AI165" s="126"/>
      <c r="AJ165" s="126"/>
      <c r="AK165" s="126"/>
    </row>
    <row r="166" spans="1:37" ht="18" customHeight="1">
      <c r="A166" s="126"/>
      <c r="B166" s="126"/>
      <c r="C166" s="126"/>
      <c r="D166" s="126"/>
      <c r="E166" s="126"/>
      <c r="F166" s="134">
        <v>41974</v>
      </c>
      <c r="G166" s="134">
        <v>43800</v>
      </c>
      <c r="H166" s="134">
        <v>44531</v>
      </c>
      <c r="I166" s="134">
        <v>39052</v>
      </c>
      <c r="J166" s="134">
        <v>40148</v>
      </c>
      <c r="K166" s="126"/>
      <c r="L166" s="126">
        <v>9.7781324000000003E-2</v>
      </c>
      <c r="M166" s="126">
        <v>0.14133490000000001</v>
      </c>
      <c r="N166" s="126">
        <v>0.16416114700000001</v>
      </c>
      <c r="O166" s="126">
        <v>0.162901881</v>
      </c>
      <c r="P166" s="126">
        <v>0.114944221</v>
      </c>
      <c r="Q166" s="126">
        <v>1.9760965770000001</v>
      </c>
      <c r="R166" s="135">
        <v>0.1459</v>
      </c>
      <c r="S166" s="126"/>
      <c r="T166" s="126">
        <v>7.8593466000000001E-2</v>
      </c>
      <c r="U166" s="126">
        <v>0.134180562</v>
      </c>
      <c r="V166" s="126">
        <v>0.116135562</v>
      </c>
      <c r="W166" s="126">
        <v>0.106798614</v>
      </c>
      <c r="X166" s="126">
        <v>8.4059724000000002E-2</v>
      </c>
      <c r="Y166" s="126">
        <v>1.6816373419999999</v>
      </c>
      <c r="Z166" s="135">
        <v>0.1095</v>
      </c>
      <c r="AA166" s="126"/>
      <c r="AB166" s="126"/>
      <c r="AC166" s="126"/>
      <c r="AD166" s="126"/>
      <c r="AE166" s="126"/>
      <c r="AF166" s="135">
        <v>3.6400000000000002E-2</v>
      </c>
      <c r="AG166" s="126">
        <v>0.29445923499999999</v>
      </c>
      <c r="AH166" s="126"/>
      <c r="AI166" s="126"/>
      <c r="AJ166" s="126"/>
      <c r="AK166" s="126"/>
    </row>
    <row r="167" spans="1:37" ht="18" customHeight="1">
      <c r="A167" s="126"/>
      <c r="B167" s="126"/>
      <c r="C167" s="126"/>
      <c r="D167" s="126"/>
      <c r="E167" s="126"/>
      <c r="F167" s="134">
        <v>37956</v>
      </c>
      <c r="G167" s="134">
        <v>39417</v>
      </c>
      <c r="H167" s="134">
        <v>41244</v>
      </c>
      <c r="I167" s="134">
        <v>44531</v>
      </c>
      <c r="J167" s="134">
        <v>39417</v>
      </c>
      <c r="K167" s="126"/>
      <c r="L167" s="126">
        <v>5.7538615000000001E-2</v>
      </c>
      <c r="M167" s="126">
        <v>3.2035421000000001E-2</v>
      </c>
      <c r="N167" s="126">
        <v>0.103943622</v>
      </c>
      <c r="O167" s="126">
        <v>0.16416114700000001</v>
      </c>
      <c r="P167" s="126">
        <v>3.2035421000000001E-2</v>
      </c>
      <c r="Q167" s="126">
        <v>1.476558772</v>
      </c>
      <c r="R167" s="135">
        <v>8.1100000000000005E-2</v>
      </c>
      <c r="S167" s="126"/>
      <c r="T167" s="126">
        <v>2.2718952000000001E-2</v>
      </c>
      <c r="U167" s="126">
        <v>1.0598691E-2</v>
      </c>
      <c r="V167" s="126">
        <v>0.100915194</v>
      </c>
      <c r="W167" s="126">
        <v>0.116135562</v>
      </c>
      <c r="X167" s="126">
        <v>1.0598691E-2</v>
      </c>
      <c r="Y167" s="126">
        <v>1.298184942</v>
      </c>
      <c r="Z167" s="135">
        <v>5.3600000000000002E-2</v>
      </c>
      <c r="AA167" s="126"/>
      <c r="AB167" s="126"/>
      <c r="AC167" s="126"/>
      <c r="AD167" s="126"/>
      <c r="AE167" s="126"/>
      <c r="AF167" s="135">
        <v>2.75E-2</v>
      </c>
      <c r="AG167" s="126">
        <v>0.17837383000000001</v>
      </c>
      <c r="AH167" s="126"/>
      <c r="AI167" s="126"/>
      <c r="AJ167" s="126"/>
      <c r="AK167" s="126"/>
    </row>
    <row r="168" spans="1:37" ht="18" customHeight="1">
      <c r="A168" s="126"/>
      <c r="B168" s="126"/>
      <c r="C168" s="126"/>
      <c r="D168" s="126"/>
      <c r="E168" s="126"/>
      <c r="F168" s="134">
        <v>44166</v>
      </c>
      <c r="G168" s="134">
        <v>43070</v>
      </c>
      <c r="H168" s="134">
        <v>43435</v>
      </c>
      <c r="I168" s="134">
        <v>44166</v>
      </c>
      <c r="J168" s="134">
        <v>43800</v>
      </c>
      <c r="K168" s="126"/>
      <c r="L168" s="126">
        <v>-2.7078563999999999E-2</v>
      </c>
      <c r="M168" s="126">
        <v>5.8498151999999998E-2</v>
      </c>
      <c r="N168" s="126">
        <v>-1.2468648000000001E-2</v>
      </c>
      <c r="O168" s="126">
        <v>-2.7078563999999999E-2</v>
      </c>
      <c r="P168" s="126">
        <v>0.14133490000000001</v>
      </c>
      <c r="Q168" s="126">
        <v>1.142486785</v>
      </c>
      <c r="R168" s="135">
        <v>2.7E-2</v>
      </c>
      <c r="S168" s="126"/>
      <c r="T168" s="126">
        <v>-2.9131743000000002E-2</v>
      </c>
      <c r="U168" s="126">
        <v>4.6875676999999998E-2</v>
      </c>
      <c r="V168" s="126">
        <v>-2.5883666999999999E-2</v>
      </c>
      <c r="W168" s="126">
        <v>-2.9131743000000002E-2</v>
      </c>
      <c r="X168" s="126">
        <v>0.134180562</v>
      </c>
      <c r="Y168" s="126">
        <v>1.1017602040000001</v>
      </c>
      <c r="Z168" s="135">
        <v>1.9599999999999999E-2</v>
      </c>
      <c r="AA168" s="126"/>
      <c r="AB168" s="126"/>
      <c r="AC168" s="126"/>
      <c r="AD168" s="126"/>
      <c r="AE168" s="126"/>
      <c r="AF168" s="135">
        <v>7.4000000000000003E-3</v>
      </c>
      <c r="AG168" s="126">
        <v>4.0726580999999998E-2</v>
      </c>
      <c r="AH168" s="126"/>
      <c r="AI168" s="126"/>
      <c r="AJ168" s="126"/>
      <c r="AK168" s="126"/>
    </row>
    <row r="169" spans="1:37" ht="18" customHeight="1">
      <c r="A169" s="126"/>
      <c r="B169" s="126"/>
      <c r="C169" s="126"/>
      <c r="D169" s="126"/>
      <c r="E169" s="126"/>
      <c r="F169" s="134">
        <v>40513</v>
      </c>
      <c r="G169" s="134">
        <v>41244</v>
      </c>
      <c r="H169" s="134">
        <v>40513</v>
      </c>
      <c r="I169" s="134">
        <v>43070</v>
      </c>
      <c r="J169" s="134">
        <v>39417</v>
      </c>
      <c r="K169" s="126"/>
      <c r="L169" s="126">
        <v>-2.3338489999999998E-3</v>
      </c>
      <c r="M169" s="126">
        <v>0.103943622</v>
      </c>
      <c r="N169" s="126">
        <v>-2.3338489999999998E-3</v>
      </c>
      <c r="O169" s="126">
        <v>5.8498151999999998E-2</v>
      </c>
      <c r="P169" s="126">
        <v>3.2035421000000001E-2</v>
      </c>
      <c r="Q169" s="126">
        <v>1.2090192550000001</v>
      </c>
      <c r="R169" s="135">
        <v>3.8699999999999998E-2</v>
      </c>
      <c r="S169" s="126"/>
      <c r="T169" s="126">
        <v>-1.3027189E-2</v>
      </c>
      <c r="U169" s="126">
        <v>0.100915194</v>
      </c>
      <c r="V169" s="126">
        <v>-1.3027189E-2</v>
      </c>
      <c r="W169" s="126">
        <v>4.6875676999999998E-2</v>
      </c>
      <c r="X169" s="126">
        <v>1.0598691E-2</v>
      </c>
      <c r="Y169" s="126">
        <v>1.1414908640000001</v>
      </c>
      <c r="Z169" s="135">
        <v>2.6800000000000001E-2</v>
      </c>
      <c r="AA169" s="126"/>
      <c r="AB169" s="126"/>
      <c r="AC169" s="126"/>
      <c r="AD169" s="126"/>
      <c r="AE169" s="126"/>
      <c r="AF169" s="135">
        <v>1.1900000000000001E-2</v>
      </c>
      <c r="AG169" s="126">
        <v>6.7528390999999993E-2</v>
      </c>
      <c r="AH169" s="126"/>
      <c r="AI169" s="126"/>
      <c r="AJ169" s="126"/>
      <c r="AK169" s="126"/>
    </row>
    <row r="170" spans="1:37" ht="18" customHeight="1">
      <c r="A170" s="126"/>
      <c r="B170" s="126"/>
      <c r="C170" s="126"/>
      <c r="D170" s="126"/>
      <c r="E170" s="126"/>
      <c r="F170" s="134">
        <v>44166</v>
      </c>
      <c r="G170" s="134">
        <v>40148</v>
      </c>
      <c r="H170" s="134">
        <v>40878</v>
      </c>
      <c r="I170" s="134">
        <v>41609</v>
      </c>
      <c r="J170" s="134">
        <v>40513</v>
      </c>
      <c r="K170" s="126"/>
      <c r="L170" s="126">
        <v>-2.7078563999999999E-2</v>
      </c>
      <c r="M170" s="126">
        <v>0.114944221</v>
      </c>
      <c r="N170" s="126">
        <v>-5.5772149E-2</v>
      </c>
      <c r="O170" s="126">
        <v>0.17569069600000001</v>
      </c>
      <c r="P170" s="126">
        <v>-2.3338489999999998E-3</v>
      </c>
      <c r="Q170" s="126">
        <v>1.2280780120000001</v>
      </c>
      <c r="R170" s="135">
        <v>4.19E-2</v>
      </c>
      <c r="S170" s="126"/>
      <c r="T170" s="126">
        <v>-2.9131743000000002E-2</v>
      </c>
      <c r="U170" s="126">
        <v>8.4059724000000002E-2</v>
      </c>
      <c r="V170" s="126">
        <v>-5.3316501000000002E-2</v>
      </c>
      <c r="W170" s="126">
        <v>0.152406498</v>
      </c>
      <c r="X170" s="126">
        <v>-1.3027189E-2</v>
      </c>
      <c r="Y170" s="126">
        <v>1.1514140429999999</v>
      </c>
      <c r="Z170" s="135">
        <v>2.86E-2</v>
      </c>
      <c r="AA170" s="126"/>
      <c r="AB170" s="126"/>
      <c r="AC170" s="126"/>
      <c r="AD170" s="126"/>
      <c r="AE170" s="126"/>
      <c r="AF170" s="135">
        <v>1.3299999999999999E-2</v>
      </c>
      <c r="AG170" s="126">
        <v>7.6663969999999998E-2</v>
      </c>
      <c r="AH170" s="126"/>
      <c r="AI170" s="126"/>
      <c r="AJ170" s="126"/>
      <c r="AK170" s="126"/>
    </row>
    <row r="171" spans="1:37" ht="18" customHeight="1">
      <c r="A171" s="126"/>
      <c r="B171" s="126"/>
      <c r="C171" s="126"/>
      <c r="D171" s="126"/>
      <c r="E171" s="126"/>
      <c r="F171" s="134">
        <v>44531</v>
      </c>
      <c r="G171" s="134">
        <v>43800</v>
      </c>
      <c r="H171" s="134">
        <v>41244</v>
      </c>
      <c r="I171" s="134">
        <v>43070</v>
      </c>
      <c r="J171" s="134">
        <v>38687</v>
      </c>
      <c r="K171" s="126"/>
      <c r="L171" s="126">
        <v>0.16416114700000001</v>
      </c>
      <c r="M171" s="126">
        <v>0.14133490000000001</v>
      </c>
      <c r="N171" s="126">
        <v>0.103943622</v>
      </c>
      <c r="O171" s="126">
        <v>5.8498151999999998E-2</v>
      </c>
      <c r="P171" s="126">
        <v>0.15985938099999999</v>
      </c>
      <c r="Q171" s="126">
        <v>1.873479136</v>
      </c>
      <c r="R171" s="135">
        <v>0.1338</v>
      </c>
      <c r="S171" s="126"/>
      <c r="T171" s="126">
        <v>0.116135562</v>
      </c>
      <c r="U171" s="126">
        <v>0.134180562</v>
      </c>
      <c r="V171" s="126">
        <v>0.100915194</v>
      </c>
      <c r="W171" s="126">
        <v>4.6875676999999998E-2</v>
      </c>
      <c r="X171" s="126">
        <v>0.12530372300000001</v>
      </c>
      <c r="Y171" s="126">
        <v>1.687774366</v>
      </c>
      <c r="Z171" s="135">
        <v>0.1104</v>
      </c>
      <c r="AA171" s="126"/>
      <c r="AB171" s="126"/>
      <c r="AC171" s="126"/>
      <c r="AD171" s="126"/>
      <c r="AE171" s="126"/>
      <c r="AF171" s="135">
        <v>2.3400000000000001E-2</v>
      </c>
      <c r="AG171" s="126">
        <v>0.18570476899999999</v>
      </c>
      <c r="AH171" s="126"/>
      <c r="AI171" s="126"/>
      <c r="AJ171" s="126"/>
      <c r="AK171" s="126"/>
    </row>
    <row r="172" spans="1:37" ht="18" customHeight="1">
      <c r="A172" s="126"/>
      <c r="B172" s="126"/>
      <c r="C172" s="126"/>
      <c r="D172" s="126"/>
      <c r="E172" s="126"/>
      <c r="F172" s="134">
        <v>39417</v>
      </c>
      <c r="G172" s="134">
        <v>41609</v>
      </c>
      <c r="H172" s="134">
        <v>43435</v>
      </c>
      <c r="I172" s="134">
        <v>37591</v>
      </c>
      <c r="J172" s="134">
        <v>40878</v>
      </c>
      <c r="K172" s="126"/>
      <c r="L172" s="126">
        <v>3.2035421000000001E-2</v>
      </c>
      <c r="M172" s="126">
        <v>0.17569069600000001</v>
      </c>
      <c r="N172" s="126">
        <v>-1.2468648000000001E-2</v>
      </c>
      <c r="O172" s="126">
        <v>-0.110106469</v>
      </c>
      <c r="P172" s="126">
        <v>-5.5772149E-2</v>
      </c>
      <c r="Q172" s="126">
        <v>1.029814668</v>
      </c>
      <c r="R172" s="135">
        <v>5.8999999999999999E-3</v>
      </c>
      <c r="S172" s="126"/>
      <c r="T172" s="126">
        <v>1.0598691E-2</v>
      </c>
      <c r="U172" s="126">
        <v>0.152406498</v>
      </c>
      <c r="V172" s="126">
        <v>-2.5883666999999999E-2</v>
      </c>
      <c r="W172" s="126">
        <v>-0.103872702</v>
      </c>
      <c r="X172" s="126">
        <v>-5.3316501000000002E-2</v>
      </c>
      <c r="Y172" s="126">
        <v>0.98013233600000005</v>
      </c>
      <c r="Z172" s="135">
        <v>-4.0000000000000001E-3</v>
      </c>
      <c r="AA172" s="126"/>
      <c r="AB172" s="126"/>
      <c r="AC172" s="126"/>
      <c r="AD172" s="126"/>
      <c r="AE172" s="126"/>
      <c r="AF172" s="135">
        <v>9.9000000000000008E-3</v>
      </c>
      <c r="AG172" s="126">
        <v>4.9682332000000003E-2</v>
      </c>
      <c r="AH172" s="126"/>
      <c r="AI172" s="126"/>
      <c r="AJ172" s="126"/>
      <c r="AK172" s="126"/>
    </row>
    <row r="173" spans="1:37" ht="18" customHeight="1">
      <c r="A173" s="126"/>
      <c r="B173" s="126"/>
      <c r="C173" s="126"/>
      <c r="D173" s="126"/>
      <c r="E173" s="126"/>
      <c r="F173" s="134">
        <v>41244</v>
      </c>
      <c r="G173" s="134">
        <v>39052</v>
      </c>
      <c r="H173" s="134">
        <v>42705</v>
      </c>
      <c r="I173" s="134">
        <v>40148</v>
      </c>
      <c r="J173" s="134">
        <v>37591</v>
      </c>
      <c r="K173" s="126"/>
      <c r="L173" s="126">
        <v>0.103943622</v>
      </c>
      <c r="M173" s="126">
        <v>0.162901881</v>
      </c>
      <c r="N173" s="126">
        <v>4.8077380000000003E-2</v>
      </c>
      <c r="O173" s="126">
        <v>0.114944221</v>
      </c>
      <c r="P173" s="126">
        <v>-0.110106469</v>
      </c>
      <c r="Q173" s="126">
        <v>1.3767981680000001</v>
      </c>
      <c r="R173" s="135">
        <v>6.6000000000000003E-2</v>
      </c>
      <c r="S173" s="126"/>
      <c r="T173" s="126">
        <v>0.100915194</v>
      </c>
      <c r="U173" s="126">
        <v>0.106798614</v>
      </c>
      <c r="V173" s="126">
        <v>3.7457123000000002E-2</v>
      </c>
      <c r="W173" s="126">
        <v>8.4059724000000002E-2</v>
      </c>
      <c r="X173" s="126">
        <v>-0.103872702</v>
      </c>
      <c r="Y173" s="126">
        <v>1.2527710679999999</v>
      </c>
      <c r="Z173" s="135">
        <v>4.6100000000000002E-2</v>
      </c>
      <c r="AA173" s="126"/>
      <c r="AB173" s="126"/>
      <c r="AC173" s="126"/>
      <c r="AD173" s="126"/>
      <c r="AE173" s="126"/>
      <c r="AF173" s="135">
        <v>1.9900000000000001E-2</v>
      </c>
      <c r="AG173" s="126">
        <v>0.1240271</v>
      </c>
      <c r="AH173" s="126"/>
      <c r="AI173" s="126"/>
      <c r="AJ173" s="126"/>
      <c r="AK173" s="126"/>
    </row>
    <row r="174" spans="1:37" ht="18" customHeight="1">
      <c r="A174" s="126"/>
      <c r="B174" s="126"/>
      <c r="C174" s="126"/>
      <c r="D174" s="126"/>
      <c r="E174" s="126"/>
      <c r="F174" s="134">
        <v>41244</v>
      </c>
      <c r="G174" s="134">
        <v>42339</v>
      </c>
      <c r="H174" s="134">
        <v>43070</v>
      </c>
      <c r="I174" s="134">
        <v>37591</v>
      </c>
      <c r="J174" s="134">
        <v>37591</v>
      </c>
      <c r="K174" s="126"/>
      <c r="L174" s="126">
        <v>0.103943622</v>
      </c>
      <c r="M174" s="126">
        <v>4.2629688999999998E-2</v>
      </c>
      <c r="N174" s="126">
        <v>5.8498151999999998E-2</v>
      </c>
      <c r="O174" s="126">
        <v>-0.110106469</v>
      </c>
      <c r="P174" s="126">
        <v>-0.110106469</v>
      </c>
      <c r="Q174" s="126">
        <v>0.98497258200000004</v>
      </c>
      <c r="R174" s="135">
        <v>-3.0000000000000001E-3</v>
      </c>
      <c r="S174" s="126"/>
      <c r="T174" s="126">
        <v>0.100915194</v>
      </c>
      <c r="U174" s="126">
        <v>1.8520312000000001E-2</v>
      </c>
      <c r="V174" s="126">
        <v>4.6875676999999998E-2</v>
      </c>
      <c r="W174" s="126">
        <v>-0.103872702</v>
      </c>
      <c r="X174" s="126">
        <v>-0.103872702</v>
      </c>
      <c r="Y174" s="126">
        <v>0.95941244199999998</v>
      </c>
      <c r="Z174" s="135">
        <v>-8.3000000000000001E-3</v>
      </c>
      <c r="AA174" s="126"/>
      <c r="AB174" s="126"/>
      <c r="AC174" s="126"/>
      <c r="AD174" s="126"/>
      <c r="AE174" s="126"/>
      <c r="AF174" s="135">
        <v>5.1999999999999998E-3</v>
      </c>
      <c r="AG174" s="126">
        <v>2.5560139999999999E-2</v>
      </c>
      <c r="AH174" s="126"/>
      <c r="AI174" s="126"/>
      <c r="AJ174" s="126"/>
      <c r="AK174" s="126"/>
    </row>
    <row r="175" spans="1:37" ht="18" customHeight="1">
      <c r="A175" s="126"/>
      <c r="B175" s="126"/>
      <c r="C175" s="126"/>
      <c r="D175" s="126"/>
      <c r="E175" s="126"/>
      <c r="F175" s="134">
        <v>37956</v>
      </c>
      <c r="G175" s="134">
        <v>39417</v>
      </c>
      <c r="H175" s="134">
        <v>41609</v>
      </c>
      <c r="I175" s="134">
        <v>38687</v>
      </c>
      <c r="J175" s="134">
        <v>43800</v>
      </c>
      <c r="K175" s="126"/>
      <c r="L175" s="126">
        <v>5.7538615000000001E-2</v>
      </c>
      <c r="M175" s="126">
        <v>3.2035421000000001E-2</v>
      </c>
      <c r="N175" s="126">
        <v>0.17569069600000001</v>
      </c>
      <c r="O175" s="126">
        <v>0.15985938099999999</v>
      </c>
      <c r="P175" s="126">
        <v>0.14133490000000001</v>
      </c>
      <c r="Q175" s="126">
        <v>1.762016714</v>
      </c>
      <c r="R175" s="135">
        <v>0.12</v>
      </c>
      <c r="S175" s="126"/>
      <c r="T175" s="126">
        <v>2.2718952000000001E-2</v>
      </c>
      <c r="U175" s="126">
        <v>1.0598691E-2</v>
      </c>
      <c r="V175" s="126">
        <v>0.152406498</v>
      </c>
      <c r="W175" s="126">
        <v>0.12530372300000001</v>
      </c>
      <c r="X175" s="126">
        <v>0.134180562</v>
      </c>
      <c r="Y175" s="126">
        <v>1.5608154780000001</v>
      </c>
      <c r="Z175" s="135">
        <v>9.3100000000000002E-2</v>
      </c>
      <c r="AA175" s="126"/>
      <c r="AB175" s="126"/>
      <c r="AC175" s="126"/>
      <c r="AD175" s="126"/>
      <c r="AE175" s="126"/>
      <c r="AF175" s="135">
        <v>2.6800000000000001E-2</v>
      </c>
      <c r="AG175" s="126">
        <v>0.20120123600000001</v>
      </c>
      <c r="AH175" s="126"/>
      <c r="AI175" s="126"/>
      <c r="AJ175" s="126"/>
      <c r="AK175" s="126"/>
    </row>
    <row r="176" spans="1:37" ht="18" customHeight="1">
      <c r="A176" s="126"/>
      <c r="B176" s="126"/>
      <c r="C176" s="126"/>
      <c r="D176" s="126"/>
      <c r="E176" s="126"/>
      <c r="F176" s="134">
        <v>42339</v>
      </c>
      <c r="G176" s="134">
        <v>38687</v>
      </c>
      <c r="H176" s="134">
        <v>41609</v>
      </c>
      <c r="I176" s="134">
        <v>41974</v>
      </c>
      <c r="J176" s="134">
        <v>43435</v>
      </c>
      <c r="K176" s="126"/>
      <c r="L176" s="126">
        <v>4.2629688999999998E-2</v>
      </c>
      <c r="M176" s="126">
        <v>0.15985938099999999</v>
      </c>
      <c r="N176" s="126">
        <v>0.17569069600000001</v>
      </c>
      <c r="O176" s="126">
        <v>9.7781324000000003E-2</v>
      </c>
      <c r="P176" s="126">
        <v>-1.2468648000000001E-2</v>
      </c>
      <c r="Q176" s="126">
        <v>1.5896159439999999</v>
      </c>
      <c r="R176" s="135">
        <v>9.7100000000000006E-2</v>
      </c>
      <c r="S176" s="126"/>
      <c r="T176" s="126">
        <v>1.8520312000000001E-2</v>
      </c>
      <c r="U176" s="126">
        <v>0.12530372300000001</v>
      </c>
      <c r="V176" s="126">
        <v>0.152406498</v>
      </c>
      <c r="W176" s="126">
        <v>7.8593466000000001E-2</v>
      </c>
      <c r="X176" s="126">
        <v>-2.5883666999999999E-2</v>
      </c>
      <c r="Y176" s="126">
        <v>1.417564606</v>
      </c>
      <c r="Z176" s="135">
        <v>7.2300000000000003E-2</v>
      </c>
      <c r="AA176" s="126"/>
      <c r="AB176" s="126"/>
      <c r="AC176" s="126"/>
      <c r="AD176" s="126"/>
      <c r="AE176" s="126"/>
      <c r="AF176" s="135">
        <v>2.4799999999999999E-2</v>
      </c>
      <c r="AG176" s="126">
        <v>0.172051338</v>
      </c>
      <c r="AH176" s="126"/>
      <c r="AI176" s="126"/>
      <c r="AJ176" s="126"/>
      <c r="AK176" s="126"/>
    </row>
    <row r="177" spans="1:37" ht="18" customHeight="1">
      <c r="A177" s="126"/>
      <c r="B177" s="126"/>
      <c r="C177" s="126"/>
      <c r="D177" s="126"/>
      <c r="E177" s="126"/>
      <c r="F177" s="134">
        <v>44531</v>
      </c>
      <c r="G177" s="134">
        <v>38322</v>
      </c>
      <c r="H177" s="134">
        <v>38687</v>
      </c>
      <c r="I177" s="134">
        <v>40513</v>
      </c>
      <c r="J177" s="134">
        <v>41609</v>
      </c>
      <c r="K177" s="126"/>
      <c r="L177" s="126">
        <v>0.16416114700000001</v>
      </c>
      <c r="M177" s="126">
        <v>0.22464052400000001</v>
      </c>
      <c r="N177" s="126">
        <v>0.15985938099999999</v>
      </c>
      <c r="O177" s="126">
        <v>-2.3338489999999998E-3</v>
      </c>
      <c r="P177" s="126">
        <v>0.17569069600000001</v>
      </c>
      <c r="Q177" s="126">
        <v>2.0585830340000002</v>
      </c>
      <c r="R177" s="135">
        <v>0.15540000000000001</v>
      </c>
      <c r="S177" s="126"/>
      <c r="T177" s="126">
        <v>0.116135562</v>
      </c>
      <c r="U177" s="126">
        <v>0.13047150199999999</v>
      </c>
      <c r="V177" s="126">
        <v>0.12530372300000001</v>
      </c>
      <c r="W177" s="126">
        <v>-1.3027189E-2</v>
      </c>
      <c r="X177" s="126">
        <v>0.152406498</v>
      </c>
      <c r="Y177" s="126">
        <v>1.667440966</v>
      </c>
      <c r="Z177" s="135">
        <v>0.1077</v>
      </c>
      <c r="AA177" s="126"/>
      <c r="AB177" s="126"/>
      <c r="AC177" s="126"/>
      <c r="AD177" s="126"/>
      <c r="AE177" s="126"/>
      <c r="AF177" s="135">
        <v>4.7699999999999999E-2</v>
      </c>
      <c r="AG177" s="126">
        <v>0.39114206699999998</v>
      </c>
      <c r="AH177" s="126"/>
      <c r="AI177" s="126"/>
      <c r="AJ177" s="126"/>
      <c r="AK177" s="126"/>
    </row>
    <row r="178" spans="1:37" ht="18" customHeight="1">
      <c r="A178" s="126"/>
      <c r="B178" s="126"/>
      <c r="C178" s="126"/>
      <c r="D178" s="126"/>
      <c r="E178" s="126"/>
      <c r="F178" s="134">
        <v>44896</v>
      </c>
      <c r="G178" s="134">
        <v>43070</v>
      </c>
      <c r="H178" s="134">
        <v>41974</v>
      </c>
      <c r="I178" s="134">
        <v>41244</v>
      </c>
      <c r="J178" s="134">
        <v>44166</v>
      </c>
      <c r="K178" s="126"/>
      <c r="L178" s="126">
        <v>-7.6337504E-2</v>
      </c>
      <c r="M178" s="126">
        <v>5.8498151999999998E-2</v>
      </c>
      <c r="N178" s="126">
        <v>9.7781324000000003E-2</v>
      </c>
      <c r="O178" s="126">
        <v>0.103943622</v>
      </c>
      <c r="P178" s="126">
        <v>-2.7078563999999999E-2</v>
      </c>
      <c r="Q178" s="126">
        <v>1.169769863</v>
      </c>
      <c r="R178" s="135">
        <v>3.1899999999999998E-2</v>
      </c>
      <c r="S178" s="126"/>
      <c r="T178" s="126">
        <v>-0.100910782</v>
      </c>
      <c r="U178" s="126">
        <v>4.6875676999999998E-2</v>
      </c>
      <c r="V178" s="126">
        <v>7.8593466000000001E-2</v>
      </c>
      <c r="W178" s="126">
        <v>0.100915194</v>
      </c>
      <c r="X178" s="126">
        <v>-2.9131743000000002E-2</v>
      </c>
      <c r="Y178" s="126">
        <v>1.101135381</v>
      </c>
      <c r="Z178" s="135">
        <v>1.95E-2</v>
      </c>
      <c r="AA178" s="126"/>
      <c r="AB178" s="126"/>
      <c r="AC178" s="126"/>
      <c r="AD178" s="126"/>
      <c r="AE178" s="126"/>
      <c r="AF178" s="135">
        <v>1.24E-2</v>
      </c>
      <c r="AG178" s="126">
        <v>6.8634481999999997E-2</v>
      </c>
      <c r="AH178" s="126"/>
      <c r="AI178" s="126"/>
      <c r="AJ178" s="126"/>
      <c r="AK178" s="126"/>
    </row>
    <row r="179" spans="1:37" ht="18" customHeight="1">
      <c r="A179" s="126"/>
      <c r="B179" s="126"/>
      <c r="C179" s="126"/>
      <c r="D179" s="126"/>
      <c r="E179" s="126"/>
      <c r="F179" s="134">
        <v>41609</v>
      </c>
      <c r="G179" s="134">
        <v>43070</v>
      </c>
      <c r="H179" s="134">
        <v>40148</v>
      </c>
      <c r="I179" s="134">
        <v>43800</v>
      </c>
      <c r="J179" s="134">
        <v>44531</v>
      </c>
      <c r="K179" s="126"/>
      <c r="L179" s="126">
        <v>0.17569069600000001</v>
      </c>
      <c r="M179" s="126">
        <v>5.8498151999999998E-2</v>
      </c>
      <c r="N179" s="126">
        <v>0.114944221</v>
      </c>
      <c r="O179" s="126">
        <v>0.14133490000000001</v>
      </c>
      <c r="P179" s="126">
        <v>0.16416114700000001</v>
      </c>
      <c r="Q179" s="126">
        <v>1.924428646</v>
      </c>
      <c r="R179" s="135">
        <v>0.1399</v>
      </c>
      <c r="S179" s="126"/>
      <c r="T179" s="126">
        <v>0.152406498</v>
      </c>
      <c r="U179" s="126">
        <v>4.6875676999999998E-2</v>
      </c>
      <c r="V179" s="126">
        <v>8.4059724000000002E-2</v>
      </c>
      <c r="W179" s="126">
        <v>0.134180562</v>
      </c>
      <c r="X179" s="126">
        <v>0.116135562</v>
      </c>
      <c r="Y179" s="126">
        <v>1.705158424</v>
      </c>
      <c r="Z179" s="135">
        <v>0.11260000000000001</v>
      </c>
      <c r="AA179" s="126"/>
      <c r="AB179" s="126"/>
      <c r="AC179" s="126"/>
      <c r="AD179" s="126"/>
      <c r="AE179" s="126"/>
      <c r="AF179" s="135">
        <v>2.7199999999999998E-2</v>
      </c>
      <c r="AG179" s="126">
        <v>0.21927022299999999</v>
      </c>
      <c r="AH179" s="126"/>
      <c r="AI179" s="126"/>
      <c r="AJ179" s="126"/>
      <c r="AK179" s="126"/>
    </row>
    <row r="180" spans="1:37" ht="18" customHeight="1">
      <c r="A180" s="126"/>
      <c r="B180" s="126"/>
      <c r="C180" s="126"/>
      <c r="D180" s="126"/>
      <c r="E180" s="126"/>
      <c r="F180" s="134">
        <v>39052</v>
      </c>
      <c r="G180" s="134">
        <v>43435</v>
      </c>
      <c r="H180" s="134">
        <v>37591</v>
      </c>
      <c r="I180" s="134">
        <v>43435</v>
      </c>
      <c r="J180" s="134">
        <v>41244</v>
      </c>
      <c r="K180" s="126"/>
      <c r="L180" s="126">
        <v>0.162901881</v>
      </c>
      <c r="M180" s="126">
        <v>-1.2468648000000001E-2</v>
      </c>
      <c r="N180" s="126">
        <v>-0.110106469</v>
      </c>
      <c r="O180" s="126">
        <v>-1.2468648000000001E-2</v>
      </c>
      <c r="P180" s="126">
        <v>0.103943622</v>
      </c>
      <c r="Q180" s="126">
        <v>1.140882103</v>
      </c>
      <c r="R180" s="135">
        <v>2.6700000000000002E-2</v>
      </c>
      <c r="S180" s="126"/>
      <c r="T180" s="126">
        <v>0.106798614</v>
      </c>
      <c r="U180" s="126">
        <v>-2.5883666999999999E-2</v>
      </c>
      <c r="V180" s="126">
        <v>-0.103872702</v>
      </c>
      <c r="W180" s="126">
        <v>-2.5883666999999999E-2</v>
      </c>
      <c r="X180" s="126">
        <v>0.100915194</v>
      </c>
      <c r="Y180" s="126">
        <v>1.053453454</v>
      </c>
      <c r="Z180" s="135">
        <v>1.0500000000000001E-2</v>
      </c>
      <c r="AA180" s="126"/>
      <c r="AB180" s="126"/>
      <c r="AC180" s="126"/>
      <c r="AD180" s="126"/>
      <c r="AE180" s="126"/>
      <c r="AF180" s="135">
        <v>1.6199999999999999E-2</v>
      </c>
      <c r="AG180" s="126">
        <v>8.7428648999999997E-2</v>
      </c>
      <c r="AH180" s="126"/>
      <c r="AI180" s="126"/>
      <c r="AJ180" s="126"/>
      <c r="AK180" s="126"/>
    </row>
    <row r="181" spans="1:37" ht="18" customHeight="1">
      <c r="A181" s="126"/>
      <c r="B181" s="126"/>
      <c r="C181" s="126"/>
      <c r="D181" s="126"/>
      <c r="E181" s="126"/>
      <c r="F181" s="134">
        <v>42339</v>
      </c>
      <c r="G181" s="134">
        <v>44896</v>
      </c>
      <c r="H181" s="134">
        <v>43800</v>
      </c>
      <c r="I181" s="134">
        <v>40513</v>
      </c>
      <c r="J181" s="134">
        <v>43800</v>
      </c>
      <c r="K181" s="126"/>
      <c r="L181" s="126">
        <v>4.2629688999999998E-2</v>
      </c>
      <c r="M181" s="126">
        <v>-7.6337504E-2</v>
      </c>
      <c r="N181" s="126">
        <v>0.14133490000000001</v>
      </c>
      <c r="O181" s="126">
        <v>-2.3338489999999998E-3</v>
      </c>
      <c r="P181" s="126">
        <v>0.14133490000000001</v>
      </c>
      <c r="Q181" s="126">
        <v>1.27970315</v>
      </c>
      <c r="R181" s="135">
        <v>5.0599999999999999E-2</v>
      </c>
      <c r="S181" s="126"/>
      <c r="T181" s="126">
        <v>1.8520312000000001E-2</v>
      </c>
      <c r="U181" s="126">
        <v>-0.100910782</v>
      </c>
      <c r="V181" s="126">
        <v>0.134180562</v>
      </c>
      <c r="W181" s="126">
        <v>-1.3027189E-2</v>
      </c>
      <c r="X181" s="126">
        <v>0.134180562</v>
      </c>
      <c r="Y181" s="126">
        <v>1.1887988940000001</v>
      </c>
      <c r="Z181" s="135">
        <v>3.5200000000000002E-2</v>
      </c>
      <c r="AA181" s="126"/>
      <c r="AB181" s="126"/>
      <c r="AC181" s="126"/>
      <c r="AD181" s="126"/>
      <c r="AE181" s="126"/>
      <c r="AF181" s="135">
        <v>1.54E-2</v>
      </c>
      <c r="AG181" s="126">
        <v>9.0904256000000003E-2</v>
      </c>
      <c r="AH181" s="126"/>
      <c r="AI181" s="126"/>
      <c r="AJ181" s="126"/>
      <c r="AK181" s="126"/>
    </row>
    <row r="182" spans="1:37" ht="18" customHeight="1">
      <c r="A182" s="126"/>
      <c r="B182" s="126"/>
      <c r="C182" s="126"/>
      <c r="D182" s="126"/>
      <c r="E182" s="126"/>
      <c r="F182" s="134">
        <v>39417</v>
      </c>
      <c r="G182" s="134">
        <v>42705</v>
      </c>
      <c r="H182" s="134">
        <v>37956</v>
      </c>
      <c r="I182" s="134">
        <v>43435</v>
      </c>
      <c r="J182" s="134">
        <v>41609</v>
      </c>
      <c r="K182" s="126"/>
      <c r="L182" s="126">
        <v>3.2035421000000001E-2</v>
      </c>
      <c r="M182" s="126">
        <v>4.8077380000000003E-2</v>
      </c>
      <c r="N182" s="126">
        <v>5.7538615000000001E-2</v>
      </c>
      <c r="O182" s="126">
        <v>-1.2468648000000001E-2</v>
      </c>
      <c r="P182" s="126">
        <v>0.17569069600000001</v>
      </c>
      <c r="Q182" s="126">
        <v>1.3510383749999999</v>
      </c>
      <c r="R182" s="135">
        <v>6.2E-2</v>
      </c>
      <c r="S182" s="126"/>
      <c r="T182" s="126">
        <v>1.0598691E-2</v>
      </c>
      <c r="U182" s="126">
        <v>3.7457123000000002E-2</v>
      </c>
      <c r="V182" s="126">
        <v>2.2718952000000001E-2</v>
      </c>
      <c r="W182" s="126">
        <v>-2.5883666999999999E-2</v>
      </c>
      <c r="X182" s="126">
        <v>0.152406498</v>
      </c>
      <c r="Y182" s="126">
        <v>1.2181064930000001</v>
      </c>
      <c r="Z182" s="135">
        <v>4.02E-2</v>
      </c>
      <c r="AA182" s="126"/>
      <c r="AB182" s="126"/>
      <c r="AC182" s="126"/>
      <c r="AD182" s="126"/>
      <c r="AE182" s="126"/>
      <c r="AF182" s="135">
        <v>2.18E-2</v>
      </c>
      <c r="AG182" s="126">
        <v>0.132931882</v>
      </c>
      <c r="AH182" s="126"/>
      <c r="AI182" s="126"/>
      <c r="AJ182" s="126"/>
      <c r="AK182" s="126"/>
    </row>
    <row r="183" spans="1:37" ht="18" customHeight="1">
      <c r="A183" s="126"/>
      <c r="B183" s="126"/>
      <c r="C183" s="126"/>
      <c r="D183" s="126"/>
      <c r="E183" s="126"/>
      <c r="F183" s="134">
        <v>39052</v>
      </c>
      <c r="G183" s="134">
        <v>42339</v>
      </c>
      <c r="H183" s="134">
        <v>38322</v>
      </c>
      <c r="I183" s="134">
        <v>39417</v>
      </c>
      <c r="J183" s="134">
        <v>43070</v>
      </c>
      <c r="K183" s="126"/>
      <c r="L183" s="126">
        <v>0.162901881</v>
      </c>
      <c r="M183" s="126">
        <v>4.2629688999999998E-2</v>
      </c>
      <c r="N183" s="126">
        <v>0.22464052400000001</v>
      </c>
      <c r="O183" s="126">
        <v>3.2035421000000001E-2</v>
      </c>
      <c r="P183" s="126">
        <v>5.8498151999999998E-2</v>
      </c>
      <c r="Q183" s="126">
        <v>1.6832150210000001</v>
      </c>
      <c r="R183" s="135">
        <v>0.10979999999999999</v>
      </c>
      <c r="S183" s="126"/>
      <c r="T183" s="126">
        <v>0.106798614</v>
      </c>
      <c r="U183" s="126">
        <v>1.8520312000000001E-2</v>
      </c>
      <c r="V183" s="126">
        <v>0.13047150199999999</v>
      </c>
      <c r="W183" s="126">
        <v>1.0598691E-2</v>
      </c>
      <c r="X183" s="126">
        <v>4.6875676999999998E-2</v>
      </c>
      <c r="Y183" s="126">
        <v>1.3678836940000001</v>
      </c>
      <c r="Z183" s="135">
        <v>6.4699999999999994E-2</v>
      </c>
      <c r="AA183" s="126"/>
      <c r="AB183" s="126"/>
      <c r="AC183" s="126"/>
      <c r="AD183" s="126"/>
      <c r="AE183" s="126"/>
      <c r="AF183" s="135">
        <v>4.5100000000000001E-2</v>
      </c>
      <c r="AG183" s="126">
        <v>0.31533132800000002</v>
      </c>
      <c r="AH183" s="126"/>
      <c r="AI183" s="126"/>
      <c r="AJ183" s="126"/>
      <c r="AK183" s="126"/>
    </row>
    <row r="184" spans="1:37" ht="18" customHeight="1">
      <c r="A184" s="126"/>
      <c r="B184" s="126"/>
      <c r="C184" s="126"/>
      <c r="D184" s="126"/>
      <c r="E184" s="126"/>
      <c r="F184" s="134">
        <v>40148</v>
      </c>
      <c r="G184" s="134">
        <v>38687</v>
      </c>
      <c r="H184" s="134">
        <v>38687</v>
      </c>
      <c r="I184" s="134">
        <v>42705</v>
      </c>
      <c r="J184" s="134">
        <v>38687</v>
      </c>
      <c r="K184" s="126"/>
      <c r="L184" s="126">
        <v>0.114944221</v>
      </c>
      <c r="M184" s="126">
        <v>0.15985938099999999</v>
      </c>
      <c r="N184" s="126">
        <v>0.15985938099999999</v>
      </c>
      <c r="O184" s="126">
        <v>4.8077380000000003E-2</v>
      </c>
      <c r="P184" s="126">
        <v>0.15985938099999999</v>
      </c>
      <c r="Q184" s="126">
        <v>1.9014176599999999</v>
      </c>
      <c r="R184" s="135">
        <v>0.1371</v>
      </c>
      <c r="S184" s="126"/>
      <c r="T184" s="126">
        <v>8.4059724000000002E-2</v>
      </c>
      <c r="U184" s="126">
        <v>0.12530372300000001</v>
      </c>
      <c r="V184" s="126">
        <v>0.12530372300000001</v>
      </c>
      <c r="W184" s="126">
        <v>3.7457123000000002E-2</v>
      </c>
      <c r="X184" s="126">
        <v>0.12530372300000001</v>
      </c>
      <c r="Y184" s="126">
        <v>1.6444862360000001</v>
      </c>
      <c r="Z184" s="135">
        <v>0.1046</v>
      </c>
      <c r="AA184" s="126"/>
      <c r="AB184" s="126"/>
      <c r="AC184" s="126"/>
      <c r="AD184" s="126"/>
      <c r="AE184" s="126"/>
      <c r="AF184" s="135">
        <v>3.2500000000000001E-2</v>
      </c>
      <c r="AG184" s="126">
        <v>0.25693142400000002</v>
      </c>
      <c r="AH184" s="126"/>
      <c r="AI184" s="126"/>
      <c r="AJ184" s="126"/>
      <c r="AK184" s="126"/>
    </row>
    <row r="185" spans="1:37" ht="18" customHeight="1">
      <c r="A185" s="126"/>
      <c r="B185" s="126"/>
      <c r="C185" s="126"/>
      <c r="D185" s="126"/>
      <c r="E185" s="126"/>
      <c r="F185" s="134">
        <v>40148</v>
      </c>
      <c r="G185" s="134">
        <v>39417</v>
      </c>
      <c r="H185" s="134">
        <v>42339</v>
      </c>
      <c r="I185" s="134">
        <v>39417</v>
      </c>
      <c r="J185" s="134">
        <v>40878</v>
      </c>
      <c r="K185" s="126"/>
      <c r="L185" s="126">
        <v>0.114944221</v>
      </c>
      <c r="M185" s="126">
        <v>3.2035421000000001E-2</v>
      </c>
      <c r="N185" s="126">
        <v>4.2629688999999998E-2</v>
      </c>
      <c r="O185" s="126">
        <v>3.2035421000000001E-2</v>
      </c>
      <c r="P185" s="126">
        <v>-5.5772149E-2</v>
      </c>
      <c r="Q185" s="126">
        <v>1.1804227119999999</v>
      </c>
      <c r="R185" s="135">
        <v>3.3700000000000001E-2</v>
      </c>
      <c r="S185" s="126"/>
      <c r="T185" s="126">
        <v>8.4059724000000002E-2</v>
      </c>
      <c r="U185" s="126">
        <v>1.0598691E-2</v>
      </c>
      <c r="V185" s="126">
        <v>1.8520312000000001E-2</v>
      </c>
      <c r="W185" s="126">
        <v>1.0598691E-2</v>
      </c>
      <c r="X185" s="126">
        <v>-5.3316501000000002E-2</v>
      </c>
      <c r="Y185" s="126">
        <v>1.0730026340000001</v>
      </c>
      <c r="Z185" s="135">
        <v>1.4200000000000001E-2</v>
      </c>
      <c r="AA185" s="126"/>
      <c r="AB185" s="126"/>
      <c r="AC185" s="126"/>
      <c r="AD185" s="126"/>
      <c r="AE185" s="126"/>
      <c r="AF185" s="135">
        <v>1.95E-2</v>
      </c>
      <c r="AG185" s="126">
        <v>0.107420078</v>
      </c>
      <c r="AH185" s="126"/>
      <c r="AI185" s="126"/>
      <c r="AJ185" s="126"/>
      <c r="AK185" s="126"/>
    </row>
    <row r="186" spans="1:37" ht="18" customHeight="1">
      <c r="A186" s="126"/>
      <c r="B186" s="126"/>
      <c r="C186" s="126"/>
      <c r="D186" s="126"/>
      <c r="E186" s="126"/>
      <c r="F186" s="134">
        <v>39417</v>
      </c>
      <c r="G186" s="134">
        <v>41974</v>
      </c>
      <c r="H186" s="134">
        <v>43800</v>
      </c>
      <c r="I186" s="134">
        <v>40878</v>
      </c>
      <c r="J186" s="134">
        <v>44531</v>
      </c>
      <c r="K186" s="126"/>
      <c r="L186" s="126">
        <v>3.2035421000000001E-2</v>
      </c>
      <c r="M186" s="126">
        <v>9.7781324000000003E-2</v>
      </c>
      <c r="N186" s="126">
        <v>0.14133490000000001</v>
      </c>
      <c r="O186" s="126">
        <v>-5.5772149E-2</v>
      </c>
      <c r="P186" s="126">
        <v>0.16416114700000001</v>
      </c>
      <c r="Q186" s="126">
        <v>1.461613034</v>
      </c>
      <c r="R186" s="135">
        <v>7.8899999999999998E-2</v>
      </c>
      <c r="S186" s="126"/>
      <c r="T186" s="126">
        <v>1.0598691E-2</v>
      </c>
      <c r="U186" s="126">
        <v>7.8593466000000001E-2</v>
      </c>
      <c r="V186" s="126">
        <v>0.134180562</v>
      </c>
      <c r="W186" s="126">
        <v>-5.3316501000000002E-2</v>
      </c>
      <c r="X186" s="126">
        <v>0.116135562</v>
      </c>
      <c r="Y186" s="126">
        <v>1.3313477570000001</v>
      </c>
      <c r="Z186" s="135">
        <v>5.8900000000000001E-2</v>
      </c>
      <c r="AA186" s="126"/>
      <c r="AB186" s="126"/>
      <c r="AC186" s="126"/>
      <c r="AD186" s="126"/>
      <c r="AE186" s="126"/>
      <c r="AF186" s="135">
        <v>0.02</v>
      </c>
      <c r="AG186" s="126">
        <v>0.13026527700000001</v>
      </c>
      <c r="AH186" s="126"/>
      <c r="AI186" s="126"/>
      <c r="AJ186" s="126"/>
      <c r="AK186" s="126"/>
    </row>
    <row r="187" spans="1:37" ht="18" customHeight="1">
      <c r="A187" s="126"/>
      <c r="B187" s="126"/>
      <c r="C187" s="126"/>
      <c r="D187" s="126"/>
      <c r="E187" s="126"/>
      <c r="F187" s="134">
        <v>38322</v>
      </c>
      <c r="G187" s="134">
        <v>39417</v>
      </c>
      <c r="H187" s="134">
        <v>42339</v>
      </c>
      <c r="I187" s="134">
        <v>39783</v>
      </c>
      <c r="J187" s="134">
        <v>39052</v>
      </c>
      <c r="K187" s="126"/>
      <c r="L187" s="126">
        <v>0.22464052400000001</v>
      </c>
      <c r="M187" s="126">
        <v>3.2035421000000001E-2</v>
      </c>
      <c r="N187" s="126">
        <v>4.2629688999999998E-2</v>
      </c>
      <c r="O187" s="126">
        <v>-0.29750054799999998</v>
      </c>
      <c r="P187" s="126">
        <v>0.162901881</v>
      </c>
      <c r="Q187" s="126">
        <v>1.1790475680000001</v>
      </c>
      <c r="R187" s="135">
        <v>3.3500000000000002E-2</v>
      </c>
      <c r="S187" s="126"/>
      <c r="T187" s="126">
        <v>0.13047150199999999</v>
      </c>
      <c r="U187" s="126">
        <v>1.0598691E-2</v>
      </c>
      <c r="V187" s="126">
        <v>1.8520312000000001E-2</v>
      </c>
      <c r="W187" s="126">
        <v>-0.25525298200000002</v>
      </c>
      <c r="X187" s="126">
        <v>0.106798614</v>
      </c>
      <c r="Y187" s="126">
        <v>1.011198375</v>
      </c>
      <c r="Z187" s="135">
        <v>2.2000000000000001E-3</v>
      </c>
      <c r="AA187" s="126"/>
      <c r="AB187" s="126"/>
      <c r="AC187" s="126"/>
      <c r="AD187" s="126"/>
      <c r="AE187" s="126"/>
      <c r="AF187" s="135">
        <v>3.1300000000000001E-2</v>
      </c>
      <c r="AG187" s="126">
        <v>0.16784919400000001</v>
      </c>
      <c r="AH187" s="126"/>
      <c r="AI187" s="126"/>
      <c r="AJ187" s="126"/>
      <c r="AK187" s="126"/>
    </row>
    <row r="188" spans="1:37" ht="18" customHeight="1">
      <c r="A188" s="126"/>
      <c r="B188" s="126"/>
      <c r="C188" s="126"/>
      <c r="D188" s="126"/>
      <c r="E188" s="126"/>
      <c r="F188" s="134">
        <v>38322</v>
      </c>
      <c r="G188" s="134">
        <v>41244</v>
      </c>
      <c r="H188" s="134">
        <v>39417</v>
      </c>
      <c r="I188" s="134">
        <v>43435</v>
      </c>
      <c r="J188" s="134">
        <v>44531</v>
      </c>
      <c r="K188" s="126"/>
      <c r="L188" s="126">
        <v>0.22464052400000001</v>
      </c>
      <c r="M188" s="126">
        <v>0.103943622</v>
      </c>
      <c r="N188" s="126">
        <v>3.2035421000000001E-2</v>
      </c>
      <c r="O188" s="126">
        <v>-1.2468648000000001E-2</v>
      </c>
      <c r="P188" s="126">
        <v>0.16416114700000001</v>
      </c>
      <c r="Q188" s="126">
        <v>1.6691459129999999</v>
      </c>
      <c r="R188" s="135">
        <v>0.1079</v>
      </c>
      <c r="S188" s="126"/>
      <c r="T188" s="126">
        <v>0.13047150199999999</v>
      </c>
      <c r="U188" s="126">
        <v>0.100915194</v>
      </c>
      <c r="V188" s="126">
        <v>1.0598691E-2</v>
      </c>
      <c r="W188" s="126">
        <v>-2.5883666999999999E-2</v>
      </c>
      <c r="X188" s="126">
        <v>0.116135562</v>
      </c>
      <c r="Y188" s="126">
        <v>1.3940836000000001</v>
      </c>
      <c r="Z188" s="135">
        <v>6.8699999999999997E-2</v>
      </c>
      <c r="AA188" s="126"/>
      <c r="AB188" s="126"/>
      <c r="AC188" s="126"/>
      <c r="AD188" s="126"/>
      <c r="AE188" s="126"/>
      <c r="AF188" s="135">
        <v>3.9199999999999999E-2</v>
      </c>
      <c r="AG188" s="126">
        <v>0.275062313</v>
      </c>
      <c r="AH188" s="126"/>
      <c r="AI188" s="126"/>
      <c r="AJ188" s="126"/>
      <c r="AK188" s="126"/>
    </row>
    <row r="189" spans="1:37" ht="18" customHeight="1">
      <c r="A189" s="126"/>
      <c r="B189" s="126"/>
      <c r="C189" s="126"/>
      <c r="D189" s="126"/>
      <c r="E189" s="126"/>
      <c r="F189" s="134">
        <v>37956</v>
      </c>
      <c r="G189" s="134">
        <v>40148</v>
      </c>
      <c r="H189" s="134">
        <v>44531</v>
      </c>
      <c r="I189" s="134">
        <v>40513</v>
      </c>
      <c r="J189" s="134">
        <v>39052</v>
      </c>
      <c r="K189" s="126"/>
      <c r="L189" s="126">
        <v>5.7538615000000001E-2</v>
      </c>
      <c r="M189" s="126">
        <v>0.114944221</v>
      </c>
      <c r="N189" s="126">
        <v>0.16416114700000001</v>
      </c>
      <c r="O189" s="126">
        <v>-2.3338489999999998E-3</v>
      </c>
      <c r="P189" s="126">
        <v>0.162901881</v>
      </c>
      <c r="Q189" s="126">
        <v>1.6441310609999999</v>
      </c>
      <c r="R189" s="135">
        <v>0.1046</v>
      </c>
      <c r="S189" s="126"/>
      <c r="T189" s="126">
        <v>2.2718952000000001E-2</v>
      </c>
      <c r="U189" s="126">
        <v>8.4059724000000002E-2</v>
      </c>
      <c r="V189" s="126">
        <v>0.116135562</v>
      </c>
      <c r="W189" s="126">
        <v>-1.3027189E-2</v>
      </c>
      <c r="X189" s="126">
        <v>0.106798614</v>
      </c>
      <c r="Y189" s="126">
        <v>1.3725710529999999</v>
      </c>
      <c r="Z189" s="135">
        <v>6.54E-2</v>
      </c>
      <c r="AA189" s="126"/>
      <c r="AB189" s="126"/>
      <c r="AC189" s="126"/>
      <c r="AD189" s="126"/>
      <c r="AE189" s="126"/>
      <c r="AF189" s="135">
        <v>3.9199999999999999E-2</v>
      </c>
      <c r="AG189" s="126">
        <v>0.27156000800000002</v>
      </c>
      <c r="AH189" s="126"/>
      <c r="AI189" s="126"/>
      <c r="AJ189" s="126"/>
      <c r="AK189" s="126"/>
    </row>
    <row r="190" spans="1:37" ht="18" customHeight="1">
      <c r="A190" s="126"/>
      <c r="B190" s="126"/>
      <c r="C190" s="126"/>
      <c r="D190" s="126"/>
      <c r="E190" s="126"/>
      <c r="F190" s="134">
        <v>43435</v>
      </c>
      <c r="G190" s="134">
        <v>38322</v>
      </c>
      <c r="H190" s="134">
        <v>41244</v>
      </c>
      <c r="I190" s="134">
        <v>39052</v>
      </c>
      <c r="J190" s="134">
        <v>44896</v>
      </c>
      <c r="K190" s="126"/>
      <c r="L190" s="126">
        <v>-1.2468648000000001E-2</v>
      </c>
      <c r="M190" s="126">
        <v>0.22464052400000001</v>
      </c>
      <c r="N190" s="126">
        <v>0.103943622</v>
      </c>
      <c r="O190" s="126">
        <v>0.162901881</v>
      </c>
      <c r="P190" s="126">
        <v>-7.6337504E-2</v>
      </c>
      <c r="Q190" s="126">
        <v>1.495827963</v>
      </c>
      <c r="R190" s="135">
        <v>8.3900000000000002E-2</v>
      </c>
      <c r="S190" s="126"/>
      <c r="T190" s="126">
        <v>-2.5883666999999999E-2</v>
      </c>
      <c r="U190" s="126">
        <v>0.13047150199999999</v>
      </c>
      <c r="V190" s="126">
        <v>0.100915194</v>
      </c>
      <c r="W190" s="126">
        <v>0.106798614</v>
      </c>
      <c r="X190" s="126">
        <v>-0.100910782</v>
      </c>
      <c r="Y190" s="126">
        <v>1.235395128</v>
      </c>
      <c r="Z190" s="135">
        <v>4.3200000000000002E-2</v>
      </c>
      <c r="AA190" s="126"/>
      <c r="AB190" s="126"/>
      <c r="AC190" s="126"/>
      <c r="AD190" s="126"/>
      <c r="AE190" s="126"/>
      <c r="AF190" s="135">
        <v>4.07E-2</v>
      </c>
      <c r="AG190" s="126">
        <v>0.26043283499999997</v>
      </c>
      <c r="AH190" s="126"/>
      <c r="AI190" s="126"/>
      <c r="AJ190" s="126"/>
      <c r="AK190" s="126"/>
    </row>
    <row r="191" spans="1:37" ht="18" customHeight="1">
      <c r="A191" s="126"/>
      <c r="B191" s="126"/>
      <c r="C191" s="126"/>
      <c r="D191" s="126"/>
      <c r="E191" s="126"/>
      <c r="F191" s="134">
        <v>40878</v>
      </c>
      <c r="G191" s="134">
        <v>37591</v>
      </c>
      <c r="H191" s="134">
        <v>39417</v>
      </c>
      <c r="I191" s="134">
        <v>41609</v>
      </c>
      <c r="J191" s="134">
        <v>42339</v>
      </c>
      <c r="K191" s="126"/>
      <c r="L191" s="126">
        <v>-5.5772149E-2</v>
      </c>
      <c r="M191" s="126">
        <v>-0.110106469</v>
      </c>
      <c r="N191" s="126">
        <v>3.2035421000000001E-2</v>
      </c>
      <c r="O191" s="126">
        <v>0.17569069600000001</v>
      </c>
      <c r="P191" s="126">
        <v>4.2629688999999998E-2</v>
      </c>
      <c r="Q191" s="126">
        <v>1.088148023</v>
      </c>
      <c r="R191" s="135">
        <v>1.7000000000000001E-2</v>
      </c>
      <c r="S191" s="126"/>
      <c r="T191" s="126">
        <v>-5.3316501000000002E-2</v>
      </c>
      <c r="U191" s="126">
        <v>-0.103872702</v>
      </c>
      <c r="V191" s="126">
        <v>1.0598691E-2</v>
      </c>
      <c r="W191" s="126">
        <v>0.152406498</v>
      </c>
      <c r="X191" s="126">
        <v>1.8520312000000001E-2</v>
      </c>
      <c r="Y191" s="126">
        <v>1.0246348430000001</v>
      </c>
      <c r="Z191" s="135">
        <v>4.8999999999999998E-3</v>
      </c>
      <c r="AA191" s="126"/>
      <c r="AB191" s="126"/>
      <c r="AC191" s="126"/>
      <c r="AD191" s="126"/>
      <c r="AE191" s="126"/>
      <c r="AF191" s="135">
        <v>1.2200000000000001E-2</v>
      </c>
      <c r="AG191" s="126">
        <v>6.3513179000000003E-2</v>
      </c>
      <c r="AH191" s="126"/>
      <c r="AI191" s="126"/>
      <c r="AJ191" s="126"/>
      <c r="AK191" s="126"/>
    </row>
    <row r="192" spans="1:37" ht="18" customHeight="1">
      <c r="A192" s="126"/>
      <c r="B192" s="126"/>
      <c r="C192" s="126"/>
      <c r="D192" s="126"/>
      <c r="E192" s="126"/>
      <c r="F192" s="134">
        <v>38687</v>
      </c>
      <c r="G192" s="134">
        <v>44166</v>
      </c>
      <c r="H192" s="134">
        <v>41244</v>
      </c>
      <c r="I192" s="134">
        <v>38322</v>
      </c>
      <c r="J192" s="134">
        <v>37956</v>
      </c>
      <c r="K192" s="126"/>
      <c r="L192" s="126">
        <v>0.15985938099999999</v>
      </c>
      <c r="M192" s="126">
        <v>-2.7078563999999999E-2</v>
      </c>
      <c r="N192" s="126">
        <v>0.103943622</v>
      </c>
      <c r="O192" s="126">
        <v>0.22464052400000001</v>
      </c>
      <c r="P192" s="126">
        <v>5.7538615000000001E-2</v>
      </c>
      <c r="Q192" s="126">
        <v>1.6801844480000001</v>
      </c>
      <c r="R192" s="135">
        <v>0.1094</v>
      </c>
      <c r="S192" s="126"/>
      <c r="T192" s="126">
        <v>0.12530372300000001</v>
      </c>
      <c r="U192" s="126">
        <v>-2.9131743000000002E-2</v>
      </c>
      <c r="V192" s="126">
        <v>0.100915194</v>
      </c>
      <c r="W192" s="126">
        <v>0.13047150199999999</v>
      </c>
      <c r="X192" s="126">
        <v>2.2718952000000001E-2</v>
      </c>
      <c r="Y192" s="126">
        <v>1.419461576</v>
      </c>
      <c r="Z192" s="135">
        <v>7.2599999999999998E-2</v>
      </c>
      <c r="AA192" s="126"/>
      <c r="AB192" s="126"/>
      <c r="AC192" s="126"/>
      <c r="AD192" s="126"/>
      <c r="AE192" s="126"/>
      <c r="AF192" s="135">
        <v>3.6799999999999999E-2</v>
      </c>
      <c r="AG192" s="126">
        <v>0.26072287199999999</v>
      </c>
      <c r="AH192" s="126"/>
      <c r="AI192" s="126"/>
      <c r="AJ192" s="126"/>
      <c r="AK192" s="126"/>
    </row>
    <row r="193" spans="1:37" ht="18" customHeight="1">
      <c r="A193" s="126"/>
      <c r="B193" s="126"/>
      <c r="C193" s="126"/>
      <c r="D193" s="126"/>
      <c r="E193" s="126"/>
      <c r="F193" s="134">
        <v>41244</v>
      </c>
      <c r="G193" s="134">
        <v>43070</v>
      </c>
      <c r="H193" s="134">
        <v>38687</v>
      </c>
      <c r="I193" s="134">
        <v>41974</v>
      </c>
      <c r="J193" s="134">
        <v>43070</v>
      </c>
      <c r="K193" s="126"/>
      <c r="L193" s="126">
        <v>0.103943622</v>
      </c>
      <c r="M193" s="126">
        <v>5.8498151999999998E-2</v>
      </c>
      <c r="N193" s="126">
        <v>0.15985938099999999</v>
      </c>
      <c r="O193" s="126">
        <v>9.7781324000000003E-2</v>
      </c>
      <c r="P193" s="126">
        <v>5.8498151999999998E-2</v>
      </c>
      <c r="Q193" s="126">
        <v>1.6137822260000001</v>
      </c>
      <c r="R193" s="135">
        <v>0.1004</v>
      </c>
      <c r="S193" s="126"/>
      <c r="T193" s="126">
        <v>0.100915194</v>
      </c>
      <c r="U193" s="126">
        <v>4.6875676999999998E-2</v>
      </c>
      <c r="V193" s="126">
        <v>0.12530372300000001</v>
      </c>
      <c r="W193" s="126">
        <v>7.8593466000000001E-2</v>
      </c>
      <c r="X193" s="126">
        <v>4.6875676999999998E-2</v>
      </c>
      <c r="Y193" s="126">
        <v>1.489683584</v>
      </c>
      <c r="Z193" s="135">
        <v>8.3000000000000004E-2</v>
      </c>
      <c r="AA193" s="126"/>
      <c r="AB193" s="126"/>
      <c r="AC193" s="126"/>
      <c r="AD193" s="126"/>
      <c r="AE193" s="126"/>
      <c r="AF193" s="135">
        <v>1.7500000000000002E-2</v>
      </c>
      <c r="AG193" s="126">
        <v>0.124098642</v>
      </c>
      <c r="AH193" s="126"/>
      <c r="AI193" s="126"/>
      <c r="AJ193" s="126"/>
      <c r="AK193" s="126"/>
    </row>
    <row r="194" spans="1:37" ht="18" customHeight="1">
      <c r="A194" s="126"/>
      <c r="B194" s="126"/>
      <c r="C194" s="126"/>
      <c r="D194" s="126"/>
      <c r="E194" s="126"/>
      <c r="F194" s="134">
        <v>41609</v>
      </c>
      <c r="G194" s="134">
        <v>37591</v>
      </c>
      <c r="H194" s="134">
        <v>41974</v>
      </c>
      <c r="I194" s="134">
        <v>42339</v>
      </c>
      <c r="J194" s="134">
        <v>44531</v>
      </c>
      <c r="K194" s="126"/>
      <c r="L194" s="126">
        <v>0.17569069600000001</v>
      </c>
      <c r="M194" s="126">
        <v>-0.110106469</v>
      </c>
      <c r="N194" s="126">
        <v>9.7781324000000003E-2</v>
      </c>
      <c r="O194" s="126">
        <v>4.2629688999999998E-2</v>
      </c>
      <c r="P194" s="126">
        <v>0.16416114700000001</v>
      </c>
      <c r="Q194" s="126">
        <v>1.44796104</v>
      </c>
      <c r="R194" s="135">
        <v>7.6799999999999993E-2</v>
      </c>
      <c r="S194" s="126"/>
      <c r="T194" s="126">
        <v>0.152406498</v>
      </c>
      <c r="U194" s="126">
        <v>-0.103872702</v>
      </c>
      <c r="V194" s="126">
        <v>7.8593466000000001E-2</v>
      </c>
      <c r="W194" s="126">
        <v>1.8520312000000001E-2</v>
      </c>
      <c r="X194" s="126">
        <v>0.116135562</v>
      </c>
      <c r="Y194" s="126">
        <v>1.2992447519999999</v>
      </c>
      <c r="Z194" s="135">
        <v>5.3800000000000001E-2</v>
      </c>
      <c r="AA194" s="126"/>
      <c r="AB194" s="126"/>
      <c r="AC194" s="126"/>
      <c r="AD194" s="126"/>
      <c r="AE194" s="126"/>
      <c r="AF194" s="135">
        <v>2.3099999999999999E-2</v>
      </c>
      <c r="AG194" s="126">
        <v>0.148716288</v>
      </c>
      <c r="AH194" s="126"/>
      <c r="AI194" s="126"/>
      <c r="AJ194" s="126"/>
      <c r="AK194" s="126"/>
    </row>
    <row r="195" spans="1:37" ht="18" customHeight="1">
      <c r="A195" s="126"/>
      <c r="B195" s="126"/>
      <c r="C195" s="126"/>
      <c r="D195" s="126"/>
      <c r="E195" s="126"/>
      <c r="F195" s="134">
        <v>37956</v>
      </c>
      <c r="G195" s="134">
        <v>40878</v>
      </c>
      <c r="H195" s="134">
        <v>39417</v>
      </c>
      <c r="I195" s="134">
        <v>40148</v>
      </c>
      <c r="J195" s="134">
        <v>37591</v>
      </c>
      <c r="K195" s="126"/>
      <c r="L195" s="126">
        <v>5.7538615000000001E-2</v>
      </c>
      <c r="M195" s="126">
        <v>-5.5772149E-2</v>
      </c>
      <c r="N195" s="126">
        <v>3.2035421000000001E-2</v>
      </c>
      <c r="O195" s="126">
        <v>0.114944221</v>
      </c>
      <c r="P195" s="126">
        <v>-0.110106469</v>
      </c>
      <c r="Q195" s="126">
        <v>1.0393958599999999</v>
      </c>
      <c r="R195" s="135">
        <v>7.7999999999999996E-3</v>
      </c>
      <c r="S195" s="126"/>
      <c r="T195" s="126">
        <v>2.2718952000000001E-2</v>
      </c>
      <c r="U195" s="126">
        <v>-5.3316501000000002E-2</v>
      </c>
      <c r="V195" s="126">
        <v>1.0598691E-2</v>
      </c>
      <c r="W195" s="126">
        <v>8.4059724000000002E-2</v>
      </c>
      <c r="X195" s="126">
        <v>-0.103872702</v>
      </c>
      <c r="Y195" s="126">
        <v>0.960970243</v>
      </c>
      <c r="Z195" s="135">
        <v>-7.9000000000000008E-3</v>
      </c>
      <c r="AA195" s="126"/>
      <c r="AB195" s="126"/>
      <c r="AC195" s="126"/>
      <c r="AD195" s="126"/>
      <c r="AE195" s="126"/>
      <c r="AF195" s="135">
        <v>1.5699999999999999E-2</v>
      </c>
      <c r="AG195" s="126">
        <v>7.8425617000000003E-2</v>
      </c>
      <c r="AH195" s="126"/>
      <c r="AI195" s="126"/>
      <c r="AJ195" s="126"/>
      <c r="AK195" s="126"/>
    </row>
    <row r="196" spans="1:37" ht="18" customHeight="1">
      <c r="A196" s="126"/>
      <c r="B196" s="126"/>
      <c r="C196" s="126"/>
      <c r="D196" s="126"/>
      <c r="E196" s="126"/>
      <c r="F196" s="134">
        <v>41244</v>
      </c>
      <c r="G196" s="134">
        <v>39783</v>
      </c>
      <c r="H196" s="134">
        <v>43435</v>
      </c>
      <c r="I196" s="134">
        <v>44896</v>
      </c>
      <c r="J196" s="134">
        <v>38687</v>
      </c>
      <c r="K196" s="126"/>
      <c r="L196" s="126">
        <v>0.103943622</v>
      </c>
      <c r="M196" s="126">
        <v>-0.29750054799999998</v>
      </c>
      <c r="N196" s="126">
        <v>-1.2468648000000001E-2</v>
      </c>
      <c r="O196" s="126">
        <v>-7.6337504E-2</v>
      </c>
      <c r="P196" s="126">
        <v>0.15985938099999999</v>
      </c>
      <c r="Q196" s="126">
        <v>0.88470263500000001</v>
      </c>
      <c r="R196" s="135">
        <v>-2.4199999999999999E-2</v>
      </c>
      <c r="S196" s="126"/>
      <c r="T196" s="126">
        <v>0.100915194</v>
      </c>
      <c r="U196" s="126">
        <v>-0.25525298200000002</v>
      </c>
      <c r="V196" s="126">
        <v>-2.5883666999999999E-2</v>
      </c>
      <c r="W196" s="126">
        <v>-0.100910782</v>
      </c>
      <c r="X196" s="126">
        <v>0.12530372300000001</v>
      </c>
      <c r="Y196" s="126">
        <v>0.85570592000000001</v>
      </c>
      <c r="Z196" s="135">
        <v>-3.0700000000000002E-2</v>
      </c>
      <c r="AA196" s="126"/>
      <c r="AB196" s="126"/>
      <c r="AC196" s="126"/>
      <c r="AD196" s="126"/>
      <c r="AE196" s="126"/>
      <c r="AF196" s="135">
        <v>6.4999999999999997E-3</v>
      </c>
      <c r="AG196" s="126">
        <v>2.8996714E-2</v>
      </c>
      <c r="AH196" s="126"/>
      <c r="AI196" s="126"/>
      <c r="AJ196" s="126"/>
      <c r="AK196" s="126"/>
    </row>
    <row r="197" spans="1:37" ht="18" customHeight="1">
      <c r="A197" s="126"/>
      <c r="B197" s="126"/>
      <c r="C197" s="126"/>
      <c r="D197" s="126"/>
      <c r="E197" s="126"/>
      <c r="F197" s="134">
        <v>44896</v>
      </c>
      <c r="G197" s="134">
        <v>42339</v>
      </c>
      <c r="H197" s="134">
        <v>37591</v>
      </c>
      <c r="I197" s="134">
        <v>39052</v>
      </c>
      <c r="J197" s="134">
        <v>40513</v>
      </c>
      <c r="K197" s="126"/>
      <c r="L197" s="126">
        <v>-7.6337504E-2</v>
      </c>
      <c r="M197" s="126">
        <v>4.2629688999999998E-2</v>
      </c>
      <c r="N197" s="126">
        <v>-0.110106469</v>
      </c>
      <c r="O197" s="126">
        <v>0.162901881</v>
      </c>
      <c r="P197" s="126">
        <v>-2.3338489999999998E-3</v>
      </c>
      <c r="Q197" s="126">
        <v>1.0168948799999999</v>
      </c>
      <c r="R197" s="135">
        <v>3.3999999999999998E-3</v>
      </c>
      <c r="S197" s="126"/>
      <c r="T197" s="126">
        <v>-0.100910782</v>
      </c>
      <c r="U197" s="126">
        <v>1.8520312000000001E-2</v>
      </c>
      <c r="V197" s="126">
        <v>-0.103872702</v>
      </c>
      <c r="W197" s="126">
        <v>0.106798614</v>
      </c>
      <c r="X197" s="126">
        <v>-1.3027189E-2</v>
      </c>
      <c r="Y197" s="126">
        <v>0.91165673400000002</v>
      </c>
      <c r="Z197" s="135">
        <v>-1.83E-2</v>
      </c>
      <c r="AA197" s="126"/>
      <c r="AB197" s="126"/>
      <c r="AC197" s="126"/>
      <c r="AD197" s="126"/>
      <c r="AE197" s="126"/>
      <c r="AF197" s="135">
        <v>2.1700000000000001E-2</v>
      </c>
      <c r="AG197" s="126">
        <v>0.10523814500000001</v>
      </c>
      <c r="AH197" s="126"/>
      <c r="AI197" s="126"/>
      <c r="AJ197" s="126"/>
      <c r="AK197" s="126"/>
    </row>
    <row r="198" spans="1:37" ht="18" customHeight="1">
      <c r="A198" s="126"/>
      <c r="B198" s="126"/>
      <c r="C198" s="126"/>
      <c r="D198" s="126"/>
      <c r="E198" s="126"/>
      <c r="F198" s="134">
        <v>41609</v>
      </c>
      <c r="G198" s="134">
        <v>38687</v>
      </c>
      <c r="H198" s="134">
        <v>44531</v>
      </c>
      <c r="I198" s="134">
        <v>39052</v>
      </c>
      <c r="J198" s="134">
        <v>39052</v>
      </c>
      <c r="K198" s="126"/>
      <c r="L198" s="126">
        <v>0.17569069600000001</v>
      </c>
      <c r="M198" s="126">
        <v>0.15985938099999999</v>
      </c>
      <c r="N198" s="126">
        <v>0.16416114700000001</v>
      </c>
      <c r="O198" s="126">
        <v>0.162901881</v>
      </c>
      <c r="P198" s="126">
        <v>0.162901881</v>
      </c>
      <c r="Q198" s="126">
        <v>2.283056202</v>
      </c>
      <c r="R198" s="135">
        <v>0.17949999999999999</v>
      </c>
      <c r="S198" s="126"/>
      <c r="T198" s="126">
        <v>0.152406498</v>
      </c>
      <c r="U198" s="126">
        <v>0.12530372300000001</v>
      </c>
      <c r="V198" s="126">
        <v>0.116135562</v>
      </c>
      <c r="W198" s="126">
        <v>0.106798614</v>
      </c>
      <c r="X198" s="126">
        <v>0.106798614</v>
      </c>
      <c r="Y198" s="126">
        <v>1.835731446</v>
      </c>
      <c r="Z198" s="135">
        <v>0.12920000000000001</v>
      </c>
      <c r="AA198" s="126"/>
      <c r="AB198" s="126"/>
      <c r="AC198" s="126"/>
      <c r="AD198" s="126"/>
      <c r="AE198" s="126"/>
      <c r="AF198" s="135">
        <v>5.0299999999999997E-2</v>
      </c>
      <c r="AG198" s="126">
        <v>0.44732475599999999</v>
      </c>
      <c r="AH198" s="126"/>
      <c r="AI198" s="126"/>
      <c r="AJ198" s="126"/>
      <c r="AK198" s="126"/>
    </row>
    <row r="199" spans="1:37" ht="18" customHeight="1">
      <c r="A199" s="126"/>
      <c r="B199" s="126"/>
      <c r="C199" s="126"/>
      <c r="D199" s="126"/>
      <c r="E199" s="126"/>
      <c r="F199" s="134">
        <v>42339</v>
      </c>
      <c r="G199" s="134">
        <v>43800</v>
      </c>
      <c r="H199" s="134">
        <v>40878</v>
      </c>
      <c r="I199" s="134">
        <v>39417</v>
      </c>
      <c r="J199" s="134">
        <v>42705</v>
      </c>
      <c r="K199" s="126"/>
      <c r="L199" s="126">
        <v>4.2629688999999998E-2</v>
      </c>
      <c r="M199" s="126">
        <v>0.14133490000000001</v>
      </c>
      <c r="N199" s="126">
        <v>-5.5772149E-2</v>
      </c>
      <c r="O199" s="126">
        <v>3.2035421000000001E-2</v>
      </c>
      <c r="P199" s="126">
        <v>4.8077380000000003E-2</v>
      </c>
      <c r="Q199" s="126">
        <v>1.231589045</v>
      </c>
      <c r="R199" s="135">
        <v>4.2500000000000003E-2</v>
      </c>
      <c r="S199" s="126"/>
      <c r="T199" s="126">
        <v>1.8520312000000001E-2</v>
      </c>
      <c r="U199" s="126">
        <v>0.134180562</v>
      </c>
      <c r="V199" s="126">
        <v>-5.3316501000000002E-2</v>
      </c>
      <c r="W199" s="126">
        <v>1.0598691E-2</v>
      </c>
      <c r="X199" s="126">
        <v>3.7457123000000002E-2</v>
      </c>
      <c r="Y199" s="126">
        <v>1.158863969</v>
      </c>
      <c r="Z199" s="135">
        <v>2.9899999999999999E-2</v>
      </c>
      <c r="AA199" s="126"/>
      <c r="AB199" s="126"/>
      <c r="AC199" s="126"/>
      <c r="AD199" s="126"/>
      <c r="AE199" s="126"/>
      <c r="AF199" s="135">
        <v>1.26E-2</v>
      </c>
      <c r="AG199" s="126">
        <v>7.2725076E-2</v>
      </c>
      <c r="AH199" s="126"/>
      <c r="AI199" s="126"/>
      <c r="AJ199" s="126"/>
      <c r="AK199" s="126"/>
    </row>
    <row r="200" spans="1:37" ht="18" customHeight="1">
      <c r="A200" s="126"/>
      <c r="B200" s="126"/>
      <c r="C200" s="126"/>
      <c r="D200" s="126"/>
      <c r="E200" s="126"/>
      <c r="F200" s="134">
        <v>41609</v>
      </c>
      <c r="G200" s="134">
        <v>43435</v>
      </c>
      <c r="H200" s="134">
        <v>44531</v>
      </c>
      <c r="I200" s="134">
        <v>41609</v>
      </c>
      <c r="J200" s="134">
        <v>43435</v>
      </c>
      <c r="K200" s="126"/>
      <c r="L200" s="126">
        <v>0.17569069600000001</v>
      </c>
      <c r="M200" s="126">
        <v>-1.2468648000000001E-2</v>
      </c>
      <c r="N200" s="126">
        <v>0.16416114700000001</v>
      </c>
      <c r="O200" s="126">
        <v>0.17569069600000001</v>
      </c>
      <c r="P200" s="126">
        <v>-1.2468648000000001E-2</v>
      </c>
      <c r="Q200" s="126">
        <v>1.633304466</v>
      </c>
      <c r="R200" s="135">
        <v>0.1031</v>
      </c>
      <c r="S200" s="126"/>
      <c r="T200" s="126">
        <v>0.152406498</v>
      </c>
      <c r="U200" s="126">
        <v>-2.5883666999999999E-2</v>
      </c>
      <c r="V200" s="126">
        <v>0.116135562</v>
      </c>
      <c r="W200" s="126">
        <v>0.152406498</v>
      </c>
      <c r="X200" s="126">
        <v>-2.5883666999999999E-2</v>
      </c>
      <c r="Y200" s="126">
        <v>1.4465497309999999</v>
      </c>
      <c r="Z200" s="135">
        <v>7.6600000000000001E-2</v>
      </c>
      <c r="AA200" s="126"/>
      <c r="AB200" s="126"/>
      <c r="AC200" s="126"/>
      <c r="AD200" s="126"/>
      <c r="AE200" s="126"/>
      <c r="AF200" s="135">
        <v>2.6499999999999999E-2</v>
      </c>
      <c r="AG200" s="126">
        <v>0.18675473500000001</v>
      </c>
      <c r="AH200" s="126"/>
      <c r="AI200" s="126"/>
      <c r="AJ200" s="126"/>
      <c r="AK200" s="126"/>
    </row>
    <row r="201" spans="1:37" ht="18" customHeight="1">
      <c r="A201" s="126"/>
      <c r="B201" s="126"/>
      <c r="C201" s="126"/>
      <c r="D201" s="126"/>
      <c r="E201" s="126"/>
      <c r="F201" s="134">
        <v>40878</v>
      </c>
      <c r="G201" s="134">
        <v>39417</v>
      </c>
      <c r="H201" s="134">
        <v>43070</v>
      </c>
      <c r="I201" s="134">
        <v>40878</v>
      </c>
      <c r="J201" s="134">
        <v>38687</v>
      </c>
      <c r="K201" s="126"/>
      <c r="L201" s="126">
        <v>-5.5772149E-2</v>
      </c>
      <c r="M201" s="126">
        <v>3.2035421000000001E-2</v>
      </c>
      <c r="N201" s="126">
        <v>5.8498151999999998E-2</v>
      </c>
      <c r="O201" s="126">
        <v>-5.5772149E-2</v>
      </c>
      <c r="P201" s="126">
        <v>0.15985938099999999</v>
      </c>
      <c r="Q201" s="126">
        <v>1.148950202</v>
      </c>
      <c r="R201" s="135">
        <v>2.8199999999999999E-2</v>
      </c>
      <c r="S201" s="126"/>
      <c r="T201" s="126">
        <v>-5.3316501000000002E-2</v>
      </c>
      <c r="U201" s="126">
        <v>1.0598691E-2</v>
      </c>
      <c r="V201" s="126">
        <v>4.6875676999999998E-2</v>
      </c>
      <c r="W201" s="126">
        <v>-5.3316501000000002E-2</v>
      </c>
      <c r="X201" s="126">
        <v>0.12530372300000001</v>
      </c>
      <c r="Y201" s="126">
        <v>1.0791191330000001</v>
      </c>
      <c r="Z201" s="135">
        <v>1.5299999999999999E-2</v>
      </c>
      <c r="AA201" s="126"/>
      <c r="AB201" s="126"/>
      <c r="AC201" s="126"/>
      <c r="AD201" s="126"/>
      <c r="AE201" s="126"/>
      <c r="AF201" s="135">
        <v>1.2800000000000001E-2</v>
      </c>
      <c r="AG201" s="126">
        <v>6.9831068999999996E-2</v>
      </c>
      <c r="AH201" s="126"/>
      <c r="AI201" s="126"/>
      <c r="AJ201" s="126"/>
      <c r="AK201" s="126"/>
    </row>
    <row r="202" spans="1:37" ht="18" customHeight="1">
      <c r="A202" s="126"/>
      <c r="B202" s="126"/>
      <c r="C202" s="126"/>
      <c r="D202" s="126"/>
      <c r="E202" s="126"/>
      <c r="F202" s="134">
        <v>42339</v>
      </c>
      <c r="G202" s="134">
        <v>40513</v>
      </c>
      <c r="H202" s="134">
        <v>40148</v>
      </c>
      <c r="I202" s="134">
        <v>39052</v>
      </c>
      <c r="J202" s="134">
        <v>43435</v>
      </c>
      <c r="K202" s="126"/>
      <c r="L202" s="126">
        <v>4.2629688999999998E-2</v>
      </c>
      <c r="M202" s="126">
        <v>-2.3338489999999998E-3</v>
      </c>
      <c r="N202" s="126">
        <v>0.114944221</v>
      </c>
      <c r="O202" s="126">
        <v>0.162901881</v>
      </c>
      <c r="P202" s="126">
        <v>-1.2468648000000001E-2</v>
      </c>
      <c r="Q202" s="126">
        <v>1.357538718</v>
      </c>
      <c r="R202" s="135">
        <v>6.3E-2</v>
      </c>
      <c r="S202" s="126"/>
      <c r="T202" s="126">
        <v>1.8520312000000001E-2</v>
      </c>
      <c r="U202" s="126">
        <v>-1.3027189E-2</v>
      </c>
      <c r="V202" s="126">
        <v>8.4059724000000002E-2</v>
      </c>
      <c r="W202" s="126">
        <v>0.106798614</v>
      </c>
      <c r="X202" s="126">
        <v>-2.5883666999999999E-2</v>
      </c>
      <c r="Y202" s="126">
        <v>1.185859459</v>
      </c>
      <c r="Z202" s="135">
        <v>3.4700000000000002E-2</v>
      </c>
      <c r="AA202" s="126"/>
      <c r="AB202" s="126"/>
      <c r="AC202" s="126"/>
      <c r="AD202" s="126"/>
      <c r="AE202" s="126"/>
      <c r="AF202" s="135">
        <v>2.8400000000000002E-2</v>
      </c>
      <c r="AG202" s="126">
        <v>0.171679259</v>
      </c>
      <c r="AH202" s="126"/>
      <c r="AI202" s="126"/>
      <c r="AJ202" s="126"/>
      <c r="AK202" s="126"/>
    </row>
    <row r="203" spans="1:37" ht="18" customHeight="1">
      <c r="A203" s="126"/>
      <c r="B203" s="126"/>
      <c r="C203" s="126"/>
      <c r="D203" s="126"/>
      <c r="E203" s="126"/>
      <c r="F203" s="134">
        <v>37956</v>
      </c>
      <c r="G203" s="134">
        <v>39052</v>
      </c>
      <c r="H203" s="134">
        <v>38322</v>
      </c>
      <c r="I203" s="134">
        <v>41244</v>
      </c>
      <c r="J203" s="134">
        <v>38687</v>
      </c>
      <c r="K203" s="126"/>
      <c r="L203" s="126">
        <v>5.7538615000000001E-2</v>
      </c>
      <c r="M203" s="126">
        <v>0.162901881</v>
      </c>
      <c r="N203" s="126">
        <v>0.22464052400000001</v>
      </c>
      <c r="O203" s="126">
        <v>0.103943622</v>
      </c>
      <c r="P203" s="126">
        <v>0.15985938099999999</v>
      </c>
      <c r="Q203" s="126">
        <v>2.031722636</v>
      </c>
      <c r="R203" s="135">
        <v>0.15229999999999999</v>
      </c>
      <c r="S203" s="126"/>
      <c r="T203" s="126">
        <v>2.2718952000000001E-2</v>
      </c>
      <c r="U203" s="126">
        <v>0.106798614</v>
      </c>
      <c r="V203" s="126">
        <v>0.13047150199999999</v>
      </c>
      <c r="W203" s="126">
        <v>0.100915194</v>
      </c>
      <c r="X203" s="126">
        <v>0.12530372300000001</v>
      </c>
      <c r="Y203" s="126">
        <v>1.626138173</v>
      </c>
      <c r="Z203" s="135">
        <v>0.1021</v>
      </c>
      <c r="AA203" s="126"/>
      <c r="AB203" s="126"/>
      <c r="AC203" s="126"/>
      <c r="AD203" s="126"/>
      <c r="AE203" s="126"/>
      <c r="AF203" s="135">
        <v>5.0200000000000002E-2</v>
      </c>
      <c r="AG203" s="126">
        <v>0.40558446300000001</v>
      </c>
      <c r="AH203" s="126"/>
      <c r="AI203" s="126"/>
      <c r="AJ203" s="126"/>
      <c r="AK203" s="126"/>
    </row>
    <row r="204" spans="1:37" ht="18" customHeight="1">
      <c r="A204" s="126"/>
      <c r="B204" s="126"/>
      <c r="C204" s="126"/>
      <c r="D204" s="126"/>
      <c r="E204" s="126"/>
      <c r="F204" s="134">
        <v>44166</v>
      </c>
      <c r="G204" s="134">
        <v>43070</v>
      </c>
      <c r="H204" s="134">
        <v>41609</v>
      </c>
      <c r="I204" s="134">
        <v>44896</v>
      </c>
      <c r="J204" s="134">
        <v>43435</v>
      </c>
      <c r="K204" s="126"/>
      <c r="L204" s="126">
        <v>-2.7078563999999999E-2</v>
      </c>
      <c r="M204" s="126">
        <v>5.8498151999999998E-2</v>
      </c>
      <c r="N204" s="126">
        <v>0.17569069600000001</v>
      </c>
      <c r="O204" s="126">
        <v>-7.6337504E-2</v>
      </c>
      <c r="P204" s="126">
        <v>-1.2468648000000001E-2</v>
      </c>
      <c r="Q204" s="126">
        <v>1.125586387</v>
      </c>
      <c r="R204" s="135">
        <v>2.3900000000000001E-2</v>
      </c>
      <c r="S204" s="126"/>
      <c r="T204" s="126">
        <v>-2.9131743000000002E-2</v>
      </c>
      <c r="U204" s="126">
        <v>4.6875676999999998E-2</v>
      </c>
      <c r="V204" s="126">
        <v>0.152406498</v>
      </c>
      <c r="W204" s="126">
        <v>-0.100910782</v>
      </c>
      <c r="X204" s="126">
        <v>-2.5883666999999999E-2</v>
      </c>
      <c r="Y204" s="126">
        <v>1.044309586</v>
      </c>
      <c r="Z204" s="135">
        <v>8.6999999999999994E-3</v>
      </c>
      <c r="AA204" s="126"/>
      <c r="AB204" s="126"/>
      <c r="AC204" s="126"/>
      <c r="AD204" s="126"/>
      <c r="AE204" s="126"/>
      <c r="AF204" s="135">
        <v>1.52E-2</v>
      </c>
      <c r="AG204" s="126">
        <v>8.1276800999999996E-2</v>
      </c>
      <c r="AH204" s="126"/>
      <c r="AI204" s="126"/>
      <c r="AJ204" s="126"/>
      <c r="AK204" s="126"/>
    </row>
    <row r="205" spans="1:37" ht="18" customHeight="1">
      <c r="A205" s="126"/>
      <c r="B205" s="126"/>
      <c r="C205" s="126"/>
      <c r="D205" s="126"/>
      <c r="E205" s="126"/>
      <c r="F205" s="134">
        <v>40513</v>
      </c>
      <c r="G205" s="134">
        <v>44896</v>
      </c>
      <c r="H205" s="134">
        <v>44531</v>
      </c>
      <c r="I205" s="134">
        <v>37956</v>
      </c>
      <c r="J205" s="134">
        <v>42705</v>
      </c>
      <c r="K205" s="126"/>
      <c r="L205" s="126">
        <v>-2.3338489999999998E-3</v>
      </c>
      <c r="M205" s="126">
        <v>-7.6337504E-2</v>
      </c>
      <c r="N205" s="126">
        <v>0.16416114700000001</v>
      </c>
      <c r="O205" s="126">
        <v>5.7538615000000001E-2</v>
      </c>
      <c r="P205" s="126">
        <v>4.8077380000000003E-2</v>
      </c>
      <c r="Q205" s="126">
        <v>1.210587512</v>
      </c>
      <c r="R205" s="135">
        <v>3.9E-2</v>
      </c>
      <c r="S205" s="126"/>
      <c r="T205" s="126">
        <v>-1.3027189E-2</v>
      </c>
      <c r="U205" s="126">
        <v>-0.100910782</v>
      </c>
      <c r="V205" s="126">
        <v>0.116135562</v>
      </c>
      <c r="W205" s="126">
        <v>2.2718952000000001E-2</v>
      </c>
      <c r="X205" s="126">
        <v>3.7457123000000002E-2</v>
      </c>
      <c r="Y205" s="126">
        <v>1.0643599859999999</v>
      </c>
      <c r="Z205" s="135">
        <v>1.26E-2</v>
      </c>
      <c r="AA205" s="126"/>
      <c r="AB205" s="126"/>
      <c r="AC205" s="126"/>
      <c r="AD205" s="126"/>
      <c r="AE205" s="126"/>
      <c r="AF205" s="135">
        <v>2.64E-2</v>
      </c>
      <c r="AG205" s="126">
        <v>0.146227526</v>
      </c>
      <c r="AH205" s="126"/>
      <c r="AI205" s="126"/>
      <c r="AJ205" s="126"/>
      <c r="AK205" s="126"/>
    </row>
    <row r="206" spans="1:37" ht="18" customHeight="1">
      <c r="A206" s="126"/>
      <c r="B206" s="126"/>
      <c r="C206" s="126"/>
      <c r="D206" s="126"/>
      <c r="E206" s="126"/>
      <c r="F206" s="134">
        <v>42339</v>
      </c>
      <c r="G206" s="134">
        <v>41609</v>
      </c>
      <c r="H206" s="134">
        <v>43070</v>
      </c>
      <c r="I206" s="134">
        <v>39417</v>
      </c>
      <c r="J206" s="134">
        <v>41974</v>
      </c>
      <c r="K206" s="126"/>
      <c r="L206" s="126">
        <v>4.2629688999999998E-2</v>
      </c>
      <c r="M206" s="126">
        <v>0.17569069600000001</v>
      </c>
      <c r="N206" s="126">
        <v>5.8498151999999998E-2</v>
      </c>
      <c r="O206" s="126">
        <v>3.2035421000000001E-2</v>
      </c>
      <c r="P206" s="126">
        <v>9.7781324000000003E-2</v>
      </c>
      <c r="Q206" s="126">
        <v>1.5017562900000001</v>
      </c>
      <c r="R206" s="135">
        <v>8.4699999999999998E-2</v>
      </c>
      <c r="S206" s="126"/>
      <c r="T206" s="126">
        <v>1.8520312000000001E-2</v>
      </c>
      <c r="U206" s="126">
        <v>0.152406498</v>
      </c>
      <c r="V206" s="126">
        <v>4.6875676999999998E-2</v>
      </c>
      <c r="W206" s="126">
        <v>1.0598691E-2</v>
      </c>
      <c r="X206" s="126">
        <v>7.8593466000000001E-2</v>
      </c>
      <c r="Y206" s="126">
        <v>1.3593336890000001</v>
      </c>
      <c r="Z206" s="135">
        <v>6.3299999999999995E-2</v>
      </c>
      <c r="AA206" s="126"/>
      <c r="AB206" s="126"/>
      <c r="AC206" s="126"/>
      <c r="AD206" s="126"/>
      <c r="AE206" s="126"/>
      <c r="AF206" s="135">
        <v>2.1399999999999999E-2</v>
      </c>
      <c r="AG206" s="126">
        <v>0.14242260100000001</v>
      </c>
      <c r="AH206" s="126"/>
      <c r="AI206" s="126"/>
      <c r="AJ206" s="126"/>
      <c r="AK206" s="126"/>
    </row>
    <row r="207" spans="1:37" ht="18" customHeight="1">
      <c r="A207" s="126"/>
      <c r="B207" s="126"/>
      <c r="C207" s="126"/>
      <c r="D207" s="126"/>
      <c r="E207" s="126"/>
      <c r="F207" s="134">
        <v>44531</v>
      </c>
      <c r="G207" s="134">
        <v>43435</v>
      </c>
      <c r="H207" s="134">
        <v>43435</v>
      </c>
      <c r="I207" s="134">
        <v>42705</v>
      </c>
      <c r="J207" s="134">
        <v>37591</v>
      </c>
      <c r="K207" s="126"/>
      <c r="L207" s="126">
        <v>0.16416114700000001</v>
      </c>
      <c r="M207" s="126">
        <v>-1.2468648000000001E-2</v>
      </c>
      <c r="N207" s="126">
        <v>-1.2468648000000001E-2</v>
      </c>
      <c r="O207" s="126">
        <v>4.8077380000000003E-2</v>
      </c>
      <c r="P207" s="126">
        <v>-0.110106469</v>
      </c>
      <c r="Q207" s="126">
        <v>1.080252448</v>
      </c>
      <c r="R207" s="135">
        <v>1.5599999999999999E-2</v>
      </c>
      <c r="S207" s="126"/>
      <c r="T207" s="126">
        <v>0.116135562</v>
      </c>
      <c r="U207" s="126">
        <v>-2.5883666999999999E-2</v>
      </c>
      <c r="V207" s="126">
        <v>-2.5883666999999999E-2</v>
      </c>
      <c r="W207" s="126">
        <v>3.7457123000000002E-2</v>
      </c>
      <c r="X207" s="126">
        <v>-0.103872702</v>
      </c>
      <c r="Y207" s="126">
        <v>0.99795474399999995</v>
      </c>
      <c r="Z207" s="135">
        <v>-4.0000000000000002E-4</v>
      </c>
      <c r="AA207" s="126"/>
      <c r="AB207" s="126"/>
      <c r="AC207" s="126"/>
      <c r="AD207" s="126"/>
      <c r="AE207" s="126"/>
      <c r="AF207" s="135">
        <v>1.6E-2</v>
      </c>
      <c r="AG207" s="126">
        <v>8.2297703999999999E-2</v>
      </c>
      <c r="AH207" s="126"/>
      <c r="AI207" s="126"/>
      <c r="AJ207" s="126"/>
      <c r="AK207" s="126"/>
    </row>
    <row r="208" spans="1:37" ht="18" customHeight="1">
      <c r="A208" s="126"/>
      <c r="B208" s="126"/>
      <c r="C208" s="126"/>
      <c r="D208" s="126"/>
      <c r="E208" s="126"/>
      <c r="F208" s="134">
        <v>40513</v>
      </c>
      <c r="G208" s="134">
        <v>44166</v>
      </c>
      <c r="H208" s="134">
        <v>37956</v>
      </c>
      <c r="I208" s="134">
        <v>41974</v>
      </c>
      <c r="J208" s="134">
        <v>40878</v>
      </c>
      <c r="K208" s="126"/>
      <c r="L208" s="126">
        <v>-2.3338489999999998E-3</v>
      </c>
      <c r="M208" s="126">
        <v>-2.7078563999999999E-2</v>
      </c>
      <c r="N208" s="126">
        <v>5.7538615000000001E-2</v>
      </c>
      <c r="O208" s="126">
        <v>9.7781324000000003E-2</v>
      </c>
      <c r="P208" s="126">
        <v>-5.5772149E-2</v>
      </c>
      <c r="Q208" s="126">
        <v>1.0726533840000001</v>
      </c>
      <c r="R208" s="135">
        <v>1.41E-2</v>
      </c>
      <c r="S208" s="126"/>
      <c r="T208" s="126">
        <v>-1.3027189E-2</v>
      </c>
      <c r="U208" s="126">
        <v>-2.9131743000000002E-2</v>
      </c>
      <c r="V208" s="126">
        <v>2.2718952000000001E-2</v>
      </c>
      <c r="W208" s="126">
        <v>7.8593466000000001E-2</v>
      </c>
      <c r="X208" s="126">
        <v>-5.3316501000000002E-2</v>
      </c>
      <c r="Y208" s="126">
        <v>1.0058540540000001</v>
      </c>
      <c r="Z208" s="135">
        <v>1.1999999999999999E-3</v>
      </c>
      <c r="AA208" s="126"/>
      <c r="AB208" s="126"/>
      <c r="AC208" s="126"/>
      <c r="AD208" s="126"/>
      <c r="AE208" s="126"/>
      <c r="AF208" s="135">
        <v>1.2999999999999999E-2</v>
      </c>
      <c r="AG208" s="126">
        <v>6.6799331000000003E-2</v>
      </c>
      <c r="AH208" s="126"/>
      <c r="AI208" s="126"/>
      <c r="AJ208" s="126"/>
      <c r="AK208" s="126"/>
    </row>
    <row r="209" spans="1:37" ht="18" customHeight="1">
      <c r="A209" s="126"/>
      <c r="B209" s="126"/>
      <c r="C209" s="126"/>
      <c r="D209" s="126"/>
      <c r="E209" s="126"/>
      <c r="F209" s="134">
        <v>43800</v>
      </c>
      <c r="G209" s="134">
        <v>41974</v>
      </c>
      <c r="H209" s="134">
        <v>40513</v>
      </c>
      <c r="I209" s="134">
        <v>37956</v>
      </c>
      <c r="J209" s="134">
        <v>43800</v>
      </c>
      <c r="K209" s="126"/>
      <c r="L209" s="126">
        <v>0.14133490000000001</v>
      </c>
      <c r="M209" s="126">
        <v>9.7781324000000003E-2</v>
      </c>
      <c r="N209" s="126">
        <v>-2.3338489999999998E-3</v>
      </c>
      <c r="O209" s="126">
        <v>5.7538615000000001E-2</v>
      </c>
      <c r="P209" s="126">
        <v>0.14133490000000001</v>
      </c>
      <c r="Q209" s="126">
        <v>1.5459767170000001</v>
      </c>
      <c r="R209" s="135">
        <v>9.0999999999999998E-2</v>
      </c>
      <c r="S209" s="126"/>
      <c r="T209" s="126">
        <v>0.134180562</v>
      </c>
      <c r="U209" s="126">
        <v>7.8593466000000001E-2</v>
      </c>
      <c r="V209" s="126">
        <v>-1.3027189E-2</v>
      </c>
      <c r="W209" s="126">
        <v>2.2718952000000001E-2</v>
      </c>
      <c r="X209" s="126">
        <v>0.134180562</v>
      </c>
      <c r="Y209" s="126">
        <v>1.428530584</v>
      </c>
      <c r="Z209" s="135">
        <v>7.3899999999999993E-2</v>
      </c>
      <c r="AA209" s="126"/>
      <c r="AB209" s="126"/>
      <c r="AC209" s="126"/>
      <c r="AD209" s="126"/>
      <c r="AE209" s="126"/>
      <c r="AF209" s="135">
        <v>1.7100000000000001E-2</v>
      </c>
      <c r="AG209" s="126">
        <v>0.11744613299999999</v>
      </c>
      <c r="AH209" s="126"/>
      <c r="AI209" s="126"/>
      <c r="AJ209" s="126"/>
      <c r="AK209" s="126"/>
    </row>
    <row r="210" spans="1:37" ht="18" customHeight="1">
      <c r="A210" s="126"/>
      <c r="B210" s="126"/>
      <c r="C210" s="126"/>
      <c r="D210" s="126"/>
      <c r="E210" s="126"/>
      <c r="F210" s="134">
        <v>40148</v>
      </c>
      <c r="G210" s="134">
        <v>40148</v>
      </c>
      <c r="H210" s="134">
        <v>37591</v>
      </c>
      <c r="I210" s="134">
        <v>39417</v>
      </c>
      <c r="J210" s="134">
        <v>44531</v>
      </c>
      <c r="K210" s="126"/>
      <c r="L210" s="126">
        <v>0.114944221</v>
      </c>
      <c r="M210" s="126">
        <v>0.114944221</v>
      </c>
      <c r="N210" s="126">
        <v>-0.110106469</v>
      </c>
      <c r="O210" s="126">
        <v>3.2035421000000001E-2</v>
      </c>
      <c r="P210" s="126">
        <v>0.16416114700000001</v>
      </c>
      <c r="Q210" s="126">
        <v>1.3716008239999999</v>
      </c>
      <c r="R210" s="135">
        <v>6.5199999999999994E-2</v>
      </c>
      <c r="S210" s="126"/>
      <c r="T210" s="126">
        <v>8.4059724000000002E-2</v>
      </c>
      <c r="U210" s="126">
        <v>8.4059724000000002E-2</v>
      </c>
      <c r="V210" s="126">
        <v>-0.103872702</v>
      </c>
      <c r="W210" s="126">
        <v>1.0598691E-2</v>
      </c>
      <c r="X210" s="126">
        <v>0.116135562</v>
      </c>
      <c r="Y210" s="126">
        <v>1.2104364519999999</v>
      </c>
      <c r="Z210" s="135">
        <v>3.8899999999999997E-2</v>
      </c>
      <c r="AA210" s="126"/>
      <c r="AB210" s="126"/>
      <c r="AC210" s="126"/>
      <c r="AD210" s="126"/>
      <c r="AE210" s="126"/>
      <c r="AF210" s="135">
        <v>2.63E-2</v>
      </c>
      <c r="AG210" s="126">
        <v>0.161164372</v>
      </c>
      <c r="AH210" s="126"/>
      <c r="AI210" s="126"/>
      <c r="AJ210" s="126"/>
      <c r="AK210" s="126"/>
    </row>
    <row r="211" spans="1:37" ht="18" customHeight="1">
      <c r="A211" s="126"/>
      <c r="B211" s="126"/>
      <c r="C211" s="126"/>
      <c r="D211" s="126"/>
      <c r="E211" s="126"/>
      <c r="F211" s="134">
        <v>43800</v>
      </c>
      <c r="G211" s="134">
        <v>39052</v>
      </c>
      <c r="H211" s="134">
        <v>42705</v>
      </c>
      <c r="I211" s="134">
        <v>44896</v>
      </c>
      <c r="J211" s="134">
        <v>40148</v>
      </c>
      <c r="K211" s="126"/>
      <c r="L211" s="126">
        <v>0.14133490000000001</v>
      </c>
      <c r="M211" s="126">
        <v>0.162901881</v>
      </c>
      <c r="N211" s="126">
        <v>4.8077380000000003E-2</v>
      </c>
      <c r="O211" s="126">
        <v>-7.6337504E-2</v>
      </c>
      <c r="P211" s="126">
        <v>0.114944221</v>
      </c>
      <c r="Q211" s="126">
        <v>1.47834154</v>
      </c>
      <c r="R211" s="135">
        <v>8.1299999999999997E-2</v>
      </c>
      <c r="S211" s="126"/>
      <c r="T211" s="126">
        <v>0.134180562</v>
      </c>
      <c r="U211" s="126">
        <v>0.106798614</v>
      </c>
      <c r="V211" s="126">
        <v>3.7457123000000002E-2</v>
      </c>
      <c r="W211" s="126">
        <v>-0.100910782</v>
      </c>
      <c r="X211" s="126">
        <v>8.4059724000000002E-2</v>
      </c>
      <c r="Y211" s="126">
        <v>1.298987664</v>
      </c>
      <c r="Z211" s="135">
        <v>5.3699999999999998E-2</v>
      </c>
      <c r="AA211" s="126"/>
      <c r="AB211" s="126"/>
      <c r="AC211" s="126"/>
      <c r="AD211" s="126"/>
      <c r="AE211" s="126"/>
      <c r="AF211" s="135">
        <v>2.76E-2</v>
      </c>
      <c r="AG211" s="126">
        <v>0.179353876</v>
      </c>
      <c r="AH211" s="126"/>
      <c r="AI211" s="126"/>
      <c r="AJ211" s="126"/>
      <c r="AK211" s="126"/>
    </row>
    <row r="212" spans="1:37" ht="18" customHeight="1">
      <c r="A212" s="126"/>
      <c r="B212" s="126"/>
      <c r="C212" s="126"/>
      <c r="D212" s="126"/>
      <c r="E212" s="126"/>
      <c r="F212" s="134">
        <v>43800</v>
      </c>
      <c r="G212" s="134">
        <v>41244</v>
      </c>
      <c r="H212" s="134">
        <v>39417</v>
      </c>
      <c r="I212" s="134">
        <v>43435</v>
      </c>
      <c r="J212" s="134">
        <v>40148</v>
      </c>
      <c r="K212" s="126"/>
      <c r="L212" s="126">
        <v>0.14133490000000001</v>
      </c>
      <c r="M212" s="126">
        <v>0.103943622</v>
      </c>
      <c r="N212" s="126">
        <v>3.2035421000000001E-2</v>
      </c>
      <c r="O212" s="126">
        <v>-1.2468648000000001E-2</v>
      </c>
      <c r="P212" s="126">
        <v>0.114944221</v>
      </c>
      <c r="Q212" s="126">
        <v>1.4619768360000001</v>
      </c>
      <c r="R212" s="135">
        <v>7.8899999999999998E-2</v>
      </c>
      <c r="S212" s="126"/>
      <c r="T212" s="126">
        <v>0.134180562</v>
      </c>
      <c r="U212" s="126">
        <v>0.100915194</v>
      </c>
      <c r="V212" s="126">
        <v>1.0598691E-2</v>
      </c>
      <c r="W212" s="126">
        <v>-2.5883666999999999E-2</v>
      </c>
      <c r="X212" s="126">
        <v>8.4059724000000002E-2</v>
      </c>
      <c r="Y212" s="126">
        <v>1.3550935660000001</v>
      </c>
      <c r="Z212" s="135">
        <v>6.2700000000000006E-2</v>
      </c>
      <c r="AA212" s="126"/>
      <c r="AB212" s="126"/>
      <c r="AC212" s="126"/>
      <c r="AD212" s="126"/>
      <c r="AE212" s="126"/>
      <c r="AF212" s="135">
        <v>1.6299999999999999E-2</v>
      </c>
      <c r="AG212" s="126">
        <v>0.10688327</v>
      </c>
      <c r="AH212" s="126"/>
      <c r="AI212" s="126"/>
      <c r="AJ212" s="126"/>
      <c r="AK212" s="126"/>
    </row>
    <row r="213" spans="1:37" ht="18" customHeight="1">
      <c r="A213" s="126"/>
      <c r="B213" s="126"/>
      <c r="C213" s="126"/>
      <c r="D213" s="126"/>
      <c r="E213" s="126"/>
      <c r="F213" s="134">
        <v>44896</v>
      </c>
      <c r="G213" s="134">
        <v>40148</v>
      </c>
      <c r="H213" s="134">
        <v>43800</v>
      </c>
      <c r="I213" s="134">
        <v>43435</v>
      </c>
      <c r="J213" s="134">
        <v>41974</v>
      </c>
      <c r="K213" s="126"/>
      <c r="L213" s="126">
        <v>-7.6337504E-2</v>
      </c>
      <c r="M213" s="126">
        <v>0.114944221</v>
      </c>
      <c r="N213" s="126">
        <v>0.14133490000000001</v>
      </c>
      <c r="O213" s="126">
        <v>-1.2468648000000001E-2</v>
      </c>
      <c r="P213" s="126">
        <v>9.7781324000000003E-2</v>
      </c>
      <c r="Q213" s="126">
        <v>1.3037624729999999</v>
      </c>
      <c r="R213" s="135">
        <v>5.45E-2</v>
      </c>
      <c r="S213" s="126"/>
      <c r="T213" s="126">
        <v>-0.100910782</v>
      </c>
      <c r="U213" s="126">
        <v>8.4059724000000002E-2</v>
      </c>
      <c r="V213" s="126">
        <v>0.134180562</v>
      </c>
      <c r="W213" s="126">
        <v>-2.5883666999999999E-2</v>
      </c>
      <c r="X213" s="126">
        <v>7.8593466000000001E-2</v>
      </c>
      <c r="Y213" s="126">
        <v>1.185351439</v>
      </c>
      <c r="Z213" s="135">
        <v>3.4599999999999999E-2</v>
      </c>
      <c r="AA213" s="126"/>
      <c r="AB213" s="126"/>
      <c r="AC213" s="126"/>
      <c r="AD213" s="126"/>
      <c r="AE213" s="126"/>
      <c r="AF213" s="135">
        <v>1.9900000000000001E-2</v>
      </c>
      <c r="AG213" s="126">
        <v>0.118411034</v>
      </c>
      <c r="AH213" s="126"/>
      <c r="AI213" s="126"/>
      <c r="AJ213" s="126"/>
      <c r="AK213" s="126"/>
    </row>
    <row r="214" spans="1:37" ht="18" customHeight="1">
      <c r="A214" s="126"/>
      <c r="B214" s="126"/>
      <c r="C214" s="126"/>
      <c r="D214" s="126"/>
      <c r="E214" s="126"/>
      <c r="F214" s="134">
        <v>43070</v>
      </c>
      <c r="G214" s="134">
        <v>40878</v>
      </c>
      <c r="H214" s="134">
        <v>38322</v>
      </c>
      <c r="I214" s="134">
        <v>44166</v>
      </c>
      <c r="J214" s="134">
        <v>40513</v>
      </c>
      <c r="K214" s="126"/>
      <c r="L214" s="126">
        <v>5.8498151999999998E-2</v>
      </c>
      <c r="M214" s="126">
        <v>-5.5772149E-2</v>
      </c>
      <c r="N214" s="126">
        <v>0.22464052400000001</v>
      </c>
      <c r="O214" s="126">
        <v>-2.7078563999999999E-2</v>
      </c>
      <c r="P214" s="126">
        <v>-2.3338489999999998E-3</v>
      </c>
      <c r="Q214" s="126">
        <v>1.2189064629999999</v>
      </c>
      <c r="R214" s="135">
        <v>4.0399999999999998E-2</v>
      </c>
      <c r="S214" s="126"/>
      <c r="T214" s="126">
        <v>4.6875676999999998E-2</v>
      </c>
      <c r="U214" s="126">
        <v>-5.3316501000000002E-2</v>
      </c>
      <c r="V214" s="126">
        <v>0.13047150199999999</v>
      </c>
      <c r="W214" s="126">
        <v>-2.9131743000000002E-2</v>
      </c>
      <c r="X214" s="126">
        <v>-1.3027189E-2</v>
      </c>
      <c r="Y214" s="126">
        <v>1.085316605</v>
      </c>
      <c r="Z214" s="135">
        <v>1.6500000000000001E-2</v>
      </c>
      <c r="AA214" s="126"/>
      <c r="AB214" s="126"/>
      <c r="AC214" s="126"/>
      <c r="AD214" s="126"/>
      <c r="AE214" s="126"/>
      <c r="AF214" s="135">
        <v>2.3900000000000001E-2</v>
      </c>
      <c r="AG214" s="126">
        <v>0.13358985800000001</v>
      </c>
      <c r="AH214" s="126"/>
      <c r="AI214" s="126"/>
      <c r="AJ214" s="126"/>
      <c r="AK214" s="126"/>
    </row>
    <row r="215" spans="1:37" ht="18" customHeight="1">
      <c r="A215" s="126"/>
      <c r="B215" s="126"/>
      <c r="C215" s="126"/>
      <c r="D215" s="126"/>
      <c r="E215" s="126"/>
      <c r="F215" s="134">
        <v>44896</v>
      </c>
      <c r="G215" s="134">
        <v>39417</v>
      </c>
      <c r="H215" s="134">
        <v>43800</v>
      </c>
      <c r="I215" s="134">
        <v>38687</v>
      </c>
      <c r="J215" s="134">
        <v>37591</v>
      </c>
      <c r="K215" s="126"/>
      <c r="L215" s="126">
        <v>-7.6337504E-2</v>
      </c>
      <c r="M215" s="126">
        <v>3.2035421000000001E-2</v>
      </c>
      <c r="N215" s="126">
        <v>0.14133490000000001</v>
      </c>
      <c r="O215" s="126">
        <v>0.15985938099999999</v>
      </c>
      <c r="P215" s="126">
        <v>-0.110106469</v>
      </c>
      <c r="Q215" s="126">
        <v>1.1581057889999999</v>
      </c>
      <c r="R215" s="135">
        <v>2.98E-2</v>
      </c>
      <c r="S215" s="126"/>
      <c r="T215" s="126">
        <v>-0.100910782</v>
      </c>
      <c r="U215" s="126">
        <v>1.0598691E-2</v>
      </c>
      <c r="V215" s="126">
        <v>0.134180562</v>
      </c>
      <c r="W215" s="126">
        <v>0.12530372300000001</v>
      </c>
      <c r="X215" s="126">
        <v>-0.103872702</v>
      </c>
      <c r="Y215" s="126">
        <v>1.0674786780000001</v>
      </c>
      <c r="Z215" s="135">
        <v>1.3100000000000001E-2</v>
      </c>
      <c r="AA215" s="126"/>
      <c r="AB215" s="126"/>
      <c r="AC215" s="126"/>
      <c r="AD215" s="126"/>
      <c r="AE215" s="126"/>
      <c r="AF215" s="135">
        <v>1.66E-2</v>
      </c>
      <c r="AG215" s="126">
        <v>9.0627110999999996E-2</v>
      </c>
      <c r="AH215" s="126"/>
      <c r="AI215" s="126"/>
      <c r="AJ215" s="126"/>
      <c r="AK215" s="126"/>
    </row>
    <row r="216" spans="1:37" ht="18" customHeight="1">
      <c r="A216" s="126"/>
      <c r="B216" s="126"/>
      <c r="C216" s="126"/>
      <c r="D216" s="126"/>
      <c r="E216" s="126"/>
      <c r="F216" s="134">
        <v>41974</v>
      </c>
      <c r="G216" s="134">
        <v>41609</v>
      </c>
      <c r="H216" s="134">
        <v>37956</v>
      </c>
      <c r="I216" s="134">
        <v>41609</v>
      </c>
      <c r="J216" s="134">
        <v>43435</v>
      </c>
      <c r="K216" s="126"/>
      <c r="L216" s="126">
        <v>9.7781324000000003E-2</v>
      </c>
      <c r="M216" s="126">
        <v>0.17569069600000001</v>
      </c>
      <c r="N216" s="126">
        <v>5.7538615000000001E-2</v>
      </c>
      <c r="O216" s="126">
        <v>0.17569069600000001</v>
      </c>
      <c r="P216" s="126">
        <v>-1.2468648000000001E-2</v>
      </c>
      <c r="Q216" s="126">
        <v>1.6392399390000001</v>
      </c>
      <c r="R216" s="135">
        <v>0.10390000000000001</v>
      </c>
      <c r="S216" s="126"/>
      <c r="T216" s="126">
        <v>7.8593466000000001E-2</v>
      </c>
      <c r="U216" s="126">
        <v>0.152406498</v>
      </c>
      <c r="V216" s="126">
        <v>2.2718952000000001E-2</v>
      </c>
      <c r="W216" s="126">
        <v>0.152406498</v>
      </c>
      <c r="X216" s="126">
        <v>-2.5883666999999999E-2</v>
      </c>
      <c r="Y216" s="126">
        <v>1.4626381369999999</v>
      </c>
      <c r="Z216" s="135">
        <v>7.9000000000000001E-2</v>
      </c>
      <c r="AA216" s="126"/>
      <c r="AB216" s="126"/>
      <c r="AC216" s="126"/>
      <c r="AD216" s="126"/>
      <c r="AE216" s="126"/>
      <c r="AF216" s="135">
        <v>2.4899999999999999E-2</v>
      </c>
      <c r="AG216" s="126">
        <v>0.176601802</v>
      </c>
      <c r="AH216" s="126"/>
      <c r="AI216" s="126"/>
      <c r="AJ216" s="126"/>
      <c r="AK216" s="126"/>
    </row>
    <row r="217" spans="1:37" ht="18" customHeight="1">
      <c r="A217" s="126"/>
      <c r="B217" s="126"/>
      <c r="C217" s="126"/>
      <c r="D217" s="126"/>
      <c r="E217" s="126"/>
      <c r="F217" s="134">
        <v>43435</v>
      </c>
      <c r="G217" s="134">
        <v>41244</v>
      </c>
      <c r="H217" s="134">
        <v>43800</v>
      </c>
      <c r="I217" s="134">
        <v>41609</v>
      </c>
      <c r="J217" s="134">
        <v>43800</v>
      </c>
      <c r="K217" s="126"/>
      <c r="L217" s="126">
        <v>-1.2468648000000001E-2</v>
      </c>
      <c r="M217" s="126">
        <v>0.103943622</v>
      </c>
      <c r="N217" s="126">
        <v>0.14133490000000001</v>
      </c>
      <c r="O217" s="126">
        <v>0.17569069600000001</v>
      </c>
      <c r="P217" s="126">
        <v>0.14133490000000001</v>
      </c>
      <c r="Q217" s="126">
        <v>1.7329678690000001</v>
      </c>
      <c r="R217" s="135">
        <v>0.1162</v>
      </c>
      <c r="S217" s="126"/>
      <c r="T217" s="126">
        <v>-2.5883666999999999E-2</v>
      </c>
      <c r="U217" s="126">
        <v>0.100915194</v>
      </c>
      <c r="V217" s="126">
        <v>0.134180562</v>
      </c>
      <c r="W217" s="126">
        <v>0.152406498</v>
      </c>
      <c r="X217" s="126">
        <v>0.134180562</v>
      </c>
      <c r="Y217" s="126">
        <v>1.6418097659999999</v>
      </c>
      <c r="Z217" s="135">
        <v>0.1042</v>
      </c>
      <c r="AA217" s="126"/>
      <c r="AB217" s="126"/>
      <c r="AC217" s="126"/>
      <c r="AD217" s="126"/>
      <c r="AE217" s="126"/>
      <c r="AF217" s="135">
        <v>1.2E-2</v>
      </c>
      <c r="AG217" s="126">
        <v>9.1158104000000004E-2</v>
      </c>
      <c r="AH217" s="126"/>
      <c r="AI217" s="126"/>
      <c r="AJ217" s="126"/>
      <c r="AK217" s="126"/>
    </row>
    <row r="218" spans="1:37" ht="18" customHeight="1">
      <c r="A218" s="126"/>
      <c r="B218" s="126"/>
      <c r="C218" s="126"/>
      <c r="D218" s="126"/>
      <c r="E218" s="126"/>
      <c r="F218" s="134">
        <v>40148</v>
      </c>
      <c r="G218" s="134">
        <v>37591</v>
      </c>
      <c r="H218" s="134">
        <v>37956</v>
      </c>
      <c r="I218" s="134">
        <v>37956</v>
      </c>
      <c r="J218" s="134">
        <v>44166</v>
      </c>
      <c r="K218" s="126"/>
      <c r="L218" s="126">
        <v>0.114944221</v>
      </c>
      <c r="M218" s="126">
        <v>-0.110106469</v>
      </c>
      <c r="N218" s="126">
        <v>5.7538615000000001E-2</v>
      </c>
      <c r="O218" s="126">
        <v>5.7538615000000001E-2</v>
      </c>
      <c r="P218" s="126">
        <v>-2.7078563999999999E-2</v>
      </c>
      <c r="Q218" s="126">
        <v>1.0972822259999999</v>
      </c>
      <c r="R218" s="135">
        <v>1.8700000000000001E-2</v>
      </c>
      <c r="S218" s="126"/>
      <c r="T218" s="126">
        <v>8.4059724000000002E-2</v>
      </c>
      <c r="U218" s="126">
        <v>-0.103872702</v>
      </c>
      <c r="V218" s="126">
        <v>2.2718952000000001E-2</v>
      </c>
      <c r="W218" s="126">
        <v>2.2718952000000001E-2</v>
      </c>
      <c r="X218" s="126">
        <v>-2.9131743000000002E-2</v>
      </c>
      <c r="Y218" s="126">
        <v>0.99649932500000005</v>
      </c>
      <c r="Z218" s="135">
        <v>-6.9999999999999999E-4</v>
      </c>
      <c r="AA218" s="126"/>
      <c r="AB218" s="126"/>
      <c r="AC218" s="126"/>
      <c r="AD218" s="126"/>
      <c r="AE218" s="126"/>
      <c r="AF218" s="135">
        <v>1.9400000000000001E-2</v>
      </c>
      <c r="AG218" s="126">
        <v>0.10078289999999999</v>
      </c>
      <c r="AH218" s="126"/>
      <c r="AI218" s="126"/>
      <c r="AJ218" s="126"/>
      <c r="AK218" s="126"/>
    </row>
    <row r="219" spans="1:37" ht="18" customHeight="1">
      <c r="A219" s="126"/>
      <c r="B219" s="126"/>
      <c r="C219" s="126"/>
      <c r="D219" s="126"/>
      <c r="E219" s="126"/>
      <c r="F219" s="134">
        <v>41974</v>
      </c>
      <c r="G219" s="134">
        <v>37956</v>
      </c>
      <c r="H219" s="134">
        <v>37956</v>
      </c>
      <c r="I219" s="134">
        <v>43435</v>
      </c>
      <c r="J219" s="134">
        <v>42339</v>
      </c>
      <c r="K219" s="126"/>
      <c r="L219" s="126">
        <v>9.7781324000000003E-2</v>
      </c>
      <c r="M219" s="126">
        <v>5.7538615000000001E-2</v>
      </c>
      <c r="N219" s="126">
        <v>5.7538615000000001E-2</v>
      </c>
      <c r="O219" s="126">
        <v>-1.2468648000000001E-2</v>
      </c>
      <c r="P219" s="126">
        <v>4.2629688999999998E-2</v>
      </c>
      <c r="Q219" s="126">
        <v>1.275093609</v>
      </c>
      <c r="R219" s="135">
        <v>4.9799999999999997E-2</v>
      </c>
      <c r="S219" s="126"/>
      <c r="T219" s="126">
        <v>7.8593466000000001E-2</v>
      </c>
      <c r="U219" s="126">
        <v>2.2718952000000001E-2</v>
      </c>
      <c r="V219" s="126">
        <v>2.2718952000000001E-2</v>
      </c>
      <c r="W219" s="126">
        <v>-2.5883666999999999E-2</v>
      </c>
      <c r="X219" s="126">
        <v>1.8520312000000001E-2</v>
      </c>
      <c r="Y219" s="126">
        <v>1.123746302</v>
      </c>
      <c r="Z219" s="135">
        <v>2.3599999999999999E-2</v>
      </c>
      <c r="AA219" s="126"/>
      <c r="AB219" s="126"/>
      <c r="AC219" s="126"/>
      <c r="AD219" s="126"/>
      <c r="AE219" s="126"/>
      <c r="AF219" s="135">
        <v>2.6200000000000001E-2</v>
      </c>
      <c r="AG219" s="126">
        <v>0.15134730699999999</v>
      </c>
      <c r="AH219" s="126"/>
      <c r="AI219" s="126"/>
      <c r="AJ219" s="126"/>
      <c r="AK219" s="126"/>
    </row>
    <row r="220" spans="1:37" ht="18" customHeight="1">
      <c r="A220" s="126"/>
      <c r="B220" s="126"/>
      <c r="C220" s="126"/>
      <c r="D220" s="126"/>
      <c r="E220" s="126"/>
      <c r="F220" s="134">
        <v>43800</v>
      </c>
      <c r="G220" s="134">
        <v>42705</v>
      </c>
      <c r="H220" s="134">
        <v>39052</v>
      </c>
      <c r="I220" s="134">
        <v>41609</v>
      </c>
      <c r="J220" s="134">
        <v>38322</v>
      </c>
      <c r="K220" s="126"/>
      <c r="L220" s="126">
        <v>0.14133490000000001</v>
      </c>
      <c r="M220" s="126">
        <v>4.8077380000000003E-2</v>
      </c>
      <c r="N220" s="126">
        <v>0.162901881</v>
      </c>
      <c r="O220" s="126">
        <v>0.17569069600000001</v>
      </c>
      <c r="P220" s="126">
        <v>0.22464052400000001</v>
      </c>
      <c r="Q220" s="126">
        <v>2.1226077010000002</v>
      </c>
      <c r="R220" s="135">
        <v>0.16239999999999999</v>
      </c>
      <c r="S220" s="126"/>
      <c r="T220" s="126">
        <v>0.134180562</v>
      </c>
      <c r="U220" s="126">
        <v>3.7457123000000002E-2</v>
      </c>
      <c r="V220" s="126">
        <v>0.106798614</v>
      </c>
      <c r="W220" s="126">
        <v>0.152406498</v>
      </c>
      <c r="X220" s="126">
        <v>0.13047150199999999</v>
      </c>
      <c r="Y220" s="126">
        <v>1.75297492</v>
      </c>
      <c r="Z220" s="135">
        <v>0.1188</v>
      </c>
      <c r="AA220" s="126"/>
      <c r="AB220" s="126"/>
      <c r="AC220" s="126"/>
      <c r="AD220" s="126"/>
      <c r="AE220" s="126"/>
      <c r="AF220" s="135">
        <v>4.36E-2</v>
      </c>
      <c r="AG220" s="126">
        <v>0.36963278100000002</v>
      </c>
      <c r="AH220" s="126"/>
      <c r="AI220" s="126"/>
      <c r="AJ220" s="126"/>
      <c r="AK220" s="126"/>
    </row>
    <row r="221" spans="1:37" ht="18" customHeight="1">
      <c r="A221" s="126"/>
      <c r="B221" s="126"/>
      <c r="C221" s="126"/>
      <c r="D221" s="126"/>
      <c r="E221" s="126"/>
      <c r="F221" s="134">
        <v>38322</v>
      </c>
      <c r="G221" s="134">
        <v>44531</v>
      </c>
      <c r="H221" s="134">
        <v>40148</v>
      </c>
      <c r="I221" s="134">
        <v>40513</v>
      </c>
      <c r="J221" s="134">
        <v>44166</v>
      </c>
      <c r="K221" s="126"/>
      <c r="L221" s="126">
        <v>0.22464052400000001</v>
      </c>
      <c r="M221" s="126">
        <v>0.16416114700000001</v>
      </c>
      <c r="N221" s="126">
        <v>0.114944221</v>
      </c>
      <c r="O221" s="126">
        <v>-2.3338489999999998E-3</v>
      </c>
      <c r="P221" s="126">
        <v>-2.7078563999999999E-2</v>
      </c>
      <c r="Q221" s="126">
        <v>1.60694278</v>
      </c>
      <c r="R221" s="135">
        <v>9.9500000000000005E-2</v>
      </c>
      <c r="S221" s="126"/>
      <c r="T221" s="126">
        <v>0.13047150199999999</v>
      </c>
      <c r="U221" s="126">
        <v>0.116135562</v>
      </c>
      <c r="V221" s="126">
        <v>8.4059724000000002E-2</v>
      </c>
      <c r="W221" s="126">
        <v>-1.3027189E-2</v>
      </c>
      <c r="X221" s="126">
        <v>-2.9131743000000002E-2</v>
      </c>
      <c r="Y221" s="126">
        <v>1.3344348319999999</v>
      </c>
      <c r="Z221" s="135">
        <v>5.9400000000000001E-2</v>
      </c>
      <c r="AA221" s="126"/>
      <c r="AB221" s="126"/>
      <c r="AC221" s="126"/>
      <c r="AD221" s="126"/>
      <c r="AE221" s="126"/>
      <c r="AF221" s="135">
        <v>4.0099999999999997E-2</v>
      </c>
      <c r="AG221" s="126">
        <v>0.272507948</v>
      </c>
      <c r="AH221" s="126"/>
      <c r="AI221" s="126"/>
      <c r="AJ221" s="126"/>
      <c r="AK221" s="126"/>
    </row>
    <row r="222" spans="1:37" ht="18" customHeight="1">
      <c r="A222" s="126"/>
      <c r="B222" s="126"/>
      <c r="C222" s="126"/>
      <c r="D222" s="126"/>
      <c r="E222" s="126"/>
      <c r="F222" s="134">
        <v>44531</v>
      </c>
      <c r="G222" s="134">
        <v>39417</v>
      </c>
      <c r="H222" s="134">
        <v>39052</v>
      </c>
      <c r="I222" s="134">
        <v>38322</v>
      </c>
      <c r="J222" s="134">
        <v>37956</v>
      </c>
      <c r="K222" s="126"/>
      <c r="L222" s="126">
        <v>0.16416114700000001</v>
      </c>
      <c r="M222" s="126">
        <v>3.2035421000000001E-2</v>
      </c>
      <c r="N222" s="126">
        <v>0.162901881</v>
      </c>
      <c r="O222" s="126">
        <v>0.22464052400000001</v>
      </c>
      <c r="P222" s="126">
        <v>5.7538615000000001E-2</v>
      </c>
      <c r="Q222" s="126">
        <v>1.898905348</v>
      </c>
      <c r="R222" s="135">
        <v>0.1368</v>
      </c>
      <c r="S222" s="126"/>
      <c r="T222" s="126">
        <v>0.116135562</v>
      </c>
      <c r="U222" s="126">
        <v>1.0598691E-2</v>
      </c>
      <c r="V222" s="126">
        <v>0.106798614</v>
      </c>
      <c r="W222" s="126">
        <v>0.13047150199999999</v>
      </c>
      <c r="X222" s="126">
        <v>2.2718952000000001E-2</v>
      </c>
      <c r="Y222" s="126">
        <v>1.472149122</v>
      </c>
      <c r="Z222" s="135">
        <v>8.0399999999999999E-2</v>
      </c>
      <c r="AA222" s="126"/>
      <c r="AB222" s="126"/>
      <c r="AC222" s="126"/>
      <c r="AD222" s="126"/>
      <c r="AE222" s="126"/>
      <c r="AF222" s="135">
        <v>5.6399999999999999E-2</v>
      </c>
      <c r="AG222" s="126">
        <v>0.42675622600000002</v>
      </c>
      <c r="AH222" s="126"/>
      <c r="AI222" s="126"/>
      <c r="AJ222" s="126"/>
      <c r="AK222" s="126"/>
    </row>
    <row r="223" spans="1:37" ht="18" customHeight="1">
      <c r="A223" s="126"/>
      <c r="B223" s="126"/>
      <c r="C223" s="126"/>
      <c r="D223" s="126"/>
      <c r="E223" s="126"/>
      <c r="F223" s="134">
        <v>40513</v>
      </c>
      <c r="G223" s="134">
        <v>40513</v>
      </c>
      <c r="H223" s="134">
        <v>37591</v>
      </c>
      <c r="I223" s="134">
        <v>39052</v>
      </c>
      <c r="J223" s="134">
        <v>38687</v>
      </c>
      <c r="K223" s="126"/>
      <c r="L223" s="126">
        <v>-2.3338489999999998E-3</v>
      </c>
      <c r="M223" s="126">
        <v>-2.3338489999999998E-3</v>
      </c>
      <c r="N223" s="126">
        <v>-0.110106469</v>
      </c>
      <c r="O223" s="126">
        <v>0.162901881</v>
      </c>
      <c r="P223" s="126">
        <v>0.15985938099999999</v>
      </c>
      <c r="Q223" s="126">
        <v>1.231197281</v>
      </c>
      <c r="R223" s="135">
        <v>4.2500000000000003E-2</v>
      </c>
      <c r="S223" s="126"/>
      <c r="T223" s="126">
        <v>-1.3027189E-2</v>
      </c>
      <c r="U223" s="126">
        <v>-1.3027189E-2</v>
      </c>
      <c r="V223" s="126">
        <v>-0.103872702</v>
      </c>
      <c r="W223" s="126">
        <v>0.106798614</v>
      </c>
      <c r="X223" s="126">
        <v>0.12530372300000001</v>
      </c>
      <c r="Y223" s="126">
        <v>1.1075775640000001</v>
      </c>
      <c r="Z223" s="135">
        <v>2.06E-2</v>
      </c>
      <c r="AA223" s="126"/>
      <c r="AB223" s="126"/>
      <c r="AC223" s="126"/>
      <c r="AD223" s="126"/>
      <c r="AE223" s="126"/>
      <c r="AF223" s="135">
        <v>2.18E-2</v>
      </c>
      <c r="AG223" s="126">
        <v>0.123619717</v>
      </c>
      <c r="AH223" s="126"/>
      <c r="AI223" s="126"/>
      <c r="AJ223" s="126"/>
      <c r="AK223" s="126"/>
    </row>
    <row r="224" spans="1:37" ht="18" customHeight="1">
      <c r="A224" s="126"/>
      <c r="B224" s="126"/>
      <c r="C224" s="126"/>
      <c r="D224" s="126"/>
      <c r="E224" s="126"/>
      <c r="F224" s="134">
        <v>40513</v>
      </c>
      <c r="G224" s="134">
        <v>44896</v>
      </c>
      <c r="H224" s="134">
        <v>44166</v>
      </c>
      <c r="I224" s="134">
        <v>43070</v>
      </c>
      <c r="J224" s="134">
        <v>44166</v>
      </c>
      <c r="K224" s="126"/>
      <c r="L224" s="126">
        <v>-2.3338489999999998E-3</v>
      </c>
      <c r="M224" s="126">
        <v>-7.6337504E-2</v>
      </c>
      <c r="N224" s="126">
        <v>-2.7078563999999999E-2</v>
      </c>
      <c r="O224" s="126">
        <v>5.8498151999999998E-2</v>
      </c>
      <c r="P224" s="126">
        <v>-2.7078563999999999E-2</v>
      </c>
      <c r="Q224" s="126">
        <v>0.92836497799999995</v>
      </c>
      <c r="R224" s="135">
        <v>-1.4800000000000001E-2</v>
      </c>
      <c r="S224" s="126"/>
      <c r="T224" s="126">
        <v>-1.3027189E-2</v>
      </c>
      <c r="U224" s="126">
        <v>-0.100910782</v>
      </c>
      <c r="V224" s="126">
        <v>-2.9131743000000002E-2</v>
      </c>
      <c r="W224" s="126">
        <v>4.6875676999999998E-2</v>
      </c>
      <c r="X224" s="126">
        <v>-2.9131743000000002E-2</v>
      </c>
      <c r="Y224" s="126">
        <v>0.88220944999999995</v>
      </c>
      <c r="Z224" s="135">
        <v>-2.4799999999999999E-2</v>
      </c>
      <c r="AA224" s="126"/>
      <c r="AB224" s="126"/>
      <c r="AC224" s="126"/>
      <c r="AD224" s="126"/>
      <c r="AE224" s="126"/>
      <c r="AF224" s="135">
        <v>0.01</v>
      </c>
      <c r="AG224" s="126">
        <v>4.6155529000000001E-2</v>
      </c>
      <c r="AH224" s="126"/>
      <c r="AI224" s="126"/>
      <c r="AJ224" s="126"/>
      <c r="AK224" s="126"/>
    </row>
    <row r="225" spans="1:37" ht="18" customHeight="1">
      <c r="A225" s="126"/>
      <c r="B225" s="126"/>
      <c r="C225" s="126"/>
      <c r="D225" s="126"/>
      <c r="E225" s="126"/>
      <c r="F225" s="134">
        <v>41244</v>
      </c>
      <c r="G225" s="134">
        <v>40513</v>
      </c>
      <c r="H225" s="134">
        <v>39417</v>
      </c>
      <c r="I225" s="134">
        <v>37956</v>
      </c>
      <c r="J225" s="134">
        <v>39052</v>
      </c>
      <c r="K225" s="126"/>
      <c r="L225" s="126">
        <v>0.103943622</v>
      </c>
      <c r="M225" s="126">
        <v>-2.3338489999999998E-3</v>
      </c>
      <c r="N225" s="126">
        <v>3.2035421000000001E-2</v>
      </c>
      <c r="O225" s="126">
        <v>5.7538615000000001E-2</v>
      </c>
      <c r="P225" s="126">
        <v>0.162901881</v>
      </c>
      <c r="Q225" s="126">
        <v>1.4248772780000001</v>
      </c>
      <c r="R225" s="135">
        <v>7.3400000000000007E-2</v>
      </c>
      <c r="S225" s="126"/>
      <c r="T225" s="126">
        <v>0.100915194</v>
      </c>
      <c r="U225" s="126">
        <v>-1.3027189E-2</v>
      </c>
      <c r="V225" s="126">
        <v>1.0598691E-2</v>
      </c>
      <c r="W225" s="126">
        <v>2.2718952000000001E-2</v>
      </c>
      <c r="X225" s="126">
        <v>0.106798614</v>
      </c>
      <c r="Y225" s="126">
        <v>1.2560906780000001</v>
      </c>
      <c r="Z225" s="135">
        <v>4.6699999999999998E-2</v>
      </c>
      <c r="AA225" s="126"/>
      <c r="AB225" s="126"/>
      <c r="AC225" s="126"/>
      <c r="AD225" s="126"/>
      <c r="AE225" s="126"/>
      <c r="AF225" s="135">
        <v>2.6700000000000002E-2</v>
      </c>
      <c r="AG225" s="126">
        <v>0.16878660000000001</v>
      </c>
      <c r="AH225" s="126"/>
      <c r="AI225" s="126"/>
      <c r="AJ225" s="126"/>
      <c r="AK225" s="126"/>
    </row>
    <row r="226" spans="1:37" ht="18" customHeight="1">
      <c r="A226" s="126"/>
      <c r="B226" s="126"/>
      <c r="C226" s="126"/>
      <c r="D226" s="126"/>
      <c r="E226" s="126"/>
      <c r="F226" s="134">
        <v>40513</v>
      </c>
      <c r="G226" s="134">
        <v>40148</v>
      </c>
      <c r="H226" s="134">
        <v>39052</v>
      </c>
      <c r="I226" s="134">
        <v>42705</v>
      </c>
      <c r="J226" s="134">
        <v>40878</v>
      </c>
      <c r="K226" s="126"/>
      <c r="L226" s="126">
        <v>-2.3338489999999998E-3</v>
      </c>
      <c r="M226" s="126">
        <v>0.114944221</v>
      </c>
      <c r="N226" s="126">
        <v>0.162901881</v>
      </c>
      <c r="O226" s="126">
        <v>4.8077380000000003E-2</v>
      </c>
      <c r="P226" s="126">
        <v>-5.5772149E-2</v>
      </c>
      <c r="Q226" s="126">
        <v>1.3071085499999999</v>
      </c>
      <c r="R226" s="135">
        <v>5.5E-2</v>
      </c>
      <c r="S226" s="126"/>
      <c r="T226" s="126">
        <v>-1.3027189E-2</v>
      </c>
      <c r="U226" s="126">
        <v>8.4059724000000002E-2</v>
      </c>
      <c r="V226" s="126">
        <v>0.106798614</v>
      </c>
      <c r="W226" s="126">
        <v>3.7457123000000002E-2</v>
      </c>
      <c r="X226" s="126">
        <v>-5.3316501000000002E-2</v>
      </c>
      <c r="Y226" s="126">
        <v>1.175827049</v>
      </c>
      <c r="Z226" s="135">
        <v>3.2899999999999999E-2</v>
      </c>
      <c r="AA226" s="126"/>
      <c r="AB226" s="126"/>
      <c r="AC226" s="126"/>
      <c r="AD226" s="126"/>
      <c r="AE226" s="126"/>
      <c r="AF226" s="135">
        <v>2.2100000000000002E-2</v>
      </c>
      <c r="AG226" s="126">
        <v>0.13128150199999999</v>
      </c>
      <c r="AH226" s="126"/>
      <c r="AI226" s="126"/>
      <c r="AJ226" s="126"/>
      <c r="AK226" s="126"/>
    </row>
    <row r="227" spans="1:37" ht="18" customHeight="1">
      <c r="A227" s="126"/>
      <c r="B227" s="126"/>
      <c r="C227" s="126"/>
      <c r="D227" s="126"/>
      <c r="E227" s="126"/>
      <c r="F227" s="134">
        <v>37956</v>
      </c>
      <c r="G227" s="134">
        <v>39417</v>
      </c>
      <c r="H227" s="134">
        <v>44896</v>
      </c>
      <c r="I227" s="134">
        <v>37591</v>
      </c>
      <c r="J227" s="134">
        <v>40148</v>
      </c>
      <c r="K227" s="126"/>
      <c r="L227" s="126">
        <v>5.7538615000000001E-2</v>
      </c>
      <c r="M227" s="126">
        <v>3.2035421000000001E-2</v>
      </c>
      <c r="N227" s="126">
        <v>-7.6337504E-2</v>
      </c>
      <c r="O227" s="126">
        <v>-0.110106469</v>
      </c>
      <c r="P227" s="126">
        <v>0.114944221</v>
      </c>
      <c r="Q227" s="126">
        <v>1.0182386139999999</v>
      </c>
      <c r="R227" s="135">
        <v>3.5999999999999999E-3</v>
      </c>
      <c r="S227" s="126"/>
      <c r="T227" s="126">
        <v>2.2718952000000001E-2</v>
      </c>
      <c r="U227" s="126">
        <v>1.0598691E-2</v>
      </c>
      <c r="V227" s="126">
        <v>-0.100910782</v>
      </c>
      <c r="W227" s="126">
        <v>-0.103872702</v>
      </c>
      <c r="X227" s="126">
        <v>8.4059724000000002E-2</v>
      </c>
      <c r="Y227" s="126">
        <v>0.91630489400000004</v>
      </c>
      <c r="Z227" s="135">
        <v>-1.7299999999999999E-2</v>
      </c>
      <c r="AA227" s="126"/>
      <c r="AB227" s="126"/>
      <c r="AC227" s="126"/>
      <c r="AD227" s="126"/>
      <c r="AE227" s="126"/>
      <c r="AF227" s="135">
        <v>2.1000000000000001E-2</v>
      </c>
      <c r="AG227" s="126">
        <v>0.10193372000000001</v>
      </c>
      <c r="AH227" s="126"/>
      <c r="AI227" s="126"/>
      <c r="AJ227" s="126"/>
      <c r="AK227" s="126"/>
    </row>
    <row r="228" spans="1:37" ht="18" customHeight="1">
      <c r="A228" s="126"/>
      <c r="B228" s="126"/>
      <c r="C228" s="126"/>
      <c r="D228" s="126"/>
      <c r="E228" s="126"/>
      <c r="F228" s="134">
        <v>40148</v>
      </c>
      <c r="G228" s="134">
        <v>41974</v>
      </c>
      <c r="H228" s="134">
        <v>40878</v>
      </c>
      <c r="I228" s="134">
        <v>41609</v>
      </c>
      <c r="J228" s="134">
        <v>44531</v>
      </c>
      <c r="K228" s="126"/>
      <c r="L228" s="126">
        <v>0.114944221</v>
      </c>
      <c r="M228" s="126">
        <v>9.7781324000000003E-2</v>
      </c>
      <c r="N228" s="126">
        <v>-5.5772149E-2</v>
      </c>
      <c r="O228" s="126">
        <v>0.17569069600000001</v>
      </c>
      <c r="P228" s="126">
        <v>0.16416114700000001</v>
      </c>
      <c r="Q228" s="126">
        <v>1.643462406</v>
      </c>
      <c r="R228" s="135">
        <v>0.1045</v>
      </c>
      <c r="S228" s="126"/>
      <c r="T228" s="126">
        <v>8.4059724000000002E-2</v>
      </c>
      <c r="U228" s="126">
        <v>7.8593466000000001E-2</v>
      </c>
      <c r="V228" s="126">
        <v>-5.3316501000000002E-2</v>
      </c>
      <c r="W228" s="126">
        <v>0.152406498</v>
      </c>
      <c r="X228" s="126">
        <v>0.116135562</v>
      </c>
      <c r="Y228" s="126">
        <v>1.4591860050000001</v>
      </c>
      <c r="Z228" s="135">
        <v>7.85E-2</v>
      </c>
      <c r="AA228" s="126"/>
      <c r="AB228" s="126"/>
      <c r="AC228" s="126"/>
      <c r="AD228" s="126"/>
      <c r="AE228" s="126"/>
      <c r="AF228" s="135">
        <v>2.5999999999999999E-2</v>
      </c>
      <c r="AG228" s="126">
        <v>0.18427640100000001</v>
      </c>
      <c r="AH228" s="126"/>
      <c r="AI228" s="126"/>
      <c r="AJ228" s="126"/>
      <c r="AK228" s="126"/>
    </row>
    <row r="229" spans="1:37" ht="18" customHeight="1">
      <c r="A229" s="126"/>
      <c r="B229" s="126"/>
      <c r="C229" s="126"/>
      <c r="D229" s="126"/>
      <c r="E229" s="126"/>
      <c r="F229" s="134">
        <v>37591</v>
      </c>
      <c r="G229" s="134">
        <v>43070</v>
      </c>
      <c r="H229" s="134">
        <v>40148</v>
      </c>
      <c r="I229" s="134">
        <v>37591</v>
      </c>
      <c r="J229" s="134">
        <v>42339</v>
      </c>
      <c r="K229" s="126"/>
      <c r="L229" s="126">
        <v>-0.110106469</v>
      </c>
      <c r="M229" s="126">
        <v>5.8498151999999998E-2</v>
      </c>
      <c r="N229" s="126">
        <v>0.114944221</v>
      </c>
      <c r="O229" s="126">
        <v>-0.110106469</v>
      </c>
      <c r="P229" s="126">
        <v>4.2629688999999998E-2</v>
      </c>
      <c r="Q229" s="126">
        <v>0.99586768800000003</v>
      </c>
      <c r="R229" s="135">
        <v>-8.0000000000000004E-4</v>
      </c>
      <c r="S229" s="126"/>
      <c r="T229" s="126">
        <v>-0.103872702</v>
      </c>
      <c r="U229" s="126">
        <v>4.6875676999999998E-2</v>
      </c>
      <c r="V229" s="126">
        <v>8.4059724000000002E-2</v>
      </c>
      <c r="W229" s="126">
        <v>-0.103872702</v>
      </c>
      <c r="X229" s="126">
        <v>1.8520312000000001E-2</v>
      </c>
      <c r="Y229" s="126">
        <v>0.94337662</v>
      </c>
      <c r="Z229" s="135">
        <v>-1.1599999999999999E-2</v>
      </c>
      <c r="AA229" s="126"/>
      <c r="AB229" s="126"/>
      <c r="AC229" s="126"/>
      <c r="AD229" s="126"/>
      <c r="AE229" s="126"/>
      <c r="AF229" s="135">
        <v>1.0800000000000001E-2</v>
      </c>
      <c r="AG229" s="126">
        <v>5.2491067000000002E-2</v>
      </c>
      <c r="AH229" s="126"/>
      <c r="AI229" s="126"/>
      <c r="AJ229" s="126"/>
      <c r="AK229" s="126"/>
    </row>
    <row r="230" spans="1:37" ht="18" customHeight="1">
      <c r="A230" s="126"/>
      <c r="B230" s="126"/>
      <c r="C230" s="126"/>
      <c r="D230" s="126"/>
      <c r="E230" s="126"/>
      <c r="F230" s="134">
        <v>40878</v>
      </c>
      <c r="G230" s="134">
        <v>38322</v>
      </c>
      <c r="H230" s="134">
        <v>44896</v>
      </c>
      <c r="I230" s="134">
        <v>42339</v>
      </c>
      <c r="J230" s="134">
        <v>38687</v>
      </c>
      <c r="K230" s="126"/>
      <c r="L230" s="126">
        <v>-5.5772149E-2</v>
      </c>
      <c r="M230" s="126">
        <v>0.22464052400000001</v>
      </c>
      <c r="N230" s="126">
        <v>-7.6337504E-2</v>
      </c>
      <c r="O230" s="126">
        <v>4.2629688999999998E-2</v>
      </c>
      <c r="P230" s="126">
        <v>0.15985938099999999</v>
      </c>
      <c r="Q230" s="126">
        <v>1.343153144</v>
      </c>
      <c r="R230" s="135">
        <v>6.08E-2</v>
      </c>
      <c r="S230" s="126"/>
      <c r="T230" s="126">
        <v>-5.3316501000000002E-2</v>
      </c>
      <c r="U230" s="126">
        <v>0.13047150199999999</v>
      </c>
      <c r="V230" s="126">
        <v>-0.100910782</v>
      </c>
      <c r="W230" s="126">
        <v>1.8520312000000001E-2</v>
      </c>
      <c r="X230" s="126">
        <v>0.12530372300000001</v>
      </c>
      <c r="Y230" s="126">
        <v>1.1275738120000001</v>
      </c>
      <c r="Z230" s="135">
        <v>2.4299999999999999E-2</v>
      </c>
      <c r="AA230" s="126"/>
      <c r="AB230" s="126"/>
      <c r="AC230" s="126"/>
      <c r="AD230" s="126"/>
      <c r="AE230" s="126"/>
      <c r="AF230" s="135">
        <v>3.6499999999999998E-2</v>
      </c>
      <c r="AG230" s="126">
        <v>0.21557933200000001</v>
      </c>
      <c r="AH230" s="126"/>
      <c r="AI230" s="126"/>
      <c r="AJ230" s="126"/>
      <c r="AK230" s="126"/>
    </row>
    <row r="231" spans="1:37" ht="18" customHeight="1">
      <c r="A231" s="126"/>
      <c r="B231" s="126"/>
      <c r="C231" s="126"/>
      <c r="D231" s="126"/>
      <c r="E231" s="126"/>
      <c r="F231" s="134">
        <v>43070</v>
      </c>
      <c r="G231" s="134">
        <v>40148</v>
      </c>
      <c r="H231" s="134">
        <v>43070</v>
      </c>
      <c r="I231" s="134">
        <v>37956</v>
      </c>
      <c r="J231" s="134">
        <v>40878</v>
      </c>
      <c r="K231" s="126"/>
      <c r="L231" s="126">
        <v>5.8498151999999998E-2</v>
      </c>
      <c r="M231" s="126">
        <v>0.114944221</v>
      </c>
      <c r="N231" s="126">
        <v>5.8498151999999998E-2</v>
      </c>
      <c r="O231" s="126">
        <v>5.7538615000000001E-2</v>
      </c>
      <c r="P231" s="126">
        <v>-5.5772149E-2</v>
      </c>
      <c r="Q231" s="126">
        <v>1.2632742889999999</v>
      </c>
      <c r="R231" s="135">
        <v>4.7899999999999998E-2</v>
      </c>
      <c r="S231" s="126"/>
      <c r="T231" s="126">
        <v>4.6875676999999998E-2</v>
      </c>
      <c r="U231" s="126">
        <v>8.4059724000000002E-2</v>
      </c>
      <c r="V231" s="126">
        <v>4.6875676999999998E-2</v>
      </c>
      <c r="W231" s="126">
        <v>2.2718952000000001E-2</v>
      </c>
      <c r="X231" s="126">
        <v>-5.3316501000000002E-2</v>
      </c>
      <c r="Y231" s="126">
        <v>1.1586013340000001</v>
      </c>
      <c r="Z231" s="135">
        <v>2.9899999999999999E-2</v>
      </c>
      <c r="AA231" s="126"/>
      <c r="AB231" s="126"/>
      <c r="AC231" s="126"/>
      <c r="AD231" s="126"/>
      <c r="AE231" s="126"/>
      <c r="AF231" s="135">
        <v>1.7999999999999999E-2</v>
      </c>
      <c r="AG231" s="126">
        <v>0.104672955</v>
      </c>
      <c r="AH231" s="126"/>
      <c r="AI231" s="126"/>
      <c r="AJ231" s="126"/>
      <c r="AK231" s="126"/>
    </row>
    <row r="232" spans="1:37" ht="18" customHeight="1">
      <c r="A232" s="126"/>
      <c r="B232" s="126"/>
      <c r="C232" s="126"/>
      <c r="D232" s="126"/>
      <c r="E232" s="126"/>
      <c r="F232" s="134">
        <v>37956</v>
      </c>
      <c r="G232" s="134">
        <v>40878</v>
      </c>
      <c r="H232" s="134">
        <v>39783</v>
      </c>
      <c r="I232" s="134">
        <v>42705</v>
      </c>
      <c r="J232" s="134">
        <v>38322</v>
      </c>
      <c r="K232" s="126"/>
      <c r="L232" s="126">
        <v>5.7538615000000001E-2</v>
      </c>
      <c r="M232" s="126">
        <v>-5.5772149E-2</v>
      </c>
      <c r="N232" s="126">
        <v>-0.29750054799999998</v>
      </c>
      <c r="O232" s="126">
        <v>4.8077380000000003E-2</v>
      </c>
      <c r="P232" s="126">
        <v>0.22464052400000001</v>
      </c>
      <c r="Q232" s="126">
        <v>0.97724667399999998</v>
      </c>
      <c r="R232" s="135">
        <v>-4.5999999999999999E-3</v>
      </c>
      <c r="S232" s="126"/>
      <c r="T232" s="126">
        <v>2.2718952000000001E-2</v>
      </c>
      <c r="U232" s="126">
        <v>-5.3316501000000002E-2</v>
      </c>
      <c r="V232" s="126">
        <v>-0.25525298200000002</v>
      </c>
      <c r="W232" s="126">
        <v>3.7457123000000002E-2</v>
      </c>
      <c r="X232" s="126">
        <v>0.13047150199999999</v>
      </c>
      <c r="Y232" s="126">
        <v>0.88876545900000004</v>
      </c>
      <c r="Z232" s="135">
        <v>-2.3300000000000001E-2</v>
      </c>
      <c r="AA232" s="126"/>
      <c r="AB232" s="126"/>
      <c r="AC232" s="126"/>
      <c r="AD232" s="126"/>
      <c r="AE232" s="126"/>
      <c r="AF232" s="135">
        <v>1.8700000000000001E-2</v>
      </c>
      <c r="AG232" s="126">
        <v>8.8481215000000002E-2</v>
      </c>
      <c r="AH232" s="126"/>
      <c r="AI232" s="126"/>
      <c r="AJ232" s="126"/>
      <c r="AK232" s="126"/>
    </row>
    <row r="233" spans="1:37" ht="18" customHeight="1">
      <c r="A233" s="126"/>
      <c r="B233" s="126"/>
      <c r="C233" s="126"/>
      <c r="D233" s="126"/>
      <c r="E233" s="126"/>
      <c r="F233" s="134">
        <v>39052</v>
      </c>
      <c r="G233" s="134">
        <v>43070</v>
      </c>
      <c r="H233" s="134">
        <v>44896</v>
      </c>
      <c r="I233" s="134">
        <v>39052</v>
      </c>
      <c r="J233" s="134">
        <v>38687</v>
      </c>
      <c r="K233" s="126"/>
      <c r="L233" s="126">
        <v>0.162901881</v>
      </c>
      <c r="M233" s="126">
        <v>5.8498151999999998E-2</v>
      </c>
      <c r="N233" s="126">
        <v>-7.6337504E-2</v>
      </c>
      <c r="O233" s="126">
        <v>0.162901881</v>
      </c>
      <c r="P233" s="126">
        <v>0.15985938099999999</v>
      </c>
      <c r="Q233" s="126">
        <v>1.5965160570000001</v>
      </c>
      <c r="R233" s="135">
        <v>9.8100000000000007E-2</v>
      </c>
      <c r="S233" s="126"/>
      <c r="T233" s="126">
        <v>0.106798614</v>
      </c>
      <c r="U233" s="126">
        <v>4.6875676999999998E-2</v>
      </c>
      <c r="V233" s="126">
        <v>-0.100910782</v>
      </c>
      <c r="W233" s="126">
        <v>0.106798614</v>
      </c>
      <c r="X233" s="126">
        <v>0.12530372300000001</v>
      </c>
      <c r="Y233" s="126">
        <v>1.329583647</v>
      </c>
      <c r="Z233" s="135">
        <v>5.8599999999999999E-2</v>
      </c>
      <c r="AA233" s="126"/>
      <c r="AB233" s="126"/>
      <c r="AC233" s="126"/>
      <c r="AD233" s="126"/>
      <c r="AE233" s="126"/>
      <c r="AF233" s="135">
        <v>3.95E-2</v>
      </c>
      <c r="AG233" s="126">
        <v>0.26693241000000001</v>
      </c>
      <c r="AH233" s="126"/>
      <c r="AI233" s="126"/>
      <c r="AJ233" s="126"/>
      <c r="AK233" s="126"/>
    </row>
    <row r="234" spans="1:37" ht="18" customHeight="1">
      <c r="A234" s="126"/>
      <c r="B234" s="126"/>
      <c r="C234" s="126"/>
      <c r="D234" s="126"/>
      <c r="E234" s="126"/>
      <c r="F234" s="134">
        <v>42339</v>
      </c>
      <c r="G234" s="134">
        <v>38322</v>
      </c>
      <c r="H234" s="134">
        <v>43435</v>
      </c>
      <c r="I234" s="134">
        <v>39417</v>
      </c>
      <c r="J234" s="134">
        <v>42339</v>
      </c>
      <c r="K234" s="126"/>
      <c r="L234" s="126">
        <v>4.2629688999999998E-2</v>
      </c>
      <c r="M234" s="126">
        <v>0.22464052400000001</v>
      </c>
      <c r="N234" s="126">
        <v>-1.2468648000000001E-2</v>
      </c>
      <c r="O234" s="126">
        <v>3.2035421000000001E-2</v>
      </c>
      <c r="P234" s="126">
        <v>4.2629688999999998E-2</v>
      </c>
      <c r="Q234" s="126">
        <v>1.390226489</v>
      </c>
      <c r="R234" s="135">
        <v>6.8099999999999994E-2</v>
      </c>
      <c r="S234" s="126"/>
      <c r="T234" s="126">
        <v>1.8520312000000001E-2</v>
      </c>
      <c r="U234" s="126">
        <v>0.13047150199999999</v>
      </c>
      <c r="V234" s="126">
        <v>-2.5883666999999999E-2</v>
      </c>
      <c r="W234" s="126">
        <v>1.0598691E-2</v>
      </c>
      <c r="X234" s="126">
        <v>1.8520312000000001E-2</v>
      </c>
      <c r="Y234" s="126">
        <v>1.1644247059999999</v>
      </c>
      <c r="Z234" s="135">
        <v>3.09E-2</v>
      </c>
      <c r="AA234" s="126"/>
      <c r="AB234" s="126"/>
      <c r="AC234" s="126"/>
      <c r="AD234" s="126"/>
      <c r="AE234" s="126"/>
      <c r="AF234" s="135">
        <v>3.7199999999999997E-2</v>
      </c>
      <c r="AG234" s="126">
        <v>0.22580178300000001</v>
      </c>
      <c r="AH234" s="126"/>
      <c r="AI234" s="126"/>
      <c r="AJ234" s="126"/>
      <c r="AK234" s="126"/>
    </row>
    <row r="235" spans="1:37" ht="18" customHeight="1">
      <c r="A235" s="126"/>
      <c r="B235" s="126"/>
      <c r="C235" s="126"/>
      <c r="D235" s="126"/>
      <c r="E235" s="126"/>
      <c r="F235" s="134">
        <v>40148</v>
      </c>
      <c r="G235" s="134">
        <v>39417</v>
      </c>
      <c r="H235" s="134">
        <v>43800</v>
      </c>
      <c r="I235" s="134">
        <v>37956</v>
      </c>
      <c r="J235" s="134">
        <v>39783</v>
      </c>
      <c r="K235" s="126"/>
      <c r="L235" s="126">
        <v>0.114944221</v>
      </c>
      <c r="M235" s="126">
        <v>3.2035421000000001E-2</v>
      </c>
      <c r="N235" s="126">
        <v>0.14133490000000001</v>
      </c>
      <c r="O235" s="126">
        <v>5.7538615000000001E-2</v>
      </c>
      <c r="P235" s="126">
        <v>-0.29750054799999998</v>
      </c>
      <c r="Q235" s="126">
        <v>1.0495406679999999</v>
      </c>
      <c r="R235" s="135">
        <v>9.7000000000000003E-3</v>
      </c>
      <c r="S235" s="126"/>
      <c r="T235" s="126">
        <v>8.4059724000000002E-2</v>
      </c>
      <c r="U235" s="126">
        <v>1.0598691E-2</v>
      </c>
      <c r="V235" s="126">
        <v>0.134180562</v>
      </c>
      <c r="W235" s="126">
        <v>2.2718952000000001E-2</v>
      </c>
      <c r="X235" s="126">
        <v>-0.25525298200000002</v>
      </c>
      <c r="Y235" s="126">
        <v>0.99631176600000004</v>
      </c>
      <c r="Z235" s="135">
        <v>-6.9999999999999999E-4</v>
      </c>
      <c r="AA235" s="126"/>
      <c r="AB235" s="126"/>
      <c r="AC235" s="126"/>
      <c r="AD235" s="126"/>
      <c r="AE235" s="126"/>
      <c r="AF235" s="135">
        <v>1.0500000000000001E-2</v>
      </c>
      <c r="AG235" s="126">
        <v>5.3228902000000002E-2</v>
      </c>
      <c r="AH235" s="126"/>
      <c r="AI235" s="126"/>
      <c r="AJ235" s="126"/>
      <c r="AK235" s="126"/>
    </row>
    <row r="236" spans="1:37" ht="18" customHeight="1">
      <c r="A236" s="126"/>
      <c r="B236" s="126"/>
      <c r="C236" s="126"/>
      <c r="D236" s="126"/>
      <c r="E236" s="126"/>
      <c r="F236" s="134">
        <v>44531</v>
      </c>
      <c r="G236" s="134">
        <v>39052</v>
      </c>
      <c r="H236" s="134">
        <v>43070</v>
      </c>
      <c r="I236" s="134">
        <v>39052</v>
      </c>
      <c r="J236" s="134">
        <v>38322</v>
      </c>
      <c r="K236" s="126"/>
      <c r="L236" s="126">
        <v>0.16416114700000001</v>
      </c>
      <c r="M236" s="126">
        <v>0.162901881</v>
      </c>
      <c r="N236" s="126">
        <v>5.8498151999999998E-2</v>
      </c>
      <c r="O236" s="126">
        <v>0.162901881</v>
      </c>
      <c r="P236" s="126">
        <v>0.22464052400000001</v>
      </c>
      <c r="Q236" s="126">
        <v>2.1664796829999999</v>
      </c>
      <c r="R236" s="135">
        <v>0.16719999999999999</v>
      </c>
      <c r="S236" s="126"/>
      <c r="T236" s="126">
        <v>0.116135562</v>
      </c>
      <c r="U236" s="126">
        <v>0.106798614</v>
      </c>
      <c r="V236" s="126">
        <v>4.6875676999999998E-2</v>
      </c>
      <c r="W236" s="126">
        <v>0.106798614</v>
      </c>
      <c r="X236" s="126">
        <v>0.13047150199999999</v>
      </c>
      <c r="Y236" s="126">
        <v>1.660435584</v>
      </c>
      <c r="Z236" s="135">
        <v>0.1067</v>
      </c>
      <c r="AA236" s="126"/>
      <c r="AB236" s="126"/>
      <c r="AC236" s="126"/>
      <c r="AD236" s="126"/>
      <c r="AE236" s="126"/>
      <c r="AF236" s="135">
        <v>6.0499999999999998E-2</v>
      </c>
      <c r="AG236" s="126">
        <v>0.50604409900000002</v>
      </c>
      <c r="AH236" s="126"/>
      <c r="AI236" s="126"/>
      <c r="AJ236" s="126"/>
      <c r="AK236" s="126"/>
    </row>
    <row r="237" spans="1:37" ht="18" customHeight="1">
      <c r="A237" s="126"/>
      <c r="B237" s="126"/>
      <c r="C237" s="126"/>
      <c r="D237" s="126"/>
      <c r="E237" s="126"/>
      <c r="F237" s="134">
        <v>43800</v>
      </c>
      <c r="G237" s="134">
        <v>43070</v>
      </c>
      <c r="H237" s="134">
        <v>38687</v>
      </c>
      <c r="I237" s="134">
        <v>41609</v>
      </c>
      <c r="J237" s="134">
        <v>43070</v>
      </c>
      <c r="K237" s="126"/>
      <c r="L237" s="126">
        <v>0.14133490000000001</v>
      </c>
      <c r="M237" s="126">
        <v>5.8498151999999998E-2</v>
      </c>
      <c r="N237" s="126">
        <v>0.15985938099999999</v>
      </c>
      <c r="O237" s="126">
        <v>0.17569069600000001</v>
      </c>
      <c r="P237" s="126">
        <v>5.8498151999999998E-2</v>
      </c>
      <c r="Q237" s="126">
        <v>1.811003809</v>
      </c>
      <c r="R237" s="135">
        <v>0.12609999999999999</v>
      </c>
      <c r="S237" s="126"/>
      <c r="T237" s="126">
        <v>0.134180562</v>
      </c>
      <c r="U237" s="126">
        <v>4.6875676999999998E-2</v>
      </c>
      <c r="V237" s="126">
        <v>0.12530372300000001</v>
      </c>
      <c r="W237" s="126">
        <v>0.152406498</v>
      </c>
      <c r="X237" s="126">
        <v>4.6875676999999998E-2</v>
      </c>
      <c r="Y237" s="126">
        <v>1.658049876</v>
      </c>
      <c r="Z237" s="135">
        <v>0.10639999999999999</v>
      </c>
      <c r="AA237" s="126"/>
      <c r="AB237" s="126"/>
      <c r="AC237" s="126"/>
      <c r="AD237" s="126"/>
      <c r="AE237" s="126"/>
      <c r="AF237" s="135">
        <v>1.9699999999999999E-2</v>
      </c>
      <c r="AG237" s="126">
        <v>0.15295393299999999</v>
      </c>
      <c r="AH237" s="126"/>
      <c r="AI237" s="126"/>
      <c r="AJ237" s="126"/>
      <c r="AK237" s="126"/>
    </row>
    <row r="238" spans="1:37" ht="18" customHeight="1">
      <c r="A238" s="126"/>
      <c r="B238" s="126"/>
      <c r="C238" s="126"/>
      <c r="D238" s="126"/>
      <c r="E238" s="126"/>
      <c r="F238" s="134">
        <v>40878</v>
      </c>
      <c r="G238" s="134">
        <v>42339</v>
      </c>
      <c r="H238" s="134">
        <v>40878</v>
      </c>
      <c r="I238" s="134">
        <v>38322</v>
      </c>
      <c r="J238" s="134">
        <v>41609</v>
      </c>
      <c r="K238" s="126"/>
      <c r="L238" s="126">
        <v>-5.5772149E-2</v>
      </c>
      <c r="M238" s="126">
        <v>4.2629688999999998E-2</v>
      </c>
      <c r="N238" s="126">
        <v>-5.5772149E-2</v>
      </c>
      <c r="O238" s="126">
        <v>0.22464052400000001</v>
      </c>
      <c r="P238" s="126">
        <v>0.17569069600000001</v>
      </c>
      <c r="Q238" s="126">
        <v>1.3929399870000001</v>
      </c>
      <c r="R238" s="135">
        <v>6.8500000000000005E-2</v>
      </c>
      <c r="S238" s="126"/>
      <c r="T238" s="126">
        <v>-5.3316501000000002E-2</v>
      </c>
      <c r="U238" s="126">
        <v>1.8520312000000001E-2</v>
      </c>
      <c r="V238" s="126">
        <v>-5.3316501000000002E-2</v>
      </c>
      <c r="W238" s="126">
        <v>0.13047150199999999</v>
      </c>
      <c r="X238" s="126">
        <v>0.152406498</v>
      </c>
      <c r="Y238" s="126">
        <v>1.2150258</v>
      </c>
      <c r="Z238" s="135">
        <v>3.9699999999999999E-2</v>
      </c>
      <c r="AA238" s="126"/>
      <c r="AB238" s="126"/>
      <c r="AC238" s="126"/>
      <c r="AD238" s="126"/>
      <c r="AE238" s="126"/>
      <c r="AF238" s="135">
        <v>2.8799999999999999E-2</v>
      </c>
      <c r="AG238" s="126">
        <v>0.177914187</v>
      </c>
      <c r="AH238" s="126"/>
      <c r="AI238" s="126"/>
      <c r="AJ238" s="126"/>
      <c r="AK238" s="126"/>
    </row>
    <row r="239" spans="1:37" ht="18" customHeight="1">
      <c r="A239" s="126"/>
      <c r="B239" s="126"/>
      <c r="C239" s="126"/>
      <c r="D239" s="126"/>
      <c r="E239" s="126"/>
      <c r="F239" s="134">
        <v>44531</v>
      </c>
      <c r="G239" s="134">
        <v>43435</v>
      </c>
      <c r="H239" s="134">
        <v>44166</v>
      </c>
      <c r="I239" s="134">
        <v>44531</v>
      </c>
      <c r="J239" s="134">
        <v>40513</v>
      </c>
      <c r="K239" s="126"/>
      <c r="L239" s="126">
        <v>0.16416114700000001</v>
      </c>
      <c r="M239" s="126">
        <v>-1.2468648000000001E-2</v>
      </c>
      <c r="N239" s="126">
        <v>-2.7078563999999999E-2</v>
      </c>
      <c r="O239" s="126">
        <v>0.16416114700000001</v>
      </c>
      <c r="P239" s="126">
        <v>-2.3338489999999998E-3</v>
      </c>
      <c r="Q239" s="126">
        <v>1.331679906</v>
      </c>
      <c r="R239" s="135">
        <v>5.8999999999999997E-2</v>
      </c>
      <c r="S239" s="126"/>
      <c r="T239" s="126">
        <v>0.116135562</v>
      </c>
      <c r="U239" s="126">
        <v>-2.5883666999999999E-2</v>
      </c>
      <c r="V239" s="126">
        <v>-2.9131743000000002E-2</v>
      </c>
      <c r="W239" s="126">
        <v>0.116135562</v>
      </c>
      <c r="X239" s="126">
        <v>-1.3027189E-2</v>
      </c>
      <c r="Y239" s="126">
        <v>1.178483596</v>
      </c>
      <c r="Z239" s="135">
        <v>3.3399999999999999E-2</v>
      </c>
      <c r="AA239" s="126"/>
      <c r="AB239" s="126"/>
      <c r="AC239" s="126"/>
      <c r="AD239" s="126"/>
      <c r="AE239" s="126"/>
      <c r="AF239" s="135">
        <v>2.5600000000000001E-2</v>
      </c>
      <c r="AG239" s="126">
        <v>0.15319631</v>
      </c>
      <c r="AH239" s="126"/>
      <c r="AI239" s="126"/>
      <c r="AJ239" s="126"/>
      <c r="AK239" s="126"/>
    </row>
    <row r="240" spans="1:37" ht="18" customHeight="1">
      <c r="A240" s="126"/>
      <c r="B240" s="126"/>
      <c r="C240" s="126"/>
      <c r="D240" s="126"/>
      <c r="E240" s="126"/>
      <c r="F240" s="134">
        <v>44166</v>
      </c>
      <c r="G240" s="134">
        <v>44166</v>
      </c>
      <c r="H240" s="134">
        <v>41609</v>
      </c>
      <c r="I240" s="134">
        <v>41974</v>
      </c>
      <c r="J240" s="134">
        <v>39052</v>
      </c>
      <c r="K240" s="126"/>
      <c r="L240" s="126">
        <v>-2.7078563999999999E-2</v>
      </c>
      <c r="M240" s="126">
        <v>-2.7078563999999999E-2</v>
      </c>
      <c r="N240" s="126">
        <v>0.17569069600000001</v>
      </c>
      <c r="O240" s="126">
        <v>9.7781324000000003E-2</v>
      </c>
      <c r="P240" s="126">
        <v>0.162901881</v>
      </c>
      <c r="Q240" s="126">
        <v>1.4655297380000001</v>
      </c>
      <c r="R240" s="135">
        <v>7.9399999999999998E-2</v>
      </c>
      <c r="S240" s="126"/>
      <c r="T240" s="126">
        <v>-2.9131743000000002E-2</v>
      </c>
      <c r="U240" s="126">
        <v>-2.9131743000000002E-2</v>
      </c>
      <c r="V240" s="126">
        <v>0.152406498</v>
      </c>
      <c r="W240" s="126">
        <v>7.8593466000000001E-2</v>
      </c>
      <c r="X240" s="126">
        <v>0.106798614</v>
      </c>
      <c r="Y240" s="126">
        <v>1.322514821</v>
      </c>
      <c r="Z240" s="135">
        <v>5.7500000000000002E-2</v>
      </c>
      <c r="AA240" s="126"/>
      <c r="AB240" s="126"/>
      <c r="AC240" s="126"/>
      <c r="AD240" s="126"/>
      <c r="AE240" s="126"/>
      <c r="AF240" s="135">
        <v>2.1899999999999999E-2</v>
      </c>
      <c r="AG240" s="126">
        <v>0.14301491699999999</v>
      </c>
      <c r="AH240" s="126"/>
      <c r="AI240" s="126"/>
      <c r="AJ240" s="126"/>
      <c r="AK240" s="126"/>
    </row>
    <row r="241" spans="1:37" ht="18" customHeight="1">
      <c r="A241" s="126"/>
      <c r="B241" s="126"/>
      <c r="C241" s="126"/>
      <c r="D241" s="126"/>
      <c r="E241" s="126"/>
      <c r="F241" s="134">
        <v>40878</v>
      </c>
      <c r="G241" s="134">
        <v>41974</v>
      </c>
      <c r="H241" s="134">
        <v>41609</v>
      </c>
      <c r="I241" s="134">
        <v>39417</v>
      </c>
      <c r="J241" s="134">
        <v>43435</v>
      </c>
      <c r="K241" s="126"/>
      <c r="L241" s="126">
        <v>-5.5772149E-2</v>
      </c>
      <c r="M241" s="126">
        <v>9.7781324000000003E-2</v>
      </c>
      <c r="N241" s="126">
        <v>0.17569069600000001</v>
      </c>
      <c r="O241" s="126">
        <v>3.2035421000000001E-2</v>
      </c>
      <c r="P241" s="126">
        <v>-1.2468648000000001E-2</v>
      </c>
      <c r="Q241" s="126">
        <v>1.2677791190000001</v>
      </c>
      <c r="R241" s="135">
        <v>4.8599999999999997E-2</v>
      </c>
      <c r="S241" s="126"/>
      <c r="T241" s="126">
        <v>-5.3316501000000002E-2</v>
      </c>
      <c r="U241" s="126">
        <v>7.8593466000000001E-2</v>
      </c>
      <c r="V241" s="126">
        <v>0.152406498</v>
      </c>
      <c r="W241" s="126">
        <v>1.0598691E-2</v>
      </c>
      <c r="X241" s="126">
        <v>-2.5883666999999999E-2</v>
      </c>
      <c r="Y241" s="126">
        <v>1.176328901</v>
      </c>
      <c r="Z241" s="135">
        <v>3.3000000000000002E-2</v>
      </c>
      <c r="AA241" s="126"/>
      <c r="AB241" s="126"/>
      <c r="AC241" s="126"/>
      <c r="AD241" s="126"/>
      <c r="AE241" s="126"/>
      <c r="AF241" s="135">
        <v>1.5599999999999999E-2</v>
      </c>
      <c r="AG241" s="126">
        <v>9.1450218E-2</v>
      </c>
      <c r="AH241" s="126"/>
      <c r="AI241" s="126"/>
      <c r="AJ241" s="126"/>
      <c r="AK241" s="126"/>
    </row>
    <row r="242" spans="1:37" ht="18" customHeight="1">
      <c r="A242" s="126"/>
      <c r="B242" s="126"/>
      <c r="C242" s="126"/>
      <c r="D242" s="126"/>
      <c r="E242" s="126"/>
      <c r="F242" s="134">
        <v>37591</v>
      </c>
      <c r="G242" s="134">
        <v>37591</v>
      </c>
      <c r="H242" s="134">
        <v>40148</v>
      </c>
      <c r="I242" s="134">
        <v>38687</v>
      </c>
      <c r="J242" s="134">
        <v>44531</v>
      </c>
      <c r="K242" s="126"/>
      <c r="L242" s="126">
        <v>-0.110106469</v>
      </c>
      <c r="M242" s="126">
        <v>-0.110106469</v>
      </c>
      <c r="N242" s="126">
        <v>0.114944221</v>
      </c>
      <c r="O242" s="126">
        <v>0.15985938099999999</v>
      </c>
      <c r="P242" s="126">
        <v>0.16416114700000001</v>
      </c>
      <c r="Q242" s="126">
        <v>1.244522363</v>
      </c>
      <c r="R242" s="135">
        <v>4.4699999999999997E-2</v>
      </c>
      <c r="S242" s="126"/>
      <c r="T242" s="126">
        <v>-0.103872702</v>
      </c>
      <c r="U242" s="126">
        <v>-0.103872702</v>
      </c>
      <c r="V242" s="126">
        <v>8.4059724000000002E-2</v>
      </c>
      <c r="W242" s="126">
        <v>0.12530372300000001</v>
      </c>
      <c r="X242" s="126">
        <v>0.116135562</v>
      </c>
      <c r="Y242" s="126">
        <v>1.1249668900000001</v>
      </c>
      <c r="Z242" s="135">
        <v>2.3800000000000002E-2</v>
      </c>
      <c r="AA242" s="126"/>
      <c r="AB242" s="126"/>
      <c r="AC242" s="126"/>
      <c r="AD242" s="126"/>
      <c r="AE242" s="126"/>
      <c r="AF242" s="135">
        <v>2.0899999999999998E-2</v>
      </c>
      <c r="AG242" s="126">
        <v>0.119555473</v>
      </c>
      <c r="AH242" s="126"/>
      <c r="AI242" s="126"/>
      <c r="AJ242" s="126"/>
      <c r="AK242" s="126"/>
    </row>
    <row r="243" spans="1:37" ht="18" customHeight="1">
      <c r="A243" s="126"/>
      <c r="B243" s="126"/>
      <c r="C243" s="126"/>
      <c r="D243" s="126"/>
      <c r="E243" s="126"/>
      <c r="F243" s="134">
        <v>38322</v>
      </c>
      <c r="G243" s="134">
        <v>38322</v>
      </c>
      <c r="H243" s="134">
        <v>43800</v>
      </c>
      <c r="I243" s="134">
        <v>42339</v>
      </c>
      <c r="J243" s="134">
        <v>43435</v>
      </c>
      <c r="K243" s="126"/>
      <c r="L243" s="126">
        <v>0.22464052400000001</v>
      </c>
      <c r="M243" s="126">
        <v>0.22464052400000001</v>
      </c>
      <c r="N243" s="126">
        <v>0.14133490000000001</v>
      </c>
      <c r="O243" s="126">
        <v>4.2629688999999998E-2</v>
      </c>
      <c r="P243" s="126">
        <v>-1.2468648000000001E-2</v>
      </c>
      <c r="Q243" s="126">
        <v>1.86037297</v>
      </c>
      <c r="R243" s="135">
        <v>0.13220000000000001</v>
      </c>
      <c r="S243" s="126"/>
      <c r="T243" s="126">
        <v>0.13047150199999999</v>
      </c>
      <c r="U243" s="126">
        <v>0.13047150199999999</v>
      </c>
      <c r="V243" s="126">
        <v>0.134180562</v>
      </c>
      <c r="W243" s="126">
        <v>1.8520312000000001E-2</v>
      </c>
      <c r="X243" s="126">
        <v>-2.5883666999999999E-2</v>
      </c>
      <c r="Y243" s="126">
        <v>1.473676371</v>
      </c>
      <c r="Z243" s="135">
        <v>8.0600000000000005E-2</v>
      </c>
      <c r="AA243" s="126"/>
      <c r="AB243" s="126"/>
      <c r="AC243" s="126"/>
      <c r="AD243" s="126"/>
      <c r="AE243" s="126"/>
      <c r="AF243" s="135">
        <v>5.16E-2</v>
      </c>
      <c r="AG243" s="126">
        <v>0.38669659899999997</v>
      </c>
      <c r="AH243" s="126"/>
      <c r="AI243" s="126"/>
      <c r="AJ243" s="126"/>
      <c r="AK243" s="126"/>
    </row>
    <row r="244" spans="1:37" ht="18" customHeight="1">
      <c r="A244" s="126"/>
      <c r="B244" s="126"/>
      <c r="C244" s="126"/>
      <c r="D244" s="126"/>
      <c r="E244" s="126"/>
      <c r="F244" s="134">
        <v>42339</v>
      </c>
      <c r="G244" s="134">
        <v>39417</v>
      </c>
      <c r="H244" s="134">
        <v>40148</v>
      </c>
      <c r="I244" s="134">
        <v>42705</v>
      </c>
      <c r="J244" s="134">
        <v>44531</v>
      </c>
      <c r="K244" s="126"/>
      <c r="L244" s="126">
        <v>4.2629688999999998E-2</v>
      </c>
      <c r="M244" s="126">
        <v>3.2035421000000001E-2</v>
      </c>
      <c r="N244" s="126">
        <v>0.114944221</v>
      </c>
      <c r="O244" s="126">
        <v>4.8077380000000003E-2</v>
      </c>
      <c r="P244" s="126">
        <v>0.16416114700000001</v>
      </c>
      <c r="Q244" s="126">
        <v>1.494583928</v>
      </c>
      <c r="R244" s="135">
        <v>8.3699999999999997E-2</v>
      </c>
      <c r="S244" s="126"/>
      <c r="T244" s="126">
        <v>1.8520312000000001E-2</v>
      </c>
      <c r="U244" s="126">
        <v>1.0598691E-2</v>
      </c>
      <c r="V244" s="126">
        <v>8.4059724000000002E-2</v>
      </c>
      <c r="W244" s="126">
        <v>3.7457123000000002E-2</v>
      </c>
      <c r="X244" s="126">
        <v>0.116135562</v>
      </c>
      <c r="Y244" s="126">
        <v>1.305741936</v>
      </c>
      <c r="Z244" s="135">
        <v>5.4800000000000001E-2</v>
      </c>
      <c r="AA244" s="126"/>
      <c r="AB244" s="126"/>
      <c r="AC244" s="126"/>
      <c r="AD244" s="126"/>
      <c r="AE244" s="126"/>
      <c r="AF244" s="135">
        <v>2.8899999999999999E-2</v>
      </c>
      <c r="AG244" s="126">
        <v>0.18884199199999999</v>
      </c>
      <c r="AH244" s="126"/>
      <c r="AI244" s="126"/>
      <c r="AJ244" s="126"/>
      <c r="AK244" s="126"/>
    </row>
    <row r="245" spans="1:37" ht="18" customHeight="1">
      <c r="A245" s="126"/>
      <c r="B245" s="126"/>
      <c r="C245" s="126"/>
      <c r="D245" s="126"/>
      <c r="E245" s="126"/>
      <c r="F245" s="134">
        <v>37956</v>
      </c>
      <c r="G245" s="134">
        <v>43435</v>
      </c>
      <c r="H245" s="134">
        <v>37956</v>
      </c>
      <c r="I245" s="134">
        <v>40878</v>
      </c>
      <c r="J245" s="134">
        <v>44531</v>
      </c>
      <c r="K245" s="126"/>
      <c r="L245" s="126">
        <v>5.7538615000000001E-2</v>
      </c>
      <c r="M245" s="126">
        <v>-1.2468648000000001E-2</v>
      </c>
      <c r="N245" s="126">
        <v>5.7538615000000001E-2</v>
      </c>
      <c r="O245" s="126">
        <v>-5.5772149E-2</v>
      </c>
      <c r="P245" s="126">
        <v>0.16416114700000001</v>
      </c>
      <c r="Q245" s="126">
        <v>1.2349093659999999</v>
      </c>
      <c r="R245" s="135">
        <v>4.3099999999999999E-2</v>
      </c>
      <c r="S245" s="126"/>
      <c r="T245" s="126">
        <v>2.2718952000000001E-2</v>
      </c>
      <c r="U245" s="126">
        <v>-2.5883666999999999E-2</v>
      </c>
      <c r="V245" s="126">
        <v>2.2718952000000001E-2</v>
      </c>
      <c r="W245" s="126">
        <v>-5.3316501000000002E-2</v>
      </c>
      <c r="X245" s="126">
        <v>0.116135562</v>
      </c>
      <c r="Y245" s="126">
        <v>1.0858610849999999</v>
      </c>
      <c r="Z245" s="135">
        <v>1.66E-2</v>
      </c>
      <c r="AA245" s="126"/>
      <c r="AB245" s="126"/>
      <c r="AC245" s="126"/>
      <c r="AD245" s="126"/>
      <c r="AE245" s="126"/>
      <c r="AF245" s="135">
        <v>2.6499999999999999E-2</v>
      </c>
      <c r="AG245" s="126">
        <v>0.149048281</v>
      </c>
      <c r="AH245" s="126"/>
      <c r="AI245" s="126"/>
      <c r="AJ245" s="126"/>
      <c r="AK245" s="126"/>
    </row>
    <row r="246" spans="1:37" ht="18" customHeight="1">
      <c r="A246" s="126"/>
      <c r="B246" s="126"/>
      <c r="C246" s="126"/>
      <c r="D246" s="126"/>
      <c r="E246" s="126"/>
      <c r="F246" s="134">
        <v>44531</v>
      </c>
      <c r="G246" s="134">
        <v>40878</v>
      </c>
      <c r="H246" s="134">
        <v>43800</v>
      </c>
      <c r="I246" s="134">
        <v>41974</v>
      </c>
      <c r="J246" s="134">
        <v>40513</v>
      </c>
      <c r="K246" s="126"/>
      <c r="L246" s="126">
        <v>0.16416114700000001</v>
      </c>
      <c r="M246" s="126">
        <v>-5.5772149E-2</v>
      </c>
      <c r="N246" s="126">
        <v>0.14133490000000001</v>
      </c>
      <c r="O246" s="126">
        <v>9.7781324000000003E-2</v>
      </c>
      <c r="P246" s="126">
        <v>-2.3338489999999998E-3</v>
      </c>
      <c r="Q246" s="126">
        <v>1.412231918</v>
      </c>
      <c r="R246" s="135">
        <v>7.1499999999999994E-2</v>
      </c>
      <c r="S246" s="126"/>
      <c r="T246" s="126">
        <v>0.116135562</v>
      </c>
      <c r="U246" s="126">
        <v>-5.3316501000000002E-2</v>
      </c>
      <c r="V246" s="126">
        <v>0.134180562</v>
      </c>
      <c r="W246" s="126">
        <v>7.8593466000000001E-2</v>
      </c>
      <c r="X246" s="126">
        <v>-1.3027189E-2</v>
      </c>
      <c r="Y246" s="126">
        <v>1.3002621519999999</v>
      </c>
      <c r="Z246" s="135">
        <v>5.3900000000000003E-2</v>
      </c>
      <c r="AA246" s="126"/>
      <c r="AB246" s="126"/>
      <c r="AC246" s="126"/>
      <c r="AD246" s="126"/>
      <c r="AE246" s="126"/>
      <c r="AF246" s="135">
        <v>1.7600000000000001E-2</v>
      </c>
      <c r="AG246" s="126">
        <v>0.111969766</v>
      </c>
      <c r="AH246" s="126"/>
      <c r="AI246" s="126"/>
      <c r="AJ246" s="126"/>
      <c r="AK246" s="126"/>
    </row>
    <row r="247" spans="1:37" ht="18" customHeight="1">
      <c r="A247" s="126"/>
      <c r="B247" s="126"/>
      <c r="C247" s="126"/>
      <c r="D247" s="126"/>
      <c r="E247" s="126"/>
      <c r="F247" s="134">
        <v>39417</v>
      </c>
      <c r="G247" s="134">
        <v>40878</v>
      </c>
      <c r="H247" s="134">
        <v>39417</v>
      </c>
      <c r="I247" s="134">
        <v>43800</v>
      </c>
      <c r="J247" s="134">
        <v>44531</v>
      </c>
      <c r="K247" s="126"/>
      <c r="L247" s="126">
        <v>3.2035421000000001E-2</v>
      </c>
      <c r="M247" s="126">
        <v>-5.5772149E-2</v>
      </c>
      <c r="N247" s="126">
        <v>3.2035421000000001E-2</v>
      </c>
      <c r="O247" s="126">
        <v>0.14133490000000001</v>
      </c>
      <c r="P247" s="126">
        <v>0.16416114700000001</v>
      </c>
      <c r="Q247" s="126">
        <v>1.368608788</v>
      </c>
      <c r="R247" s="135">
        <v>6.4799999999999996E-2</v>
      </c>
      <c r="S247" s="126"/>
      <c r="T247" s="126">
        <v>1.0598691E-2</v>
      </c>
      <c r="U247" s="126">
        <v>-5.3316501000000002E-2</v>
      </c>
      <c r="V247" s="126">
        <v>1.0598691E-2</v>
      </c>
      <c r="W247" s="126">
        <v>0.134180562</v>
      </c>
      <c r="X247" s="126">
        <v>0.116135562</v>
      </c>
      <c r="Y247" s="126">
        <v>1.243832085</v>
      </c>
      <c r="Z247" s="135">
        <v>4.4600000000000001E-2</v>
      </c>
      <c r="AA247" s="126"/>
      <c r="AB247" s="126"/>
      <c r="AC247" s="126"/>
      <c r="AD247" s="126"/>
      <c r="AE247" s="126"/>
      <c r="AF247" s="135">
        <v>2.0199999999999999E-2</v>
      </c>
      <c r="AG247" s="126">
        <v>0.124776703</v>
      </c>
      <c r="AH247" s="126"/>
      <c r="AI247" s="126"/>
      <c r="AJ247" s="126"/>
      <c r="AK247" s="126"/>
    </row>
    <row r="248" spans="1:37" ht="18" customHeight="1">
      <c r="A248" s="126"/>
      <c r="B248" s="126"/>
      <c r="C248" s="126"/>
      <c r="D248" s="126"/>
      <c r="E248" s="126"/>
      <c r="F248" s="134">
        <v>41244</v>
      </c>
      <c r="G248" s="134">
        <v>40148</v>
      </c>
      <c r="H248" s="134">
        <v>38687</v>
      </c>
      <c r="I248" s="134">
        <v>43070</v>
      </c>
      <c r="J248" s="134">
        <v>41974</v>
      </c>
      <c r="K248" s="126"/>
      <c r="L248" s="126">
        <v>0.103943622</v>
      </c>
      <c r="M248" s="126">
        <v>0.114944221</v>
      </c>
      <c r="N248" s="126">
        <v>0.15985938099999999</v>
      </c>
      <c r="O248" s="126">
        <v>5.8498151999999998E-2</v>
      </c>
      <c r="P248" s="126">
        <v>9.7781324000000003E-2</v>
      </c>
      <c r="Q248" s="126">
        <v>1.7074938340000001</v>
      </c>
      <c r="R248" s="135">
        <v>0.1129</v>
      </c>
      <c r="S248" s="126"/>
      <c r="T248" s="126">
        <v>0.100915194</v>
      </c>
      <c r="U248" s="126">
        <v>8.4059724000000002E-2</v>
      </c>
      <c r="V248" s="126">
        <v>0.12530372300000001</v>
      </c>
      <c r="W248" s="126">
        <v>4.6875676999999998E-2</v>
      </c>
      <c r="X248" s="126">
        <v>7.8593466000000001E-2</v>
      </c>
      <c r="Y248" s="126">
        <v>1.54611879</v>
      </c>
      <c r="Z248" s="135">
        <v>9.11E-2</v>
      </c>
      <c r="AA248" s="126"/>
      <c r="AB248" s="126"/>
      <c r="AC248" s="126"/>
      <c r="AD248" s="126"/>
      <c r="AE248" s="126"/>
      <c r="AF248" s="135">
        <v>2.1899999999999999E-2</v>
      </c>
      <c r="AG248" s="126">
        <v>0.161375044</v>
      </c>
      <c r="AH248" s="126"/>
      <c r="AI248" s="126"/>
      <c r="AJ248" s="126"/>
      <c r="AK248" s="126"/>
    </row>
    <row r="249" spans="1:37" ht="18" customHeight="1">
      <c r="A249" s="126"/>
      <c r="B249" s="126"/>
      <c r="C249" s="126"/>
      <c r="D249" s="126"/>
      <c r="E249" s="126"/>
      <c r="F249" s="134">
        <v>44166</v>
      </c>
      <c r="G249" s="134">
        <v>39052</v>
      </c>
      <c r="H249" s="134">
        <v>42339</v>
      </c>
      <c r="I249" s="134">
        <v>43435</v>
      </c>
      <c r="J249" s="134">
        <v>41244</v>
      </c>
      <c r="K249" s="126"/>
      <c r="L249" s="126">
        <v>-2.7078563999999999E-2</v>
      </c>
      <c r="M249" s="126">
        <v>0.162901881</v>
      </c>
      <c r="N249" s="126">
        <v>4.2629688999999998E-2</v>
      </c>
      <c r="O249" s="126">
        <v>-1.2468648000000001E-2</v>
      </c>
      <c r="P249" s="126">
        <v>0.103943622</v>
      </c>
      <c r="Q249" s="126">
        <v>1.3098701109999999</v>
      </c>
      <c r="R249" s="135">
        <v>5.5500000000000001E-2</v>
      </c>
      <c r="S249" s="126"/>
      <c r="T249" s="126">
        <v>-2.9131743000000002E-2</v>
      </c>
      <c r="U249" s="126">
        <v>0.106798614</v>
      </c>
      <c r="V249" s="126">
        <v>1.8520312000000001E-2</v>
      </c>
      <c r="W249" s="126">
        <v>-2.5883666999999999E-2</v>
      </c>
      <c r="X249" s="126">
        <v>0.100915194</v>
      </c>
      <c r="Y249" s="126">
        <v>1.186750274</v>
      </c>
      <c r="Z249" s="135">
        <v>3.4799999999999998E-2</v>
      </c>
      <c r="AA249" s="126"/>
      <c r="AB249" s="126"/>
      <c r="AC249" s="126"/>
      <c r="AD249" s="126"/>
      <c r="AE249" s="126"/>
      <c r="AF249" s="135">
        <v>2.06E-2</v>
      </c>
      <c r="AG249" s="126">
        <v>0.123119836</v>
      </c>
      <c r="AH249" s="126"/>
      <c r="AI249" s="126"/>
      <c r="AJ249" s="126"/>
      <c r="AK249" s="126"/>
    </row>
    <row r="250" spans="1:37" ht="18" customHeight="1">
      <c r="A250" s="126"/>
      <c r="B250" s="126"/>
      <c r="C250" s="126"/>
      <c r="D250" s="126"/>
      <c r="E250" s="126"/>
      <c r="F250" s="134">
        <v>44166</v>
      </c>
      <c r="G250" s="134">
        <v>43435</v>
      </c>
      <c r="H250" s="134">
        <v>43800</v>
      </c>
      <c r="I250" s="134">
        <v>38322</v>
      </c>
      <c r="J250" s="134">
        <v>43435</v>
      </c>
      <c r="K250" s="126"/>
      <c r="L250" s="126">
        <v>-2.7078563999999999E-2</v>
      </c>
      <c r="M250" s="126">
        <v>-1.2468648000000001E-2</v>
      </c>
      <c r="N250" s="126">
        <v>0.14133490000000001</v>
      </c>
      <c r="O250" s="126">
        <v>0.22464052400000001</v>
      </c>
      <c r="P250" s="126">
        <v>-1.2468648000000001E-2</v>
      </c>
      <c r="Q250" s="126">
        <v>1.3688343860000001</v>
      </c>
      <c r="R250" s="135">
        <v>6.4799999999999996E-2</v>
      </c>
      <c r="S250" s="126"/>
      <c r="T250" s="126">
        <v>-2.9131743000000002E-2</v>
      </c>
      <c r="U250" s="126">
        <v>-2.5883666999999999E-2</v>
      </c>
      <c r="V250" s="126">
        <v>0.134180562</v>
      </c>
      <c r="W250" s="126">
        <v>0.13047150199999999</v>
      </c>
      <c r="X250" s="126">
        <v>-2.5883666999999999E-2</v>
      </c>
      <c r="Y250" s="126">
        <v>1.201718947</v>
      </c>
      <c r="Z250" s="135">
        <v>3.7400000000000003E-2</v>
      </c>
      <c r="AA250" s="126"/>
      <c r="AB250" s="126"/>
      <c r="AC250" s="126"/>
      <c r="AD250" s="126"/>
      <c r="AE250" s="126"/>
      <c r="AF250" s="135">
        <v>2.7400000000000001E-2</v>
      </c>
      <c r="AG250" s="126">
        <v>0.167115439</v>
      </c>
      <c r="AH250" s="126"/>
      <c r="AI250" s="126"/>
      <c r="AJ250" s="126"/>
      <c r="AK250" s="126"/>
    </row>
    <row r="251" spans="1:37" ht="18" customHeight="1">
      <c r="A251" s="126"/>
      <c r="B251" s="126"/>
      <c r="C251" s="126"/>
      <c r="D251" s="126"/>
      <c r="E251" s="126"/>
      <c r="F251" s="134">
        <v>42339</v>
      </c>
      <c r="G251" s="134">
        <v>43800</v>
      </c>
      <c r="H251" s="134">
        <v>42339</v>
      </c>
      <c r="I251" s="134">
        <v>42339</v>
      </c>
      <c r="J251" s="134">
        <v>43800</v>
      </c>
      <c r="K251" s="126"/>
      <c r="L251" s="126">
        <v>4.2629688999999998E-2</v>
      </c>
      <c r="M251" s="126">
        <v>0.14133490000000001</v>
      </c>
      <c r="N251" s="126">
        <v>4.2629688999999998E-2</v>
      </c>
      <c r="O251" s="126">
        <v>4.2629688999999998E-2</v>
      </c>
      <c r="P251" s="126">
        <v>0.14133490000000001</v>
      </c>
      <c r="Q251" s="126">
        <v>1.5076601329999999</v>
      </c>
      <c r="R251" s="135">
        <v>8.5599999999999996E-2</v>
      </c>
      <c r="S251" s="126"/>
      <c r="T251" s="126">
        <v>1.8520312000000001E-2</v>
      </c>
      <c r="U251" s="126">
        <v>0.134180562</v>
      </c>
      <c r="V251" s="126">
        <v>1.8520312000000001E-2</v>
      </c>
      <c r="W251" s="126">
        <v>1.8520312000000001E-2</v>
      </c>
      <c r="X251" s="126">
        <v>0.134180562</v>
      </c>
      <c r="Y251" s="126">
        <v>1.382539548</v>
      </c>
      <c r="Z251" s="135">
        <v>6.6900000000000001E-2</v>
      </c>
      <c r="AA251" s="126"/>
      <c r="AB251" s="126"/>
      <c r="AC251" s="126"/>
      <c r="AD251" s="126"/>
      <c r="AE251" s="126"/>
      <c r="AF251" s="135">
        <v>1.8599999999999998E-2</v>
      </c>
      <c r="AG251" s="126">
        <v>0.12512058500000001</v>
      </c>
      <c r="AH251" s="126"/>
      <c r="AI251" s="126"/>
      <c r="AJ251" s="126"/>
      <c r="AK251" s="126"/>
    </row>
    <row r="252" spans="1:37" ht="18" customHeight="1">
      <c r="A252" s="126"/>
      <c r="B252" s="126"/>
      <c r="C252" s="126"/>
      <c r="D252" s="126"/>
      <c r="E252" s="126"/>
      <c r="F252" s="134">
        <v>41244</v>
      </c>
      <c r="G252" s="134">
        <v>43800</v>
      </c>
      <c r="H252" s="134">
        <v>37956</v>
      </c>
      <c r="I252" s="134">
        <v>41609</v>
      </c>
      <c r="J252" s="134">
        <v>39052</v>
      </c>
      <c r="K252" s="126"/>
      <c r="L252" s="126">
        <v>0.103943622</v>
      </c>
      <c r="M252" s="126">
        <v>0.14133490000000001</v>
      </c>
      <c r="N252" s="126">
        <v>5.7538615000000001E-2</v>
      </c>
      <c r="O252" s="126">
        <v>0.17569069600000001</v>
      </c>
      <c r="P252" s="126">
        <v>0.162901881</v>
      </c>
      <c r="Q252" s="126">
        <v>1.899156259</v>
      </c>
      <c r="R252" s="135">
        <v>0.13689999999999999</v>
      </c>
      <c r="S252" s="126"/>
      <c r="T252" s="126">
        <v>0.100915194</v>
      </c>
      <c r="U252" s="126">
        <v>0.134180562</v>
      </c>
      <c r="V252" s="126">
        <v>2.2718952000000001E-2</v>
      </c>
      <c r="W252" s="126">
        <v>0.152406498</v>
      </c>
      <c r="X252" s="126">
        <v>0.106798614</v>
      </c>
      <c r="Y252" s="126">
        <v>1.6770223660000001</v>
      </c>
      <c r="Z252" s="135">
        <v>0.1089</v>
      </c>
      <c r="AA252" s="126"/>
      <c r="AB252" s="126"/>
      <c r="AC252" s="126"/>
      <c r="AD252" s="126"/>
      <c r="AE252" s="126"/>
      <c r="AF252" s="135">
        <v>2.7900000000000001E-2</v>
      </c>
      <c r="AG252" s="126">
        <v>0.222133893</v>
      </c>
      <c r="AH252" s="126"/>
      <c r="AI252" s="126"/>
      <c r="AJ252" s="126"/>
      <c r="AK252" s="126"/>
    </row>
    <row r="253" spans="1:37" ht="18" customHeight="1">
      <c r="A253" s="126"/>
      <c r="B253" s="126"/>
      <c r="C253" s="126"/>
      <c r="D253" s="126"/>
      <c r="E253" s="126"/>
      <c r="F253" s="134">
        <v>40148</v>
      </c>
      <c r="G253" s="134">
        <v>40878</v>
      </c>
      <c r="H253" s="134">
        <v>40148</v>
      </c>
      <c r="I253" s="134">
        <v>37956</v>
      </c>
      <c r="J253" s="134">
        <v>44896</v>
      </c>
      <c r="K253" s="126"/>
      <c r="L253" s="126">
        <v>0.114944221</v>
      </c>
      <c r="M253" s="126">
        <v>-5.5772149E-2</v>
      </c>
      <c r="N253" s="126">
        <v>0.114944221</v>
      </c>
      <c r="O253" s="126">
        <v>5.7538615000000001E-2</v>
      </c>
      <c r="P253" s="126">
        <v>-7.6337504E-2</v>
      </c>
      <c r="Q253" s="126">
        <v>1.168028641</v>
      </c>
      <c r="R253" s="135">
        <v>3.1600000000000003E-2</v>
      </c>
      <c r="S253" s="126"/>
      <c r="T253" s="126">
        <v>8.4059724000000002E-2</v>
      </c>
      <c r="U253" s="126">
        <v>-5.3316501000000002E-2</v>
      </c>
      <c r="V253" s="126">
        <v>8.4059724000000002E-2</v>
      </c>
      <c r="W253" s="126">
        <v>2.2718952000000001E-2</v>
      </c>
      <c r="X253" s="126">
        <v>-0.100910782</v>
      </c>
      <c r="Y253" s="126">
        <v>1.0372895600000001</v>
      </c>
      <c r="Z253" s="135">
        <v>7.3000000000000001E-3</v>
      </c>
      <c r="AA253" s="126"/>
      <c r="AB253" s="126"/>
      <c r="AC253" s="126"/>
      <c r="AD253" s="126"/>
      <c r="AE253" s="126"/>
      <c r="AF253" s="135">
        <v>2.4199999999999999E-2</v>
      </c>
      <c r="AG253" s="126">
        <v>0.13073908100000001</v>
      </c>
      <c r="AH253" s="126"/>
      <c r="AI253" s="126"/>
      <c r="AJ253" s="126"/>
      <c r="AK253" s="126"/>
    </row>
    <row r="254" spans="1:37" ht="18" customHeight="1">
      <c r="A254" s="126"/>
      <c r="B254" s="126"/>
      <c r="C254" s="126"/>
      <c r="D254" s="126"/>
      <c r="E254" s="126"/>
      <c r="F254" s="134">
        <v>37956</v>
      </c>
      <c r="G254" s="134">
        <v>42339</v>
      </c>
      <c r="H254" s="134">
        <v>37591</v>
      </c>
      <c r="I254" s="134">
        <v>40878</v>
      </c>
      <c r="J254" s="134">
        <v>44896</v>
      </c>
      <c r="K254" s="126"/>
      <c r="L254" s="126">
        <v>5.7538615000000001E-2</v>
      </c>
      <c r="M254" s="126">
        <v>4.2629688999999998E-2</v>
      </c>
      <c r="N254" s="126">
        <v>-0.110106469</v>
      </c>
      <c r="O254" s="126">
        <v>-5.5772149E-2</v>
      </c>
      <c r="P254" s="126">
        <v>-7.6337504E-2</v>
      </c>
      <c r="Q254" s="126">
        <v>0.86757977100000006</v>
      </c>
      <c r="R254" s="135">
        <v>-2.8000000000000001E-2</v>
      </c>
      <c r="S254" s="126"/>
      <c r="T254" s="126">
        <v>2.2718952000000001E-2</v>
      </c>
      <c r="U254" s="126">
        <v>1.8520312000000001E-2</v>
      </c>
      <c r="V254" s="126">
        <v>-0.103872702</v>
      </c>
      <c r="W254" s="126">
        <v>-5.3316501000000002E-2</v>
      </c>
      <c r="X254" s="126">
        <v>-0.100910782</v>
      </c>
      <c r="Y254" s="126">
        <v>0.80504208799999999</v>
      </c>
      <c r="Z254" s="135">
        <v>-4.24E-2</v>
      </c>
      <c r="AA254" s="126"/>
      <c r="AB254" s="126"/>
      <c r="AC254" s="126"/>
      <c r="AD254" s="126"/>
      <c r="AE254" s="126"/>
      <c r="AF254" s="135">
        <v>1.44E-2</v>
      </c>
      <c r="AG254" s="126">
        <v>6.2537682999999997E-2</v>
      </c>
      <c r="AH254" s="126"/>
      <c r="AI254" s="126"/>
      <c r="AJ254" s="126"/>
      <c r="AK254" s="126"/>
    </row>
    <row r="255" spans="1:37" ht="18" customHeight="1">
      <c r="A255" s="126"/>
      <c r="B255" s="126"/>
      <c r="C255" s="126"/>
      <c r="D255" s="126"/>
      <c r="E255" s="126"/>
      <c r="F255" s="134">
        <v>41244</v>
      </c>
      <c r="G255" s="134">
        <v>44531</v>
      </c>
      <c r="H255" s="134">
        <v>42705</v>
      </c>
      <c r="I255" s="134">
        <v>37591</v>
      </c>
      <c r="J255" s="134">
        <v>42705</v>
      </c>
      <c r="K255" s="126"/>
      <c r="L255" s="126">
        <v>0.103943622</v>
      </c>
      <c r="M255" s="126">
        <v>0.16416114700000001</v>
      </c>
      <c r="N255" s="126">
        <v>4.8077380000000003E-2</v>
      </c>
      <c r="O255" s="126">
        <v>-0.110106469</v>
      </c>
      <c r="P255" s="126">
        <v>4.8077380000000003E-2</v>
      </c>
      <c r="Q255" s="126">
        <v>1.28936914</v>
      </c>
      <c r="R255" s="135">
        <v>5.21E-2</v>
      </c>
      <c r="S255" s="126"/>
      <c r="T255" s="126">
        <v>0.100915194</v>
      </c>
      <c r="U255" s="126">
        <v>0.116135562</v>
      </c>
      <c r="V255" s="126">
        <v>3.7457123000000002E-2</v>
      </c>
      <c r="W255" s="126">
        <v>-0.103872702</v>
      </c>
      <c r="X255" s="126">
        <v>3.7457123000000002E-2</v>
      </c>
      <c r="Y255" s="126">
        <v>1.2069449109999999</v>
      </c>
      <c r="Z255" s="135">
        <v>3.8300000000000001E-2</v>
      </c>
      <c r="AA255" s="126"/>
      <c r="AB255" s="126"/>
      <c r="AC255" s="126"/>
      <c r="AD255" s="126"/>
      <c r="AE255" s="126"/>
      <c r="AF255" s="135">
        <v>1.38E-2</v>
      </c>
      <c r="AG255" s="126">
        <v>8.2424229000000002E-2</v>
      </c>
      <c r="AH255" s="126"/>
      <c r="AI255" s="126"/>
      <c r="AJ255" s="126"/>
      <c r="AK255" s="126"/>
    </row>
    <row r="256" spans="1:37" ht="18" customHeight="1">
      <c r="A256" s="126"/>
      <c r="B256" s="126"/>
      <c r="C256" s="126"/>
      <c r="D256" s="126"/>
      <c r="E256" s="126"/>
      <c r="F256" s="134">
        <v>41244</v>
      </c>
      <c r="G256" s="134">
        <v>44166</v>
      </c>
      <c r="H256" s="134">
        <v>38687</v>
      </c>
      <c r="I256" s="134">
        <v>40148</v>
      </c>
      <c r="J256" s="134">
        <v>39783</v>
      </c>
      <c r="K256" s="126"/>
      <c r="L256" s="126">
        <v>0.103943622</v>
      </c>
      <c r="M256" s="126">
        <v>-2.7078563999999999E-2</v>
      </c>
      <c r="N256" s="126">
        <v>0.15985938099999999</v>
      </c>
      <c r="O256" s="126">
        <v>0.114944221</v>
      </c>
      <c r="P256" s="126">
        <v>-0.29750054799999998</v>
      </c>
      <c r="Q256" s="126">
        <v>1.055662058</v>
      </c>
      <c r="R256" s="135">
        <v>1.09E-2</v>
      </c>
      <c r="S256" s="126"/>
      <c r="T256" s="126">
        <v>0.100915194</v>
      </c>
      <c r="U256" s="126">
        <v>-2.9131743000000002E-2</v>
      </c>
      <c r="V256" s="126">
        <v>0.12530372300000001</v>
      </c>
      <c r="W256" s="126">
        <v>8.4059724000000002E-2</v>
      </c>
      <c r="X256" s="126">
        <v>-0.25525298200000002</v>
      </c>
      <c r="Y256" s="126">
        <v>1.0262320760000001</v>
      </c>
      <c r="Z256" s="135">
        <v>5.1999999999999998E-3</v>
      </c>
      <c r="AA256" s="126"/>
      <c r="AB256" s="126"/>
      <c r="AC256" s="126"/>
      <c r="AD256" s="126"/>
      <c r="AE256" s="126"/>
      <c r="AF256" s="135">
        <v>5.7000000000000002E-3</v>
      </c>
      <c r="AG256" s="126">
        <v>2.9429981000000001E-2</v>
      </c>
      <c r="AH256" s="126"/>
      <c r="AI256" s="126"/>
      <c r="AJ256" s="126"/>
      <c r="AK256" s="126"/>
    </row>
    <row r="257" spans="1:37" ht="18" customHeight="1">
      <c r="A257" s="126"/>
      <c r="B257" s="126"/>
      <c r="C257" s="126"/>
      <c r="D257" s="126"/>
      <c r="E257" s="126"/>
      <c r="F257" s="134">
        <v>44166</v>
      </c>
      <c r="G257" s="134">
        <v>39052</v>
      </c>
      <c r="H257" s="134">
        <v>41609</v>
      </c>
      <c r="I257" s="134">
        <v>38322</v>
      </c>
      <c r="J257" s="134">
        <v>40513</v>
      </c>
      <c r="K257" s="126"/>
      <c r="L257" s="126">
        <v>-2.7078563999999999E-2</v>
      </c>
      <c r="M257" s="126">
        <v>0.162901881</v>
      </c>
      <c r="N257" s="126">
        <v>0.17569069600000001</v>
      </c>
      <c r="O257" s="126">
        <v>0.22464052400000001</v>
      </c>
      <c r="P257" s="126">
        <v>-2.3338489999999998E-3</v>
      </c>
      <c r="Q257" s="126">
        <v>1.7054358140000001</v>
      </c>
      <c r="R257" s="135">
        <v>0.11269999999999999</v>
      </c>
      <c r="S257" s="126"/>
      <c r="T257" s="126">
        <v>-2.9131743000000002E-2</v>
      </c>
      <c r="U257" s="126">
        <v>0.106798614</v>
      </c>
      <c r="V257" s="126">
        <v>0.152406498</v>
      </c>
      <c r="W257" s="126">
        <v>0.13047150199999999</v>
      </c>
      <c r="X257" s="126">
        <v>-1.3027189E-2</v>
      </c>
      <c r="Y257" s="126">
        <v>1.415549339</v>
      </c>
      <c r="Z257" s="135">
        <v>7.1999999999999995E-2</v>
      </c>
      <c r="AA257" s="126"/>
      <c r="AB257" s="126"/>
      <c r="AC257" s="126"/>
      <c r="AD257" s="126"/>
      <c r="AE257" s="126"/>
      <c r="AF257" s="135">
        <v>4.07E-2</v>
      </c>
      <c r="AG257" s="126">
        <v>0.28988647499999998</v>
      </c>
      <c r="AH257" s="126"/>
      <c r="AI257" s="126"/>
      <c r="AJ257" s="126"/>
      <c r="AK257" s="126"/>
    </row>
    <row r="258" spans="1:37" ht="18" customHeight="1">
      <c r="A258" s="126"/>
      <c r="B258" s="126"/>
      <c r="C258" s="126"/>
      <c r="D258" s="126"/>
      <c r="E258" s="126"/>
      <c r="F258" s="134">
        <v>40513</v>
      </c>
      <c r="G258" s="134">
        <v>40878</v>
      </c>
      <c r="H258" s="134">
        <v>39052</v>
      </c>
      <c r="I258" s="134">
        <v>43070</v>
      </c>
      <c r="J258" s="134">
        <v>44531</v>
      </c>
      <c r="K258" s="126"/>
      <c r="L258" s="126">
        <v>-2.3338489999999998E-3</v>
      </c>
      <c r="M258" s="126">
        <v>-5.5772149E-2</v>
      </c>
      <c r="N258" s="126">
        <v>0.162901881</v>
      </c>
      <c r="O258" s="126">
        <v>5.8498151999999998E-2</v>
      </c>
      <c r="P258" s="126">
        <v>0.16416114700000001</v>
      </c>
      <c r="Q258" s="126">
        <v>1.3874328680000001</v>
      </c>
      <c r="R258" s="135">
        <v>6.7699999999999996E-2</v>
      </c>
      <c r="S258" s="126"/>
      <c r="T258" s="126">
        <v>-1.3027189E-2</v>
      </c>
      <c r="U258" s="126">
        <v>-5.3316501000000002E-2</v>
      </c>
      <c r="V258" s="126">
        <v>0.106798614</v>
      </c>
      <c r="W258" s="126">
        <v>4.6875676999999998E-2</v>
      </c>
      <c r="X258" s="126">
        <v>0.116135562</v>
      </c>
      <c r="Y258" s="126">
        <v>1.225643684</v>
      </c>
      <c r="Z258" s="135">
        <v>4.1500000000000002E-2</v>
      </c>
      <c r="AA258" s="126"/>
      <c r="AB258" s="126"/>
      <c r="AC258" s="126"/>
      <c r="AD258" s="126"/>
      <c r="AE258" s="126"/>
      <c r="AF258" s="135">
        <v>2.6200000000000001E-2</v>
      </c>
      <c r="AG258" s="126">
        <v>0.161789184</v>
      </c>
      <c r="AH258" s="126"/>
      <c r="AI258" s="126"/>
      <c r="AJ258" s="126"/>
      <c r="AK258" s="126"/>
    </row>
    <row r="259" spans="1:37" ht="18" customHeight="1">
      <c r="A259" s="126"/>
      <c r="B259" s="126"/>
      <c r="C259" s="126"/>
      <c r="D259" s="126"/>
      <c r="E259" s="126"/>
      <c r="F259" s="134">
        <v>39417</v>
      </c>
      <c r="G259" s="134">
        <v>42339</v>
      </c>
      <c r="H259" s="134">
        <v>41244</v>
      </c>
      <c r="I259" s="134">
        <v>43800</v>
      </c>
      <c r="J259" s="134">
        <v>42705</v>
      </c>
      <c r="K259" s="126"/>
      <c r="L259" s="126">
        <v>3.2035421000000001E-2</v>
      </c>
      <c r="M259" s="126">
        <v>4.2629688999999998E-2</v>
      </c>
      <c r="N259" s="126">
        <v>0.103943622</v>
      </c>
      <c r="O259" s="126">
        <v>0.14133490000000001</v>
      </c>
      <c r="P259" s="126">
        <v>4.8077380000000003E-2</v>
      </c>
      <c r="Q259" s="126">
        <v>1.4448723999999999</v>
      </c>
      <c r="R259" s="135">
        <v>7.6399999999999996E-2</v>
      </c>
      <c r="S259" s="126"/>
      <c r="T259" s="126">
        <v>1.0598691E-2</v>
      </c>
      <c r="U259" s="126">
        <v>1.8520312000000001E-2</v>
      </c>
      <c r="V259" s="126">
        <v>0.100915194</v>
      </c>
      <c r="W259" s="126">
        <v>0.134180562</v>
      </c>
      <c r="X259" s="126">
        <v>3.7457123000000002E-2</v>
      </c>
      <c r="Y259" s="126">
        <v>1.3521175000000001</v>
      </c>
      <c r="Z259" s="135">
        <v>6.2199999999999998E-2</v>
      </c>
      <c r="AA259" s="126"/>
      <c r="AB259" s="126"/>
      <c r="AC259" s="126"/>
      <c r="AD259" s="126"/>
      <c r="AE259" s="126"/>
      <c r="AF259" s="135">
        <v>1.4200000000000001E-2</v>
      </c>
      <c r="AG259" s="126">
        <v>9.2754899000000002E-2</v>
      </c>
      <c r="AH259" s="126"/>
      <c r="AI259" s="126"/>
      <c r="AJ259" s="126"/>
      <c r="AK259" s="126"/>
    </row>
    <row r="260" spans="1:37" ht="18" customHeight="1">
      <c r="A260" s="126"/>
      <c r="B260" s="126"/>
      <c r="C260" s="126"/>
      <c r="D260" s="126"/>
      <c r="E260" s="126"/>
      <c r="F260" s="134">
        <v>44166</v>
      </c>
      <c r="G260" s="134">
        <v>42339</v>
      </c>
      <c r="H260" s="134">
        <v>40148</v>
      </c>
      <c r="I260" s="134">
        <v>43435</v>
      </c>
      <c r="J260" s="134">
        <v>41609</v>
      </c>
      <c r="K260" s="126"/>
      <c r="L260" s="126">
        <v>-2.7078563999999999E-2</v>
      </c>
      <c r="M260" s="126">
        <v>4.2629688999999998E-2</v>
      </c>
      <c r="N260" s="126">
        <v>0.114944221</v>
      </c>
      <c r="O260" s="126">
        <v>-1.2468648000000001E-2</v>
      </c>
      <c r="P260" s="126">
        <v>0.17569069600000001</v>
      </c>
      <c r="Q260" s="126">
        <v>1.341404762</v>
      </c>
      <c r="R260" s="135">
        <v>6.0499999999999998E-2</v>
      </c>
      <c r="S260" s="126"/>
      <c r="T260" s="126">
        <v>-2.9131743000000002E-2</v>
      </c>
      <c r="U260" s="126">
        <v>1.8520312000000001E-2</v>
      </c>
      <c r="V260" s="126">
        <v>8.4059724000000002E-2</v>
      </c>
      <c r="W260" s="126">
        <v>-2.5883666999999999E-2</v>
      </c>
      <c r="X260" s="126">
        <v>0.152406498</v>
      </c>
      <c r="Y260" s="126">
        <v>1.22136749</v>
      </c>
      <c r="Z260" s="135">
        <v>4.0800000000000003E-2</v>
      </c>
      <c r="AA260" s="126"/>
      <c r="AB260" s="126"/>
      <c r="AC260" s="126"/>
      <c r="AD260" s="126"/>
      <c r="AE260" s="126"/>
      <c r="AF260" s="135">
        <v>1.9699999999999999E-2</v>
      </c>
      <c r="AG260" s="126">
        <v>0.120037272</v>
      </c>
      <c r="AH260" s="126"/>
      <c r="AI260" s="126"/>
      <c r="AJ260" s="126"/>
      <c r="AK260" s="126"/>
    </row>
    <row r="261" spans="1:37" ht="18" customHeight="1">
      <c r="A261" s="126"/>
      <c r="B261" s="126"/>
      <c r="C261" s="126"/>
      <c r="D261" s="126"/>
      <c r="E261" s="126"/>
      <c r="F261" s="134">
        <v>41244</v>
      </c>
      <c r="G261" s="134">
        <v>42339</v>
      </c>
      <c r="H261" s="134">
        <v>44531</v>
      </c>
      <c r="I261" s="134">
        <v>43435</v>
      </c>
      <c r="J261" s="134">
        <v>42705</v>
      </c>
      <c r="K261" s="126"/>
      <c r="L261" s="126">
        <v>0.103943622</v>
      </c>
      <c r="M261" s="126">
        <v>4.2629688999999998E-2</v>
      </c>
      <c r="N261" s="126">
        <v>0.16416114700000001</v>
      </c>
      <c r="O261" s="126">
        <v>-1.2468648000000001E-2</v>
      </c>
      <c r="P261" s="126">
        <v>4.8077380000000003E-2</v>
      </c>
      <c r="Q261" s="126">
        <v>1.4138877649999999</v>
      </c>
      <c r="R261" s="135">
        <v>7.17E-2</v>
      </c>
      <c r="S261" s="126"/>
      <c r="T261" s="126">
        <v>0.100915194</v>
      </c>
      <c r="U261" s="126">
        <v>1.8520312000000001E-2</v>
      </c>
      <c r="V261" s="126">
        <v>0.116135562</v>
      </c>
      <c r="W261" s="126">
        <v>-2.5883666999999999E-2</v>
      </c>
      <c r="X261" s="126">
        <v>3.7457123000000002E-2</v>
      </c>
      <c r="Y261" s="126">
        <v>1.2803641429999999</v>
      </c>
      <c r="Z261" s="135">
        <v>5.0700000000000002E-2</v>
      </c>
      <c r="AA261" s="126"/>
      <c r="AB261" s="126"/>
      <c r="AC261" s="126"/>
      <c r="AD261" s="126"/>
      <c r="AE261" s="126"/>
      <c r="AF261" s="135">
        <v>2.1100000000000001E-2</v>
      </c>
      <c r="AG261" s="126">
        <v>0.13352362200000001</v>
      </c>
      <c r="AH261" s="126"/>
      <c r="AI261" s="126"/>
      <c r="AJ261" s="126"/>
      <c r="AK261" s="126"/>
    </row>
    <row r="262" spans="1:37" ht="18" customHeight="1">
      <c r="A262" s="126"/>
      <c r="B262" s="126"/>
      <c r="C262" s="126"/>
      <c r="D262" s="126"/>
      <c r="E262" s="126"/>
      <c r="F262" s="134">
        <v>37956</v>
      </c>
      <c r="G262" s="134">
        <v>40513</v>
      </c>
      <c r="H262" s="134">
        <v>37956</v>
      </c>
      <c r="I262" s="134">
        <v>42339</v>
      </c>
      <c r="J262" s="134">
        <v>38322</v>
      </c>
      <c r="K262" s="126"/>
      <c r="L262" s="126">
        <v>5.7538615000000001E-2</v>
      </c>
      <c r="M262" s="126">
        <v>-2.3338489999999998E-3</v>
      </c>
      <c r="N262" s="126">
        <v>5.7538615000000001E-2</v>
      </c>
      <c r="O262" s="126">
        <v>4.2629688999999998E-2</v>
      </c>
      <c r="P262" s="126">
        <v>0.22464052400000001</v>
      </c>
      <c r="Q262" s="126">
        <v>1.4623044670000001</v>
      </c>
      <c r="R262" s="135">
        <v>7.9000000000000001E-2</v>
      </c>
      <c r="S262" s="126"/>
      <c r="T262" s="126">
        <v>2.2718952000000001E-2</v>
      </c>
      <c r="U262" s="126">
        <v>-1.3027189E-2</v>
      </c>
      <c r="V262" s="126">
        <v>2.2718952000000001E-2</v>
      </c>
      <c r="W262" s="126">
        <v>1.8520312000000001E-2</v>
      </c>
      <c r="X262" s="126">
        <v>0.13047150199999999</v>
      </c>
      <c r="Y262" s="126">
        <v>1.1988976739999999</v>
      </c>
      <c r="Z262" s="135">
        <v>3.6900000000000002E-2</v>
      </c>
      <c r="AA262" s="126"/>
      <c r="AB262" s="126"/>
      <c r="AC262" s="126"/>
      <c r="AD262" s="126"/>
      <c r="AE262" s="126"/>
      <c r="AF262" s="135">
        <v>4.2000000000000003E-2</v>
      </c>
      <c r="AG262" s="126">
        <v>0.263406794</v>
      </c>
      <c r="AH262" s="126"/>
      <c r="AI262" s="126"/>
      <c r="AJ262" s="126"/>
      <c r="AK262" s="126"/>
    </row>
    <row r="263" spans="1:37" ht="18" customHeight="1">
      <c r="A263" s="126"/>
      <c r="B263" s="126"/>
      <c r="C263" s="126"/>
      <c r="D263" s="126"/>
      <c r="E263" s="126"/>
      <c r="F263" s="134">
        <v>44896</v>
      </c>
      <c r="G263" s="134">
        <v>39783</v>
      </c>
      <c r="H263" s="134">
        <v>37956</v>
      </c>
      <c r="I263" s="134">
        <v>40148</v>
      </c>
      <c r="J263" s="134">
        <v>43070</v>
      </c>
      <c r="K263" s="126"/>
      <c r="L263" s="126">
        <v>-7.6337504E-2</v>
      </c>
      <c r="M263" s="126">
        <v>-0.29750054799999998</v>
      </c>
      <c r="N263" s="126">
        <v>5.7538615000000001E-2</v>
      </c>
      <c r="O263" s="126">
        <v>0.114944221</v>
      </c>
      <c r="P263" s="126">
        <v>5.8498151999999998E-2</v>
      </c>
      <c r="Q263" s="126">
        <v>0.86687796900000003</v>
      </c>
      <c r="R263" s="135">
        <v>-2.8199999999999999E-2</v>
      </c>
      <c r="S263" s="126"/>
      <c r="T263" s="126">
        <v>-0.100910782</v>
      </c>
      <c r="U263" s="126">
        <v>-0.25525298200000002</v>
      </c>
      <c r="V263" s="126">
        <v>2.2718952000000001E-2</v>
      </c>
      <c r="W263" s="126">
        <v>8.4059724000000002E-2</v>
      </c>
      <c r="X263" s="126">
        <v>4.6875676999999998E-2</v>
      </c>
      <c r="Y263" s="126">
        <v>0.81667879799999998</v>
      </c>
      <c r="Z263" s="135">
        <v>-3.9699999999999999E-2</v>
      </c>
      <c r="AA263" s="126"/>
      <c r="AB263" s="126"/>
      <c r="AC263" s="126"/>
      <c r="AD263" s="126"/>
      <c r="AE263" s="126"/>
      <c r="AF263" s="135">
        <v>1.15E-2</v>
      </c>
      <c r="AG263" s="126">
        <v>5.0199171000000001E-2</v>
      </c>
      <c r="AH263" s="126"/>
      <c r="AI263" s="126"/>
      <c r="AJ263" s="126"/>
      <c r="AK263" s="126"/>
    </row>
    <row r="264" spans="1:37" ht="18" customHeight="1">
      <c r="A264" s="126"/>
      <c r="B264" s="126"/>
      <c r="C264" s="126"/>
      <c r="D264" s="126"/>
      <c r="E264" s="126"/>
      <c r="F264" s="134">
        <v>37956</v>
      </c>
      <c r="G264" s="134">
        <v>40148</v>
      </c>
      <c r="H264" s="134">
        <v>37956</v>
      </c>
      <c r="I264" s="134">
        <v>44166</v>
      </c>
      <c r="J264" s="134">
        <v>44896</v>
      </c>
      <c r="K264" s="126"/>
      <c r="L264" s="126">
        <v>5.7538615000000001E-2</v>
      </c>
      <c r="M264" s="126">
        <v>0.114944221</v>
      </c>
      <c r="N264" s="126">
        <v>5.7538615000000001E-2</v>
      </c>
      <c r="O264" s="126">
        <v>-2.7078563999999999E-2</v>
      </c>
      <c r="P264" s="126">
        <v>-7.6337504E-2</v>
      </c>
      <c r="Q264" s="126">
        <v>1.134969052</v>
      </c>
      <c r="R264" s="135">
        <v>2.5600000000000001E-2</v>
      </c>
      <c r="S264" s="126"/>
      <c r="T264" s="126">
        <v>2.2718952000000001E-2</v>
      </c>
      <c r="U264" s="126">
        <v>8.4059724000000002E-2</v>
      </c>
      <c r="V264" s="126">
        <v>2.2718952000000001E-2</v>
      </c>
      <c r="W264" s="126">
        <v>-2.9131743000000002E-2</v>
      </c>
      <c r="X264" s="126">
        <v>-0.100910782</v>
      </c>
      <c r="Y264" s="126">
        <v>0.99945525300000004</v>
      </c>
      <c r="Z264" s="135">
        <v>-1E-4</v>
      </c>
      <c r="AA264" s="126"/>
      <c r="AB264" s="126"/>
      <c r="AC264" s="126"/>
      <c r="AD264" s="126"/>
      <c r="AE264" s="126"/>
      <c r="AF264" s="135">
        <v>2.58E-2</v>
      </c>
      <c r="AG264" s="126">
        <v>0.13551379899999999</v>
      </c>
      <c r="AH264" s="126"/>
      <c r="AI264" s="126"/>
      <c r="AJ264" s="126"/>
      <c r="AK264" s="126"/>
    </row>
    <row r="265" spans="1:37" ht="18" customHeight="1">
      <c r="A265" s="126"/>
      <c r="B265" s="126"/>
      <c r="C265" s="126"/>
      <c r="D265" s="126"/>
      <c r="E265" s="126"/>
      <c r="F265" s="134">
        <v>43435</v>
      </c>
      <c r="G265" s="134">
        <v>40148</v>
      </c>
      <c r="H265" s="134">
        <v>39417</v>
      </c>
      <c r="I265" s="134">
        <v>39052</v>
      </c>
      <c r="J265" s="134">
        <v>43435</v>
      </c>
      <c r="K265" s="126"/>
      <c r="L265" s="126">
        <v>-1.2468648000000001E-2</v>
      </c>
      <c r="M265" s="126">
        <v>0.114944221</v>
      </c>
      <c r="N265" s="126">
        <v>3.2035421000000001E-2</v>
      </c>
      <c r="O265" s="126">
        <v>0.162901881</v>
      </c>
      <c r="P265" s="126">
        <v>-1.2468648000000001E-2</v>
      </c>
      <c r="Q265" s="126">
        <v>1.329687866</v>
      </c>
      <c r="R265" s="135">
        <v>5.8599999999999999E-2</v>
      </c>
      <c r="S265" s="126"/>
      <c r="T265" s="126">
        <v>-2.5883666999999999E-2</v>
      </c>
      <c r="U265" s="126">
        <v>8.4059724000000002E-2</v>
      </c>
      <c r="V265" s="126">
        <v>1.0598691E-2</v>
      </c>
      <c r="W265" s="126">
        <v>0.106798614</v>
      </c>
      <c r="X265" s="126">
        <v>-2.5883666999999999E-2</v>
      </c>
      <c r="Y265" s="126">
        <v>1.161473776</v>
      </c>
      <c r="Z265" s="135">
        <v>3.04E-2</v>
      </c>
      <c r="AA265" s="126"/>
      <c r="AB265" s="126"/>
      <c r="AC265" s="126"/>
      <c r="AD265" s="126"/>
      <c r="AE265" s="126"/>
      <c r="AF265" s="135">
        <v>2.8299999999999999E-2</v>
      </c>
      <c r="AG265" s="126">
        <v>0.16821408900000001</v>
      </c>
      <c r="AH265" s="126"/>
      <c r="AI265" s="126"/>
      <c r="AJ265" s="126"/>
      <c r="AK265" s="126"/>
    </row>
    <row r="266" spans="1:37" ht="18" customHeight="1">
      <c r="A266" s="126"/>
      <c r="B266" s="126"/>
      <c r="C266" s="126"/>
      <c r="D266" s="126"/>
      <c r="E266" s="126"/>
      <c r="F266" s="134">
        <v>41974</v>
      </c>
      <c r="G266" s="134">
        <v>43070</v>
      </c>
      <c r="H266" s="134">
        <v>41974</v>
      </c>
      <c r="I266" s="134">
        <v>38687</v>
      </c>
      <c r="J266" s="134">
        <v>44531</v>
      </c>
      <c r="K266" s="126"/>
      <c r="L266" s="126">
        <v>9.7781324000000003E-2</v>
      </c>
      <c r="M266" s="126">
        <v>5.8498151999999998E-2</v>
      </c>
      <c r="N266" s="126">
        <v>9.7781324000000003E-2</v>
      </c>
      <c r="O266" s="126">
        <v>0.15985938099999999</v>
      </c>
      <c r="P266" s="126">
        <v>0.16416114700000001</v>
      </c>
      <c r="Q266" s="126">
        <v>1.782614895</v>
      </c>
      <c r="R266" s="135">
        <v>0.1226</v>
      </c>
      <c r="S266" s="126"/>
      <c r="T266" s="126">
        <v>7.8593466000000001E-2</v>
      </c>
      <c r="U266" s="126">
        <v>4.6875676999999998E-2</v>
      </c>
      <c r="V266" s="126">
        <v>7.8593466000000001E-2</v>
      </c>
      <c r="W266" s="126">
        <v>0.12530372300000001</v>
      </c>
      <c r="X266" s="126">
        <v>0.116135562</v>
      </c>
      <c r="Y266" s="126">
        <v>1.5612735929999999</v>
      </c>
      <c r="Z266" s="135">
        <v>9.3200000000000005E-2</v>
      </c>
      <c r="AA266" s="126"/>
      <c r="AB266" s="126"/>
      <c r="AC266" s="126"/>
      <c r="AD266" s="126"/>
      <c r="AE266" s="126"/>
      <c r="AF266" s="135">
        <v>2.9399999999999999E-2</v>
      </c>
      <c r="AG266" s="126">
        <v>0.22134130199999999</v>
      </c>
      <c r="AH266" s="126"/>
      <c r="AI266" s="126"/>
      <c r="AJ266" s="126"/>
      <c r="AK266" s="126"/>
    </row>
    <row r="267" spans="1:37" ht="18" customHeight="1">
      <c r="A267" s="126"/>
      <c r="B267" s="126"/>
      <c r="C267" s="126"/>
      <c r="D267" s="126"/>
      <c r="E267" s="126"/>
      <c r="F267" s="134">
        <v>43435</v>
      </c>
      <c r="G267" s="134">
        <v>38687</v>
      </c>
      <c r="H267" s="134">
        <v>38687</v>
      </c>
      <c r="I267" s="134">
        <v>38322</v>
      </c>
      <c r="J267" s="134">
        <v>39052</v>
      </c>
      <c r="K267" s="126"/>
      <c r="L267" s="126">
        <v>-1.2468648000000001E-2</v>
      </c>
      <c r="M267" s="126">
        <v>0.15985938099999999</v>
      </c>
      <c r="N267" s="126">
        <v>0.15985938099999999</v>
      </c>
      <c r="O267" s="126">
        <v>0.22464052400000001</v>
      </c>
      <c r="P267" s="126">
        <v>0.162901881</v>
      </c>
      <c r="Q267" s="126">
        <v>2.0032933850000001</v>
      </c>
      <c r="R267" s="135">
        <v>0.14910000000000001</v>
      </c>
      <c r="S267" s="126"/>
      <c r="T267" s="126">
        <v>-2.5883666999999999E-2</v>
      </c>
      <c r="U267" s="126">
        <v>0.12530372300000001</v>
      </c>
      <c r="V267" s="126">
        <v>0.12530372300000001</v>
      </c>
      <c r="W267" s="126">
        <v>0.13047150199999999</v>
      </c>
      <c r="X267" s="126">
        <v>0.106798614</v>
      </c>
      <c r="Y267" s="126">
        <v>1.587235613</v>
      </c>
      <c r="Z267" s="135">
        <v>9.6799999999999997E-2</v>
      </c>
      <c r="AA267" s="126"/>
      <c r="AB267" s="126"/>
      <c r="AC267" s="126"/>
      <c r="AD267" s="126"/>
      <c r="AE267" s="126"/>
      <c r="AF267" s="135">
        <v>5.2299999999999999E-2</v>
      </c>
      <c r="AG267" s="126">
        <v>0.41605777199999999</v>
      </c>
      <c r="AH267" s="126"/>
      <c r="AI267" s="126"/>
      <c r="AJ267" s="126"/>
      <c r="AK267" s="126"/>
    </row>
    <row r="268" spans="1:37" ht="18" customHeight="1">
      <c r="A268" s="126"/>
      <c r="B268" s="126"/>
      <c r="C268" s="126"/>
      <c r="D268" s="126"/>
      <c r="E268" s="126"/>
      <c r="F268" s="134">
        <v>41609</v>
      </c>
      <c r="G268" s="134">
        <v>44896</v>
      </c>
      <c r="H268" s="134">
        <v>40148</v>
      </c>
      <c r="I268" s="134">
        <v>37956</v>
      </c>
      <c r="J268" s="134">
        <v>37591</v>
      </c>
      <c r="K268" s="126"/>
      <c r="L268" s="126">
        <v>0.17569069600000001</v>
      </c>
      <c r="M268" s="126">
        <v>-7.6337504E-2</v>
      </c>
      <c r="N268" s="126">
        <v>0.114944221</v>
      </c>
      <c r="O268" s="126">
        <v>5.7538615000000001E-2</v>
      </c>
      <c r="P268" s="126">
        <v>-0.110106469</v>
      </c>
      <c r="Q268" s="126">
        <v>1.175542284</v>
      </c>
      <c r="R268" s="135">
        <v>3.2899999999999999E-2</v>
      </c>
      <c r="S268" s="126"/>
      <c r="T268" s="126">
        <v>0.152406498</v>
      </c>
      <c r="U268" s="126">
        <v>-0.100910782</v>
      </c>
      <c r="V268" s="126">
        <v>8.4059724000000002E-2</v>
      </c>
      <c r="W268" s="126">
        <v>2.2718952000000001E-2</v>
      </c>
      <c r="X268" s="126">
        <v>-0.103872702</v>
      </c>
      <c r="Y268" s="126">
        <v>1.0559086660000001</v>
      </c>
      <c r="Z268" s="135">
        <v>1.09E-2</v>
      </c>
      <c r="AA268" s="126"/>
      <c r="AB268" s="126"/>
      <c r="AC268" s="126"/>
      <c r="AD268" s="126"/>
      <c r="AE268" s="126"/>
      <c r="AF268" s="135">
        <v>2.1899999999999999E-2</v>
      </c>
      <c r="AG268" s="126">
        <v>0.119633618</v>
      </c>
      <c r="AH268" s="126"/>
      <c r="AI268" s="126"/>
      <c r="AJ268" s="126"/>
      <c r="AK268" s="126"/>
    </row>
    <row r="269" spans="1:37" ht="18" customHeight="1">
      <c r="A269" s="126"/>
      <c r="B269" s="126"/>
      <c r="C269" s="126"/>
      <c r="D269" s="126"/>
      <c r="E269" s="126"/>
      <c r="F269" s="134">
        <v>43070</v>
      </c>
      <c r="G269" s="134">
        <v>37591</v>
      </c>
      <c r="H269" s="134">
        <v>38687</v>
      </c>
      <c r="I269" s="134">
        <v>38322</v>
      </c>
      <c r="J269" s="134">
        <v>38322</v>
      </c>
      <c r="K269" s="126"/>
      <c r="L269" s="126">
        <v>5.8498151999999998E-2</v>
      </c>
      <c r="M269" s="126">
        <v>-0.110106469</v>
      </c>
      <c r="N269" s="126">
        <v>0.15985938099999999</v>
      </c>
      <c r="O269" s="126">
        <v>0.22464052400000001</v>
      </c>
      <c r="P269" s="126">
        <v>0.22464052400000001</v>
      </c>
      <c r="Q269" s="126">
        <v>1.7463573649999999</v>
      </c>
      <c r="R269" s="135">
        <v>0.11799999999999999</v>
      </c>
      <c r="S269" s="126"/>
      <c r="T269" s="126">
        <v>4.6875676999999998E-2</v>
      </c>
      <c r="U269" s="126">
        <v>-0.103872702</v>
      </c>
      <c r="V269" s="126">
        <v>0.12530372300000001</v>
      </c>
      <c r="W269" s="126">
        <v>0.13047150199999999</v>
      </c>
      <c r="X269" s="126">
        <v>0.13047150199999999</v>
      </c>
      <c r="Y269" s="126">
        <v>1.3899248799999999</v>
      </c>
      <c r="Z269" s="135">
        <v>6.8099999999999994E-2</v>
      </c>
      <c r="AA269" s="126"/>
      <c r="AB269" s="126"/>
      <c r="AC269" s="126"/>
      <c r="AD269" s="126"/>
      <c r="AE269" s="126"/>
      <c r="AF269" s="135">
        <v>4.99E-2</v>
      </c>
      <c r="AG269" s="126">
        <v>0.35643248500000002</v>
      </c>
      <c r="AH269" s="126"/>
      <c r="AI269" s="126"/>
      <c r="AJ269" s="126"/>
      <c r="AK269" s="126"/>
    </row>
    <row r="270" spans="1:37" ht="18" customHeight="1">
      <c r="A270" s="126"/>
      <c r="B270" s="126"/>
      <c r="C270" s="126"/>
      <c r="D270" s="126"/>
      <c r="E270" s="126"/>
      <c r="F270" s="134">
        <v>44896</v>
      </c>
      <c r="G270" s="134">
        <v>41974</v>
      </c>
      <c r="H270" s="134">
        <v>43070</v>
      </c>
      <c r="I270" s="134">
        <v>37591</v>
      </c>
      <c r="J270" s="134">
        <v>42705</v>
      </c>
      <c r="K270" s="126"/>
      <c r="L270" s="126">
        <v>-7.6337504E-2</v>
      </c>
      <c r="M270" s="126">
        <v>9.7781324000000003E-2</v>
      </c>
      <c r="N270" s="126">
        <v>5.8498151999999998E-2</v>
      </c>
      <c r="O270" s="126">
        <v>-0.110106469</v>
      </c>
      <c r="P270" s="126">
        <v>4.8077380000000003E-2</v>
      </c>
      <c r="Q270" s="126">
        <v>1.0180742819999999</v>
      </c>
      <c r="R270" s="135">
        <v>3.5999999999999999E-3</v>
      </c>
      <c r="S270" s="126"/>
      <c r="T270" s="126">
        <v>-0.100910782</v>
      </c>
      <c r="U270" s="126">
        <v>7.8593466000000001E-2</v>
      </c>
      <c r="V270" s="126">
        <v>4.6875676999999998E-2</v>
      </c>
      <c r="W270" s="126">
        <v>-0.103872702</v>
      </c>
      <c r="X270" s="126">
        <v>3.7457123000000002E-2</v>
      </c>
      <c r="Y270" s="126">
        <v>0.95900669999999999</v>
      </c>
      <c r="Z270" s="135">
        <v>-8.3000000000000001E-3</v>
      </c>
      <c r="AA270" s="126"/>
      <c r="AB270" s="126"/>
      <c r="AC270" s="126"/>
      <c r="AD270" s="126"/>
      <c r="AE270" s="126"/>
      <c r="AF270" s="135">
        <v>1.1900000000000001E-2</v>
      </c>
      <c r="AG270" s="126">
        <v>5.9067582E-2</v>
      </c>
      <c r="AH270" s="126"/>
      <c r="AI270" s="126"/>
      <c r="AJ270" s="126"/>
      <c r="AK270" s="126"/>
    </row>
    <row r="271" spans="1:37" ht="18" customHeight="1">
      <c r="A271" s="126"/>
      <c r="B271" s="126"/>
      <c r="C271" s="126"/>
      <c r="D271" s="126"/>
      <c r="E271" s="126"/>
      <c r="F271" s="134">
        <v>43435</v>
      </c>
      <c r="G271" s="134">
        <v>39052</v>
      </c>
      <c r="H271" s="134">
        <v>37591</v>
      </c>
      <c r="I271" s="134">
        <v>40878</v>
      </c>
      <c r="J271" s="134">
        <v>40878</v>
      </c>
      <c r="K271" s="126"/>
      <c r="L271" s="126">
        <v>-1.2468648000000001E-2</v>
      </c>
      <c r="M271" s="126">
        <v>0.162901881</v>
      </c>
      <c r="N271" s="126">
        <v>-0.110106469</v>
      </c>
      <c r="O271" s="126">
        <v>-5.5772149E-2</v>
      </c>
      <c r="P271" s="126">
        <v>-5.5772149E-2</v>
      </c>
      <c r="Q271" s="126">
        <v>0.93125928999999996</v>
      </c>
      <c r="R271" s="135">
        <v>-1.41E-2</v>
      </c>
      <c r="S271" s="126"/>
      <c r="T271" s="126">
        <v>-2.5883666999999999E-2</v>
      </c>
      <c r="U271" s="126">
        <v>0.106798614</v>
      </c>
      <c r="V271" s="126">
        <v>-0.103872702</v>
      </c>
      <c r="W271" s="126">
        <v>-5.3316501000000002E-2</v>
      </c>
      <c r="X271" s="126">
        <v>-5.3316501000000002E-2</v>
      </c>
      <c r="Y271" s="126">
        <v>0.87845485899999998</v>
      </c>
      <c r="Z271" s="135">
        <v>-2.5600000000000001E-2</v>
      </c>
      <c r="AA271" s="126"/>
      <c r="AB271" s="126"/>
      <c r="AC271" s="126"/>
      <c r="AD271" s="126"/>
      <c r="AE271" s="126"/>
      <c r="AF271" s="135">
        <v>1.14E-2</v>
      </c>
      <c r="AG271" s="126">
        <v>5.2804430999999999E-2</v>
      </c>
      <c r="AH271" s="126"/>
      <c r="AI271" s="126"/>
      <c r="AJ271" s="126"/>
      <c r="AK271" s="126"/>
    </row>
    <row r="272" spans="1:37" ht="18" customHeight="1">
      <c r="A272" s="126"/>
      <c r="B272" s="126"/>
      <c r="C272" s="126"/>
      <c r="D272" s="126"/>
      <c r="E272" s="126"/>
      <c r="F272" s="134">
        <v>43070</v>
      </c>
      <c r="G272" s="134">
        <v>40878</v>
      </c>
      <c r="H272" s="134">
        <v>39417</v>
      </c>
      <c r="I272" s="134">
        <v>42705</v>
      </c>
      <c r="J272" s="134">
        <v>44896</v>
      </c>
      <c r="K272" s="126"/>
      <c r="L272" s="126">
        <v>5.8498151999999998E-2</v>
      </c>
      <c r="M272" s="126">
        <v>-5.5772149E-2</v>
      </c>
      <c r="N272" s="126">
        <v>3.2035421000000001E-2</v>
      </c>
      <c r="O272" s="126">
        <v>4.8077380000000003E-2</v>
      </c>
      <c r="P272" s="126">
        <v>-7.6337504E-2</v>
      </c>
      <c r="Q272" s="126">
        <v>1.006522481</v>
      </c>
      <c r="R272" s="135">
        <v>1.2999999999999999E-3</v>
      </c>
      <c r="S272" s="126"/>
      <c r="T272" s="126">
        <v>4.6875676999999998E-2</v>
      </c>
      <c r="U272" s="126">
        <v>-5.3316501000000002E-2</v>
      </c>
      <c r="V272" s="126">
        <v>1.0598691E-2</v>
      </c>
      <c r="W272" s="126">
        <v>3.7457123000000002E-2</v>
      </c>
      <c r="X272" s="126">
        <v>-0.100910782</v>
      </c>
      <c r="Y272" s="126">
        <v>0.94242796699999998</v>
      </c>
      <c r="Z272" s="135">
        <v>-1.18E-2</v>
      </c>
      <c r="AA272" s="126"/>
      <c r="AB272" s="126"/>
      <c r="AC272" s="126"/>
      <c r="AD272" s="126"/>
      <c r="AE272" s="126"/>
      <c r="AF272" s="135">
        <v>1.3100000000000001E-2</v>
      </c>
      <c r="AG272" s="126">
        <v>6.4094514000000005E-2</v>
      </c>
      <c r="AH272" s="126"/>
      <c r="AI272" s="126"/>
      <c r="AJ272" s="126"/>
      <c r="AK272" s="126"/>
    </row>
    <row r="273" spans="1:37" ht="18" customHeight="1">
      <c r="A273" s="126"/>
      <c r="B273" s="126"/>
      <c r="C273" s="126"/>
      <c r="D273" s="126"/>
      <c r="E273" s="126"/>
      <c r="F273" s="134">
        <v>41609</v>
      </c>
      <c r="G273" s="134">
        <v>40513</v>
      </c>
      <c r="H273" s="134">
        <v>38322</v>
      </c>
      <c r="I273" s="134">
        <v>42339</v>
      </c>
      <c r="J273" s="134">
        <v>43070</v>
      </c>
      <c r="K273" s="126"/>
      <c r="L273" s="126">
        <v>0.17569069600000001</v>
      </c>
      <c r="M273" s="126">
        <v>-2.3338489999999998E-3</v>
      </c>
      <c r="N273" s="126">
        <v>0.22464052400000001</v>
      </c>
      <c r="O273" s="126">
        <v>4.2629688999999998E-2</v>
      </c>
      <c r="P273" s="126">
        <v>5.8498151999999998E-2</v>
      </c>
      <c r="Q273" s="126">
        <v>1.6472796199999999</v>
      </c>
      <c r="R273" s="135">
        <v>0.105</v>
      </c>
      <c r="S273" s="126"/>
      <c r="T273" s="126">
        <v>0.152406498</v>
      </c>
      <c r="U273" s="126">
        <v>-1.3027189E-2</v>
      </c>
      <c r="V273" s="126">
        <v>0.13047150199999999</v>
      </c>
      <c r="W273" s="126">
        <v>1.8520312000000001E-2</v>
      </c>
      <c r="X273" s="126">
        <v>4.6875676999999998E-2</v>
      </c>
      <c r="Y273" s="126">
        <v>1.39828544</v>
      </c>
      <c r="Z273" s="135">
        <v>6.93E-2</v>
      </c>
      <c r="AA273" s="126"/>
      <c r="AB273" s="126"/>
      <c r="AC273" s="126"/>
      <c r="AD273" s="126"/>
      <c r="AE273" s="126"/>
      <c r="AF273" s="135">
        <v>3.56E-2</v>
      </c>
      <c r="AG273" s="126">
        <v>0.24899418000000001</v>
      </c>
      <c r="AH273" s="126"/>
      <c r="AI273" s="126"/>
      <c r="AJ273" s="126"/>
      <c r="AK273" s="126"/>
    </row>
    <row r="274" spans="1:37" ht="18" customHeight="1">
      <c r="A274" s="126"/>
      <c r="B274" s="126"/>
      <c r="C274" s="126"/>
      <c r="D274" s="126"/>
      <c r="E274" s="126"/>
      <c r="F274" s="134">
        <v>38687</v>
      </c>
      <c r="G274" s="134">
        <v>41244</v>
      </c>
      <c r="H274" s="134">
        <v>41974</v>
      </c>
      <c r="I274" s="134">
        <v>41974</v>
      </c>
      <c r="J274" s="134">
        <v>37956</v>
      </c>
      <c r="K274" s="126"/>
      <c r="L274" s="126">
        <v>0.15985938099999999</v>
      </c>
      <c r="M274" s="126">
        <v>0.103943622</v>
      </c>
      <c r="N274" s="126">
        <v>9.7781324000000003E-2</v>
      </c>
      <c r="O274" s="126">
        <v>9.7781324000000003E-2</v>
      </c>
      <c r="P274" s="126">
        <v>5.7538615000000001E-2</v>
      </c>
      <c r="Q274" s="126">
        <v>1.676828591</v>
      </c>
      <c r="R274" s="135">
        <v>0.1089</v>
      </c>
      <c r="S274" s="126"/>
      <c r="T274" s="126">
        <v>0.12530372300000001</v>
      </c>
      <c r="U274" s="126">
        <v>0.100915194</v>
      </c>
      <c r="V274" s="126">
        <v>7.8593466000000001E-2</v>
      </c>
      <c r="W274" s="126">
        <v>7.8593466000000001E-2</v>
      </c>
      <c r="X274" s="126">
        <v>2.2718952000000001E-2</v>
      </c>
      <c r="Y274" s="126">
        <v>1.5009898660000001</v>
      </c>
      <c r="Z274" s="135">
        <v>8.4599999999999995E-2</v>
      </c>
      <c r="AA274" s="126"/>
      <c r="AB274" s="126"/>
      <c r="AC274" s="126"/>
      <c r="AD274" s="126"/>
      <c r="AE274" s="126"/>
      <c r="AF274" s="135">
        <v>2.4299999999999999E-2</v>
      </c>
      <c r="AG274" s="126">
        <v>0.175838726</v>
      </c>
      <c r="AH274" s="126"/>
      <c r="AI274" s="126"/>
      <c r="AJ274" s="126"/>
      <c r="AK274" s="126"/>
    </row>
    <row r="275" spans="1:37" ht="18" customHeight="1">
      <c r="A275" s="126"/>
      <c r="B275" s="126"/>
      <c r="C275" s="126"/>
      <c r="D275" s="126"/>
      <c r="E275" s="126"/>
      <c r="F275" s="134">
        <v>38687</v>
      </c>
      <c r="G275" s="134">
        <v>39417</v>
      </c>
      <c r="H275" s="134">
        <v>41609</v>
      </c>
      <c r="I275" s="134">
        <v>44166</v>
      </c>
      <c r="J275" s="134">
        <v>43435</v>
      </c>
      <c r="K275" s="126"/>
      <c r="L275" s="126">
        <v>0.15985938099999999</v>
      </c>
      <c r="M275" s="126">
        <v>3.2035421000000001E-2</v>
      </c>
      <c r="N275" s="126">
        <v>0.17569069600000001</v>
      </c>
      <c r="O275" s="126">
        <v>-2.7078563999999999E-2</v>
      </c>
      <c r="P275" s="126">
        <v>-1.2468648000000001E-2</v>
      </c>
      <c r="Q275" s="126">
        <v>1.3882421220000001</v>
      </c>
      <c r="R275" s="135">
        <v>6.7799999999999999E-2</v>
      </c>
      <c r="S275" s="126"/>
      <c r="T275" s="126">
        <v>0.12530372300000001</v>
      </c>
      <c r="U275" s="126">
        <v>1.0598691E-2</v>
      </c>
      <c r="V275" s="126">
        <v>0.152406498</v>
      </c>
      <c r="W275" s="126">
        <v>-2.9131743000000002E-2</v>
      </c>
      <c r="X275" s="126">
        <v>-2.5883666999999999E-2</v>
      </c>
      <c r="Y275" s="126">
        <v>1.2627520459999999</v>
      </c>
      <c r="Z275" s="135">
        <v>4.7800000000000002E-2</v>
      </c>
      <c r="AA275" s="126"/>
      <c r="AB275" s="126"/>
      <c r="AC275" s="126"/>
      <c r="AD275" s="126"/>
      <c r="AE275" s="126"/>
      <c r="AF275" s="135">
        <v>0.02</v>
      </c>
      <c r="AG275" s="126">
        <v>0.12549007600000001</v>
      </c>
      <c r="AH275" s="126"/>
      <c r="AI275" s="126"/>
      <c r="AJ275" s="126"/>
      <c r="AK275" s="126"/>
    </row>
    <row r="276" spans="1:37" ht="18" customHeight="1">
      <c r="A276" s="126"/>
      <c r="B276" s="126"/>
      <c r="C276" s="126"/>
      <c r="D276" s="126"/>
      <c r="E276" s="126"/>
      <c r="F276" s="134">
        <v>44896</v>
      </c>
      <c r="G276" s="134">
        <v>40513</v>
      </c>
      <c r="H276" s="134">
        <v>40878</v>
      </c>
      <c r="I276" s="134">
        <v>43435</v>
      </c>
      <c r="J276" s="134">
        <v>41244</v>
      </c>
      <c r="K276" s="126"/>
      <c r="L276" s="126">
        <v>-7.6337504E-2</v>
      </c>
      <c r="M276" s="126">
        <v>-2.3338489999999998E-3</v>
      </c>
      <c r="N276" s="126">
        <v>-5.5772149E-2</v>
      </c>
      <c r="O276" s="126">
        <v>-1.2468648000000001E-2</v>
      </c>
      <c r="P276" s="126">
        <v>0.103943622</v>
      </c>
      <c r="Q276" s="126">
        <v>0.95794153900000001</v>
      </c>
      <c r="R276" s="135">
        <v>-8.6E-3</v>
      </c>
      <c r="S276" s="126"/>
      <c r="T276" s="126">
        <v>-0.100910782</v>
      </c>
      <c r="U276" s="126">
        <v>-1.3027189E-2</v>
      </c>
      <c r="V276" s="126">
        <v>-5.3316501000000002E-2</v>
      </c>
      <c r="W276" s="126">
        <v>-2.5883666999999999E-2</v>
      </c>
      <c r="X276" s="126">
        <v>0.100915194</v>
      </c>
      <c r="Y276" s="126">
        <v>0.911901823</v>
      </c>
      <c r="Z276" s="135">
        <v>-1.83E-2</v>
      </c>
      <c r="AA276" s="126"/>
      <c r="AB276" s="126"/>
      <c r="AC276" s="126"/>
      <c r="AD276" s="126"/>
      <c r="AE276" s="126"/>
      <c r="AF276" s="135">
        <v>9.7000000000000003E-3</v>
      </c>
      <c r="AG276" s="126">
        <v>4.6039715000000002E-2</v>
      </c>
      <c r="AH276" s="126"/>
      <c r="AI276" s="126"/>
      <c r="AJ276" s="126"/>
      <c r="AK276" s="126"/>
    </row>
    <row r="277" spans="1:37" ht="18" customHeight="1">
      <c r="A277" s="126"/>
      <c r="B277" s="126"/>
      <c r="C277" s="126"/>
      <c r="D277" s="126"/>
      <c r="E277" s="126"/>
      <c r="F277" s="134">
        <v>39417</v>
      </c>
      <c r="G277" s="134">
        <v>43800</v>
      </c>
      <c r="H277" s="134">
        <v>40878</v>
      </c>
      <c r="I277" s="134">
        <v>40513</v>
      </c>
      <c r="J277" s="134">
        <v>40513</v>
      </c>
      <c r="K277" s="126"/>
      <c r="L277" s="126">
        <v>3.2035421000000001E-2</v>
      </c>
      <c r="M277" s="126">
        <v>0.14133490000000001</v>
      </c>
      <c r="N277" s="126">
        <v>-5.5772149E-2</v>
      </c>
      <c r="O277" s="126">
        <v>-2.3338489999999998E-3</v>
      </c>
      <c r="P277" s="126">
        <v>-2.3338489999999998E-3</v>
      </c>
      <c r="Q277" s="126">
        <v>1.1195540930000001</v>
      </c>
      <c r="R277" s="135">
        <v>2.2800000000000001E-2</v>
      </c>
      <c r="S277" s="126"/>
      <c r="T277" s="126">
        <v>1.0598691E-2</v>
      </c>
      <c r="U277" s="126">
        <v>0.134180562</v>
      </c>
      <c r="V277" s="126">
        <v>-5.3316501000000002E-2</v>
      </c>
      <c r="W277" s="126">
        <v>-1.3027189E-2</v>
      </c>
      <c r="X277" s="126">
        <v>-1.3027189E-2</v>
      </c>
      <c r="Y277" s="126">
        <v>1.067594913</v>
      </c>
      <c r="Z277" s="135">
        <v>1.32E-2</v>
      </c>
      <c r="AA277" s="126"/>
      <c r="AB277" s="126"/>
      <c r="AC277" s="126"/>
      <c r="AD277" s="126"/>
      <c r="AE277" s="126"/>
      <c r="AF277" s="135">
        <v>9.7000000000000003E-3</v>
      </c>
      <c r="AG277" s="126">
        <v>5.1959180000000001E-2</v>
      </c>
      <c r="AH277" s="126"/>
      <c r="AI277" s="126"/>
      <c r="AJ277" s="126"/>
      <c r="AK277" s="126"/>
    </row>
    <row r="278" spans="1:37" ht="18" customHeight="1">
      <c r="A278" s="126"/>
      <c r="B278" s="126"/>
      <c r="C278" s="126"/>
      <c r="D278" s="126"/>
      <c r="E278" s="126"/>
      <c r="F278" s="134">
        <v>42339</v>
      </c>
      <c r="G278" s="134">
        <v>43070</v>
      </c>
      <c r="H278" s="134">
        <v>39417</v>
      </c>
      <c r="I278" s="134">
        <v>37591</v>
      </c>
      <c r="J278" s="134">
        <v>41244</v>
      </c>
      <c r="K278" s="126"/>
      <c r="L278" s="126">
        <v>4.2629688999999998E-2</v>
      </c>
      <c r="M278" s="126">
        <v>5.8498151999999998E-2</v>
      </c>
      <c r="N278" s="126">
        <v>3.2035421000000001E-2</v>
      </c>
      <c r="O278" s="126">
        <v>-0.110106469</v>
      </c>
      <c r="P278" s="126">
        <v>0.103943622</v>
      </c>
      <c r="Q278" s="126">
        <v>1.1354174909999999</v>
      </c>
      <c r="R278" s="135">
        <v>2.5700000000000001E-2</v>
      </c>
      <c r="S278" s="126"/>
      <c r="T278" s="126">
        <v>1.8520312000000001E-2</v>
      </c>
      <c r="U278" s="126">
        <v>4.6875676999999998E-2</v>
      </c>
      <c r="V278" s="126">
        <v>1.0598691E-2</v>
      </c>
      <c r="W278" s="126">
        <v>-0.103872702</v>
      </c>
      <c r="X278" s="126">
        <v>0.100915194</v>
      </c>
      <c r="Y278" s="126">
        <v>1.075770525</v>
      </c>
      <c r="Z278" s="135">
        <v>1.47E-2</v>
      </c>
      <c r="AA278" s="126"/>
      <c r="AB278" s="126"/>
      <c r="AC278" s="126"/>
      <c r="AD278" s="126"/>
      <c r="AE278" s="126"/>
      <c r="AF278" s="135">
        <v>1.0999999999999999E-2</v>
      </c>
      <c r="AG278" s="126">
        <v>5.9646966000000003E-2</v>
      </c>
      <c r="AH278" s="126"/>
      <c r="AI278" s="126"/>
      <c r="AJ278" s="126"/>
      <c r="AK278" s="126"/>
    </row>
    <row r="279" spans="1:37" ht="18" customHeight="1">
      <c r="A279" s="126"/>
      <c r="B279" s="126"/>
      <c r="C279" s="126"/>
      <c r="D279" s="126"/>
      <c r="E279" s="126"/>
      <c r="F279" s="134">
        <v>40148</v>
      </c>
      <c r="G279" s="134">
        <v>44531</v>
      </c>
      <c r="H279" s="134">
        <v>41244</v>
      </c>
      <c r="I279" s="134">
        <v>41974</v>
      </c>
      <c r="J279" s="134">
        <v>41609</v>
      </c>
      <c r="K279" s="126"/>
      <c r="L279" s="126">
        <v>0.114944221</v>
      </c>
      <c r="M279" s="126">
        <v>0.16416114700000001</v>
      </c>
      <c r="N279" s="126">
        <v>0.103943622</v>
      </c>
      <c r="O279" s="126">
        <v>9.7781324000000003E-2</v>
      </c>
      <c r="P279" s="126">
        <v>0.17569069600000001</v>
      </c>
      <c r="Q279" s="126">
        <v>1.928072907</v>
      </c>
      <c r="R279" s="135">
        <v>0.14030000000000001</v>
      </c>
      <c r="S279" s="126"/>
      <c r="T279" s="126">
        <v>8.4059724000000002E-2</v>
      </c>
      <c r="U279" s="126">
        <v>0.116135562</v>
      </c>
      <c r="V279" s="126">
        <v>0.100915194</v>
      </c>
      <c r="W279" s="126">
        <v>7.8593466000000001E-2</v>
      </c>
      <c r="X279" s="126">
        <v>0.152406498</v>
      </c>
      <c r="Y279" s="126">
        <v>1.702521596</v>
      </c>
      <c r="Z279" s="135">
        <v>0.1123</v>
      </c>
      <c r="AA279" s="126"/>
      <c r="AB279" s="126"/>
      <c r="AC279" s="126"/>
      <c r="AD279" s="126"/>
      <c r="AE279" s="126"/>
      <c r="AF279" s="135">
        <v>2.8000000000000001E-2</v>
      </c>
      <c r="AG279" s="126">
        <v>0.225551311</v>
      </c>
      <c r="AH279" s="126"/>
      <c r="AI279" s="126"/>
      <c r="AJ279" s="126"/>
      <c r="AK279" s="126"/>
    </row>
    <row r="280" spans="1:37" ht="18" customHeight="1">
      <c r="A280" s="126"/>
      <c r="B280" s="126"/>
      <c r="C280" s="126"/>
      <c r="D280" s="126"/>
      <c r="E280" s="126"/>
      <c r="F280" s="134">
        <v>38322</v>
      </c>
      <c r="G280" s="134">
        <v>42705</v>
      </c>
      <c r="H280" s="134">
        <v>40878</v>
      </c>
      <c r="I280" s="134">
        <v>38687</v>
      </c>
      <c r="J280" s="134">
        <v>40513</v>
      </c>
      <c r="K280" s="126"/>
      <c r="L280" s="126">
        <v>0.22464052400000001</v>
      </c>
      <c r="M280" s="126">
        <v>4.8077380000000003E-2</v>
      </c>
      <c r="N280" s="126">
        <v>-5.5772149E-2</v>
      </c>
      <c r="O280" s="126">
        <v>0.15985938099999999</v>
      </c>
      <c r="P280" s="126">
        <v>-2.3338489999999998E-3</v>
      </c>
      <c r="Q280" s="126">
        <v>1.4542223460000001</v>
      </c>
      <c r="R280" s="135">
        <v>7.7799999999999994E-2</v>
      </c>
      <c r="S280" s="126"/>
      <c r="T280" s="126">
        <v>0.13047150199999999</v>
      </c>
      <c r="U280" s="126">
        <v>3.7457123000000002E-2</v>
      </c>
      <c r="V280" s="126">
        <v>-5.3316501000000002E-2</v>
      </c>
      <c r="W280" s="126">
        <v>0.12530372300000001</v>
      </c>
      <c r="X280" s="126">
        <v>-1.3027189E-2</v>
      </c>
      <c r="Y280" s="126">
        <v>1.2546901610000001</v>
      </c>
      <c r="Z280" s="135">
        <v>4.6399999999999997E-2</v>
      </c>
      <c r="AA280" s="126"/>
      <c r="AB280" s="126"/>
      <c r="AC280" s="126"/>
      <c r="AD280" s="126"/>
      <c r="AE280" s="126"/>
      <c r="AF280" s="135">
        <v>3.1300000000000001E-2</v>
      </c>
      <c r="AG280" s="126">
        <v>0.199532184</v>
      </c>
      <c r="AH280" s="126"/>
      <c r="AI280" s="126"/>
      <c r="AJ280" s="126"/>
      <c r="AK280" s="126"/>
    </row>
    <row r="281" spans="1:37" ht="18" customHeight="1">
      <c r="A281" s="126"/>
      <c r="B281" s="126"/>
      <c r="C281" s="126"/>
      <c r="D281" s="126"/>
      <c r="E281" s="126"/>
      <c r="F281" s="134">
        <v>40513</v>
      </c>
      <c r="G281" s="134">
        <v>43800</v>
      </c>
      <c r="H281" s="134">
        <v>39052</v>
      </c>
      <c r="I281" s="134">
        <v>40148</v>
      </c>
      <c r="J281" s="134">
        <v>43800</v>
      </c>
      <c r="K281" s="126"/>
      <c r="L281" s="126">
        <v>-2.3338489999999998E-3</v>
      </c>
      <c r="M281" s="126">
        <v>0.14133490000000001</v>
      </c>
      <c r="N281" s="126">
        <v>0.162901881</v>
      </c>
      <c r="O281" s="126">
        <v>0.114944221</v>
      </c>
      <c r="P281" s="126">
        <v>0.14133490000000001</v>
      </c>
      <c r="Q281" s="126">
        <v>1.747492762</v>
      </c>
      <c r="R281" s="135">
        <v>0.1181</v>
      </c>
      <c r="S281" s="126"/>
      <c r="T281" s="126">
        <v>-1.3027189E-2</v>
      </c>
      <c r="U281" s="126">
        <v>0.134180562</v>
      </c>
      <c r="V281" s="126">
        <v>0.106798614</v>
      </c>
      <c r="W281" s="126">
        <v>8.4059724000000002E-2</v>
      </c>
      <c r="X281" s="126">
        <v>0.134180562</v>
      </c>
      <c r="Y281" s="126">
        <v>1.562351834</v>
      </c>
      <c r="Z281" s="135">
        <v>9.3299999999999994E-2</v>
      </c>
      <c r="AA281" s="126"/>
      <c r="AB281" s="126"/>
      <c r="AC281" s="126"/>
      <c r="AD281" s="126"/>
      <c r="AE281" s="126"/>
      <c r="AF281" s="135">
        <v>2.4799999999999999E-2</v>
      </c>
      <c r="AG281" s="126">
        <v>0.18514092800000001</v>
      </c>
      <c r="AH281" s="126"/>
      <c r="AI281" s="126"/>
      <c r="AJ281" s="126"/>
      <c r="AK281" s="126"/>
    </row>
    <row r="282" spans="1:37" ht="18" customHeight="1">
      <c r="A282" s="126"/>
      <c r="B282" s="126"/>
      <c r="C282" s="126"/>
      <c r="D282" s="126"/>
      <c r="E282" s="126"/>
      <c r="F282" s="134">
        <v>42705</v>
      </c>
      <c r="G282" s="134">
        <v>41244</v>
      </c>
      <c r="H282" s="134">
        <v>40148</v>
      </c>
      <c r="I282" s="134">
        <v>38687</v>
      </c>
      <c r="J282" s="134">
        <v>38322</v>
      </c>
      <c r="K282" s="126"/>
      <c r="L282" s="126">
        <v>4.8077380000000003E-2</v>
      </c>
      <c r="M282" s="126">
        <v>0.103943622</v>
      </c>
      <c r="N282" s="126">
        <v>0.114944221</v>
      </c>
      <c r="O282" s="126">
        <v>0.15985938099999999</v>
      </c>
      <c r="P282" s="126">
        <v>0.22464052400000001</v>
      </c>
      <c r="Q282" s="126">
        <v>1.9183494000000001</v>
      </c>
      <c r="R282" s="135">
        <v>0.13919999999999999</v>
      </c>
      <c r="S282" s="126"/>
      <c r="T282" s="126">
        <v>3.7457123000000002E-2</v>
      </c>
      <c r="U282" s="126">
        <v>0.100915194</v>
      </c>
      <c r="V282" s="126">
        <v>8.4059724000000002E-2</v>
      </c>
      <c r="W282" s="126">
        <v>0.12530372300000001</v>
      </c>
      <c r="X282" s="126">
        <v>0.13047150199999999</v>
      </c>
      <c r="Y282" s="126">
        <v>1.6131798070000001</v>
      </c>
      <c r="Z282" s="135">
        <v>0.1004</v>
      </c>
      <c r="AA282" s="126"/>
      <c r="AB282" s="126"/>
      <c r="AC282" s="126"/>
      <c r="AD282" s="126"/>
      <c r="AE282" s="126"/>
      <c r="AF282" s="135">
        <v>3.8800000000000001E-2</v>
      </c>
      <c r="AG282" s="126">
        <v>0.30516959300000002</v>
      </c>
      <c r="AH282" s="126"/>
      <c r="AI282" s="126"/>
      <c r="AJ282" s="126"/>
      <c r="AK282" s="126"/>
    </row>
    <row r="283" spans="1:37" ht="18" customHeight="1">
      <c r="A283" s="126"/>
      <c r="B283" s="126"/>
      <c r="C283" s="126"/>
      <c r="D283" s="126"/>
      <c r="E283" s="126"/>
      <c r="F283" s="134">
        <v>37591</v>
      </c>
      <c r="G283" s="134">
        <v>40513</v>
      </c>
      <c r="H283" s="134">
        <v>40148</v>
      </c>
      <c r="I283" s="134">
        <v>44531</v>
      </c>
      <c r="J283" s="134">
        <v>42705</v>
      </c>
      <c r="K283" s="126"/>
      <c r="L283" s="126">
        <v>-0.110106469</v>
      </c>
      <c r="M283" s="126">
        <v>-2.3338489999999998E-3</v>
      </c>
      <c r="N283" s="126">
        <v>0.114944221</v>
      </c>
      <c r="O283" s="126">
        <v>0.16416114700000001</v>
      </c>
      <c r="P283" s="126">
        <v>4.8077380000000003E-2</v>
      </c>
      <c r="Q283" s="126">
        <v>1.2395425870000001</v>
      </c>
      <c r="R283" s="135">
        <v>4.3900000000000002E-2</v>
      </c>
      <c r="S283" s="126"/>
      <c r="T283" s="126">
        <v>-0.103872702</v>
      </c>
      <c r="U283" s="126">
        <v>-1.3027189E-2</v>
      </c>
      <c r="V283" s="126">
        <v>8.4059724000000002E-2</v>
      </c>
      <c r="W283" s="126">
        <v>0.116135562</v>
      </c>
      <c r="X283" s="126">
        <v>3.7457123000000002E-2</v>
      </c>
      <c r="Y283" s="126">
        <v>1.128345632</v>
      </c>
      <c r="Z283" s="135">
        <v>2.4400000000000002E-2</v>
      </c>
      <c r="AA283" s="126"/>
      <c r="AB283" s="126"/>
      <c r="AC283" s="126"/>
      <c r="AD283" s="126"/>
      <c r="AE283" s="126"/>
      <c r="AF283" s="135">
        <v>1.9400000000000001E-2</v>
      </c>
      <c r="AG283" s="126">
        <v>0.111196955</v>
      </c>
      <c r="AH283" s="126"/>
      <c r="AI283" s="126"/>
      <c r="AJ283" s="126"/>
      <c r="AK283" s="126"/>
    </row>
    <row r="284" spans="1:37" ht="18" customHeight="1">
      <c r="A284" s="126"/>
      <c r="B284" s="126"/>
      <c r="C284" s="126"/>
      <c r="D284" s="126"/>
      <c r="E284" s="126"/>
      <c r="F284" s="134">
        <v>44166</v>
      </c>
      <c r="G284" s="134">
        <v>43070</v>
      </c>
      <c r="H284" s="134">
        <v>41974</v>
      </c>
      <c r="I284" s="134">
        <v>40878</v>
      </c>
      <c r="J284" s="134">
        <v>43070</v>
      </c>
      <c r="K284" s="126"/>
      <c r="L284" s="126">
        <v>-2.7078563999999999E-2</v>
      </c>
      <c r="M284" s="126">
        <v>5.8498151999999998E-2</v>
      </c>
      <c r="N284" s="126">
        <v>9.7781324000000003E-2</v>
      </c>
      <c r="O284" s="126">
        <v>-5.5772149E-2</v>
      </c>
      <c r="P284" s="126">
        <v>5.8498151999999998E-2</v>
      </c>
      <c r="Q284" s="126">
        <v>1.1410249260000001</v>
      </c>
      <c r="R284" s="135">
        <v>2.6700000000000002E-2</v>
      </c>
      <c r="S284" s="126"/>
      <c r="T284" s="126">
        <v>-2.9131743000000002E-2</v>
      </c>
      <c r="U284" s="126">
        <v>4.6875676999999998E-2</v>
      </c>
      <c r="V284" s="126">
        <v>7.8593466000000001E-2</v>
      </c>
      <c r="W284" s="126">
        <v>-5.3316501000000002E-2</v>
      </c>
      <c r="X284" s="126">
        <v>4.6875676999999998E-2</v>
      </c>
      <c r="Y284" s="126">
        <v>1.094061127</v>
      </c>
      <c r="Z284" s="135">
        <v>1.8100000000000002E-2</v>
      </c>
      <c r="AA284" s="126"/>
      <c r="AB284" s="126"/>
      <c r="AC284" s="126"/>
      <c r="AD284" s="126"/>
      <c r="AE284" s="126"/>
      <c r="AF284" s="135">
        <v>8.6E-3</v>
      </c>
      <c r="AG284" s="126">
        <v>4.69638E-2</v>
      </c>
      <c r="AH284" s="126"/>
      <c r="AI284" s="126"/>
      <c r="AJ284" s="126"/>
      <c r="AK284" s="126"/>
    </row>
    <row r="285" spans="1:37" ht="18" customHeight="1">
      <c r="A285" s="126"/>
      <c r="B285" s="126"/>
      <c r="C285" s="126"/>
      <c r="D285" s="126"/>
      <c r="E285" s="126"/>
      <c r="F285" s="134">
        <v>41974</v>
      </c>
      <c r="G285" s="134">
        <v>40878</v>
      </c>
      <c r="H285" s="134">
        <v>38322</v>
      </c>
      <c r="I285" s="134">
        <v>38687</v>
      </c>
      <c r="J285" s="134">
        <v>43435</v>
      </c>
      <c r="K285" s="126"/>
      <c r="L285" s="126">
        <v>9.7781324000000003E-2</v>
      </c>
      <c r="M285" s="126">
        <v>-5.5772149E-2</v>
      </c>
      <c r="N285" s="126">
        <v>0.22464052400000001</v>
      </c>
      <c r="O285" s="126">
        <v>0.15985938099999999</v>
      </c>
      <c r="P285" s="126">
        <v>-1.2468648000000001E-2</v>
      </c>
      <c r="Q285" s="126">
        <v>1.5129182969999999</v>
      </c>
      <c r="R285" s="135">
        <v>8.6300000000000002E-2</v>
      </c>
      <c r="S285" s="126"/>
      <c r="T285" s="126">
        <v>7.8593466000000001E-2</v>
      </c>
      <c r="U285" s="126">
        <v>-5.3316501000000002E-2</v>
      </c>
      <c r="V285" s="126">
        <v>0.13047150199999999</v>
      </c>
      <c r="W285" s="126">
        <v>0.12530372300000001</v>
      </c>
      <c r="X285" s="126">
        <v>-2.5883666999999999E-2</v>
      </c>
      <c r="Y285" s="126">
        <v>1.2906791129999999</v>
      </c>
      <c r="Z285" s="135">
        <v>5.2400000000000002E-2</v>
      </c>
      <c r="AA285" s="126"/>
      <c r="AB285" s="126"/>
      <c r="AC285" s="126"/>
      <c r="AD285" s="126"/>
      <c r="AE285" s="126"/>
      <c r="AF285" s="135">
        <v>3.4000000000000002E-2</v>
      </c>
      <c r="AG285" s="126">
        <v>0.22223918400000001</v>
      </c>
      <c r="AH285" s="126"/>
      <c r="AI285" s="126"/>
      <c r="AJ285" s="126"/>
      <c r="AK285" s="126"/>
    </row>
    <row r="286" spans="1:37" ht="18" customHeight="1">
      <c r="A286" s="126"/>
      <c r="B286" s="126"/>
      <c r="C286" s="126"/>
      <c r="D286" s="126"/>
      <c r="E286" s="126"/>
      <c r="F286" s="134">
        <v>42705</v>
      </c>
      <c r="G286" s="134">
        <v>43435</v>
      </c>
      <c r="H286" s="134">
        <v>40878</v>
      </c>
      <c r="I286" s="134">
        <v>37591</v>
      </c>
      <c r="J286" s="134">
        <v>38687</v>
      </c>
      <c r="K286" s="126"/>
      <c r="L286" s="126">
        <v>4.8077380000000003E-2</v>
      </c>
      <c r="M286" s="126">
        <v>-1.2468648000000001E-2</v>
      </c>
      <c r="N286" s="126">
        <v>-5.5772149E-2</v>
      </c>
      <c r="O286" s="126">
        <v>-0.110106469</v>
      </c>
      <c r="P286" s="126">
        <v>0.15985938099999999</v>
      </c>
      <c r="Q286" s="126">
        <v>1.030031615</v>
      </c>
      <c r="R286" s="135">
        <v>5.8999999999999999E-3</v>
      </c>
      <c r="S286" s="126"/>
      <c r="T286" s="126">
        <v>3.7457123000000002E-2</v>
      </c>
      <c r="U286" s="126">
        <v>-2.5883666999999999E-2</v>
      </c>
      <c r="V286" s="126">
        <v>-5.3316501000000002E-2</v>
      </c>
      <c r="W286" s="126">
        <v>-0.103872702</v>
      </c>
      <c r="X286" s="126">
        <v>0.12530372300000001</v>
      </c>
      <c r="Y286" s="126">
        <v>0.97989287599999997</v>
      </c>
      <c r="Z286" s="135">
        <v>-4.1000000000000003E-3</v>
      </c>
      <c r="AA286" s="126"/>
      <c r="AB286" s="126"/>
      <c r="AC286" s="126"/>
      <c r="AD286" s="126"/>
      <c r="AE286" s="126"/>
      <c r="AF286" s="135">
        <v>0.01</v>
      </c>
      <c r="AG286" s="126">
        <v>5.0138739000000002E-2</v>
      </c>
      <c r="AH286" s="126"/>
      <c r="AI286" s="126"/>
      <c r="AJ286" s="126"/>
      <c r="AK286" s="126"/>
    </row>
    <row r="287" spans="1:37" ht="18" customHeight="1">
      <c r="A287" s="126"/>
      <c r="B287" s="126"/>
      <c r="C287" s="126"/>
      <c r="D287" s="126"/>
      <c r="E287" s="126"/>
      <c r="F287" s="134">
        <v>41974</v>
      </c>
      <c r="G287" s="134">
        <v>40513</v>
      </c>
      <c r="H287" s="134">
        <v>38687</v>
      </c>
      <c r="I287" s="134">
        <v>41244</v>
      </c>
      <c r="J287" s="134">
        <v>37591</v>
      </c>
      <c r="K287" s="126"/>
      <c r="L287" s="126">
        <v>9.7781324000000003E-2</v>
      </c>
      <c r="M287" s="126">
        <v>-2.3338489999999998E-3</v>
      </c>
      <c r="N287" s="126">
        <v>0.15985938099999999</v>
      </c>
      <c r="O287" s="126">
        <v>0.103943622</v>
      </c>
      <c r="P287" s="126">
        <v>-0.110106469</v>
      </c>
      <c r="Q287" s="126">
        <v>1.2829267740000001</v>
      </c>
      <c r="R287" s="135">
        <v>5.11E-2</v>
      </c>
      <c r="S287" s="126"/>
      <c r="T287" s="126">
        <v>7.8593466000000001E-2</v>
      </c>
      <c r="U287" s="126">
        <v>-1.3027189E-2</v>
      </c>
      <c r="V287" s="126">
        <v>0.12530372300000001</v>
      </c>
      <c r="W287" s="126">
        <v>0.100915194</v>
      </c>
      <c r="X287" s="126">
        <v>-0.103872702</v>
      </c>
      <c r="Y287" s="126">
        <v>1.206727911</v>
      </c>
      <c r="Z287" s="135">
        <v>3.8300000000000001E-2</v>
      </c>
      <c r="AA287" s="126"/>
      <c r="AB287" s="126"/>
      <c r="AC287" s="126"/>
      <c r="AD287" s="126"/>
      <c r="AE287" s="126"/>
      <c r="AF287" s="135">
        <v>1.2800000000000001E-2</v>
      </c>
      <c r="AG287" s="126">
        <v>7.6198862000000006E-2</v>
      </c>
      <c r="AH287" s="126"/>
      <c r="AI287" s="126"/>
      <c r="AJ287" s="126"/>
      <c r="AK287" s="126"/>
    </row>
    <row r="288" spans="1:37" ht="18" customHeight="1">
      <c r="A288" s="126"/>
      <c r="B288" s="126"/>
      <c r="C288" s="126"/>
      <c r="D288" s="126"/>
      <c r="E288" s="126"/>
      <c r="F288" s="134">
        <v>38687</v>
      </c>
      <c r="G288" s="134">
        <v>43800</v>
      </c>
      <c r="H288" s="134">
        <v>44896</v>
      </c>
      <c r="I288" s="134">
        <v>42339</v>
      </c>
      <c r="J288" s="134">
        <v>40878</v>
      </c>
      <c r="K288" s="126"/>
      <c r="L288" s="126">
        <v>0.15985938099999999</v>
      </c>
      <c r="M288" s="126">
        <v>0.14133490000000001</v>
      </c>
      <c r="N288" s="126">
        <v>-7.6337504E-2</v>
      </c>
      <c r="O288" s="126">
        <v>4.2629688999999998E-2</v>
      </c>
      <c r="P288" s="126">
        <v>-5.5772149E-2</v>
      </c>
      <c r="Q288" s="126">
        <v>1.235794791</v>
      </c>
      <c r="R288" s="135">
        <v>4.3299999999999998E-2</v>
      </c>
      <c r="S288" s="126"/>
      <c r="T288" s="126">
        <v>0.12530372300000001</v>
      </c>
      <c r="U288" s="126">
        <v>0.134180562</v>
      </c>
      <c r="V288" s="126">
        <v>-0.100910782</v>
      </c>
      <c r="W288" s="126">
        <v>1.8520312000000001E-2</v>
      </c>
      <c r="X288" s="126">
        <v>-5.3316501000000002E-2</v>
      </c>
      <c r="Y288" s="126">
        <v>1.1317638160000001</v>
      </c>
      <c r="Z288" s="135">
        <v>2.5100000000000001E-2</v>
      </c>
      <c r="AA288" s="126"/>
      <c r="AB288" s="126"/>
      <c r="AC288" s="126"/>
      <c r="AD288" s="126"/>
      <c r="AE288" s="126"/>
      <c r="AF288" s="135">
        <v>1.8200000000000001E-2</v>
      </c>
      <c r="AG288" s="126">
        <v>0.104030975</v>
      </c>
      <c r="AH288" s="126"/>
      <c r="AI288" s="126"/>
      <c r="AJ288" s="126"/>
      <c r="AK288" s="126"/>
    </row>
    <row r="289" spans="1:37" ht="18" customHeight="1">
      <c r="A289" s="126"/>
      <c r="B289" s="126"/>
      <c r="C289" s="126"/>
      <c r="D289" s="126"/>
      <c r="E289" s="126"/>
      <c r="F289" s="134">
        <v>41609</v>
      </c>
      <c r="G289" s="134">
        <v>44531</v>
      </c>
      <c r="H289" s="134">
        <v>39052</v>
      </c>
      <c r="I289" s="134">
        <v>44166</v>
      </c>
      <c r="J289" s="134">
        <v>44531</v>
      </c>
      <c r="K289" s="126"/>
      <c r="L289" s="126">
        <v>0.17569069600000001</v>
      </c>
      <c r="M289" s="126">
        <v>0.16416114700000001</v>
      </c>
      <c r="N289" s="126">
        <v>0.162901881</v>
      </c>
      <c r="O289" s="126">
        <v>-2.7078563999999999E-2</v>
      </c>
      <c r="P289" s="126">
        <v>0.16416114700000001</v>
      </c>
      <c r="Q289" s="126">
        <v>1.8961704619999999</v>
      </c>
      <c r="R289" s="135">
        <v>0.13650000000000001</v>
      </c>
      <c r="S289" s="126"/>
      <c r="T289" s="126">
        <v>0.152406498</v>
      </c>
      <c r="U289" s="126">
        <v>0.116135562</v>
      </c>
      <c r="V289" s="126">
        <v>0.106798614</v>
      </c>
      <c r="W289" s="126">
        <v>-2.9131743000000002E-2</v>
      </c>
      <c r="X289" s="126">
        <v>0.116135562</v>
      </c>
      <c r="Y289" s="126">
        <v>1.5877921909999999</v>
      </c>
      <c r="Z289" s="135">
        <v>9.69E-2</v>
      </c>
      <c r="AA289" s="126"/>
      <c r="AB289" s="126"/>
      <c r="AC289" s="126"/>
      <c r="AD289" s="126"/>
      <c r="AE289" s="126"/>
      <c r="AF289" s="135">
        <v>3.9600000000000003E-2</v>
      </c>
      <c r="AG289" s="126">
        <v>0.30837827099999998</v>
      </c>
      <c r="AH289" s="126"/>
      <c r="AI289" s="126"/>
      <c r="AJ289" s="126"/>
      <c r="AK289" s="126"/>
    </row>
    <row r="290" spans="1:37" ht="18" customHeight="1">
      <c r="A290" s="126"/>
      <c r="B290" s="126"/>
      <c r="C290" s="126"/>
      <c r="D290" s="126"/>
      <c r="E290" s="126"/>
      <c r="F290" s="134">
        <v>39417</v>
      </c>
      <c r="G290" s="134">
        <v>38687</v>
      </c>
      <c r="H290" s="134">
        <v>39052</v>
      </c>
      <c r="I290" s="134">
        <v>44166</v>
      </c>
      <c r="J290" s="134">
        <v>40513</v>
      </c>
      <c r="K290" s="126"/>
      <c r="L290" s="126">
        <v>3.2035421000000001E-2</v>
      </c>
      <c r="M290" s="126">
        <v>0.15985938099999999</v>
      </c>
      <c r="N290" s="126">
        <v>0.162901881</v>
      </c>
      <c r="O290" s="126">
        <v>-2.7078563999999999E-2</v>
      </c>
      <c r="P290" s="126">
        <v>-2.3338489999999998E-3</v>
      </c>
      <c r="Q290" s="126">
        <v>1.38456259</v>
      </c>
      <c r="R290" s="135">
        <v>6.7199999999999996E-2</v>
      </c>
      <c r="S290" s="126"/>
      <c r="T290" s="126">
        <v>1.0598691E-2</v>
      </c>
      <c r="U290" s="126">
        <v>0.12530372300000001</v>
      </c>
      <c r="V290" s="126">
        <v>0.106798614</v>
      </c>
      <c r="W290" s="126">
        <v>-2.9131743000000002E-2</v>
      </c>
      <c r="X290" s="126">
        <v>-1.3027189E-2</v>
      </c>
      <c r="Y290" s="126">
        <v>1.222065054</v>
      </c>
      <c r="Z290" s="135">
        <v>4.0899999999999999E-2</v>
      </c>
      <c r="AA290" s="126"/>
      <c r="AB290" s="126"/>
      <c r="AC290" s="126"/>
      <c r="AD290" s="126"/>
      <c r="AE290" s="126"/>
      <c r="AF290" s="135">
        <v>2.63E-2</v>
      </c>
      <c r="AG290" s="126">
        <v>0.162497536</v>
      </c>
      <c r="AH290" s="126"/>
      <c r="AI290" s="126"/>
      <c r="AJ290" s="126"/>
      <c r="AK290" s="126"/>
    </row>
    <row r="291" spans="1:37" ht="18" customHeight="1">
      <c r="A291" s="126"/>
      <c r="B291" s="126"/>
      <c r="C291" s="126"/>
      <c r="D291" s="126"/>
      <c r="E291" s="126"/>
      <c r="F291" s="134">
        <v>43070</v>
      </c>
      <c r="G291" s="134">
        <v>39417</v>
      </c>
      <c r="H291" s="134">
        <v>40878</v>
      </c>
      <c r="I291" s="134">
        <v>38322</v>
      </c>
      <c r="J291" s="134">
        <v>39052</v>
      </c>
      <c r="K291" s="126"/>
      <c r="L291" s="126">
        <v>5.8498151999999998E-2</v>
      </c>
      <c r="M291" s="126">
        <v>3.2035421000000001E-2</v>
      </c>
      <c r="N291" s="126">
        <v>-5.5772149E-2</v>
      </c>
      <c r="O291" s="126">
        <v>0.22464052400000001</v>
      </c>
      <c r="P291" s="126">
        <v>0.162901881</v>
      </c>
      <c r="Q291" s="126">
        <v>1.5254719379999999</v>
      </c>
      <c r="R291" s="135">
        <v>8.8099999999999998E-2</v>
      </c>
      <c r="S291" s="126"/>
      <c r="T291" s="126">
        <v>4.6875676999999998E-2</v>
      </c>
      <c r="U291" s="126">
        <v>1.0598691E-2</v>
      </c>
      <c r="V291" s="126">
        <v>-5.3316501000000002E-2</v>
      </c>
      <c r="W291" s="126">
        <v>0.13047150199999999</v>
      </c>
      <c r="X291" s="126">
        <v>0.106798614</v>
      </c>
      <c r="Y291" s="126">
        <v>1.2730657700000001</v>
      </c>
      <c r="Z291" s="135">
        <v>4.9500000000000002E-2</v>
      </c>
      <c r="AA291" s="126"/>
      <c r="AB291" s="126"/>
      <c r="AC291" s="126"/>
      <c r="AD291" s="126"/>
      <c r="AE291" s="126"/>
      <c r="AF291" s="135">
        <v>3.8699999999999998E-2</v>
      </c>
      <c r="AG291" s="126">
        <v>0.25240616799999999</v>
      </c>
      <c r="AH291" s="126"/>
      <c r="AI291" s="126"/>
      <c r="AJ291" s="126"/>
      <c r="AK291" s="126"/>
    </row>
    <row r="292" spans="1:37" ht="18" customHeight="1">
      <c r="A292" s="126"/>
      <c r="B292" s="126"/>
      <c r="C292" s="126"/>
      <c r="D292" s="126"/>
      <c r="E292" s="126"/>
      <c r="F292" s="134">
        <v>42705</v>
      </c>
      <c r="G292" s="134">
        <v>44896</v>
      </c>
      <c r="H292" s="134">
        <v>38322</v>
      </c>
      <c r="I292" s="134">
        <v>44166</v>
      </c>
      <c r="J292" s="134">
        <v>44166</v>
      </c>
      <c r="K292" s="126"/>
      <c r="L292" s="126">
        <v>4.8077380000000003E-2</v>
      </c>
      <c r="M292" s="126">
        <v>-7.6337504E-2</v>
      </c>
      <c r="N292" s="126">
        <v>0.22464052400000001</v>
      </c>
      <c r="O292" s="126">
        <v>-2.7078563999999999E-2</v>
      </c>
      <c r="P292" s="126">
        <v>-2.7078563999999999E-2</v>
      </c>
      <c r="Q292" s="126">
        <v>1.1528340159999999</v>
      </c>
      <c r="R292" s="135">
        <v>2.8899999999999999E-2</v>
      </c>
      <c r="S292" s="126"/>
      <c r="T292" s="126">
        <v>3.7457123000000002E-2</v>
      </c>
      <c r="U292" s="126">
        <v>-0.100910782</v>
      </c>
      <c r="V292" s="126">
        <v>0.13047150199999999</v>
      </c>
      <c r="W292" s="126">
        <v>-2.9131743000000002E-2</v>
      </c>
      <c r="X292" s="126">
        <v>-2.9131743000000002E-2</v>
      </c>
      <c r="Y292" s="126">
        <v>1.0087927889999999</v>
      </c>
      <c r="Z292" s="135">
        <v>1.8E-3</v>
      </c>
      <c r="AA292" s="126"/>
      <c r="AB292" s="126"/>
      <c r="AC292" s="126"/>
      <c r="AD292" s="126"/>
      <c r="AE292" s="126"/>
      <c r="AF292" s="135">
        <v>2.7099999999999999E-2</v>
      </c>
      <c r="AG292" s="126">
        <v>0.14404122699999999</v>
      </c>
      <c r="AH292" s="126"/>
      <c r="AI292" s="126"/>
      <c r="AJ292" s="126"/>
      <c r="AK292" s="126"/>
    </row>
    <row r="293" spans="1:37" ht="18" customHeight="1">
      <c r="A293" s="126"/>
      <c r="B293" s="126"/>
      <c r="C293" s="126"/>
      <c r="D293" s="126"/>
      <c r="E293" s="126"/>
      <c r="F293" s="134">
        <v>37956</v>
      </c>
      <c r="G293" s="134">
        <v>41244</v>
      </c>
      <c r="H293" s="134">
        <v>42339</v>
      </c>
      <c r="I293" s="134">
        <v>38687</v>
      </c>
      <c r="J293" s="134">
        <v>42705</v>
      </c>
      <c r="K293" s="126"/>
      <c r="L293" s="126">
        <v>5.7538615000000001E-2</v>
      </c>
      <c r="M293" s="126">
        <v>0.103943622</v>
      </c>
      <c r="N293" s="126">
        <v>4.2629688999999998E-2</v>
      </c>
      <c r="O293" s="126">
        <v>0.15985938099999999</v>
      </c>
      <c r="P293" s="126">
        <v>4.8077380000000003E-2</v>
      </c>
      <c r="Q293" s="126">
        <v>1.5099079479999999</v>
      </c>
      <c r="R293" s="135">
        <v>8.5900000000000004E-2</v>
      </c>
      <c r="S293" s="126"/>
      <c r="T293" s="126">
        <v>2.2718952000000001E-2</v>
      </c>
      <c r="U293" s="126">
        <v>0.100915194</v>
      </c>
      <c r="V293" s="126">
        <v>1.8520312000000001E-2</v>
      </c>
      <c r="W293" s="126">
        <v>0.12530372300000001</v>
      </c>
      <c r="X293" s="126">
        <v>3.7457123000000002E-2</v>
      </c>
      <c r="Y293" s="126">
        <v>1.3565101079999999</v>
      </c>
      <c r="Z293" s="135">
        <v>6.2899999999999998E-2</v>
      </c>
      <c r="AA293" s="126"/>
      <c r="AB293" s="126"/>
      <c r="AC293" s="126"/>
      <c r="AD293" s="126"/>
      <c r="AE293" s="126"/>
      <c r="AF293" s="135">
        <v>2.3E-2</v>
      </c>
      <c r="AG293" s="126">
        <v>0.15339784000000001</v>
      </c>
      <c r="AH293" s="126"/>
      <c r="AI293" s="126"/>
      <c r="AJ293" s="126"/>
      <c r="AK293" s="126"/>
    </row>
    <row r="294" spans="1:37" ht="18" customHeight="1">
      <c r="A294" s="126"/>
      <c r="B294" s="126"/>
      <c r="C294" s="126"/>
      <c r="D294" s="126"/>
      <c r="E294" s="126"/>
      <c r="F294" s="134">
        <v>38322</v>
      </c>
      <c r="G294" s="134">
        <v>40513</v>
      </c>
      <c r="H294" s="134">
        <v>40148</v>
      </c>
      <c r="I294" s="134">
        <v>38687</v>
      </c>
      <c r="J294" s="134">
        <v>39052</v>
      </c>
      <c r="K294" s="126"/>
      <c r="L294" s="126">
        <v>0.22464052400000001</v>
      </c>
      <c r="M294" s="126">
        <v>-2.3338489999999998E-3</v>
      </c>
      <c r="N294" s="126">
        <v>0.114944221</v>
      </c>
      <c r="O294" s="126">
        <v>0.15985938099999999</v>
      </c>
      <c r="P294" s="126">
        <v>0.162901881</v>
      </c>
      <c r="Q294" s="126">
        <v>1.9348158580000001</v>
      </c>
      <c r="R294" s="135">
        <v>0.1411</v>
      </c>
      <c r="S294" s="126"/>
      <c r="T294" s="126">
        <v>0.13047150199999999</v>
      </c>
      <c r="U294" s="126">
        <v>-1.3027189E-2</v>
      </c>
      <c r="V294" s="126">
        <v>8.4059724000000002E-2</v>
      </c>
      <c r="W294" s="126">
        <v>0.12530372300000001</v>
      </c>
      <c r="X294" s="126">
        <v>0.106798614</v>
      </c>
      <c r="Y294" s="126">
        <v>1.542811457</v>
      </c>
      <c r="Z294" s="135">
        <v>9.06E-2</v>
      </c>
      <c r="AA294" s="126"/>
      <c r="AB294" s="126"/>
      <c r="AC294" s="126"/>
      <c r="AD294" s="126"/>
      <c r="AE294" s="126"/>
      <c r="AF294" s="135">
        <v>5.0500000000000003E-2</v>
      </c>
      <c r="AG294" s="126">
        <v>0.392004401</v>
      </c>
      <c r="AH294" s="126"/>
      <c r="AI294" s="126"/>
      <c r="AJ294" s="126"/>
      <c r="AK294" s="126"/>
    </row>
    <row r="295" spans="1:37" ht="18" customHeight="1">
      <c r="A295" s="126"/>
      <c r="B295" s="126"/>
      <c r="C295" s="126"/>
      <c r="D295" s="126"/>
      <c r="E295" s="126"/>
      <c r="F295" s="134">
        <v>38322</v>
      </c>
      <c r="G295" s="134">
        <v>43435</v>
      </c>
      <c r="H295" s="134">
        <v>42339</v>
      </c>
      <c r="I295" s="134">
        <v>43800</v>
      </c>
      <c r="J295" s="134">
        <v>41244</v>
      </c>
      <c r="K295" s="126"/>
      <c r="L295" s="126">
        <v>0.22464052400000001</v>
      </c>
      <c r="M295" s="126">
        <v>-1.2468648000000001E-2</v>
      </c>
      <c r="N295" s="126">
        <v>4.2629688999999998E-2</v>
      </c>
      <c r="O295" s="126">
        <v>0.14133490000000001</v>
      </c>
      <c r="P295" s="126">
        <v>0.103943622</v>
      </c>
      <c r="Q295" s="126">
        <v>1.648853318</v>
      </c>
      <c r="R295" s="135">
        <v>0.1052</v>
      </c>
      <c r="S295" s="126"/>
      <c r="T295" s="126">
        <v>0.13047150199999999</v>
      </c>
      <c r="U295" s="126">
        <v>-2.5883666999999999E-2</v>
      </c>
      <c r="V295" s="126">
        <v>1.8520312000000001E-2</v>
      </c>
      <c r="W295" s="126">
        <v>0.134180562</v>
      </c>
      <c r="X295" s="126">
        <v>0.100915194</v>
      </c>
      <c r="Y295" s="126">
        <v>1.430757327</v>
      </c>
      <c r="Z295" s="135">
        <v>7.4300000000000005E-2</v>
      </c>
      <c r="AA295" s="126"/>
      <c r="AB295" s="126"/>
      <c r="AC295" s="126"/>
      <c r="AD295" s="126"/>
      <c r="AE295" s="126"/>
      <c r="AF295" s="135">
        <v>3.09E-2</v>
      </c>
      <c r="AG295" s="126">
        <v>0.21809599099999999</v>
      </c>
      <c r="AH295" s="126"/>
      <c r="AI295" s="126"/>
      <c r="AJ295" s="126"/>
      <c r="AK295" s="126"/>
    </row>
    <row r="296" spans="1:37" ht="18" customHeight="1">
      <c r="A296" s="126"/>
      <c r="B296" s="126"/>
      <c r="C296" s="126"/>
      <c r="D296" s="126"/>
      <c r="E296" s="126"/>
      <c r="F296" s="134">
        <v>37956</v>
      </c>
      <c r="G296" s="134">
        <v>38322</v>
      </c>
      <c r="H296" s="134">
        <v>43435</v>
      </c>
      <c r="I296" s="134">
        <v>38322</v>
      </c>
      <c r="J296" s="134">
        <v>44896</v>
      </c>
      <c r="K296" s="126"/>
      <c r="L296" s="126">
        <v>5.7538615000000001E-2</v>
      </c>
      <c r="M296" s="126">
        <v>0.22464052400000001</v>
      </c>
      <c r="N296" s="126">
        <v>-1.2468648000000001E-2</v>
      </c>
      <c r="O296" s="126">
        <v>0.22464052400000001</v>
      </c>
      <c r="P296" s="126">
        <v>-7.6337504E-2</v>
      </c>
      <c r="Q296" s="126">
        <v>1.518941197</v>
      </c>
      <c r="R296" s="135">
        <v>8.72E-2</v>
      </c>
      <c r="S296" s="126"/>
      <c r="T296" s="126">
        <v>2.2718952000000001E-2</v>
      </c>
      <c r="U296" s="126">
        <v>0.13047150199999999</v>
      </c>
      <c r="V296" s="126">
        <v>-2.5883666999999999E-2</v>
      </c>
      <c r="W296" s="126">
        <v>0.13047150199999999</v>
      </c>
      <c r="X296" s="126">
        <v>-0.100910782</v>
      </c>
      <c r="Y296" s="126">
        <v>1.169840609</v>
      </c>
      <c r="Z296" s="135">
        <v>3.1899999999999998E-2</v>
      </c>
      <c r="AA296" s="126"/>
      <c r="AB296" s="126"/>
      <c r="AC296" s="126"/>
      <c r="AD296" s="126"/>
      <c r="AE296" s="126"/>
      <c r="AF296" s="135">
        <v>5.5300000000000002E-2</v>
      </c>
      <c r="AG296" s="126">
        <v>0.34910058700000002</v>
      </c>
      <c r="AH296" s="126"/>
      <c r="AI296" s="126"/>
      <c r="AJ296" s="126"/>
      <c r="AK296" s="126"/>
    </row>
    <row r="297" spans="1:37" ht="18" customHeight="1">
      <c r="A297" s="126"/>
      <c r="B297" s="126"/>
      <c r="C297" s="126"/>
      <c r="D297" s="126"/>
      <c r="E297" s="126"/>
      <c r="F297" s="134">
        <v>40513</v>
      </c>
      <c r="G297" s="134">
        <v>38687</v>
      </c>
      <c r="H297" s="134">
        <v>38687</v>
      </c>
      <c r="I297" s="134">
        <v>43435</v>
      </c>
      <c r="J297" s="134">
        <v>40878</v>
      </c>
      <c r="K297" s="126"/>
      <c r="L297" s="126">
        <v>-2.3338489999999998E-3</v>
      </c>
      <c r="M297" s="126">
        <v>0.15985938099999999</v>
      </c>
      <c r="N297" s="126">
        <v>0.15985938099999999</v>
      </c>
      <c r="O297" s="126">
        <v>-1.2468648000000001E-2</v>
      </c>
      <c r="P297" s="126">
        <v>-5.5772149E-2</v>
      </c>
      <c r="Q297" s="126">
        <v>1.2829269109999999</v>
      </c>
      <c r="R297" s="135">
        <v>5.11E-2</v>
      </c>
      <c r="S297" s="126"/>
      <c r="T297" s="126">
        <v>-1.3027189E-2</v>
      </c>
      <c r="U297" s="126">
        <v>0.12530372300000001</v>
      </c>
      <c r="V297" s="126">
        <v>0.12530372300000001</v>
      </c>
      <c r="W297" s="126">
        <v>-2.5883666999999999E-2</v>
      </c>
      <c r="X297" s="126">
        <v>-5.3316501000000002E-2</v>
      </c>
      <c r="Y297" s="126">
        <v>1.171611427</v>
      </c>
      <c r="Z297" s="135">
        <v>3.2199999999999999E-2</v>
      </c>
      <c r="AA297" s="126"/>
      <c r="AB297" s="126"/>
      <c r="AC297" s="126"/>
      <c r="AD297" s="126"/>
      <c r="AE297" s="126"/>
      <c r="AF297" s="135">
        <v>1.89E-2</v>
      </c>
      <c r="AG297" s="126">
        <v>0.11131548300000001</v>
      </c>
      <c r="AH297" s="126"/>
      <c r="AI297" s="126"/>
      <c r="AJ297" s="126"/>
      <c r="AK297" s="126"/>
    </row>
    <row r="298" spans="1:37" ht="18" customHeight="1">
      <c r="A298" s="126"/>
      <c r="B298" s="126"/>
      <c r="C298" s="126"/>
      <c r="D298" s="126"/>
      <c r="E298" s="126"/>
      <c r="F298" s="134">
        <v>40878</v>
      </c>
      <c r="G298" s="134">
        <v>40878</v>
      </c>
      <c r="H298" s="134">
        <v>40148</v>
      </c>
      <c r="I298" s="134">
        <v>41974</v>
      </c>
      <c r="J298" s="134">
        <v>41609</v>
      </c>
      <c r="K298" s="126"/>
      <c r="L298" s="126">
        <v>-5.5772149E-2</v>
      </c>
      <c r="M298" s="126">
        <v>-5.5772149E-2</v>
      </c>
      <c r="N298" s="126">
        <v>0.114944221</v>
      </c>
      <c r="O298" s="126">
        <v>9.7781324000000003E-2</v>
      </c>
      <c r="P298" s="126">
        <v>0.17569069600000001</v>
      </c>
      <c r="Q298" s="126">
        <v>1.3189974550000001</v>
      </c>
      <c r="R298" s="135">
        <v>5.6899999999999999E-2</v>
      </c>
      <c r="S298" s="126"/>
      <c r="T298" s="126">
        <v>-5.3316501000000002E-2</v>
      </c>
      <c r="U298" s="126">
        <v>-5.3316501000000002E-2</v>
      </c>
      <c r="V298" s="126">
        <v>8.4059724000000002E-2</v>
      </c>
      <c r="W298" s="126">
        <v>7.8593466000000001E-2</v>
      </c>
      <c r="X298" s="126">
        <v>0.152406498</v>
      </c>
      <c r="Y298" s="126">
        <v>1.231738625</v>
      </c>
      <c r="Z298" s="135">
        <v>4.2599999999999999E-2</v>
      </c>
      <c r="AA298" s="126"/>
      <c r="AB298" s="126"/>
      <c r="AC298" s="126"/>
      <c r="AD298" s="126"/>
      <c r="AE298" s="126"/>
      <c r="AF298" s="135">
        <v>1.44E-2</v>
      </c>
      <c r="AG298" s="126">
        <v>8.7258829999999996E-2</v>
      </c>
      <c r="AH298" s="126"/>
      <c r="AI298" s="126"/>
      <c r="AJ298" s="126"/>
      <c r="AK298" s="126"/>
    </row>
    <row r="299" spans="1:37" ht="18" customHeight="1">
      <c r="A299" s="126"/>
      <c r="B299" s="126"/>
      <c r="C299" s="126"/>
      <c r="D299" s="126"/>
      <c r="E299" s="126"/>
      <c r="F299" s="134">
        <v>37591</v>
      </c>
      <c r="G299" s="134">
        <v>39052</v>
      </c>
      <c r="H299" s="134">
        <v>42705</v>
      </c>
      <c r="I299" s="134">
        <v>39417</v>
      </c>
      <c r="J299" s="134">
        <v>44531</v>
      </c>
      <c r="K299" s="126"/>
      <c r="L299" s="126">
        <v>-0.110106469</v>
      </c>
      <c r="M299" s="126">
        <v>0.162901881</v>
      </c>
      <c r="N299" s="126">
        <v>4.8077380000000003E-2</v>
      </c>
      <c r="O299" s="126">
        <v>3.2035421000000001E-2</v>
      </c>
      <c r="P299" s="126">
        <v>0.16416114700000001</v>
      </c>
      <c r="Q299" s="126">
        <v>1.345908648</v>
      </c>
      <c r="R299" s="135">
        <v>6.1199999999999997E-2</v>
      </c>
      <c r="S299" s="126"/>
      <c r="T299" s="126">
        <v>-0.103872702</v>
      </c>
      <c r="U299" s="126">
        <v>0.106798614</v>
      </c>
      <c r="V299" s="126">
        <v>3.7457123000000002E-2</v>
      </c>
      <c r="W299" s="126">
        <v>1.0598691E-2</v>
      </c>
      <c r="X299" s="126">
        <v>0.116135562</v>
      </c>
      <c r="Y299" s="126">
        <v>1.181892878</v>
      </c>
      <c r="Z299" s="135">
        <v>3.4000000000000002E-2</v>
      </c>
      <c r="AA299" s="126"/>
      <c r="AB299" s="126"/>
      <c r="AC299" s="126"/>
      <c r="AD299" s="126"/>
      <c r="AE299" s="126"/>
      <c r="AF299" s="135">
        <v>2.7199999999999998E-2</v>
      </c>
      <c r="AG299" s="126">
        <v>0.16401577000000001</v>
      </c>
      <c r="AH299" s="126"/>
      <c r="AI299" s="126"/>
      <c r="AJ299" s="126"/>
      <c r="AK299" s="126"/>
    </row>
    <row r="300" spans="1:37" ht="18" customHeight="1">
      <c r="A300" s="126"/>
      <c r="B300" s="126"/>
      <c r="C300" s="126"/>
      <c r="D300" s="126"/>
      <c r="E300" s="126"/>
      <c r="F300" s="134">
        <v>39052</v>
      </c>
      <c r="G300" s="134">
        <v>41609</v>
      </c>
      <c r="H300" s="134">
        <v>38687</v>
      </c>
      <c r="I300" s="134">
        <v>41244</v>
      </c>
      <c r="J300" s="134">
        <v>44531</v>
      </c>
      <c r="K300" s="126"/>
      <c r="L300" s="126">
        <v>0.162901881</v>
      </c>
      <c r="M300" s="126">
        <v>0.17569069600000001</v>
      </c>
      <c r="N300" s="126">
        <v>0.15985938099999999</v>
      </c>
      <c r="O300" s="126">
        <v>0.103943622</v>
      </c>
      <c r="P300" s="126">
        <v>0.16416114700000001</v>
      </c>
      <c r="Q300" s="126">
        <v>2.152342376</v>
      </c>
      <c r="R300" s="135">
        <v>0.16569999999999999</v>
      </c>
      <c r="S300" s="126"/>
      <c r="T300" s="126">
        <v>0.106798614</v>
      </c>
      <c r="U300" s="126">
        <v>0.152406498</v>
      </c>
      <c r="V300" s="126">
        <v>0.12530372300000001</v>
      </c>
      <c r="W300" s="126">
        <v>0.100915194</v>
      </c>
      <c r="X300" s="126">
        <v>0.116135562</v>
      </c>
      <c r="Y300" s="126">
        <v>1.8249627770000001</v>
      </c>
      <c r="Z300" s="135">
        <v>0.1278</v>
      </c>
      <c r="AA300" s="126"/>
      <c r="AB300" s="126"/>
      <c r="AC300" s="126"/>
      <c r="AD300" s="126"/>
      <c r="AE300" s="126"/>
      <c r="AF300" s="135">
        <v>3.78E-2</v>
      </c>
      <c r="AG300" s="126">
        <v>0.32737959999999999</v>
      </c>
      <c r="AH300" s="126"/>
      <c r="AI300" s="126"/>
      <c r="AJ300" s="126"/>
      <c r="AK300" s="126"/>
    </row>
    <row r="301" spans="1:37" ht="18" customHeight="1">
      <c r="A301" s="126"/>
      <c r="B301" s="126"/>
      <c r="C301" s="126"/>
      <c r="D301" s="126"/>
      <c r="E301" s="126"/>
      <c r="F301" s="134">
        <v>44166</v>
      </c>
      <c r="G301" s="134">
        <v>42705</v>
      </c>
      <c r="H301" s="134">
        <v>41609</v>
      </c>
      <c r="I301" s="134">
        <v>42705</v>
      </c>
      <c r="J301" s="134">
        <v>40148</v>
      </c>
      <c r="K301" s="126"/>
      <c r="L301" s="126">
        <v>-2.7078563999999999E-2</v>
      </c>
      <c r="M301" s="126">
        <v>4.8077380000000003E-2</v>
      </c>
      <c r="N301" s="126">
        <v>0.17569069600000001</v>
      </c>
      <c r="O301" s="126">
        <v>4.8077380000000003E-2</v>
      </c>
      <c r="P301" s="126">
        <v>0.114944221</v>
      </c>
      <c r="Q301" s="126">
        <v>1.4329154049999999</v>
      </c>
      <c r="R301" s="135">
        <v>7.46E-2</v>
      </c>
      <c r="S301" s="126"/>
      <c r="T301" s="126">
        <v>-2.9131743000000002E-2</v>
      </c>
      <c r="U301" s="126">
        <v>3.7457123000000002E-2</v>
      </c>
      <c r="V301" s="126">
        <v>0.152406498</v>
      </c>
      <c r="W301" s="126">
        <v>3.7457123000000002E-2</v>
      </c>
      <c r="X301" s="126">
        <v>8.4059724000000002E-2</v>
      </c>
      <c r="Y301" s="126">
        <v>1.326108517</v>
      </c>
      <c r="Z301" s="135">
        <v>5.8099999999999999E-2</v>
      </c>
      <c r="AA301" s="126"/>
      <c r="AB301" s="126"/>
      <c r="AC301" s="126"/>
      <c r="AD301" s="126"/>
      <c r="AE301" s="126"/>
      <c r="AF301" s="135">
        <v>1.6500000000000001E-2</v>
      </c>
      <c r="AG301" s="126">
        <v>0.106806888</v>
      </c>
      <c r="AH301" s="126"/>
      <c r="AI301" s="126"/>
      <c r="AJ301" s="126"/>
      <c r="AK301" s="126"/>
    </row>
    <row r="302" spans="1:37" ht="18" customHeight="1">
      <c r="A302" s="126"/>
      <c r="B302" s="126"/>
      <c r="C302" s="126"/>
      <c r="D302" s="126"/>
      <c r="E302" s="126"/>
      <c r="F302" s="134">
        <v>39052</v>
      </c>
      <c r="G302" s="134">
        <v>44896</v>
      </c>
      <c r="H302" s="134">
        <v>41974</v>
      </c>
      <c r="I302" s="134">
        <v>40513</v>
      </c>
      <c r="J302" s="134">
        <v>39052</v>
      </c>
      <c r="K302" s="126"/>
      <c r="L302" s="126">
        <v>0.162901881</v>
      </c>
      <c r="M302" s="126">
        <v>-7.6337504E-2</v>
      </c>
      <c r="N302" s="126">
        <v>9.7781324000000003E-2</v>
      </c>
      <c r="O302" s="126">
        <v>-2.3338489999999998E-3</v>
      </c>
      <c r="P302" s="126">
        <v>0.162901881</v>
      </c>
      <c r="Q302" s="126">
        <v>1.411868116</v>
      </c>
      <c r="R302" s="135">
        <v>7.1400000000000005E-2</v>
      </c>
      <c r="S302" s="126"/>
      <c r="T302" s="126">
        <v>0.106798614</v>
      </c>
      <c r="U302" s="126">
        <v>-0.100910782</v>
      </c>
      <c r="V302" s="126">
        <v>7.8593466000000001E-2</v>
      </c>
      <c r="W302" s="126">
        <v>-1.3027189E-2</v>
      </c>
      <c r="X302" s="126">
        <v>0.106798614</v>
      </c>
      <c r="Y302" s="126">
        <v>1.1951273179999999</v>
      </c>
      <c r="Z302" s="135">
        <v>3.6299999999999999E-2</v>
      </c>
      <c r="AA302" s="126"/>
      <c r="AB302" s="126"/>
      <c r="AC302" s="126"/>
      <c r="AD302" s="126"/>
      <c r="AE302" s="126"/>
      <c r="AF302" s="135">
        <v>3.5099999999999999E-2</v>
      </c>
      <c r="AG302" s="126">
        <v>0.21674079800000001</v>
      </c>
      <c r="AH302" s="126"/>
      <c r="AI302" s="126"/>
      <c r="AJ302" s="126"/>
      <c r="AK302" s="126"/>
    </row>
    <row r="303" spans="1:37" ht="18" customHeight="1">
      <c r="A303" s="126"/>
      <c r="B303" s="126"/>
      <c r="C303" s="126"/>
      <c r="D303" s="126"/>
      <c r="E303" s="126"/>
      <c r="F303" s="134">
        <v>41244</v>
      </c>
      <c r="G303" s="134">
        <v>42705</v>
      </c>
      <c r="H303" s="134">
        <v>44166</v>
      </c>
      <c r="I303" s="134">
        <v>41609</v>
      </c>
      <c r="J303" s="134">
        <v>40513</v>
      </c>
      <c r="K303" s="126"/>
      <c r="L303" s="126">
        <v>0.103943622</v>
      </c>
      <c r="M303" s="126">
        <v>4.8077380000000003E-2</v>
      </c>
      <c r="N303" s="126">
        <v>-2.7078563999999999E-2</v>
      </c>
      <c r="O303" s="126">
        <v>0.17569069600000001</v>
      </c>
      <c r="P303" s="126">
        <v>-2.3338489999999998E-3</v>
      </c>
      <c r="Q303" s="126">
        <v>1.347565033</v>
      </c>
      <c r="R303" s="135">
        <v>6.1499999999999999E-2</v>
      </c>
      <c r="S303" s="126"/>
      <c r="T303" s="126">
        <v>0.100915194</v>
      </c>
      <c r="U303" s="126">
        <v>3.7457123000000002E-2</v>
      </c>
      <c r="V303" s="126">
        <v>-2.9131743000000002E-2</v>
      </c>
      <c r="W303" s="126">
        <v>0.152406498</v>
      </c>
      <c r="X303" s="126">
        <v>-1.3027189E-2</v>
      </c>
      <c r="Y303" s="126">
        <v>1.2822545329999999</v>
      </c>
      <c r="Z303" s="135">
        <v>5.0999999999999997E-2</v>
      </c>
      <c r="AA303" s="126"/>
      <c r="AB303" s="126"/>
      <c r="AC303" s="126"/>
      <c r="AD303" s="126"/>
      <c r="AE303" s="126"/>
      <c r="AF303" s="135">
        <v>1.0500000000000001E-2</v>
      </c>
      <c r="AG303" s="126">
        <v>6.5310499999999994E-2</v>
      </c>
      <c r="AH303" s="126"/>
      <c r="AI303" s="126"/>
      <c r="AJ303" s="126"/>
      <c r="AK303" s="126"/>
    </row>
    <row r="304" spans="1:37" ht="18" customHeight="1">
      <c r="A304" s="126"/>
      <c r="B304" s="126"/>
      <c r="C304" s="126"/>
      <c r="D304" s="126"/>
      <c r="E304" s="126"/>
      <c r="F304" s="134">
        <v>41974</v>
      </c>
      <c r="G304" s="134">
        <v>43435</v>
      </c>
      <c r="H304" s="134">
        <v>44896</v>
      </c>
      <c r="I304" s="134">
        <v>38322</v>
      </c>
      <c r="J304" s="134">
        <v>38322</v>
      </c>
      <c r="K304" s="126"/>
      <c r="L304" s="126">
        <v>9.7781324000000003E-2</v>
      </c>
      <c r="M304" s="126">
        <v>-1.2468648000000001E-2</v>
      </c>
      <c r="N304" s="126">
        <v>-7.6337504E-2</v>
      </c>
      <c r="O304" s="126">
        <v>0.22464052400000001</v>
      </c>
      <c r="P304" s="126">
        <v>0.22464052400000001</v>
      </c>
      <c r="Q304" s="126">
        <v>1.5813141159999999</v>
      </c>
      <c r="R304" s="135">
        <v>9.6000000000000002E-2</v>
      </c>
      <c r="S304" s="126"/>
      <c r="T304" s="126">
        <v>7.8593466000000001E-2</v>
      </c>
      <c r="U304" s="126">
        <v>-2.5883666999999999E-2</v>
      </c>
      <c r="V304" s="126">
        <v>-0.100910782</v>
      </c>
      <c r="W304" s="126">
        <v>0.13047150199999999</v>
      </c>
      <c r="X304" s="126">
        <v>0.13047150199999999</v>
      </c>
      <c r="Y304" s="126">
        <v>1.237065474</v>
      </c>
      <c r="Z304" s="135">
        <v>4.3499999999999997E-2</v>
      </c>
      <c r="AA304" s="126"/>
      <c r="AB304" s="126"/>
      <c r="AC304" s="126"/>
      <c r="AD304" s="126"/>
      <c r="AE304" s="126"/>
      <c r="AF304" s="135">
        <v>5.2499999999999998E-2</v>
      </c>
      <c r="AG304" s="126">
        <v>0.34424864199999999</v>
      </c>
      <c r="AH304" s="126"/>
      <c r="AI304" s="126"/>
      <c r="AJ304" s="126"/>
      <c r="AK304" s="126"/>
    </row>
    <row r="305" spans="1:37" ht="18" customHeight="1">
      <c r="A305" s="126"/>
      <c r="B305" s="126"/>
      <c r="C305" s="126"/>
      <c r="D305" s="126"/>
      <c r="E305" s="126"/>
      <c r="F305" s="134">
        <v>37956</v>
      </c>
      <c r="G305" s="134">
        <v>44896</v>
      </c>
      <c r="H305" s="134">
        <v>40513</v>
      </c>
      <c r="I305" s="134">
        <v>43800</v>
      </c>
      <c r="J305" s="134">
        <v>37591</v>
      </c>
      <c r="K305" s="126"/>
      <c r="L305" s="126">
        <v>5.7538615000000001E-2</v>
      </c>
      <c r="M305" s="126">
        <v>-7.6337504E-2</v>
      </c>
      <c r="N305" s="126">
        <v>-2.3338489999999998E-3</v>
      </c>
      <c r="O305" s="126">
        <v>0.14133490000000001</v>
      </c>
      <c r="P305" s="126">
        <v>-0.110106469</v>
      </c>
      <c r="Q305" s="126">
        <v>1.010146827</v>
      </c>
      <c r="R305" s="135">
        <v>2E-3</v>
      </c>
      <c r="S305" s="126"/>
      <c r="T305" s="126">
        <v>2.2718952000000001E-2</v>
      </c>
      <c r="U305" s="126">
        <v>-0.100910782</v>
      </c>
      <c r="V305" s="126">
        <v>-1.3027189E-2</v>
      </c>
      <c r="W305" s="126">
        <v>0.134180562</v>
      </c>
      <c r="X305" s="126">
        <v>-0.103872702</v>
      </c>
      <c r="Y305" s="126">
        <v>0.94090682699999995</v>
      </c>
      <c r="Z305" s="135">
        <v>-1.21E-2</v>
      </c>
      <c r="AA305" s="126"/>
      <c r="AB305" s="126"/>
      <c r="AC305" s="126"/>
      <c r="AD305" s="126"/>
      <c r="AE305" s="126"/>
      <c r="AF305" s="135">
        <v>1.41E-2</v>
      </c>
      <c r="AG305" s="126">
        <v>6.9239999999999996E-2</v>
      </c>
      <c r="AH305" s="126"/>
      <c r="AI305" s="126"/>
      <c r="AJ305" s="126"/>
      <c r="AK305" s="126"/>
    </row>
    <row r="306" spans="1:37" ht="18" customHeight="1">
      <c r="A306" s="126"/>
      <c r="B306" s="126"/>
      <c r="C306" s="126"/>
      <c r="D306" s="126"/>
      <c r="E306" s="126"/>
      <c r="F306" s="134">
        <v>39417</v>
      </c>
      <c r="G306" s="134">
        <v>42339</v>
      </c>
      <c r="H306" s="134">
        <v>38687</v>
      </c>
      <c r="I306" s="134">
        <v>39052</v>
      </c>
      <c r="J306" s="134">
        <v>39417</v>
      </c>
      <c r="K306" s="126"/>
      <c r="L306" s="126">
        <v>3.2035421000000001E-2</v>
      </c>
      <c r="M306" s="126">
        <v>4.2629688999999998E-2</v>
      </c>
      <c r="N306" s="126">
        <v>0.15985938099999999</v>
      </c>
      <c r="O306" s="126">
        <v>0.162901881</v>
      </c>
      <c r="P306" s="126">
        <v>3.2035421000000001E-2</v>
      </c>
      <c r="Q306" s="126">
        <v>1.536430384</v>
      </c>
      <c r="R306" s="135">
        <v>8.9700000000000002E-2</v>
      </c>
      <c r="S306" s="126"/>
      <c r="T306" s="126">
        <v>1.0598691E-2</v>
      </c>
      <c r="U306" s="126">
        <v>1.8520312000000001E-2</v>
      </c>
      <c r="V306" s="126">
        <v>0.12530372300000001</v>
      </c>
      <c r="W306" s="126">
        <v>0.106798614</v>
      </c>
      <c r="X306" s="126">
        <v>1.0598691E-2</v>
      </c>
      <c r="Y306" s="126">
        <v>1.312350798</v>
      </c>
      <c r="Z306" s="135">
        <v>5.5899999999999998E-2</v>
      </c>
      <c r="AA306" s="126"/>
      <c r="AB306" s="126"/>
      <c r="AC306" s="126"/>
      <c r="AD306" s="126"/>
      <c r="AE306" s="126"/>
      <c r="AF306" s="135">
        <v>3.3799999999999997E-2</v>
      </c>
      <c r="AG306" s="126">
        <v>0.224079587</v>
      </c>
      <c r="AH306" s="126"/>
      <c r="AI306" s="126"/>
      <c r="AJ306" s="126"/>
      <c r="AK306" s="126"/>
    </row>
    <row r="307" spans="1:37" ht="18" customHeight="1">
      <c r="A307" s="126"/>
      <c r="B307" s="126"/>
      <c r="C307" s="126"/>
      <c r="D307" s="126"/>
      <c r="E307" s="126"/>
      <c r="F307" s="134">
        <v>40878</v>
      </c>
      <c r="G307" s="134">
        <v>41974</v>
      </c>
      <c r="H307" s="134">
        <v>39417</v>
      </c>
      <c r="I307" s="134">
        <v>39417</v>
      </c>
      <c r="J307" s="134">
        <v>39052</v>
      </c>
      <c r="K307" s="126"/>
      <c r="L307" s="126">
        <v>-5.5772149E-2</v>
      </c>
      <c r="M307" s="126">
        <v>9.7781324000000003E-2</v>
      </c>
      <c r="N307" s="126">
        <v>3.2035421000000001E-2</v>
      </c>
      <c r="O307" s="126">
        <v>3.2035421000000001E-2</v>
      </c>
      <c r="P307" s="126">
        <v>0.162901881</v>
      </c>
      <c r="Q307" s="126">
        <v>1.3086314530000001</v>
      </c>
      <c r="R307" s="135">
        <v>5.5300000000000002E-2</v>
      </c>
      <c r="S307" s="126"/>
      <c r="T307" s="126">
        <v>-5.3316501000000002E-2</v>
      </c>
      <c r="U307" s="126">
        <v>7.8593466000000001E-2</v>
      </c>
      <c r="V307" s="126">
        <v>1.0598691E-2</v>
      </c>
      <c r="W307" s="126">
        <v>1.0598691E-2</v>
      </c>
      <c r="X307" s="126">
        <v>0.106798614</v>
      </c>
      <c r="Y307" s="126">
        <v>1.1656431110000001</v>
      </c>
      <c r="Z307" s="135">
        <v>3.1099999999999999E-2</v>
      </c>
      <c r="AA307" s="126"/>
      <c r="AB307" s="126"/>
      <c r="AC307" s="126"/>
      <c r="AD307" s="126"/>
      <c r="AE307" s="126"/>
      <c r="AF307" s="135">
        <v>2.41E-2</v>
      </c>
      <c r="AG307" s="126">
        <v>0.14298834199999999</v>
      </c>
      <c r="AH307" s="126"/>
      <c r="AI307" s="126"/>
      <c r="AJ307" s="126"/>
      <c r="AK307" s="126"/>
    </row>
    <row r="308" spans="1:37" ht="18" customHeight="1">
      <c r="A308" s="126"/>
      <c r="B308" s="126"/>
      <c r="C308" s="126"/>
      <c r="D308" s="126"/>
      <c r="E308" s="126"/>
      <c r="F308" s="134">
        <v>43070</v>
      </c>
      <c r="G308" s="134">
        <v>42339</v>
      </c>
      <c r="H308" s="134">
        <v>42705</v>
      </c>
      <c r="I308" s="134">
        <v>37956</v>
      </c>
      <c r="J308" s="134">
        <v>40878</v>
      </c>
      <c r="K308" s="126"/>
      <c r="L308" s="126">
        <v>5.8498151999999998E-2</v>
      </c>
      <c r="M308" s="126">
        <v>4.2629688999999998E-2</v>
      </c>
      <c r="N308" s="126">
        <v>4.8077380000000003E-2</v>
      </c>
      <c r="O308" s="126">
        <v>5.7538615000000001E-2</v>
      </c>
      <c r="P308" s="126">
        <v>-5.5772149E-2</v>
      </c>
      <c r="Q308" s="126">
        <v>1.1629637319999999</v>
      </c>
      <c r="R308" s="135">
        <v>3.0700000000000002E-2</v>
      </c>
      <c r="S308" s="126"/>
      <c r="T308" s="126">
        <v>4.6875676999999998E-2</v>
      </c>
      <c r="U308" s="126">
        <v>1.8520312000000001E-2</v>
      </c>
      <c r="V308" s="126">
        <v>3.7457123000000002E-2</v>
      </c>
      <c r="W308" s="126">
        <v>2.2718952000000001E-2</v>
      </c>
      <c r="X308" s="126">
        <v>-5.3316501000000002E-2</v>
      </c>
      <c r="Y308" s="126">
        <v>1.0749300230000001</v>
      </c>
      <c r="Z308" s="135">
        <v>1.46E-2</v>
      </c>
      <c r="AA308" s="126"/>
      <c r="AB308" s="126"/>
      <c r="AC308" s="126"/>
      <c r="AD308" s="126"/>
      <c r="AE308" s="126"/>
      <c r="AF308" s="135">
        <v>1.61E-2</v>
      </c>
      <c r="AG308" s="126">
        <v>8.8033709000000002E-2</v>
      </c>
      <c r="AH308" s="126"/>
      <c r="AI308" s="126"/>
      <c r="AJ308" s="126"/>
      <c r="AK308" s="126"/>
    </row>
    <row r="309" spans="1:37" ht="18" customHeight="1">
      <c r="A309" s="126"/>
      <c r="B309" s="126"/>
      <c r="C309" s="126"/>
      <c r="D309" s="126"/>
      <c r="E309" s="126"/>
      <c r="F309" s="134">
        <v>42339</v>
      </c>
      <c r="G309" s="134">
        <v>39417</v>
      </c>
      <c r="H309" s="134">
        <v>43070</v>
      </c>
      <c r="I309" s="134">
        <v>44531</v>
      </c>
      <c r="J309" s="134">
        <v>43800</v>
      </c>
      <c r="K309" s="126"/>
      <c r="L309" s="126">
        <v>4.2629688999999998E-2</v>
      </c>
      <c r="M309" s="126">
        <v>3.2035421000000001E-2</v>
      </c>
      <c r="N309" s="126">
        <v>5.8498151999999998E-2</v>
      </c>
      <c r="O309" s="126">
        <v>0.16416114700000001</v>
      </c>
      <c r="P309" s="126">
        <v>0.14133490000000001</v>
      </c>
      <c r="Q309" s="126">
        <v>1.550626914</v>
      </c>
      <c r="R309" s="135">
        <v>9.1700000000000004E-2</v>
      </c>
      <c r="S309" s="126"/>
      <c r="T309" s="126">
        <v>1.8520312000000001E-2</v>
      </c>
      <c r="U309" s="126">
        <v>1.0598691E-2</v>
      </c>
      <c r="V309" s="126">
        <v>4.6875676999999998E-2</v>
      </c>
      <c r="W309" s="126">
        <v>0.116135562</v>
      </c>
      <c r="X309" s="126">
        <v>0.134180562</v>
      </c>
      <c r="Y309" s="126">
        <v>1.3858460290000001</v>
      </c>
      <c r="Z309" s="135">
        <v>6.7400000000000002E-2</v>
      </c>
      <c r="AA309" s="126"/>
      <c r="AB309" s="126"/>
      <c r="AC309" s="126"/>
      <c r="AD309" s="126"/>
      <c r="AE309" s="126"/>
      <c r="AF309" s="135">
        <v>2.4299999999999999E-2</v>
      </c>
      <c r="AG309" s="126">
        <v>0.16478088499999999</v>
      </c>
      <c r="AH309" s="126"/>
      <c r="AI309" s="126"/>
      <c r="AJ309" s="126"/>
      <c r="AK309" s="126"/>
    </row>
    <row r="310" spans="1:37" ht="18" customHeight="1">
      <c r="A310" s="126"/>
      <c r="B310" s="126"/>
      <c r="C310" s="126"/>
      <c r="D310" s="126"/>
      <c r="E310" s="126"/>
      <c r="F310" s="134">
        <v>39417</v>
      </c>
      <c r="G310" s="134">
        <v>38322</v>
      </c>
      <c r="H310" s="134">
        <v>41974</v>
      </c>
      <c r="I310" s="134">
        <v>38687</v>
      </c>
      <c r="J310" s="134">
        <v>37956</v>
      </c>
      <c r="K310" s="126"/>
      <c r="L310" s="126">
        <v>3.2035421000000001E-2</v>
      </c>
      <c r="M310" s="126">
        <v>0.22464052400000001</v>
      </c>
      <c r="N310" s="126">
        <v>9.7781324000000003E-2</v>
      </c>
      <c r="O310" s="126">
        <v>0.15985938099999999</v>
      </c>
      <c r="P310" s="126">
        <v>5.7538615000000001E-2</v>
      </c>
      <c r="Q310" s="126">
        <v>1.771550701</v>
      </c>
      <c r="R310" s="135">
        <v>0.1212</v>
      </c>
      <c r="S310" s="126"/>
      <c r="T310" s="126">
        <v>1.0598691E-2</v>
      </c>
      <c r="U310" s="126">
        <v>0.13047150199999999</v>
      </c>
      <c r="V310" s="126">
        <v>7.8593466000000001E-2</v>
      </c>
      <c r="W310" s="126">
        <v>0.12530372300000001</v>
      </c>
      <c r="X310" s="126">
        <v>2.2718952000000001E-2</v>
      </c>
      <c r="Y310" s="126">
        <v>1.4443889130000001</v>
      </c>
      <c r="Z310" s="135">
        <v>7.6300000000000007E-2</v>
      </c>
      <c r="AA310" s="126"/>
      <c r="AB310" s="126"/>
      <c r="AC310" s="126"/>
      <c r="AD310" s="126"/>
      <c r="AE310" s="126"/>
      <c r="AF310" s="135">
        <v>4.4900000000000002E-2</v>
      </c>
      <c r="AG310" s="126">
        <v>0.32716178800000001</v>
      </c>
      <c r="AH310" s="126"/>
      <c r="AI310" s="126"/>
      <c r="AJ310" s="126"/>
      <c r="AK310" s="126"/>
    </row>
    <row r="311" spans="1:37" ht="18" customHeight="1">
      <c r="A311" s="126"/>
      <c r="B311" s="126"/>
      <c r="C311" s="126"/>
      <c r="D311" s="126"/>
      <c r="E311" s="126"/>
      <c r="F311" s="134">
        <v>40513</v>
      </c>
      <c r="G311" s="134">
        <v>44531</v>
      </c>
      <c r="H311" s="134">
        <v>43435</v>
      </c>
      <c r="I311" s="134">
        <v>42705</v>
      </c>
      <c r="J311" s="134">
        <v>41609</v>
      </c>
      <c r="K311" s="126"/>
      <c r="L311" s="126">
        <v>-2.3338489999999998E-3</v>
      </c>
      <c r="M311" s="126">
        <v>0.16416114700000001</v>
      </c>
      <c r="N311" s="126">
        <v>-1.2468648000000001E-2</v>
      </c>
      <c r="O311" s="126">
        <v>4.8077380000000003E-2</v>
      </c>
      <c r="P311" s="126">
        <v>0.17569069600000001</v>
      </c>
      <c r="Q311" s="126">
        <v>1.4522683670000001</v>
      </c>
      <c r="R311" s="135">
        <v>7.7499999999999999E-2</v>
      </c>
      <c r="S311" s="126"/>
      <c r="T311" s="126">
        <v>-1.3027189E-2</v>
      </c>
      <c r="U311" s="126">
        <v>0.116135562</v>
      </c>
      <c r="V311" s="126">
        <v>-2.5883666999999999E-2</v>
      </c>
      <c r="W311" s="126">
        <v>3.7457123000000002E-2</v>
      </c>
      <c r="X311" s="126">
        <v>0.152406498</v>
      </c>
      <c r="Y311" s="126">
        <v>1.3061558099999999</v>
      </c>
      <c r="Z311" s="135">
        <v>5.4899999999999997E-2</v>
      </c>
      <c r="AA311" s="126"/>
      <c r="AB311" s="126"/>
      <c r="AC311" s="126"/>
      <c r="AD311" s="126"/>
      <c r="AE311" s="126"/>
      <c r="AF311" s="135">
        <v>2.2599999999999999E-2</v>
      </c>
      <c r="AG311" s="126">
        <v>0.146112557</v>
      </c>
      <c r="AH311" s="126"/>
      <c r="AI311" s="126"/>
      <c r="AJ311" s="126"/>
      <c r="AK311" s="126"/>
    </row>
    <row r="312" spans="1:37" ht="18" customHeight="1">
      <c r="A312" s="126"/>
      <c r="B312" s="126"/>
      <c r="C312" s="126"/>
      <c r="D312" s="126"/>
      <c r="E312" s="126"/>
      <c r="F312" s="134">
        <v>41974</v>
      </c>
      <c r="G312" s="134">
        <v>42705</v>
      </c>
      <c r="H312" s="134">
        <v>44166</v>
      </c>
      <c r="I312" s="134">
        <v>42705</v>
      </c>
      <c r="J312" s="134">
        <v>41974</v>
      </c>
      <c r="K312" s="126"/>
      <c r="L312" s="126">
        <v>9.7781324000000003E-2</v>
      </c>
      <c r="M312" s="126">
        <v>4.8077380000000003E-2</v>
      </c>
      <c r="N312" s="126">
        <v>-2.7078563999999999E-2</v>
      </c>
      <c r="O312" s="126">
        <v>4.8077380000000003E-2</v>
      </c>
      <c r="P312" s="126">
        <v>9.7781324000000003E-2</v>
      </c>
      <c r="Q312" s="126">
        <v>1.3029603199999999</v>
      </c>
      <c r="R312" s="135">
        <v>5.4399999999999997E-2</v>
      </c>
      <c r="S312" s="126"/>
      <c r="T312" s="126">
        <v>7.8593466000000001E-2</v>
      </c>
      <c r="U312" s="126">
        <v>3.7457123000000002E-2</v>
      </c>
      <c r="V312" s="126">
        <v>-2.9131743000000002E-2</v>
      </c>
      <c r="W312" s="126">
        <v>3.7457123000000002E-2</v>
      </c>
      <c r="X312" s="126">
        <v>7.8593466000000001E-2</v>
      </c>
      <c r="Y312" s="126">
        <v>1.2250350249999999</v>
      </c>
      <c r="Z312" s="135">
        <v>4.1399999999999999E-2</v>
      </c>
      <c r="AA312" s="126"/>
      <c r="AB312" s="126"/>
      <c r="AC312" s="126"/>
      <c r="AD312" s="126"/>
      <c r="AE312" s="126"/>
      <c r="AF312" s="135">
        <v>1.29E-2</v>
      </c>
      <c r="AG312" s="126">
        <v>7.7925295000000006E-2</v>
      </c>
      <c r="AH312" s="126"/>
      <c r="AI312" s="126"/>
      <c r="AJ312" s="126"/>
      <c r="AK312" s="126"/>
    </row>
    <row r="313" spans="1:37" ht="18" customHeight="1">
      <c r="A313" s="126"/>
      <c r="B313" s="126"/>
      <c r="C313" s="126"/>
      <c r="D313" s="126"/>
      <c r="E313" s="126"/>
      <c r="F313" s="134">
        <v>39052</v>
      </c>
      <c r="G313" s="134">
        <v>40513</v>
      </c>
      <c r="H313" s="134">
        <v>42705</v>
      </c>
      <c r="I313" s="134">
        <v>40878</v>
      </c>
      <c r="J313" s="134">
        <v>39417</v>
      </c>
      <c r="K313" s="126"/>
      <c r="L313" s="126">
        <v>0.162901881</v>
      </c>
      <c r="M313" s="126">
        <v>-2.3338489999999998E-3</v>
      </c>
      <c r="N313" s="126">
        <v>4.8077380000000003E-2</v>
      </c>
      <c r="O313" s="126">
        <v>-5.5772149E-2</v>
      </c>
      <c r="P313" s="126">
        <v>3.2035421000000001E-2</v>
      </c>
      <c r="Q313" s="126">
        <v>1.2031085720000001</v>
      </c>
      <c r="R313" s="135">
        <v>3.7699999999999997E-2</v>
      </c>
      <c r="S313" s="126"/>
      <c r="T313" s="126">
        <v>0.106798614</v>
      </c>
      <c r="U313" s="126">
        <v>-1.3027189E-2</v>
      </c>
      <c r="V313" s="126">
        <v>3.7457123000000002E-2</v>
      </c>
      <c r="W313" s="126">
        <v>-5.3316501000000002E-2</v>
      </c>
      <c r="X313" s="126">
        <v>1.0598691E-2</v>
      </c>
      <c r="Y313" s="126">
        <v>1.092545984</v>
      </c>
      <c r="Z313" s="135">
        <v>1.7899999999999999E-2</v>
      </c>
      <c r="AA313" s="126"/>
      <c r="AB313" s="126"/>
      <c r="AC313" s="126"/>
      <c r="AD313" s="126"/>
      <c r="AE313" s="126"/>
      <c r="AF313" s="135">
        <v>1.9800000000000002E-2</v>
      </c>
      <c r="AG313" s="126">
        <v>0.110562588</v>
      </c>
      <c r="AH313" s="126"/>
      <c r="AI313" s="126"/>
      <c r="AJ313" s="126"/>
      <c r="AK313" s="126"/>
    </row>
    <row r="314" spans="1:37" ht="18" customHeight="1">
      <c r="A314" s="126"/>
      <c r="B314" s="126"/>
      <c r="C314" s="126"/>
      <c r="D314" s="126"/>
      <c r="E314" s="126"/>
      <c r="F314" s="134">
        <v>44166</v>
      </c>
      <c r="G314" s="134">
        <v>37591</v>
      </c>
      <c r="H314" s="134">
        <v>39417</v>
      </c>
      <c r="I314" s="134">
        <v>39052</v>
      </c>
      <c r="J314" s="134">
        <v>38687</v>
      </c>
      <c r="K314" s="126"/>
      <c r="L314" s="126">
        <v>-2.7078563999999999E-2</v>
      </c>
      <c r="M314" s="126">
        <v>-0.110106469</v>
      </c>
      <c r="N314" s="126">
        <v>3.2035421000000001E-2</v>
      </c>
      <c r="O314" s="126">
        <v>0.162901881</v>
      </c>
      <c r="P314" s="126">
        <v>0.15985938099999999</v>
      </c>
      <c r="Q314" s="126">
        <v>1.243104215</v>
      </c>
      <c r="R314" s="135">
        <v>4.4499999999999998E-2</v>
      </c>
      <c r="S314" s="126"/>
      <c r="T314" s="126">
        <v>-2.9131743000000002E-2</v>
      </c>
      <c r="U314" s="126">
        <v>-0.103872702</v>
      </c>
      <c r="V314" s="126">
        <v>1.0598691E-2</v>
      </c>
      <c r="W314" s="126">
        <v>0.106798614</v>
      </c>
      <c r="X314" s="126">
        <v>0.12530372300000001</v>
      </c>
      <c r="Y314" s="126">
        <v>1.1159394229999999</v>
      </c>
      <c r="Z314" s="135">
        <v>2.2200000000000001E-2</v>
      </c>
      <c r="AA314" s="126"/>
      <c r="AB314" s="126"/>
      <c r="AC314" s="126"/>
      <c r="AD314" s="126"/>
      <c r="AE314" s="126"/>
      <c r="AF314" s="135">
        <v>2.23E-2</v>
      </c>
      <c r="AG314" s="126">
        <v>0.127164792</v>
      </c>
      <c r="AH314" s="126"/>
      <c r="AI314" s="126"/>
      <c r="AJ314" s="126"/>
      <c r="AK314" s="126"/>
    </row>
    <row r="315" spans="1:37" ht="18" customHeight="1">
      <c r="A315" s="126"/>
      <c r="B315" s="126"/>
      <c r="C315" s="126"/>
      <c r="D315" s="126"/>
      <c r="E315" s="126"/>
      <c r="F315" s="134">
        <v>40148</v>
      </c>
      <c r="G315" s="134">
        <v>40513</v>
      </c>
      <c r="H315" s="134">
        <v>38687</v>
      </c>
      <c r="I315" s="134">
        <v>38687</v>
      </c>
      <c r="J315" s="134">
        <v>38322</v>
      </c>
      <c r="K315" s="126"/>
      <c r="L315" s="126">
        <v>0.114944221</v>
      </c>
      <c r="M315" s="126">
        <v>-2.3338489999999998E-3</v>
      </c>
      <c r="N315" s="126">
        <v>0.15985938099999999</v>
      </c>
      <c r="O315" s="126">
        <v>0.15985938099999999</v>
      </c>
      <c r="P315" s="126">
        <v>0.22464052400000001</v>
      </c>
      <c r="Q315" s="126">
        <v>1.9289381269999999</v>
      </c>
      <c r="R315" s="135">
        <v>0.1404</v>
      </c>
      <c r="S315" s="126"/>
      <c r="T315" s="126">
        <v>8.4059724000000002E-2</v>
      </c>
      <c r="U315" s="126">
        <v>-1.3027189E-2</v>
      </c>
      <c r="V315" s="126">
        <v>0.12530372300000001</v>
      </c>
      <c r="W315" s="126">
        <v>0.12530372300000001</v>
      </c>
      <c r="X315" s="126">
        <v>0.13047150199999999</v>
      </c>
      <c r="Y315" s="126">
        <v>1.5716271479999999</v>
      </c>
      <c r="Z315" s="135">
        <v>9.4600000000000004E-2</v>
      </c>
      <c r="AA315" s="126"/>
      <c r="AB315" s="126"/>
      <c r="AC315" s="126"/>
      <c r="AD315" s="126"/>
      <c r="AE315" s="126"/>
      <c r="AF315" s="135">
        <v>4.58E-2</v>
      </c>
      <c r="AG315" s="126">
        <v>0.35731097899999997</v>
      </c>
      <c r="AH315" s="126"/>
      <c r="AI315" s="126"/>
      <c r="AJ315" s="126"/>
      <c r="AK315" s="126"/>
    </row>
    <row r="316" spans="1:37" ht="18" customHeight="1">
      <c r="A316" s="126"/>
      <c r="B316" s="126"/>
      <c r="C316" s="126"/>
      <c r="D316" s="126"/>
      <c r="E316" s="126"/>
      <c r="F316" s="134">
        <v>40148</v>
      </c>
      <c r="G316" s="134">
        <v>42339</v>
      </c>
      <c r="H316" s="134">
        <v>41609</v>
      </c>
      <c r="I316" s="134">
        <v>40513</v>
      </c>
      <c r="J316" s="134">
        <v>38322</v>
      </c>
      <c r="K316" s="126"/>
      <c r="L316" s="126">
        <v>0.114944221</v>
      </c>
      <c r="M316" s="126">
        <v>4.2629688999999998E-2</v>
      </c>
      <c r="N316" s="126">
        <v>0.17569069600000001</v>
      </c>
      <c r="O316" s="126">
        <v>-2.3338489999999998E-3</v>
      </c>
      <c r="P316" s="126">
        <v>0.22464052400000001</v>
      </c>
      <c r="Q316" s="126">
        <v>1.742936408</v>
      </c>
      <c r="R316" s="135">
        <v>0.11749999999999999</v>
      </c>
      <c r="S316" s="126"/>
      <c r="T316" s="126">
        <v>8.4059724000000002E-2</v>
      </c>
      <c r="U316" s="126">
        <v>1.8520312000000001E-2</v>
      </c>
      <c r="V316" s="126">
        <v>0.152406498</v>
      </c>
      <c r="W316" s="126">
        <v>-1.3027189E-2</v>
      </c>
      <c r="X316" s="126">
        <v>0.13047150199999999</v>
      </c>
      <c r="Y316" s="126">
        <v>1.4512581170000001</v>
      </c>
      <c r="Z316" s="135">
        <v>7.7299999999999994E-2</v>
      </c>
      <c r="AA316" s="126"/>
      <c r="AB316" s="126"/>
      <c r="AC316" s="126"/>
      <c r="AD316" s="126"/>
      <c r="AE316" s="126"/>
      <c r="AF316" s="135">
        <v>4.02E-2</v>
      </c>
      <c r="AG316" s="126">
        <v>0.29167829000000001</v>
      </c>
      <c r="AH316" s="126"/>
      <c r="AI316" s="126"/>
      <c r="AJ316" s="126"/>
      <c r="AK316" s="126"/>
    </row>
    <row r="317" spans="1:37" ht="18" customHeight="1">
      <c r="A317" s="126"/>
      <c r="B317" s="126"/>
      <c r="C317" s="126"/>
      <c r="D317" s="126"/>
      <c r="E317" s="126"/>
      <c r="F317" s="134">
        <v>41609</v>
      </c>
      <c r="G317" s="134">
        <v>44531</v>
      </c>
      <c r="H317" s="134">
        <v>37591</v>
      </c>
      <c r="I317" s="134">
        <v>43800</v>
      </c>
      <c r="J317" s="134">
        <v>44166</v>
      </c>
      <c r="K317" s="126"/>
      <c r="L317" s="126">
        <v>0.17569069600000001</v>
      </c>
      <c r="M317" s="126">
        <v>0.16416114700000001</v>
      </c>
      <c r="N317" s="126">
        <v>-0.110106469</v>
      </c>
      <c r="O317" s="126">
        <v>0.14133490000000001</v>
      </c>
      <c r="P317" s="126">
        <v>-2.7078563999999999E-2</v>
      </c>
      <c r="Q317" s="126">
        <v>1.4105810480000001</v>
      </c>
      <c r="R317" s="135">
        <v>7.1199999999999999E-2</v>
      </c>
      <c r="S317" s="126"/>
      <c r="T317" s="126">
        <v>0.152406498</v>
      </c>
      <c r="U317" s="126">
        <v>0.116135562</v>
      </c>
      <c r="V317" s="126">
        <v>-0.103872702</v>
      </c>
      <c r="W317" s="126">
        <v>0.134180562</v>
      </c>
      <c r="X317" s="126">
        <v>-2.9131743000000002E-2</v>
      </c>
      <c r="Y317" s="126">
        <v>1.309595324</v>
      </c>
      <c r="Z317" s="135">
        <v>5.5399999999999998E-2</v>
      </c>
      <c r="AA317" s="126"/>
      <c r="AB317" s="126"/>
      <c r="AC317" s="126"/>
      <c r="AD317" s="126"/>
      <c r="AE317" s="126"/>
      <c r="AF317" s="135">
        <v>1.5800000000000002E-2</v>
      </c>
      <c r="AG317" s="126">
        <v>0.100985724</v>
      </c>
      <c r="AH317" s="126"/>
      <c r="AI317" s="126"/>
      <c r="AJ317" s="126"/>
      <c r="AK317" s="126"/>
    </row>
    <row r="318" spans="1:37" ht="18" customHeight="1">
      <c r="A318" s="126"/>
      <c r="B318" s="126"/>
      <c r="C318" s="126"/>
      <c r="D318" s="126"/>
      <c r="E318" s="126"/>
      <c r="F318" s="134">
        <v>38687</v>
      </c>
      <c r="G318" s="134">
        <v>37591</v>
      </c>
      <c r="H318" s="134">
        <v>44531</v>
      </c>
      <c r="I318" s="134">
        <v>42705</v>
      </c>
      <c r="J318" s="134">
        <v>40148</v>
      </c>
      <c r="K318" s="126"/>
      <c r="L318" s="126">
        <v>0.15985938099999999</v>
      </c>
      <c r="M318" s="126">
        <v>-0.110106469</v>
      </c>
      <c r="N318" s="126">
        <v>0.16416114700000001</v>
      </c>
      <c r="O318" s="126">
        <v>4.8077380000000003E-2</v>
      </c>
      <c r="P318" s="126">
        <v>0.114944221</v>
      </c>
      <c r="Q318" s="126">
        <v>1.457810512</v>
      </c>
      <c r="R318" s="135">
        <v>7.8299999999999995E-2</v>
      </c>
      <c r="S318" s="126"/>
      <c r="T318" s="126">
        <v>0.12530372300000001</v>
      </c>
      <c r="U318" s="126">
        <v>-0.103872702</v>
      </c>
      <c r="V318" s="126">
        <v>0.116135562</v>
      </c>
      <c r="W318" s="126">
        <v>3.7457123000000002E-2</v>
      </c>
      <c r="X318" s="126">
        <v>8.4059724000000002E-2</v>
      </c>
      <c r="Y318" s="126">
        <v>1.295741904</v>
      </c>
      <c r="Z318" s="135">
        <v>5.3199999999999997E-2</v>
      </c>
      <c r="AA318" s="126"/>
      <c r="AB318" s="126"/>
      <c r="AC318" s="126"/>
      <c r="AD318" s="126"/>
      <c r="AE318" s="126"/>
      <c r="AF318" s="135">
        <v>2.5100000000000001E-2</v>
      </c>
      <c r="AG318" s="126">
        <v>0.162068608</v>
      </c>
      <c r="AH318" s="126"/>
      <c r="AI318" s="126"/>
      <c r="AJ318" s="126"/>
      <c r="AK318" s="126"/>
    </row>
    <row r="319" spans="1:37" ht="18" customHeight="1">
      <c r="A319" s="126"/>
      <c r="B319" s="126"/>
      <c r="C319" s="126"/>
      <c r="D319" s="126"/>
      <c r="E319" s="126"/>
      <c r="F319" s="134">
        <v>41974</v>
      </c>
      <c r="G319" s="134">
        <v>37956</v>
      </c>
      <c r="H319" s="134">
        <v>43800</v>
      </c>
      <c r="I319" s="134">
        <v>43435</v>
      </c>
      <c r="J319" s="134">
        <v>42705</v>
      </c>
      <c r="K319" s="126"/>
      <c r="L319" s="126">
        <v>9.7781324000000003E-2</v>
      </c>
      <c r="M319" s="126">
        <v>5.7538615000000001E-2</v>
      </c>
      <c r="N319" s="126">
        <v>0.14133490000000001</v>
      </c>
      <c r="O319" s="126">
        <v>-1.2468648000000001E-2</v>
      </c>
      <c r="P319" s="126">
        <v>4.8077380000000003E-2</v>
      </c>
      <c r="Q319" s="126">
        <v>1.3941202500000001</v>
      </c>
      <c r="R319" s="135">
        <v>6.8699999999999997E-2</v>
      </c>
      <c r="S319" s="126"/>
      <c r="T319" s="126">
        <v>7.8593466000000001E-2</v>
      </c>
      <c r="U319" s="126">
        <v>2.2718952000000001E-2</v>
      </c>
      <c r="V319" s="126">
        <v>0.134180562</v>
      </c>
      <c r="W319" s="126">
        <v>-2.5883666999999999E-2</v>
      </c>
      <c r="X319" s="126">
        <v>3.7457123000000002E-2</v>
      </c>
      <c r="Y319" s="126">
        <v>1.2802641669999999</v>
      </c>
      <c r="Z319" s="135">
        <v>5.0700000000000002E-2</v>
      </c>
      <c r="AA319" s="126"/>
      <c r="AB319" s="126"/>
      <c r="AC319" s="126"/>
      <c r="AD319" s="126"/>
      <c r="AE319" s="126"/>
      <c r="AF319" s="135">
        <v>1.8100000000000002E-2</v>
      </c>
      <c r="AG319" s="126">
        <v>0.113856083</v>
      </c>
      <c r="AH319" s="126"/>
      <c r="AI319" s="126"/>
      <c r="AJ319" s="126"/>
      <c r="AK319" s="126"/>
    </row>
    <row r="320" spans="1:37" ht="18" customHeight="1">
      <c r="A320" s="126"/>
      <c r="B320" s="126"/>
      <c r="C320" s="126"/>
      <c r="D320" s="126"/>
      <c r="E320" s="126"/>
      <c r="F320" s="134">
        <v>38322</v>
      </c>
      <c r="G320" s="134">
        <v>37591</v>
      </c>
      <c r="H320" s="134">
        <v>44896</v>
      </c>
      <c r="I320" s="134">
        <v>41609</v>
      </c>
      <c r="J320" s="134">
        <v>44896</v>
      </c>
      <c r="K320" s="126"/>
      <c r="L320" s="126">
        <v>0.22464052400000001</v>
      </c>
      <c r="M320" s="126">
        <v>-0.110106469</v>
      </c>
      <c r="N320" s="126">
        <v>-7.6337504E-2</v>
      </c>
      <c r="O320" s="126">
        <v>0.17569069600000001</v>
      </c>
      <c r="P320" s="126">
        <v>-7.6337504E-2</v>
      </c>
      <c r="Q320" s="126">
        <v>1.147458783</v>
      </c>
      <c r="R320" s="135">
        <v>2.7900000000000001E-2</v>
      </c>
      <c r="S320" s="126"/>
      <c r="T320" s="126">
        <v>0.13047150199999999</v>
      </c>
      <c r="U320" s="126">
        <v>-0.103872702</v>
      </c>
      <c r="V320" s="126">
        <v>-0.100910782</v>
      </c>
      <c r="W320" s="126">
        <v>0.152406498</v>
      </c>
      <c r="X320" s="126">
        <v>-0.100910782</v>
      </c>
      <c r="Y320" s="126">
        <v>0.97744205699999998</v>
      </c>
      <c r="Z320" s="135">
        <v>-4.5999999999999999E-3</v>
      </c>
      <c r="AA320" s="126"/>
      <c r="AB320" s="126"/>
      <c r="AC320" s="126"/>
      <c r="AD320" s="126"/>
      <c r="AE320" s="126"/>
      <c r="AF320" s="135">
        <v>3.2399999999999998E-2</v>
      </c>
      <c r="AG320" s="126">
        <v>0.17001672600000001</v>
      </c>
      <c r="AH320" s="126"/>
      <c r="AI320" s="126"/>
      <c r="AJ320" s="126"/>
      <c r="AK320" s="126"/>
    </row>
    <row r="321" spans="1:37" ht="18" customHeight="1">
      <c r="A321" s="126"/>
      <c r="B321" s="126"/>
      <c r="C321" s="126"/>
      <c r="D321" s="126"/>
      <c r="E321" s="126"/>
      <c r="F321" s="134">
        <v>43435</v>
      </c>
      <c r="G321" s="134">
        <v>43800</v>
      </c>
      <c r="H321" s="134">
        <v>40878</v>
      </c>
      <c r="I321" s="134">
        <v>41609</v>
      </c>
      <c r="J321" s="134">
        <v>42705</v>
      </c>
      <c r="K321" s="126"/>
      <c r="L321" s="126">
        <v>-1.2468648000000001E-2</v>
      </c>
      <c r="M321" s="126">
        <v>0.14133490000000001</v>
      </c>
      <c r="N321" s="126">
        <v>-5.5772149E-2</v>
      </c>
      <c r="O321" s="126">
        <v>0.17569069600000001</v>
      </c>
      <c r="P321" s="126">
        <v>4.8077380000000003E-2</v>
      </c>
      <c r="Q321" s="126">
        <v>1.3456298310000001</v>
      </c>
      <c r="R321" s="135">
        <v>6.1199999999999997E-2</v>
      </c>
      <c r="S321" s="126"/>
      <c r="T321" s="126">
        <v>-2.5883666999999999E-2</v>
      </c>
      <c r="U321" s="126">
        <v>0.134180562</v>
      </c>
      <c r="V321" s="126">
        <v>-5.3316501000000002E-2</v>
      </c>
      <c r="W321" s="126">
        <v>0.152406498</v>
      </c>
      <c r="X321" s="126">
        <v>3.7457123000000002E-2</v>
      </c>
      <c r="Y321" s="126">
        <v>1.2774220409999999</v>
      </c>
      <c r="Z321" s="135">
        <v>5.0200000000000002E-2</v>
      </c>
      <c r="AA321" s="126"/>
      <c r="AB321" s="126"/>
      <c r="AC321" s="126"/>
      <c r="AD321" s="126"/>
      <c r="AE321" s="126"/>
      <c r="AF321" s="135">
        <v>1.0999999999999999E-2</v>
      </c>
      <c r="AG321" s="126">
        <v>6.8207790000000004E-2</v>
      </c>
      <c r="AH321" s="126"/>
      <c r="AI321" s="126"/>
      <c r="AJ321" s="126"/>
      <c r="AK321" s="126"/>
    </row>
    <row r="322" spans="1:37" ht="18" customHeight="1">
      <c r="A322" s="126"/>
      <c r="B322" s="126"/>
      <c r="C322" s="126"/>
      <c r="D322" s="126"/>
      <c r="E322" s="126"/>
      <c r="F322" s="134">
        <v>38322</v>
      </c>
      <c r="G322" s="134">
        <v>41609</v>
      </c>
      <c r="H322" s="134">
        <v>41974</v>
      </c>
      <c r="I322" s="134">
        <v>41609</v>
      </c>
      <c r="J322" s="134">
        <v>42339</v>
      </c>
      <c r="K322" s="126"/>
      <c r="L322" s="126">
        <v>0.22464052400000001</v>
      </c>
      <c r="M322" s="126">
        <v>0.17569069600000001</v>
      </c>
      <c r="N322" s="126">
        <v>9.7781324000000003E-2</v>
      </c>
      <c r="O322" s="126">
        <v>0.17569069600000001</v>
      </c>
      <c r="P322" s="126">
        <v>4.2629688999999998E-2</v>
      </c>
      <c r="Q322" s="126">
        <v>2.0471179560000001</v>
      </c>
      <c r="R322" s="135">
        <v>0.15409999999999999</v>
      </c>
      <c r="S322" s="126"/>
      <c r="T322" s="126">
        <v>0.13047150199999999</v>
      </c>
      <c r="U322" s="126">
        <v>0.152406498</v>
      </c>
      <c r="V322" s="126">
        <v>7.8593466000000001E-2</v>
      </c>
      <c r="W322" s="126">
        <v>0.152406498</v>
      </c>
      <c r="X322" s="126">
        <v>1.8520312000000001E-2</v>
      </c>
      <c r="Y322" s="126">
        <v>1.703011708</v>
      </c>
      <c r="Z322" s="135">
        <v>0.1124</v>
      </c>
      <c r="AA322" s="126"/>
      <c r="AB322" s="126"/>
      <c r="AC322" s="126"/>
      <c r="AD322" s="126"/>
      <c r="AE322" s="126"/>
      <c r="AF322" s="135">
        <v>4.1700000000000001E-2</v>
      </c>
      <c r="AG322" s="126">
        <v>0.344106248</v>
      </c>
      <c r="AH322" s="126"/>
      <c r="AI322" s="126"/>
      <c r="AJ322" s="126"/>
      <c r="AK322" s="126"/>
    </row>
    <row r="323" spans="1:37" ht="18" customHeight="1">
      <c r="A323" s="126"/>
      <c r="B323" s="126"/>
      <c r="C323" s="126"/>
      <c r="D323" s="126"/>
      <c r="E323" s="126"/>
      <c r="F323" s="134">
        <v>39417</v>
      </c>
      <c r="G323" s="134">
        <v>38687</v>
      </c>
      <c r="H323" s="134">
        <v>40148</v>
      </c>
      <c r="I323" s="134">
        <v>41609</v>
      </c>
      <c r="J323" s="134">
        <v>40878</v>
      </c>
      <c r="K323" s="126"/>
      <c r="L323" s="126">
        <v>3.2035421000000001E-2</v>
      </c>
      <c r="M323" s="126">
        <v>0.15985938099999999</v>
      </c>
      <c r="N323" s="126">
        <v>0.114944221</v>
      </c>
      <c r="O323" s="126">
        <v>0.17569069600000001</v>
      </c>
      <c r="P323" s="126">
        <v>-5.5772149E-2</v>
      </c>
      <c r="Q323" s="126">
        <v>1.532281148</v>
      </c>
      <c r="R323" s="135">
        <v>8.9099999999999999E-2</v>
      </c>
      <c r="S323" s="126"/>
      <c r="T323" s="126">
        <v>1.0598691E-2</v>
      </c>
      <c r="U323" s="126">
        <v>0.12530372300000001</v>
      </c>
      <c r="V323" s="126">
        <v>8.4059724000000002E-2</v>
      </c>
      <c r="W323" s="126">
        <v>0.152406498</v>
      </c>
      <c r="X323" s="126">
        <v>-5.3316501000000002E-2</v>
      </c>
      <c r="Y323" s="126">
        <v>1.375823053</v>
      </c>
      <c r="Z323" s="135">
        <v>6.59E-2</v>
      </c>
      <c r="AA323" s="126"/>
      <c r="AB323" s="126"/>
      <c r="AC323" s="126"/>
      <c r="AD323" s="126"/>
      <c r="AE323" s="126"/>
      <c r="AF323" s="135">
        <v>2.3199999999999998E-2</v>
      </c>
      <c r="AG323" s="126">
        <v>0.15645809399999999</v>
      </c>
      <c r="AH323" s="126"/>
      <c r="AI323" s="126"/>
      <c r="AJ323" s="126"/>
      <c r="AK323" s="126"/>
    </row>
    <row r="324" spans="1:37" ht="18" customHeight="1">
      <c r="A324" s="126"/>
      <c r="B324" s="126"/>
      <c r="C324" s="126"/>
      <c r="D324" s="126"/>
      <c r="E324" s="126"/>
      <c r="F324" s="134">
        <v>43800</v>
      </c>
      <c r="G324" s="134">
        <v>41609</v>
      </c>
      <c r="H324" s="134">
        <v>39783</v>
      </c>
      <c r="I324" s="134">
        <v>42705</v>
      </c>
      <c r="J324" s="134">
        <v>43435</v>
      </c>
      <c r="K324" s="126"/>
      <c r="L324" s="126">
        <v>0.14133490000000001</v>
      </c>
      <c r="M324" s="126">
        <v>0.17569069600000001</v>
      </c>
      <c r="N324" s="126">
        <v>-0.29750054799999998</v>
      </c>
      <c r="O324" s="126">
        <v>4.8077380000000003E-2</v>
      </c>
      <c r="P324" s="126">
        <v>-1.2468648000000001E-2</v>
      </c>
      <c r="Q324" s="126">
        <v>1.0566819679999999</v>
      </c>
      <c r="R324" s="135">
        <v>1.11E-2</v>
      </c>
      <c r="S324" s="126"/>
      <c r="T324" s="126">
        <v>0.134180562</v>
      </c>
      <c r="U324" s="126">
        <v>0.152406498</v>
      </c>
      <c r="V324" s="126">
        <v>-0.25525298200000002</v>
      </c>
      <c r="W324" s="126">
        <v>3.7457123000000002E-2</v>
      </c>
      <c r="X324" s="126">
        <v>-2.5883666999999999E-2</v>
      </c>
      <c r="Y324" s="126">
        <v>1.0438413719999999</v>
      </c>
      <c r="Z324" s="135">
        <v>8.6E-3</v>
      </c>
      <c r="AA324" s="126"/>
      <c r="AB324" s="126"/>
      <c r="AC324" s="126"/>
      <c r="AD324" s="126"/>
      <c r="AE324" s="126"/>
      <c r="AF324" s="135">
        <v>2.5000000000000001E-3</v>
      </c>
      <c r="AG324" s="126">
        <v>1.2840595999999999E-2</v>
      </c>
      <c r="AH324" s="126"/>
      <c r="AI324" s="126"/>
      <c r="AJ324" s="126"/>
      <c r="AK324" s="126"/>
    </row>
    <row r="325" spans="1:37" ht="18" customHeight="1">
      <c r="A325" s="126"/>
      <c r="B325" s="126"/>
      <c r="C325" s="126"/>
      <c r="D325" s="126"/>
      <c r="E325" s="126"/>
      <c r="F325" s="134">
        <v>40878</v>
      </c>
      <c r="G325" s="134">
        <v>42705</v>
      </c>
      <c r="H325" s="134">
        <v>41609</v>
      </c>
      <c r="I325" s="134">
        <v>40513</v>
      </c>
      <c r="J325" s="134">
        <v>40148</v>
      </c>
      <c r="K325" s="126"/>
      <c r="L325" s="126">
        <v>-5.5772149E-2</v>
      </c>
      <c r="M325" s="126">
        <v>4.8077380000000003E-2</v>
      </c>
      <c r="N325" s="126">
        <v>0.17569069600000001</v>
      </c>
      <c r="O325" s="126">
        <v>-2.3338489999999998E-3</v>
      </c>
      <c r="P325" s="126">
        <v>0.114944221</v>
      </c>
      <c r="Q325" s="126">
        <v>1.3239322689999999</v>
      </c>
      <c r="R325" s="135">
        <v>5.7700000000000001E-2</v>
      </c>
      <c r="S325" s="126"/>
      <c r="T325" s="126">
        <v>-5.3316501000000002E-2</v>
      </c>
      <c r="U325" s="126">
        <v>3.7457123000000002E-2</v>
      </c>
      <c r="V325" s="126">
        <v>0.152406498</v>
      </c>
      <c r="W325" s="126">
        <v>-1.3027189E-2</v>
      </c>
      <c r="X325" s="126">
        <v>8.4059724000000002E-2</v>
      </c>
      <c r="Y325" s="126">
        <v>1.230695745</v>
      </c>
      <c r="Z325" s="135">
        <v>4.24E-2</v>
      </c>
      <c r="AA325" s="126"/>
      <c r="AB325" s="126"/>
      <c r="AC325" s="126"/>
      <c r="AD325" s="126"/>
      <c r="AE325" s="126"/>
      <c r="AF325" s="135">
        <v>1.5299999999999999E-2</v>
      </c>
      <c r="AG325" s="126">
        <v>9.3236523000000002E-2</v>
      </c>
      <c r="AH325" s="126"/>
      <c r="AI325" s="126"/>
      <c r="AJ325" s="126"/>
      <c r="AK325" s="126"/>
    </row>
    <row r="326" spans="1:37" ht="18" customHeight="1">
      <c r="A326" s="126"/>
      <c r="B326" s="126"/>
      <c r="C326" s="126"/>
      <c r="D326" s="126"/>
      <c r="E326" s="126"/>
      <c r="F326" s="134">
        <v>44896</v>
      </c>
      <c r="G326" s="134">
        <v>38687</v>
      </c>
      <c r="H326" s="134">
        <v>43800</v>
      </c>
      <c r="I326" s="134">
        <v>39417</v>
      </c>
      <c r="J326" s="134">
        <v>44166</v>
      </c>
      <c r="K326" s="126"/>
      <c r="L326" s="126">
        <v>-7.6337504E-2</v>
      </c>
      <c r="M326" s="126">
        <v>0.15985938099999999</v>
      </c>
      <c r="N326" s="126">
        <v>0.14133490000000001</v>
      </c>
      <c r="O326" s="126">
        <v>3.2035421000000001E-2</v>
      </c>
      <c r="P326" s="126">
        <v>-2.7078563999999999E-2</v>
      </c>
      <c r="Q326" s="126">
        <v>1.258365473</v>
      </c>
      <c r="R326" s="135">
        <v>4.7E-2</v>
      </c>
      <c r="S326" s="126"/>
      <c r="T326" s="126">
        <v>-0.100910782</v>
      </c>
      <c r="U326" s="126">
        <v>0.12530372300000001</v>
      </c>
      <c r="V326" s="126">
        <v>0.134180562</v>
      </c>
      <c r="W326" s="126">
        <v>1.0598691E-2</v>
      </c>
      <c r="X326" s="126">
        <v>-2.9131743000000002E-2</v>
      </c>
      <c r="Y326" s="126">
        <v>1.15032033</v>
      </c>
      <c r="Z326" s="135">
        <v>2.8400000000000002E-2</v>
      </c>
      <c r="AA326" s="126"/>
      <c r="AB326" s="126"/>
      <c r="AC326" s="126"/>
      <c r="AD326" s="126"/>
      <c r="AE326" s="126"/>
      <c r="AF326" s="135">
        <v>1.8599999999999998E-2</v>
      </c>
      <c r="AG326" s="126">
        <v>0.108045143</v>
      </c>
      <c r="AH326" s="126"/>
      <c r="AI326" s="126"/>
      <c r="AJ326" s="126"/>
      <c r="AK326" s="126"/>
    </row>
    <row r="327" spans="1:37" ht="18" customHeight="1">
      <c r="A327" s="126"/>
      <c r="B327" s="126"/>
      <c r="C327" s="126"/>
      <c r="D327" s="126"/>
      <c r="E327" s="126"/>
      <c r="F327" s="134">
        <v>44896</v>
      </c>
      <c r="G327" s="134">
        <v>39417</v>
      </c>
      <c r="H327" s="134">
        <v>44896</v>
      </c>
      <c r="I327" s="134">
        <v>38687</v>
      </c>
      <c r="J327" s="134">
        <v>39417</v>
      </c>
      <c r="K327" s="126"/>
      <c r="L327" s="126">
        <v>-7.6337504E-2</v>
      </c>
      <c r="M327" s="126">
        <v>3.2035421000000001E-2</v>
      </c>
      <c r="N327" s="126">
        <v>-7.6337504E-2</v>
      </c>
      <c r="O327" s="126">
        <v>0.15985938099999999</v>
      </c>
      <c r="P327" s="126">
        <v>3.2035421000000001E-2</v>
      </c>
      <c r="Q327" s="126">
        <v>1.0738552560000001</v>
      </c>
      <c r="R327" s="135">
        <v>1.44E-2</v>
      </c>
      <c r="S327" s="126"/>
      <c r="T327" s="126">
        <v>-0.100910782</v>
      </c>
      <c r="U327" s="126">
        <v>1.0598691E-2</v>
      </c>
      <c r="V327" s="126">
        <v>-0.100910782</v>
      </c>
      <c r="W327" s="126">
        <v>0.12530372300000001</v>
      </c>
      <c r="X327" s="126">
        <v>1.0598691E-2</v>
      </c>
      <c r="Y327" s="126">
        <v>0.94618188800000003</v>
      </c>
      <c r="Z327" s="135">
        <v>-1.0999999999999999E-2</v>
      </c>
      <c r="AA327" s="126"/>
      <c r="AB327" s="126"/>
      <c r="AC327" s="126"/>
      <c r="AD327" s="126"/>
      <c r="AE327" s="126"/>
      <c r="AF327" s="135">
        <v>2.5399999999999999E-2</v>
      </c>
      <c r="AG327" s="126">
        <v>0.12767336800000001</v>
      </c>
      <c r="AH327" s="126"/>
      <c r="AI327" s="126"/>
      <c r="AJ327" s="126"/>
      <c r="AK327" s="126"/>
    </row>
    <row r="328" spans="1:37" ht="18" customHeight="1">
      <c r="A328" s="126"/>
      <c r="B328" s="126"/>
      <c r="C328" s="126"/>
      <c r="D328" s="126"/>
      <c r="E328" s="126"/>
      <c r="F328" s="134">
        <v>42339</v>
      </c>
      <c r="G328" s="134">
        <v>39417</v>
      </c>
      <c r="H328" s="134">
        <v>37591</v>
      </c>
      <c r="I328" s="134">
        <v>40878</v>
      </c>
      <c r="J328" s="134">
        <v>39783</v>
      </c>
      <c r="K328" s="126"/>
      <c r="L328" s="126">
        <v>4.2629688999999998E-2</v>
      </c>
      <c r="M328" s="126">
        <v>3.2035421000000001E-2</v>
      </c>
      <c r="N328" s="126">
        <v>-0.110106469</v>
      </c>
      <c r="O328" s="126">
        <v>-5.5772149E-2</v>
      </c>
      <c r="P328" s="126">
        <v>-0.29750054799999998</v>
      </c>
      <c r="Q328" s="126">
        <v>0.67792809300000001</v>
      </c>
      <c r="R328" s="135">
        <v>-7.4800000000000005E-2</v>
      </c>
      <c r="S328" s="126"/>
      <c r="T328" s="126">
        <v>1.8520312000000001E-2</v>
      </c>
      <c r="U328" s="126">
        <v>1.0598691E-2</v>
      </c>
      <c r="V328" s="126">
        <v>-0.103872702</v>
      </c>
      <c r="W328" s="126">
        <v>-5.3316501000000002E-2</v>
      </c>
      <c r="X328" s="126">
        <v>-0.25525298200000002</v>
      </c>
      <c r="Y328" s="126">
        <v>0.68159258599999994</v>
      </c>
      <c r="Z328" s="135">
        <v>-7.3800000000000004E-2</v>
      </c>
      <c r="AA328" s="126"/>
      <c r="AB328" s="126"/>
      <c r="AC328" s="126"/>
      <c r="AD328" s="126"/>
      <c r="AE328" s="126"/>
      <c r="AF328" s="135">
        <v>-1E-3</v>
      </c>
      <c r="AG328" s="126">
        <v>-3.664493E-3</v>
      </c>
      <c r="AH328" s="126"/>
      <c r="AI328" s="126"/>
      <c r="AJ328" s="126"/>
      <c r="AK328" s="126"/>
    </row>
    <row r="329" spans="1:37" ht="18" customHeight="1">
      <c r="A329" s="126"/>
      <c r="B329" s="126"/>
      <c r="C329" s="126"/>
      <c r="D329" s="126"/>
      <c r="E329" s="126"/>
      <c r="F329" s="134">
        <v>43435</v>
      </c>
      <c r="G329" s="134">
        <v>39783</v>
      </c>
      <c r="H329" s="134">
        <v>44896</v>
      </c>
      <c r="I329" s="134">
        <v>39052</v>
      </c>
      <c r="J329" s="134">
        <v>40878</v>
      </c>
      <c r="K329" s="126"/>
      <c r="L329" s="126">
        <v>-1.2468648000000001E-2</v>
      </c>
      <c r="M329" s="126">
        <v>-0.29750054799999998</v>
      </c>
      <c r="N329" s="126">
        <v>-7.6337504E-2</v>
      </c>
      <c r="O329" s="126">
        <v>0.162901881</v>
      </c>
      <c r="P329" s="126">
        <v>-5.5772149E-2</v>
      </c>
      <c r="Q329" s="126">
        <v>0.75640603200000001</v>
      </c>
      <c r="R329" s="135">
        <v>-5.4300000000000001E-2</v>
      </c>
      <c r="S329" s="126"/>
      <c r="T329" s="126">
        <v>-2.5883666999999999E-2</v>
      </c>
      <c r="U329" s="126">
        <v>-0.25525298200000002</v>
      </c>
      <c r="V329" s="126">
        <v>-0.100910782</v>
      </c>
      <c r="W329" s="126">
        <v>0.106798614</v>
      </c>
      <c r="X329" s="126">
        <v>-5.3316501000000002E-2</v>
      </c>
      <c r="Y329" s="126">
        <v>0.71995590099999995</v>
      </c>
      <c r="Z329" s="135">
        <v>-6.3600000000000004E-2</v>
      </c>
      <c r="AA329" s="126"/>
      <c r="AB329" s="126"/>
      <c r="AC329" s="126"/>
      <c r="AD329" s="126"/>
      <c r="AE329" s="126"/>
      <c r="AF329" s="135">
        <v>9.2999999999999992E-3</v>
      </c>
      <c r="AG329" s="126">
        <v>3.6450130999999997E-2</v>
      </c>
      <c r="AH329" s="126"/>
      <c r="AI329" s="126"/>
      <c r="AJ329" s="126"/>
      <c r="AK329" s="126"/>
    </row>
    <row r="330" spans="1:37" ht="18" customHeight="1">
      <c r="A330" s="126"/>
      <c r="B330" s="126"/>
      <c r="C330" s="126"/>
      <c r="D330" s="126"/>
      <c r="E330" s="126"/>
      <c r="F330" s="134">
        <v>41609</v>
      </c>
      <c r="G330" s="134">
        <v>42339</v>
      </c>
      <c r="H330" s="134">
        <v>37591</v>
      </c>
      <c r="I330" s="134">
        <v>43435</v>
      </c>
      <c r="J330" s="134">
        <v>38687</v>
      </c>
      <c r="K330" s="126"/>
      <c r="L330" s="126">
        <v>0.17569069600000001</v>
      </c>
      <c r="M330" s="126">
        <v>4.2629688999999998E-2</v>
      </c>
      <c r="N330" s="126">
        <v>-0.110106469</v>
      </c>
      <c r="O330" s="126">
        <v>-1.2468648000000001E-2</v>
      </c>
      <c r="P330" s="126">
        <v>0.15985938099999999</v>
      </c>
      <c r="Q330" s="126">
        <v>1.291242134</v>
      </c>
      <c r="R330" s="135">
        <v>5.2499999999999998E-2</v>
      </c>
      <c r="S330" s="126"/>
      <c r="T330" s="126">
        <v>0.152406498</v>
      </c>
      <c r="U330" s="126">
        <v>1.8520312000000001E-2</v>
      </c>
      <c r="V330" s="126">
        <v>-0.103872702</v>
      </c>
      <c r="W330" s="126">
        <v>-2.5883666999999999E-2</v>
      </c>
      <c r="X330" s="126">
        <v>0.12530372300000001</v>
      </c>
      <c r="Y330" s="126">
        <v>1.1811330200000001</v>
      </c>
      <c r="Z330" s="135">
        <v>3.39E-2</v>
      </c>
      <c r="AA330" s="126"/>
      <c r="AB330" s="126"/>
      <c r="AC330" s="126"/>
      <c r="AD330" s="126"/>
      <c r="AE330" s="126"/>
      <c r="AF330" s="135">
        <v>1.8599999999999998E-2</v>
      </c>
      <c r="AG330" s="126">
        <v>0.11010911399999999</v>
      </c>
      <c r="AH330" s="126"/>
      <c r="AI330" s="126"/>
      <c r="AJ330" s="126"/>
      <c r="AK330" s="126"/>
    </row>
    <row r="331" spans="1:37" ht="18" customHeight="1">
      <c r="A331" s="126"/>
      <c r="B331" s="126"/>
      <c r="C331" s="126"/>
      <c r="D331" s="126"/>
      <c r="E331" s="126"/>
      <c r="F331" s="134">
        <v>40148</v>
      </c>
      <c r="G331" s="134">
        <v>42339</v>
      </c>
      <c r="H331" s="134">
        <v>43070</v>
      </c>
      <c r="I331" s="134">
        <v>43070</v>
      </c>
      <c r="J331" s="134">
        <v>40513</v>
      </c>
      <c r="K331" s="126"/>
      <c r="L331" s="126">
        <v>0.114944221</v>
      </c>
      <c r="M331" s="126">
        <v>4.2629688999999998E-2</v>
      </c>
      <c r="N331" s="126">
        <v>5.8498151999999998E-2</v>
      </c>
      <c r="O331" s="126">
        <v>5.8498151999999998E-2</v>
      </c>
      <c r="P331" s="126">
        <v>-2.3338489999999998E-3</v>
      </c>
      <c r="Q331" s="126">
        <v>1.31289729</v>
      </c>
      <c r="R331" s="135">
        <v>5.6000000000000001E-2</v>
      </c>
      <c r="S331" s="126"/>
      <c r="T331" s="126">
        <v>8.4059724000000002E-2</v>
      </c>
      <c r="U331" s="126">
        <v>1.8520312000000001E-2</v>
      </c>
      <c r="V331" s="126">
        <v>4.6875676999999998E-2</v>
      </c>
      <c r="W331" s="126">
        <v>4.6875676999999998E-2</v>
      </c>
      <c r="X331" s="126">
        <v>-1.3027189E-2</v>
      </c>
      <c r="Y331" s="126">
        <v>1.2011797529999999</v>
      </c>
      <c r="Z331" s="135">
        <v>3.73E-2</v>
      </c>
      <c r="AA331" s="126"/>
      <c r="AB331" s="126"/>
      <c r="AC331" s="126"/>
      <c r="AD331" s="126"/>
      <c r="AE331" s="126"/>
      <c r="AF331" s="135">
        <v>1.8599999999999998E-2</v>
      </c>
      <c r="AG331" s="126">
        <v>0.11171753600000001</v>
      </c>
      <c r="AH331" s="126"/>
      <c r="AI331" s="126"/>
      <c r="AJ331" s="126"/>
      <c r="AK331" s="126"/>
    </row>
    <row r="332" spans="1:37" ht="18" customHeight="1">
      <c r="A332" s="126"/>
      <c r="B332" s="126"/>
      <c r="C332" s="126"/>
      <c r="D332" s="126"/>
      <c r="E332" s="126"/>
      <c r="F332" s="134">
        <v>38322</v>
      </c>
      <c r="G332" s="134">
        <v>43800</v>
      </c>
      <c r="H332" s="134">
        <v>43070</v>
      </c>
      <c r="I332" s="134">
        <v>44896</v>
      </c>
      <c r="J332" s="134">
        <v>40513</v>
      </c>
      <c r="K332" s="126"/>
      <c r="L332" s="126">
        <v>0.22464052400000001</v>
      </c>
      <c r="M332" s="126">
        <v>0.14133490000000001</v>
      </c>
      <c r="N332" s="126">
        <v>5.8498151999999998E-2</v>
      </c>
      <c r="O332" s="126">
        <v>-7.6337504E-2</v>
      </c>
      <c r="P332" s="126">
        <v>-2.3338489999999998E-3</v>
      </c>
      <c r="Q332" s="126">
        <v>1.413123106</v>
      </c>
      <c r="R332" s="135">
        <v>7.1599999999999997E-2</v>
      </c>
      <c r="S332" s="126"/>
      <c r="T332" s="126">
        <v>0.13047150199999999</v>
      </c>
      <c r="U332" s="126">
        <v>0.134180562</v>
      </c>
      <c r="V332" s="126">
        <v>4.6875676999999998E-2</v>
      </c>
      <c r="W332" s="126">
        <v>-0.100910782</v>
      </c>
      <c r="X332" s="126">
        <v>-1.3027189E-2</v>
      </c>
      <c r="Y332" s="126">
        <v>1.2184624420000001</v>
      </c>
      <c r="Z332" s="135">
        <v>4.0300000000000002E-2</v>
      </c>
      <c r="AA332" s="126"/>
      <c r="AB332" s="126"/>
      <c r="AC332" s="126"/>
      <c r="AD332" s="126"/>
      <c r="AE332" s="126"/>
      <c r="AF332" s="135">
        <v>3.1300000000000001E-2</v>
      </c>
      <c r="AG332" s="126">
        <v>0.19466066400000001</v>
      </c>
      <c r="AH332" s="126"/>
      <c r="AI332" s="126"/>
      <c r="AJ332" s="126"/>
      <c r="AK332" s="126"/>
    </row>
    <row r="333" spans="1:37" ht="18" customHeight="1">
      <c r="A333" s="126"/>
      <c r="B333" s="126"/>
      <c r="C333" s="126"/>
      <c r="D333" s="126"/>
      <c r="E333" s="126"/>
      <c r="F333" s="134">
        <v>44896</v>
      </c>
      <c r="G333" s="134">
        <v>43800</v>
      </c>
      <c r="H333" s="134">
        <v>39783</v>
      </c>
      <c r="I333" s="134">
        <v>43435</v>
      </c>
      <c r="J333" s="134">
        <v>39417</v>
      </c>
      <c r="K333" s="126"/>
      <c r="L333" s="126">
        <v>-7.6337504E-2</v>
      </c>
      <c r="M333" s="126">
        <v>0.14133490000000001</v>
      </c>
      <c r="N333" s="126">
        <v>-0.29750054799999998</v>
      </c>
      <c r="O333" s="126">
        <v>-1.2468648000000001E-2</v>
      </c>
      <c r="P333" s="126">
        <v>3.2035421000000001E-2</v>
      </c>
      <c r="Q333" s="126">
        <v>0.80820755499999997</v>
      </c>
      <c r="R333" s="135">
        <v>-4.1700000000000001E-2</v>
      </c>
      <c r="S333" s="126"/>
      <c r="T333" s="126">
        <v>-0.100910782</v>
      </c>
      <c r="U333" s="126">
        <v>0.134180562</v>
      </c>
      <c r="V333" s="126">
        <v>-0.25525298200000002</v>
      </c>
      <c r="W333" s="126">
        <v>-2.5883666999999999E-2</v>
      </c>
      <c r="X333" s="126">
        <v>1.0598691E-2</v>
      </c>
      <c r="Y333" s="126">
        <v>0.78877972699999999</v>
      </c>
      <c r="Z333" s="135">
        <v>-4.6300000000000001E-2</v>
      </c>
      <c r="AA333" s="126"/>
      <c r="AB333" s="126"/>
      <c r="AC333" s="126"/>
      <c r="AD333" s="126"/>
      <c r="AE333" s="126"/>
      <c r="AF333" s="135">
        <v>4.7000000000000002E-3</v>
      </c>
      <c r="AG333" s="126">
        <v>1.9427828000000001E-2</v>
      </c>
      <c r="AH333" s="126"/>
      <c r="AI333" s="126"/>
      <c r="AJ333" s="126"/>
      <c r="AK333" s="126"/>
    </row>
    <row r="334" spans="1:37" ht="18" customHeight="1">
      <c r="A334" s="126"/>
      <c r="B334" s="126"/>
      <c r="C334" s="126"/>
      <c r="D334" s="126"/>
      <c r="E334" s="126"/>
      <c r="F334" s="134">
        <v>44166</v>
      </c>
      <c r="G334" s="134">
        <v>43435</v>
      </c>
      <c r="H334" s="134">
        <v>44531</v>
      </c>
      <c r="I334" s="134">
        <v>41244</v>
      </c>
      <c r="J334" s="134">
        <v>41609</v>
      </c>
      <c r="K334" s="126"/>
      <c r="L334" s="126">
        <v>-2.7078563999999999E-2</v>
      </c>
      <c r="M334" s="126">
        <v>-1.2468648000000001E-2</v>
      </c>
      <c r="N334" s="126">
        <v>0.16416114700000001</v>
      </c>
      <c r="O334" s="126">
        <v>0.103943622</v>
      </c>
      <c r="P334" s="126">
        <v>0.17569069600000001</v>
      </c>
      <c r="Q334" s="126">
        <v>1.4981758270000001</v>
      </c>
      <c r="R334" s="135">
        <v>8.4199999999999997E-2</v>
      </c>
      <c r="S334" s="126"/>
      <c r="T334" s="126">
        <v>-2.9131743000000002E-2</v>
      </c>
      <c r="U334" s="126">
        <v>-2.5883666999999999E-2</v>
      </c>
      <c r="V334" s="126">
        <v>0.116135562</v>
      </c>
      <c r="W334" s="126">
        <v>0.100915194</v>
      </c>
      <c r="X334" s="126">
        <v>0.152406498</v>
      </c>
      <c r="Y334" s="126">
        <v>1.369494706</v>
      </c>
      <c r="Z334" s="135">
        <v>6.4899999999999999E-2</v>
      </c>
      <c r="AA334" s="126"/>
      <c r="AB334" s="126"/>
      <c r="AC334" s="126"/>
      <c r="AD334" s="126"/>
      <c r="AE334" s="126"/>
      <c r="AF334" s="135">
        <v>1.9300000000000001E-2</v>
      </c>
      <c r="AG334" s="126">
        <v>0.12868112100000001</v>
      </c>
      <c r="AH334" s="126"/>
      <c r="AI334" s="126"/>
      <c r="AJ334" s="126"/>
      <c r="AK334" s="126"/>
    </row>
    <row r="335" spans="1:37" ht="18" customHeight="1">
      <c r="A335" s="126"/>
      <c r="B335" s="126"/>
      <c r="C335" s="126"/>
      <c r="D335" s="126"/>
      <c r="E335" s="126"/>
      <c r="F335" s="134">
        <v>37591</v>
      </c>
      <c r="G335" s="134">
        <v>39052</v>
      </c>
      <c r="H335" s="134">
        <v>41244</v>
      </c>
      <c r="I335" s="134">
        <v>40878</v>
      </c>
      <c r="J335" s="134">
        <v>37591</v>
      </c>
      <c r="K335" s="126"/>
      <c r="L335" s="126">
        <v>-0.110106469</v>
      </c>
      <c r="M335" s="126">
        <v>0.162901881</v>
      </c>
      <c r="N335" s="126">
        <v>0.103943622</v>
      </c>
      <c r="O335" s="126">
        <v>-5.5772149E-2</v>
      </c>
      <c r="P335" s="126">
        <v>-0.110106469</v>
      </c>
      <c r="Q335" s="126">
        <v>0.99090205600000003</v>
      </c>
      <c r="R335" s="135">
        <v>-1.8E-3</v>
      </c>
      <c r="S335" s="126"/>
      <c r="T335" s="126">
        <v>-0.103872702</v>
      </c>
      <c r="U335" s="126">
        <v>0.106798614</v>
      </c>
      <c r="V335" s="126">
        <v>0.100915194</v>
      </c>
      <c r="W335" s="126">
        <v>-5.3316501000000002E-2</v>
      </c>
      <c r="X335" s="126">
        <v>-0.103872702</v>
      </c>
      <c r="Y335" s="126">
        <v>0.94804994099999995</v>
      </c>
      <c r="Z335" s="135">
        <v>-1.06E-2</v>
      </c>
      <c r="AA335" s="126"/>
      <c r="AB335" s="126"/>
      <c r="AC335" s="126"/>
      <c r="AD335" s="126"/>
      <c r="AE335" s="126"/>
      <c r="AF335" s="135">
        <v>8.8000000000000005E-3</v>
      </c>
      <c r="AG335" s="126">
        <v>4.2852115000000003E-2</v>
      </c>
      <c r="AH335" s="126"/>
      <c r="AI335" s="126"/>
      <c r="AJ335" s="126"/>
      <c r="AK335" s="126"/>
    </row>
    <row r="336" spans="1:37" ht="18" customHeight="1">
      <c r="A336" s="126"/>
      <c r="B336" s="126"/>
      <c r="C336" s="126"/>
      <c r="D336" s="126"/>
      <c r="E336" s="126"/>
      <c r="F336" s="134">
        <v>39052</v>
      </c>
      <c r="G336" s="134">
        <v>37591</v>
      </c>
      <c r="H336" s="134">
        <v>41609</v>
      </c>
      <c r="I336" s="134">
        <v>40513</v>
      </c>
      <c r="J336" s="134">
        <v>41244</v>
      </c>
      <c r="K336" s="126"/>
      <c r="L336" s="126">
        <v>0.162901881</v>
      </c>
      <c r="M336" s="126">
        <v>-0.110106469</v>
      </c>
      <c r="N336" s="126">
        <v>0.17569069600000001</v>
      </c>
      <c r="O336" s="126">
        <v>-2.3338489999999998E-3</v>
      </c>
      <c r="P336" s="126">
        <v>0.103943622</v>
      </c>
      <c r="Q336" s="126">
        <v>1.3911015019999999</v>
      </c>
      <c r="R336" s="135">
        <v>6.8199999999999997E-2</v>
      </c>
      <c r="S336" s="126"/>
      <c r="T336" s="126">
        <v>0.106798614</v>
      </c>
      <c r="U336" s="126">
        <v>-0.103872702</v>
      </c>
      <c r="V336" s="126">
        <v>0.152406498</v>
      </c>
      <c r="W336" s="126">
        <v>-1.3027189E-2</v>
      </c>
      <c r="X336" s="126">
        <v>0.100915194</v>
      </c>
      <c r="Y336" s="126">
        <v>1.2753496980000001</v>
      </c>
      <c r="Z336" s="135">
        <v>4.9799999999999997E-2</v>
      </c>
      <c r="AA336" s="126"/>
      <c r="AB336" s="126"/>
      <c r="AC336" s="126"/>
      <c r="AD336" s="126"/>
      <c r="AE336" s="126"/>
      <c r="AF336" s="135">
        <v>1.84E-2</v>
      </c>
      <c r="AG336" s="126">
        <v>0.115751804</v>
      </c>
      <c r="AH336" s="126"/>
      <c r="AI336" s="126"/>
      <c r="AJ336" s="126"/>
      <c r="AK336" s="126"/>
    </row>
    <row r="337" spans="1:37" ht="18" customHeight="1">
      <c r="A337" s="126"/>
      <c r="B337" s="126"/>
      <c r="C337" s="126"/>
      <c r="D337" s="126"/>
      <c r="E337" s="126"/>
      <c r="F337" s="134">
        <v>42339</v>
      </c>
      <c r="G337" s="134">
        <v>38687</v>
      </c>
      <c r="H337" s="134">
        <v>38687</v>
      </c>
      <c r="I337" s="134">
        <v>41244</v>
      </c>
      <c r="J337" s="134">
        <v>43435</v>
      </c>
      <c r="K337" s="126"/>
      <c r="L337" s="126">
        <v>4.2629688999999998E-2</v>
      </c>
      <c r="M337" s="126">
        <v>0.15985938099999999</v>
      </c>
      <c r="N337" s="126">
        <v>0.15985938099999999</v>
      </c>
      <c r="O337" s="126">
        <v>0.103943622</v>
      </c>
      <c r="P337" s="126">
        <v>-1.2468648000000001E-2</v>
      </c>
      <c r="Q337" s="126">
        <v>1.5743199880000001</v>
      </c>
      <c r="R337" s="135">
        <v>9.5000000000000001E-2</v>
      </c>
      <c r="S337" s="126"/>
      <c r="T337" s="126">
        <v>1.8520312000000001E-2</v>
      </c>
      <c r="U337" s="126">
        <v>0.12530372300000001</v>
      </c>
      <c r="V337" s="126">
        <v>0.12530372300000001</v>
      </c>
      <c r="W337" s="126">
        <v>0.100915194</v>
      </c>
      <c r="X337" s="126">
        <v>-2.5883666999999999E-2</v>
      </c>
      <c r="Y337" s="126">
        <v>1.410803338</v>
      </c>
      <c r="Z337" s="135">
        <v>7.1300000000000002E-2</v>
      </c>
      <c r="AA337" s="126"/>
      <c r="AB337" s="126"/>
      <c r="AC337" s="126"/>
      <c r="AD337" s="126"/>
      <c r="AE337" s="126"/>
      <c r="AF337" s="135">
        <v>2.3800000000000002E-2</v>
      </c>
      <c r="AG337" s="126">
        <v>0.16351665000000001</v>
      </c>
      <c r="AH337" s="126"/>
      <c r="AI337" s="126"/>
      <c r="AJ337" s="126"/>
      <c r="AK337" s="126"/>
    </row>
    <row r="338" spans="1:37" ht="18" customHeight="1">
      <c r="A338" s="126"/>
      <c r="B338" s="126"/>
      <c r="C338" s="126"/>
      <c r="D338" s="126"/>
      <c r="E338" s="126"/>
      <c r="F338" s="134">
        <v>37591</v>
      </c>
      <c r="G338" s="134">
        <v>42339</v>
      </c>
      <c r="H338" s="134">
        <v>38322</v>
      </c>
      <c r="I338" s="134">
        <v>40513</v>
      </c>
      <c r="J338" s="134">
        <v>39052</v>
      </c>
      <c r="K338" s="126"/>
      <c r="L338" s="126">
        <v>-0.110106469</v>
      </c>
      <c r="M338" s="126">
        <v>4.2629688999999998E-2</v>
      </c>
      <c r="N338" s="126">
        <v>0.22464052400000001</v>
      </c>
      <c r="O338" s="126">
        <v>-2.3338489999999998E-3</v>
      </c>
      <c r="P338" s="126">
        <v>0.162901881</v>
      </c>
      <c r="Q338" s="126">
        <v>1.3740076699999999</v>
      </c>
      <c r="R338" s="135">
        <v>6.5600000000000006E-2</v>
      </c>
      <c r="S338" s="126"/>
      <c r="T338" s="126">
        <v>-0.103872702</v>
      </c>
      <c r="U338" s="126">
        <v>1.8520312000000001E-2</v>
      </c>
      <c r="V338" s="126">
        <v>0.13047150199999999</v>
      </c>
      <c r="W338" s="126">
        <v>-1.3027189E-2</v>
      </c>
      <c r="X338" s="126">
        <v>0.106798614</v>
      </c>
      <c r="Y338" s="126">
        <v>1.1489983189999999</v>
      </c>
      <c r="Z338" s="135">
        <v>2.8199999999999999E-2</v>
      </c>
      <c r="AA338" s="126"/>
      <c r="AB338" s="126"/>
      <c r="AC338" s="126"/>
      <c r="AD338" s="126"/>
      <c r="AE338" s="126"/>
      <c r="AF338" s="135">
        <v>3.7400000000000003E-2</v>
      </c>
      <c r="AG338" s="126">
        <v>0.225009351</v>
      </c>
      <c r="AH338" s="126"/>
      <c r="AI338" s="126"/>
      <c r="AJ338" s="126"/>
      <c r="AK338" s="126"/>
    </row>
    <row r="339" spans="1:37" ht="18" customHeight="1">
      <c r="A339" s="126"/>
      <c r="B339" s="126"/>
      <c r="C339" s="126"/>
      <c r="D339" s="126"/>
      <c r="E339" s="126"/>
      <c r="F339" s="134">
        <v>37956</v>
      </c>
      <c r="G339" s="134">
        <v>44896</v>
      </c>
      <c r="H339" s="134">
        <v>42339</v>
      </c>
      <c r="I339" s="134">
        <v>41974</v>
      </c>
      <c r="J339" s="134">
        <v>44896</v>
      </c>
      <c r="K339" s="126"/>
      <c r="L339" s="126">
        <v>5.7538615000000001E-2</v>
      </c>
      <c r="M339" s="126">
        <v>-7.6337504E-2</v>
      </c>
      <c r="N339" s="126">
        <v>4.2629688999999998E-2</v>
      </c>
      <c r="O339" s="126">
        <v>9.7781324000000003E-2</v>
      </c>
      <c r="P339" s="126">
        <v>-7.6337504E-2</v>
      </c>
      <c r="Q339" s="126">
        <v>1.04631516</v>
      </c>
      <c r="R339" s="135">
        <v>9.1000000000000004E-3</v>
      </c>
      <c r="S339" s="126"/>
      <c r="T339" s="126">
        <v>2.2718952000000001E-2</v>
      </c>
      <c r="U339" s="126">
        <v>-0.100910782</v>
      </c>
      <c r="V339" s="126">
        <v>1.8520312000000001E-2</v>
      </c>
      <c r="W339" s="126">
        <v>7.8593466000000001E-2</v>
      </c>
      <c r="X339" s="126">
        <v>-0.100910782</v>
      </c>
      <c r="Y339" s="126">
        <v>0.92128224700000005</v>
      </c>
      <c r="Z339" s="135">
        <v>-1.6299999999999999E-2</v>
      </c>
      <c r="AA339" s="126"/>
      <c r="AB339" s="126"/>
      <c r="AC339" s="126"/>
      <c r="AD339" s="126"/>
      <c r="AE339" s="126"/>
      <c r="AF339" s="135">
        <v>2.5399999999999999E-2</v>
      </c>
      <c r="AG339" s="126">
        <v>0.125032914</v>
      </c>
      <c r="AH339" s="126"/>
      <c r="AI339" s="126"/>
      <c r="AJ339" s="126"/>
      <c r="AK339" s="126"/>
    </row>
    <row r="340" spans="1:37" ht="18" customHeight="1">
      <c r="A340" s="126"/>
      <c r="B340" s="126"/>
      <c r="C340" s="126"/>
      <c r="D340" s="126"/>
      <c r="E340" s="126"/>
      <c r="F340" s="134">
        <v>38687</v>
      </c>
      <c r="G340" s="134">
        <v>37956</v>
      </c>
      <c r="H340" s="134">
        <v>37591</v>
      </c>
      <c r="I340" s="134">
        <v>38322</v>
      </c>
      <c r="J340" s="134">
        <v>38687</v>
      </c>
      <c r="K340" s="126"/>
      <c r="L340" s="126">
        <v>0.15985938099999999</v>
      </c>
      <c r="M340" s="126">
        <v>5.7538615000000001E-2</v>
      </c>
      <c r="N340" s="126">
        <v>-0.110106469</v>
      </c>
      <c r="O340" s="126">
        <v>0.22464052400000001</v>
      </c>
      <c r="P340" s="126">
        <v>0.15985938099999999</v>
      </c>
      <c r="Q340" s="126">
        <v>1.6352430250000001</v>
      </c>
      <c r="R340" s="135">
        <v>0.10340000000000001</v>
      </c>
      <c r="S340" s="126"/>
      <c r="T340" s="126">
        <v>0.12530372300000001</v>
      </c>
      <c r="U340" s="126">
        <v>2.2718952000000001E-2</v>
      </c>
      <c r="V340" s="126">
        <v>-0.103872702</v>
      </c>
      <c r="W340" s="126">
        <v>0.13047150199999999</v>
      </c>
      <c r="X340" s="126">
        <v>0.12530372300000001</v>
      </c>
      <c r="Y340" s="126">
        <v>1.3497578400000001</v>
      </c>
      <c r="Z340" s="135">
        <v>6.1800000000000001E-2</v>
      </c>
      <c r="AA340" s="126"/>
      <c r="AB340" s="126"/>
      <c r="AC340" s="126"/>
      <c r="AD340" s="126"/>
      <c r="AE340" s="126"/>
      <c r="AF340" s="135">
        <v>4.1500000000000002E-2</v>
      </c>
      <c r="AG340" s="126">
        <v>0.28548518499999997</v>
      </c>
      <c r="AH340" s="126"/>
      <c r="AI340" s="126"/>
      <c r="AJ340" s="126"/>
      <c r="AK340" s="126"/>
    </row>
    <row r="341" spans="1:37" ht="18" customHeight="1">
      <c r="A341" s="126"/>
      <c r="B341" s="126"/>
      <c r="C341" s="126"/>
      <c r="D341" s="126"/>
      <c r="E341" s="126"/>
      <c r="F341" s="134">
        <v>39417</v>
      </c>
      <c r="G341" s="134">
        <v>38322</v>
      </c>
      <c r="H341" s="134">
        <v>38687</v>
      </c>
      <c r="I341" s="134">
        <v>38687</v>
      </c>
      <c r="J341" s="134">
        <v>41974</v>
      </c>
      <c r="K341" s="126"/>
      <c r="L341" s="126">
        <v>3.2035421000000001E-2</v>
      </c>
      <c r="M341" s="126">
        <v>0.22464052400000001</v>
      </c>
      <c r="N341" s="126">
        <v>0.15985938099999999</v>
      </c>
      <c r="O341" s="126">
        <v>0.15985938099999999</v>
      </c>
      <c r="P341" s="126">
        <v>9.7781324000000003E-2</v>
      </c>
      <c r="Q341" s="126">
        <v>1.962415341</v>
      </c>
      <c r="R341" s="135">
        <v>0.14430000000000001</v>
      </c>
      <c r="S341" s="126"/>
      <c r="T341" s="126">
        <v>1.0598691E-2</v>
      </c>
      <c r="U341" s="126">
        <v>0.13047150199999999</v>
      </c>
      <c r="V341" s="126">
        <v>0.12530372300000001</v>
      </c>
      <c r="W341" s="126">
        <v>0.12530372300000001</v>
      </c>
      <c r="X341" s="126">
        <v>7.8593466000000001E-2</v>
      </c>
      <c r="Y341" s="126">
        <v>1.600428019</v>
      </c>
      <c r="Z341" s="135">
        <v>9.8599999999999993E-2</v>
      </c>
      <c r="AA341" s="126"/>
      <c r="AB341" s="126"/>
      <c r="AC341" s="126"/>
      <c r="AD341" s="126"/>
      <c r="AE341" s="126"/>
      <c r="AF341" s="135">
        <v>4.5699999999999998E-2</v>
      </c>
      <c r="AG341" s="126">
        <v>0.361987322</v>
      </c>
      <c r="AH341" s="126"/>
      <c r="AI341" s="126"/>
      <c r="AJ341" s="126"/>
      <c r="AK341" s="126"/>
    </row>
    <row r="342" spans="1:37" ht="18" customHeight="1">
      <c r="A342" s="126"/>
      <c r="B342" s="126"/>
      <c r="C342" s="126"/>
      <c r="D342" s="126"/>
      <c r="E342" s="126"/>
      <c r="F342" s="134">
        <v>39417</v>
      </c>
      <c r="G342" s="134">
        <v>44531</v>
      </c>
      <c r="H342" s="134">
        <v>43435</v>
      </c>
      <c r="I342" s="134">
        <v>43800</v>
      </c>
      <c r="J342" s="134">
        <v>43070</v>
      </c>
      <c r="K342" s="126"/>
      <c r="L342" s="126">
        <v>3.2035421000000001E-2</v>
      </c>
      <c r="M342" s="126">
        <v>0.16416114700000001</v>
      </c>
      <c r="N342" s="126">
        <v>-1.2468648000000001E-2</v>
      </c>
      <c r="O342" s="126">
        <v>0.14133490000000001</v>
      </c>
      <c r="P342" s="126">
        <v>5.8498151999999998E-2</v>
      </c>
      <c r="Q342" s="126">
        <v>1.467501027</v>
      </c>
      <c r="R342" s="135">
        <v>7.9699999999999993E-2</v>
      </c>
      <c r="S342" s="126"/>
      <c r="T342" s="126">
        <v>1.0598691E-2</v>
      </c>
      <c r="U342" s="126">
        <v>0.116135562</v>
      </c>
      <c r="V342" s="126">
        <v>-2.5883666999999999E-2</v>
      </c>
      <c r="W342" s="126">
        <v>0.134180562</v>
      </c>
      <c r="X342" s="126">
        <v>4.6875676999999998E-2</v>
      </c>
      <c r="Y342" s="126">
        <v>1.3256551969999999</v>
      </c>
      <c r="Z342" s="135">
        <v>5.8000000000000003E-2</v>
      </c>
      <c r="AA342" s="126"/>
      <c r="AB342" s="126"/>
      <c r="AC342" s="126"/>
      <c r="AD342" s="126"/>
      <c r="AE342" s="126"/>
      <c r="AF342" s="135">
        <v>2.1700000000000001E-2</v>
      </c>
      <c r="AG342" s="126">
        <v>0.14184583000000001</v>
      </c>
      <c r="AH342" s="126"/>
      <c r="AI342" s="126"/>
      <c r="AJ342" s="126"/>
      <c r="AK342" s="126"/>
    </row>
    <row r="343" spans="1:37" ht="18" customHeight="1">
      <c r="A343" s="126"/>
      <c r="B343" s="126"/>
      <c r="C343" s="126"/>
      <c r="D343" s="126"/>
      <c r="E343" s="126"/>
      <c r="F343" s="134">
        <v>37591</v>
      </c>
      <c r="G343" s="134">
        <v>40513</v>
      </c>
      <c r="H343" s="134">
        <v>44166</v>
      </c>
      <c r="I343" s="134">
        <v>37591</v>
      </c>
      <c r="J343" s="134">
        <v>40148</v>
      </c>
      <c r="K343" s="126"/>
      <c r="L343" s="126">
        <v>-0.110106469</v>
      </c>
      <c r="M343" s="126">
        <v>-2.3338489999999998E-3</v>
      </c>
      <c r="N343" s="126">
        <v>-2.7078563999999999E-2</v>
      </c>
      <c r="O343" s="126">
        <v>-0.110106469</v>
      </c>
      <c r="P343" s="126">
        <v>0.114944221</v>
      </c>
      <c r="Q343" s="126">
        <v>0.873994559</v>
      </c>
      <c r="R343" s="135">
        <v>-2.6599999999999999E-2</v>
      </c>
      <c r="S343" s="126"/>
      <c r="T343" s="126">
        <v>-0.103872702</v>
      </c>
      <c r="U343" s="126">
        <v>-1.3027189E-2</v>
      </c>
      <c r="V343" s="126">
        <v>-2.9131743000000002E-2</v>
      </c>
      <c r="W343" s="126">
        <v>-0.103872702</v>
      </c>
      <c r="X343" s="126">
        <v>8.4059724000000002E-2</v>
      </c>
      <c r="Y343" s="126">
        <v>0.84717786399999995</v>
      </c>
      <c r="Z343" s="135">
        <v>-3.2599999999999997E-2</v>
      </c>
      <c r="AA343" s="126"/>
      <c r="AB343" s="126"/>
      <c r="AC343" s="126"/>
      <c r="AD343" s="126"/>
      <c r="AE343" s="126"/>
      <c r="AF343" s="135">
        <v>6.0000000000000001E-3</v>
      </c>
      <c r="AG343" s="126">
        <v>2.6816695000000002E-2</v>
      </c>
      <c r="AH343" s="126"/>
      <c r="AI343" s="126"/>
      <c r="AJ343" s="126"/>
      <c r="AK343" s="126"/>
    </row>
    <row r="344" spans="1:37" ht="18" customHeight="1">
      <c r="A344" s="126"/>
      <c r="B344" s="126"/>
      <c r="C344" s="126"/>
      <c r="D344" s="126"/>
      <c r="E344" s="126"/>
      <c r="F344" s="134">
        <v>44166</v>
      </c>
      <c r="G344" s="134">
        <v>39417</v>
      </c>
      <c r="H344" s="134">
        <v>44531</v>
      </c>
      <c r="I344" s="134">
        <v>40878</v>
      </c>
      <c r="J344" s="134">
        <v>37956</v>
      </c>
      <c r="K344" s="126"/>
      <c r="L344" s="126">
        <v>-2.7078563999999999E-2</v>
      </c>
      <c r="M344" s="126">
        <v>3.2035421000000001E-2</v>
      </c>
      <c r="N344" s="126">
        <v>0.16416114700000001</v>
      </c>
      <c r="O344" s="126">
        <v>-5.5772149E-2</v>
      </c>
      <c r="P344" s="126">
        <v>5.7538615000000001E-2</v>
      </c>
      <c r="Q344" s="126">
        <v>1.186353682</v>
      </c>
      <c r="R344" s="135">
        <v>3.4799999999999998E-2</v>
      </c>
      <c r="S344" s="126"/>
      <c r="T344" s="126">
        <v>-2.9131743000000002E-2</v>
      </c>
      <c r="U344" s="126">
        <v>1.0598691E-2</v>
      </c>
      <c r="V344" s="126">
        <v>0.116135562</v>
      </c>
      <c r="W344" s="126">
        <v>-5.3316501000000002E-2</v>
      </c>
      <c r="X344" s="126">
        <v>2.2718952000000001E-2</v>
      </c>
      <c r="Y344" s="126">
        <v>1.0693007839999999</v>
      </c>
      <c r="Z344" s="135">
        <v>1.35E-2</v>
      </c>
      <c r="AA344" s="126"/>
      <c r="AB344" s="126"/>
      <c r="AC344" s="126"/>
      <c r="AD344" s="126"/>
      <c r="AE344" s="126"/>
      <c r="AF344" s="135">
        <v>2.1299999999999999E-2</v>
      </c>
      <c r="AG344" s="126">
        <v>0.117052899</v>
      </c>
      <c r="AH344" s="126"/>
      <c r="AI344" s="126"/>
      <c r="AJ344" s="126"/>
      <c r="AK344" s="126"/>
    </row>
    <row r="345" spans="1:37" ht="18" customHeight="1">
      <c r="A345" s="126"/>
      <c r="B345" s="126"/>
      <c r="C345" s="126"/>
      <c r="D345" s="126"/>
      <c r="E345" s="126"/>
      <c r="F345" s="134">
        <v>44531</v>
      </c>
      <c r="G345" s="134">
        <v>43070</v>
      </c>
      <c r="H345" s="134">
        <v>41974</v>
      </c>
      <c r="I345" s="134">
        <v>40878</v>
      </c>
      <c r="J345" s="134">
        <v>37591</v>
      </c>
      <c r="K345" s="126"/>
      <c r="L345" s="126">
        <v>0.16416114700000001</v>
      </c>
      <c r="M345" s="126">
        <v>5.8498151999999998E-2</v>
      </c>
      <c r="N345" s="126">
        <v>9.7781324000000003E-2</v>
      </c>
      <c r="O345" s="126">
        <v>-5.5772149E-2</v>
      </c>
      <c r="P345" s="126">
        <v>-0.110106469</v>
      </c>
      <c r="Q345" s="126">
        <v>1.167146646</v>
      </c>
      <c r="R345" s="135">
        <v>3.1399999999999997E-2</v>
      </c>
      <c r="S345" s="126"/>
      <c r="T345" s="126">
        <v>0.116135562</v>
      </c>
      <c r="U345" s="126">
        <v>4.6875676999999998E-2</v>
      </c>
      <c r="V345" s="126">
        <v>7.8593466000000001E-2</v>
      </c>
      <c r="W345" s="126">
        <v>-5.3316501000000002E-2</v>
      </c>
      <c r="X345" s="126">
        <v>-0.103872702</v>
      </c>
      <c r="Y345" s="126">
        <v>1.0880809</v>
      </c>
      <c r="Z345" s="135">
        <v>1.7000000000000001E-2</v>
      </c>
      <c r="AA345" s="126"/>
      <c r="AB345" s="126"/>
      <c r="AC345" s="126"/>
      <c r="AD345" s="126"/>
      <c r="AE345" s="126"/>
      <c r="AF345" s="135">
        <v>1.44E-2</v>
      </c>
      <c r="AG345" s="126">
        <v>7.9065746000000006E-2</v>
      </c>
      <c r="AH345" s="126"/>
      <c r="AI345" s="126"/>
      <c r="AJ345" s="126"/>
      <c r="AK345" s="126"/>
    </row>
    <row r="346" spans="1:37" ht="18" customHeight="1">
      <c r="A346" s="126"/>
      <c r="B346" s="126"/>
      <c r="C346" s="126"/>
      <c r="D346" s="126"/>
      <c r="E346" s="126"/>
      <c r="F346" s="134">
        <v>44531</v>
      </c>
      <c r="G346" s="134">
        <v>39417</v>
      </c>
      <c r="H346" s="134">
        <v>37591</v>
      </c>
      <c r="I346" s="134">
        <v>42705</v>
      </c>
      <c r="J346" s="134">
        <v>44531</v>
      </c>
      <c r="K346" s="126"/>
      <c r="L346" s="126">
        <v>0.16416114700000001</v>
      </c>
      <c r="M346" s="126">
        <v>3.2035421000000001E-2</v>
      </c>
      <c r="N346" s="126">
        <v>-0.110106469</v>
      </c>
      <c r="O346" s="126">
        <v>4.8077380000000003E-2</v>
      </c>
      <c r="P346" s="126">
        <v>0.16416114700000001</v>
      </c>
      <c r="Q346" s="126">
        <v>1.3476045729999999</v>
      </c>
      <c r="R346" s="135">
        <v>6.1499999999999999E-2</v>
      </c>
      <c r="S346" s="126"/>
      <c r="T346" s="126">
        <v>0.116135562</v>
      </c>
      <c r="U346" s="126">
        <v>1.0598691E-2</v>
      </c>
      <c r="V346" s="126">
        <v>-0.103872702</v>
      </c>
      <c r="W346" s="126">
        <v>3.7457123000000002E-2</v>
      </c>
      <c r="X346" s="126">
        <v>0.116135562</v>
      </c>
      <c r="Y346" s="126">
        <v>1.1929798300000001</v>
      </c>
      <c r="Z346" s="135">
        <v>3.5900000000000001E-2</v>
      </c>
      <c r="AA346" s="126"/>
      <c r="AB346" s="126"/>
      <c r="AC346" s="126"/>
      <c r="AD346" s="126"/>
      <c r="AE346" s="126"/>
      <c r="AF346" s="135">
        <v>2.5600000000000001E-2</v>
      </c>
      <c r="AG346" s="126">
        <v>0.15462474400000001</v>
      </c>
      <c r="AH346" s="126"/>
      <c r="AI346" s="126"/>
      <c r="AJ346" s="126"/>
      <c r="AK346" s="126"/>
    </row>
    <row r="347" spans="1:37" ht="18" customHeight="1">
      <c r="A347" s="126"/>
      <c r="B347" s="126"/>
      <c r="C347" s="126"/>
      <c r="D347" s="126"/>
      <c r="E347" s="126"/>
      <c r="F347" s="134">
        <v>42705</v>
      </c>
      <c r="G347" s="134">
        <v>42705</v>
      </c>
      <c r="H347" s="134">
        <v>44531</v>
      </c>
      <c r="I347" s="134">
        <v>37956</v>
      </c>
      <c r="J347" s="134">
        <v>39783</v>
      </c>
      <c r="K347" s="126"/>
      <c r="L347" s="126">
        <v>4.8077380000000003E-2</v>
      </c>
      <c r="M347" s="126">
        <v>4.8077380000000003E-2</v>
      </c>
      <c r="N347" s="126">
        <v>0.16416114700000001</v>
      </c>
      <c r="O347" s="126">
        <v>5.7538615000000001E-2</v>
      </c>
      <c r="P347" s="126">
        <v>-0.29750054799999998</v>
      </c>
      <c r="Q347" s="126">
        <v>1.0205625279999999</v>
      </c>
      <c r="R347" s="135">
        <v>4.1000000000000003E-3</v>
      </c>
      <c r="S347" s="126"/>
      <c r="T347" s="126">
        <v>3.7457123000000002E-2</v>
      </c>
      <c r="U347" s="126">
        <v>3.7457123000000002E-2</v>
      </c>
      <c r="V347" s="126">
        <v>0.116135562</v>
      </c>
      <c r="W347" s="126">
        <v>2.2718952000000001E-2</v>
      </c>
      <c r="X347" s="126">
        <v>-0.25525298200000002</v>
      </c>
      <c r="Y347" s="126">
        <v>0.95936447300000005</v>
      </c>
      <c r="Z347" s="135">
        <v>-8.3000000000000001E-3</v>
      </c>
      <c r="AA347" s="126"/>
      <c r="AB347" s="126"/>
      <c r="AC347" s="126"/>
      <c r="AD347" s="126"/>
      <c r="AE347" s="126"/>
      <c r="AF347" s="135">
        <v>1.23E-2</v>
      </c>
      <c r="AG347" s="126">
        <v>6.1198055000000001E-2</v>
      </c>
      <c r="AH347" s="126"/>
      <c r="AI347" s="126"/>
      <c r="AJ347" s="126"/>
      <c r="AK347" s="126"/>
    </row>
    <row r="348" spans="1:37" ht="18" customHeight="1">
      <c r="A348" s="126"/>
      <c r="B348" s="126"/>
      <c r="C348" s="126"/>
      <c r="D348" s="126"/>
      <c r="E348" s="126"/>
      <c r="F348" s="134">
        <v>43800</v>
      </c>
      <c r="G348" s="134">
        <v>37956</v>
      </c>
      <c r="H348" s="134">
        <v>39783</v>
      </c>
      <c r="I348" s="134">
        <v>40513</v>
      </c>
      <c r="J348" s="134">
        <v>44531</v>
      </c>
      <c r="K348" s="126"/>
      <c r="L348" s="126">
        <v>0.14133490000000001</v>
      </c>
      <c r="M348" s="126">
        <v>5.7538615000000001E-2</v>
      </c>
      <c r="N348" s="126">
        <v>-0.29750054799999998</v>
      </c>
      <c r="O348" s="126">
        <v>-2.3338489999999998E-3</v>
      </c>
      <c r="P348" s="126">
        <v>0.16416114700000001</v>
      </c>
      <c r="Q348" s="126">
        <v>1.065240148</v>
      </c>
      <c r="R348" s="135">
        <v>1.2699999999999999E-2</v>
      </c>
      <c r="S348" s="126"/>
      <c r="T348" s="126">
        <v>0.134180562</v>
      </c>
      <c r="U348" s="126">
        <v>2.2718952000000001E-2</v>
      </c>
      <c r="V348" s="126">
        <v>-0.25525298200000002</v>
      </c>
      <c r="W348" s="126">
        <v>-1.3027189E-2</v>
      </c>
      <c r="X348" s="126">
        <v>0.116135562</v>
      </c>
      <c r="Y348" s="126">
        <v>1.004766227</v>
      </c>
      <c r="Z348" s="135">
        <v>1E-3</v>
      </c>
      <c r="AA348" s="126"/>
      <c r="AB348" s="126"/>
      <c r="AC348" s="126"/>
      <c r="AD348" s="126"/>
      <c r="AE348" s="126"/>
      <c r="AF348" s="135">
        <v>1.18E-2</v>
      </c>
      <c r="AG348" s="126">
        <v>6.047392E-2</v>
      </c>
      <c r="AH348" s="126"/>
      <c r="AI348" s="126"/>
      <c r="AJ348" s="126"/>
      <c r="AK348" s="126"/>
    </row>
    <row r="349" spans="1:37" ht="18" customHeight="1">
      <c r="A349" s="126"/>
      <c r="B349" s="126"/>
      <c r="C349" s="126"/>
      <c r="D349" s="126"/>
      <c r="E349" s="126"/>
      <c r="F349" s="134">
        <v>44166</v>
      </c>
      <c r="G349" s="134">
        <v>39052</v>
      </c>
      <c r="H349" s="134">
        <v>41974</v>
      </c>
      <c r="I349" s="134">
        <v>43800</v>
      </c>
      <c r="J349" s="134">
        <v>40148</v>
      </c>
      <c r="K349" s="126"/>
      <c r="L349" s="126">
        <v>-2.7078563999999999E-2</v>
      </c>
      <c r="M349" s="126">
        <v>0.162901881</v>
      </c>
      <c r="N349" s="126">
        <v>9.7781324000000003E-2</v>
      </c>
      <c r="O349" s="126">
        <v>0.14133490000000001</v>
      </c>
      <c r="P349" s="126">
        <v>0.114944221</v>
      </c>
      <c r="Q349" s="126">
        <v>1.6321264950000001</v>
      </c>
      <c r="R349" s="135">
        <v>0.10290000000000001</v>
      </c>
      <c r="S349" s="126"/>
      <c r="T349" s="126">
        <v>-2.9131743000000002E-2</v>
      </c>
      <c r="U349" s="126">
        <v>0.106798614</v>
      </c>
      <c r="V349" s="126">
        <v>7.8593466000000001E-2</v>
      </c>
      <c r="W349" s="126">
        <v>0.134180562</v>
      </c>
      <c r="X349" s="126">
        <v>8.4059724000000002E-2</v>
      </c>
      <c r="Y349" s="126">
        <v>1.454265006</v>
      </c>
      <c r="Z349" s="135">
        <v>7.7799999999999994E-2</v>
      </c>
      <c r="AA349" s="126"/>
      <c r="AB349" s="126"/>
      <c r="AC349" s="126"/>
      <c r="AD349" s="126"/>
      <c r="AE349" s="126"/>
      <c r="AF349" s="135">
        <v>2.52E-2</v>
      </c>
      <c r="AG349" s="126">
        <v>0.17786148900000001</v>
      </c>
      <c r="AH349" s="126"/>
      <c r="AI349" s="126"/>
      <c r="AJ349" s="126"/>
      <c r="AK349" s="126"/>
    </row>
    <row r="350" spans="1:37" ht="18" customHeight="1">
      <c r="A350" s="126"/>
      <c r="B350" s="126"/>
      <c r="C350" s="126"/>
      <c r="D350" s="126"/>
      <c r="E350" s="126"/>
      <c r="F350" s="134">
        <v>41974</v>
      </c>
      <c r="G350" s="134">
        <v>39417</v>
      </c>
      <c r="H350" s="134">
        <v>44166</v>
      </c>
      <c r="I350" s="134">
        <v>38687</v>
      </c>
      <c r="J350" s="134">
        <v>41974</v>
      </c>
      <c r="K350" s="126"/>
      <c r="L350" s="126">
        <v>9.7781324000000003E-2</v>
      </c>
      <c r="M350" s="126">
        <v>3.2035421000000001E-2</v>
      </c>
      <c r="N350" s="126">
        <v>-2.7078563999999999E-2</v>
      </c>
      <c r="O350" s="126">
        <v>0.15985938099999999</v>
      </c>
      <c r="P350" s="126">
        <v>9.7781324000000003E-2</v>
      </c>
      <c r="Q350" s="126">
        <v>1.433872587</v>
      </c>
      <c r="R350" s="135">
        <v>7.4700000000000003E-2</v>
      </c>
      <c r="S350" s="126"/>
      <c r="T350" s="126">
        <v>7.8593466000000001E-2</v>
      </c>
      <c r="U350" s="126">
        <v>1.0598691E-2</v>
      </c>
      <c r="V350" s="126">
        <v>-2.9131743000000002E-2</v>
      </c>
      <c r="W350" s="126">
        <v>0.12530372300000001</v>
      </c>
      <c r="X350" s="126">
        <v>7.8593466000000001E-2</v>
      </c>
      <c r="Y350" s="126">
        <v>1.302072991</v>
      </c>
      <c r="Z350" s="135">
        <v>5.4199999999999998E-2</v>
      </c>
      <c r="AA350" s="126"/>
      <c r="AB350" s="126"/>
      <c r="AC350" s="126"/>
      <c r="AD350" s="126"/>
      <c r="AE350" s="126"/>
      <c r="AF350" s="135">
        <v>2.0500000000000001E-2</v>
      </c>
      <c r="AG350" s="126">
        <v>0.13179959599999999</v>
      </c>
      <c r="AH350" s="126"/>
      <c r="AI350" s="126"/>
      <c r="AJ350" s="126"/>
      <c r="AK350" s="126"/>
    </row>
    <row r="351" spans="1:37" ht="18" customHeight="1">
      <c r="A351" s="126"/>
      <c r="B351" s="126"/>
      <c r="C351" s="126"/>
      <c r="D351" s="126"/>
      <c r="E351" s="126"/>
      <c r="F351" s="134">
        <v>42339</v>
      </c>
      <c r="G351" s="134">
        <v>43800</v>
      </c>
      <c r="H351" s="134">
        <v>40878</v>
      </c>
      <c r="I351" s="134">
        <v>44531</v>
      </c>
      <c r="J351" s="134">
        <v>44166</v>
      </c>
      <c r="K351" s="126"/>
      <c r="L351" s="126">
        <v>4.2629688999999998E-2</v>
      </c>
      <c r="M351" s="126">
        <v>0.14133490000000001</v>
      </c>
      <c r="N351" s="126">
        <v>-5.5772149E-2</v>
      </c>
      <c r="O351" s="126">
        <v>0.16416114700000001</v>
      </c>
      <c r="P351" s="126">
        <v>-2.7078563999999999E-2</v>
      </c>
      <c r="Q351" s="126">
        <v>1.3037894999999999</v>
      </c>
      <c r="R351" s="135">
        <v>5.45E-2</v>
      </c>
      <c r="S351" s="126"/>
      <c r="T351" s="126">
        <v>1.8520312000000001E-2</v>
      </c>
      <c r="U351" s="126">
        <v>0.134180562</v>
      </c>
      <c r="V351" s="126">
        <v>-5.3316501000000002E-2</v>
      </c>
      <c r="W351" s="126">
        <v>0.116135562</v>
      </c>
      <c r="X351" s="126">
        <v>-2.9131743000000002E-2</v>
      </c>
      <c r="Y351" s="126">
        <v>1.204889898</v>
      </c>
      <c r="Z351" s="135">
        <v>3.7999999999999999E-2</v>
      </c>
      <c r="AA351" s="126"/>
      <c r="AB351" s="126"/>
      <c r="AC351" s="126"/>
      <c r="AD351" s="126"/>
      <c r="AE351" s="126"/>
      <c r="AF351" s="135">
        <v>1.6500000000000001E-2</v>
      </c>
      <c r="AG351" s="126">
        <v>9.8899601000000004E-2</v>
      </c>
      <c r="AH351" s="126"/>
      <c r="AI351" s="126"/>
      <c r="AJ351" s="126"/>
      <c r="AK351" s="126"/>
    </row>
    <row r="352" spans="1:37" ht="18" customHeight="1">
      <c r="A352" s="126"/>
      <c r="B352" s="126"/>
      <c r="C352" s="126"/>
      <c r="D352" s="126"/>
      <c r="E352" s="126"/>
      <c r="F352" s="134">
        <v>37956</v>
      </c>
      <c r="G352" s="134">
        <v>41609</v>
      </c>
      <c r="H352" s="134">
        <v>39417</v>
      </c>
      <c r="I352" s="134">
        <v>37591</v>
      </c>
      <c r="J352" s="134">
        <v>37591</v>
      </c>
      <c r="K352" s="126"/>
      <c r="L352" s="126">
        <v>5.7538615000000001E-2</v>
      </c>
      <c r="M352" s="126">
        <v>0.17569069600000001</v>
      </c>
      <c r="N352" s="126">
        <v>3.2035421000000001E-2</v>
      </c>
      <c r="O352" s="126">
        <v>-0.110106469</v>
      </c>
      <c r="P352" s="126">
        <v>-0.110106469</v>
      </c>
      <c r="Q352" s="126">
        <v>1.0460820399999999</v>
      </c>
      <c r="R352" s="135">
        <v>9.1000000000000004E-3</v>
      </c>
      <c r="S352" s="126"/>
      <c r="T352" s="126">
        <v>2.2718952000000001E-2</v>
      </c>
      <c r="U352" s="126">
        <v>0.152406498</v>
      </c>
      <c r="V352" s="126">
        <v>1.0598691E-2</v>
      </c>
      <c r="W352" s="126">
        <v>-0.103872702</v>
      </c>
      <c r="X352" s="126">
        <v>-0.103872702</v>
      </c>
      <c r="Y352" s="126">
        <v>0.97821943499999997</v>
      </c>
      <c r="Z352" s="135">
        <v>-4.4000000000000003E-3</v>
      </c>
      <c r="AA352" s="126"/>
      <c r="AB352" s="126"/>
      <c r="AC352" s="126"/>
      <c r="AD352" s="126"/>
      <c r="AE352" s="126"/>
      <c r="AF352" s="135">
        <v>1.34E-2</v>
      </c>
      <c r="AG352" s="126">
        <v>6.7862605000000006E-2</v>
      </c>
      <c r="AH352" s="126"/>
      <c r="AI352" s="126"/>
      <c r="AJ352" s="126"/>
      <c r="AK352" s="126"/>
    </row>
    <row r="353" spans="1:37" ht="18" customHeight="1">
      <c r="A353" s="126"/>
      <c r="B353" s="126"/>
      <c r="C353" s="126"/>
      <c r="D353" s="126"/>
      <c r="E353" s="126"/>
      <c r="F353" s="134">
        <v>39783</v>
      </c>
      <c r="G353" s="134">
        <v>38687</v>
      </c>
      <c r="H353" s="134">
        <v>43800</v>
      </c>
      <c r="I353" s="134">
        <v>40148</v>
      </c>
      <c r="J353" s="134">
        <v>38687</v>
      </c>
      <c r="K353" s="126"/>
      <c r="L353" s="126">
        <v>-0.29750054799999998</v>
      </c>
      <c r="M353" s="126">
        <v>0.15985938099999999</v>
      </c>
      <c r="N353" s="126">
        <v>0.14133490000000001</v>
      </c>
      <c r="O353" s="126">
        <v>0.114944221</v>
      </c>
      <c r="P353" s="126">
        <v>0.15985938099999999</v>
      </c>
      <c r="Q353" s="126">
        <v>1.321143086</v>
      </c>
      <c r="R353" s="135">
        <v>5.7299999999999997E-2</v>
      </c>
      <c r="S353" s="126"/>
      <c r="T353" s="126">
        <v>-0.25525298200000002</v>
      </c>
      <c r="U353" s="126">
        <v>0.12530372300000001</v>
      </c>
      <c r="V353" s="126">
        <v>0.134180562</v>
      </c>
      <c r="W353" s="126">
        <v>8.4059724000000002E-2</v>
      </c>
      <c r="X353" s="126">
        <v>0.12530372300000001</v>
      </c>
      <c r="Y353" s="126">
        <v>1.2381208050000001</v>
      </c>
      <c r="Z353" s="135">
        <v>4.36E-2</v>
      </c>
      <c r="AA353" s="126"/>
      <c r="AB353" s="126"/>
      <c r="AC353" s="126"/>
      <c r="AD353" s="126"/>
      <c r="AE353" s="126"/>
      <c r="AF353" s="135">
        <v>1.3599999999999999E-2</v>
      </c>
      <c r="AG353" s="126">
        <v>8.3022280000000004E-2</v>
      </c>
      <c r="AH353" s="126"/>
      <c r="AI353" s="126"/>
      <c r="AJ353" s="126"/>
      <c r="AK353" s="126"/>
    </row>
    <row r="354" spans="1:37" ht="18" customHeight="1">
      <c r="A354" s="126"/>
      <c r="B354" s="126"/>
      <c r="C354" s="126"/>
      <c r="D354" s="126"/>
      <c r="E354" s="126"/>
      <c r="F354" s="134">
        <v>40513</v>
      </c>
      <c r="G354" s="134">
        <v>42339</v>
      </c>
      <c r="H354" s="134">
        <v>37591</v>
      </c>
      <c r="I354" s="134">
        <v>42705</v>
      </c>
      <c r="J354" s="134">
        <v>40148</v>
      </c>
      <c r="K354" s="126"/>
      <c r="L354" s="126">
        <v>-2.3338489999999998E-3</v>
      </c>
      <c r="M354" s="126">
        <v>4.2629688999999998E-2</v>
      </c>
      <c r="N354" s="126">
        <v>-0.110106469</v>
      </c>
      <c r="O354" s="126">
        <v>4.8077380000000003E-2</v>
      </c>
      <c r="P354" s="126">
        <v>0.114944221</v>
      </c>
      <c r="Q354" s="126">
        <v>1.0976932939999999</v>
      </c>
      <c r="R354" s="135">
        <v>1.8800000000000001E-2</v>
      </c>
      <c r="S354" s="126"/>
      <c r="T354" s="126">
        <v>-1.3027189E-2</v>
      </c>
      <c r="U354" s="126">
        <v>1.8520312000000001E-2</v>
      </c>
      <c r="V354" s="126">
        <v>-0.103872702</v>
      </c>
      <c r="W354" s="126">
        <v>3.7457123000000002E-2</v>
      </c>
      <c r="X354" s="126">
        <v>8.4059724000000002E-2</v>
      </c>
      <c r="Y354" s="126">
        <v>1.023407011</v>
      </c>
      <c r="Z354" s="135">
        <v>4.5999999999999999E-3</v>
      </c>
      <c r="AA354" s="126"/>
      <c r="AB354" s="126"/>
      <c r="AC354" s="126"/>
      <c r="AD354" s="126"/>
      <c r="AE354" s="126"/>
      <c r="AF354" s="135">
        <v>1.4200000000000001E-2</v>
      </c>
      <c r="AG354" s="126">
        <v>7.4286283999999994E-2</v>
      </c>
      <c r="AH354" s="126"/>
      <c r="AI354" s="126"/>
      <c r="AJ354" s="126"/>
      <c r="AK354" s="126"/>
    </row>
    <row r="355" spans="1:37" ht="18" customHeight="1">
      <c r="A355" s="126"/>
      <c r="B355" s="126"/>
      <c r="C355" s="126"/>
      <c r="D355" s="126"/>
      <c r="E355" s="126"/>
      <c r="F355" s="134">
        <v>40148</v>
      </c>
      <c r="G355" s="134">
        <v>39052</v>
      </c>
      <c r="H355" s="134">
        <v>42339</v>
      </c>
      <c r="I355" s="134">
        <v>44531</v>
      </c>
      <c r="J355" s="134">
        <v>43435</v>
      </c>
      <c r="K355" s="126"/>
      <c r="L355" s="126">
        <v>0.114944221</v>
      </c>
      <c r="M355" s="126">
        <v>0.162901881</v>
      </c>
      <c r="N355" s="126">
        <v>4.2629688999999998E-2</v>
      </c>
      <c r="O355" s="126">
        <v>0.16416114700000001</v>
      </c>
      <c r="P355" s="126">
        <v>-1.2468648000000001E-2</v>
      </c>
      <c r="Q355" s="126">
        <v>1.6034672089999999</v>
      </c>
      <c r="R355" s="135">
        <v>9.9000000000000005E-2</v>
      </c>
      <c r="S355" s="126"/>
      <c r="T355" s="126">
        <v>8.4059724000000002E-2</v>
      </c>
      <c r="U355" s="126">
        <v>0.106798614</v>
      </c>
      <c r="V355" s="126">
        <v>1.8520312000000001E-2</v>
      </c>
      <c r="W355" s="126">
        <v>0.116135562</v>
      </c>
      <c r="X355" s="126">
        <v>-2.5883666999999999E-2</v>
      </c>
      <c r="Y355" s="126">
        <v>1.349360187</v>
      </c>
      <c r="Z355" s="135">
        <v>6.1800000000000001E-2</v>
      </c>
      <c r="AA355" s="126"/>
      <c r="AB355" s="126"/>
      <c r="AC355" s="126"/>
      <c r="AD355" s="126"/>
      <c r="AE355" s="126"/>
      <c r="AF355" s="135">
        <v>3.73E-2</v>
      </c>
      <c r="AG355" s="126">
        <v>0.25410702099999999</v>
      </c>
      <c r="AH355" s="126"/>
      <c r="AI355" s="126"/>
      <c r="AJ355" s="126"/>
      <c r="AK355" s="126"/>
    </row>
    <row r="356" spans="1:37" ht="18" customHeight="1">
      <c r="A356" s="126"/>
      <c r="B356" s="126"/>
      <c r="C356" s="126"/>
      <c r="D356" s="126"/>
      <c r="E356" s="126"/>
      <c r="F356" s="134">
        <v>37591</v>
      </c>
      <c r="G356" s="134">
        <v>42339</v>
      </c>
      <c r="H356" s="134">
        <v>38322</v>
      </c>
      <c r="I356" s="134">
        <v>41609</v>
      </c>
      <c r="J356" s="134">
        <v>38322</v>
      </c>
      <c r="K356" s="126"/>
      <c r="L356" s="126">
        <v>-0.110106469</v>
      </c>
      <c r="M356" s="126">
        <v>4.2629688999999998E-2</v>
      </c>
      <c r="N356" s="126">
        <v>0.22464052400000001</v>
      </c>
      <c r="O356" s="126">
        <v>0.17569069600000001</v>
      </c>
      <c r="P356" s="126">
        <v>0.22464052400000001</v>
      </c>
      <c r="Q356" s="126">
        <v>1.746292492</v>
      </c>
      <c r="R356" s="135">
        <v>0.11799999999999999</v>
      </c>
      <c r="S356" s="126"/>
      <c r="T356" s="126">
        <v>-0.103872702</v>
      </c>
      <c r="U356" s="126">
        <v>1.8520312000000001E-2</v>
      </c>
      <c r="V356" s="126">
        <v>0.13047150199999999</v>
      </c>
      <c r="W356" s="126">
        <v>0.152406498</v>
      </c>
      <c r="X356" s="126">
        <v>0.13047150199999999</v>
      </c>
      <c r="Y356" s="126">
        <v>1.388184963</v>
      </c>
      <c r="Z356" s="135">
        <v>6.7799999999999999E-2</v>
      </c>
      <c r="AA356" s="126"/>
      <c r="AB356" s="126"/>
      <c r="AC356" s="126"/>
      <c r="AD356" s="126"/>
      <c r="AE356" s="126"/>
      <c r="AF356" s="135">
        <v>5.0200000000000002E-2</v>
      </c>
      <c r="AG356" s="126">
        <v>0.35810752800000001</v>
      </c>
      <c r="AH356" s="126"/>
      <c r="AI356" s="126"/>
      <c r="AJ356" s="126"/>
      <c r="AK356" s="126"/>
    </row>
    <row r="357" spans="1:37" ht="18" customHeight="1">
      <c r="A357" s="126"/>
      <c r="B357" s="126"/>
      <c r="C357" s="126"/>
      <c r="D357" s="126"/>
      <c r="E357" s="126"/>
      <c r="F357" s="134">
        <v>37591</v>
      </c>
      <c r="G357" s="134">
        <v>44896</v>
      </c>
      <c r="H357" s="134">
        <v>43070</v>
      </c>
      <c r="I357" s="134">
        <v>38687</v>
      </c>
      <c r="J357" s="134">
        <v>41974</v>
      </c>
      <c r="K357" s="126"/>
      <c r="L357" s="126">
        <v>-0.110106469</v>
      </c>
      <c r="M357" s="126">
        <v>-7.6337504E-2</v>
      </c>
      <c r="N357" s="126">
        <v>5.8498151999999998E-2</v>
      </c>
      <c r="O357" s="126">
        <v>0.15985938099999999</v>
      </c>
      <c r="P357" s="126">
        <v>9.7781324000000003E-2</v>
      </c>
      <c r="Q357" s="126">
        <v>1.1384809629999999</v>
      </c>
      <c r="R357" s="135">
        <v>2.63E-2</v>
      </c>
      <c r="S357" s="126"/>
      <c r="T357" s="126">
        <v>-0.103872702</v>
      </c>
      <c r="U357" s="126">
        <v>-0.100910782</v>
      </c>
      <c r="V357" s="126">
        <v>4.6875676999999998E-2</v>
      </c>
      <c r="W357" s="126">
        <v>0.12530372300000001</v>
      </c>
      <c r="X357" s="126">
        <v>7.8593466000000001E-2</v>
      </c>
      <c r="Y357" s="126">
        <v>1.047063294</v>
      </c>
      <c r="Z357" s="135">
        <v>9.1999999999999998E-3</v>
      </c>
      <c r="AA357" s="126"/>
      <c r="AB357" s="126"/>
      <c r="AC357" s="126"/>
      <c r="AD357" s="126"/>
      <c r="AE357" s="126"/>
      <c r="AF357" s="135">
        <v>1.7000000000000001E-2</v>
      </c>
      <c r="AG357" s="126">
        <v>9.1417670000000006E-2</v>
      </c>
      <c r="AH357" s="126"/>
      <c r="AI357" s="126"/>
      <c r="AJ357" s="126"/>
      <c r="AK357" s="126"/>
    </row>
    <row r="358" spans="1:37" ht="18" customHeight="1">
      <c r="A358" s="126"/>
      <c r="B358" s="126"/>
      <c r="C358" s="126"/>
      <c r="D358" s="126"/>
      <c r="E358" s="126"/>
      <c r="F358" s="134">
        <v>43435</v>
      </c>
      <c r="G358" s="134">
        <v>40878</v>
      </c>
      <c r="H358" s="134">
        <v>43070</v>
      </c>
      <c r="I358" s="134">
        <v>43070</v>
      </c>
      <c r="J358" s="134">
        <v>44166</v>
      </c>
      <c r="K358" s="126"/>
      <c r="L358" s="126">
        <v>-1.2468648000000001E-2</v>
      </c>
      <c r="M358" s="126">
        <v>-5.5772149E-2</v>
      </c>
      <c r="N358" s="126">
        <v>5.8498151999999998E-2</v>
      </c>
      <c r="O358" s="126">
        <v>5.8498151999999998E-2</v>
      </c>
      <c r="P358" s="126">
        <v>-2.7078563999999999E-2</v>
      </c>
      <c r="Q358" s="126">
        <v>1.0219135960000001</v>
      </c>
      <c r="R358" s="135">
        <v>4.3E-3</v>
      </c>
      <c r="S358" s="126"/>
      <c r="T358" s="126">
        <v>-2.5883666999999999E-2</v>
      </c>
      <c r="U358" s="126">
        <v>-5.3316501000000002E-2</v>
      </c>
      <c r="V358" s="126">
        <v>4.6875676999999998E-2</v>
      </c>
      <c r="W358" s="126">
        <v>4.6875676999999998E-2</v>
      </c>
      <c r="X358" s="126">
        <v>-2.9131743000000002E-2</v>
      </c>
      <c r="Y358" s="126">
        <v>0.98552522600000003</v>
      </c>
      <c r="Z358" s="135">
        <v>-2.8999999999999998E-3</v>
      </c>
      <c r="AA358" s="126"/>
      <c r="AB358" s="126"/>
      <c r="AC358" s="126"/>
      <c r="AD358" s="126"/>
      <c r="AE358" s="126"/>
      <c r="AF358" s="135">
        <v>7.3000000000000001E-3</v>
      </c>
      <c r="AG358" s="126">
        <v>3.6388370000000003E-2</v>
      </c>
      <c r="AH358" s="126"/>
      <c r="AI358" s="126"/>
      <c r="AJ358" s="126"/>
      <c r="AK358" s="126"/>
    </row>
    <row r="359" spans="1:37" ht="18" customHeight="1">
      <c r="A359" s="126"/>
      <c r="B359" s="126"/>
      <c r="C359" s="126"/>
      <c r="D359" s="126"/>
      <c r="E359" s="126"/>
      <c r="F359" s="134">
        <v>42705</v>
      </c>
      <c r="G359" s="134">
        <v>44531</v>
      </c>
      <c r="H359" s="134">
        <v>38322</v>
      </c>
      <c r="I359" s="134">
        <v>42339</v>
      </c>
      <c r="J359" s="134">
        <v>39417</v>
      </c>
      <c r="K359" s="126"/>
      <c r="L359" s="126">
        <v>4.8077380000000003E-2</v>
      </c>
      <c r="M359" s="126">
        <v>0.16416114700000001</v>
      </c>
      <c r="N359" s="126">
        <v>0.22464052400000001</v>
      </c>
      <c r="O359" s="126">
        <v>4.2629688999999998E-2</v>
      </c>
      <c r="P359" s="126">
        <v>3.2035421000000001E-2</v>
      </c>
      <c r="Q359" s="126">
        <v>1.66786466</v>
      </c>
      <c r="R359" s="135">
        <v>0.1077</v>
      </c>
      <c r="S359" s="126"/>
      <c r="T359" s="126">
        <v>3.7457123000000002E-2</v>
      </c>
      <c r="U359" s="126">
        <v>0.116135562</v>
      </c>
      <c r="V359" s="126">
        <v>0.13047150199999999</v>
      </c>
      <c r="W359" s="126">
        <v>1.8520312000000001E-2</v>
      </c>
      <c r="X359" s="126">
        <v>1.0598691E-2</v>
      </c>
      <c r="Y359" s="126">
        <v>1.3677720710000001</v>
      </c>
      <c r="Z359" s="135">
        <v>6.4600000000000005E-2</v>
      </c>
      <c r="AA359" s="126"/>
      <c r="AB359" s="126"/>
      <c r="AC359" s="126"/>
      <c r="AD359" s="126"/>
      <c r="AE359" s="126"/>
      <c r="AF359" s="135">
        <v>4.3099999999999999E-2</v>
      </c>
      <c r="AG359" s="126">
        <v>0.30009258900000002</v>
      </c>
      <c r="AH359" s="126"/>
      <c r="AI359" s="126"/>
      <c r="AJ359" s="126"/>
      <c r="AK359" s="126"/>
    </row>
    <row r="360" spans="1:37" ht="18" customHeight="1">
      <c r="A360" s="126"/>
      <c r="B360" s="126"/>
      <c r="C360" s="126"/>
      <c r="D360" s="126"/>
      <c r="E360" s="126"/>
      <c r="F360" s="134">
        <v>40878</v>
      </c>
      <c r="G360" s="134">
        <v>38687</v>
      </c>
      <c r="H360" s="134">
        <v>44531</v>
      </c>
      <c r="I360" s="134">
        <v>44531</v>
      </c>
      <c r="J360" s="134">
        <v>42339</v>
      </c>
      <c r="K360" s="126"/>
      <c r="L360" s="126">
        <v>-5.5772149E-2</v>
      </c>
      <c r="M360" s="126">
        <v>0.15985938099999999</v>
      </c>
      <c r="N360" s="126">
        <v>0.16416114700000001</v>
      </c>
      <c r="O360" s="126">
        <v>0.16416114700000001</v>
      </c>
      <c r="P360" s="126">
        <v>4.2629688999999998E-2</v>
      </c>
      <c r="Q360" s="126">
        <v>1.608077258</v>
      </c>
      <c r="R360" s="135">
        <v>9.9699999999999997E-2</v>
      </c>
      <c r="S360" s="126"/>
      <c r="T360" s="126">
        <v>-5.3316501000000002E-2</v>
      </c>
      <c r="U360" s="126">
        <v>0.12530372300000001</v>
      </c>
      <c r="V360" s="126">
        <v>0.116135562</v>
      </c>
      <c r="W360" s="126">
        <v>0.116135562</v>
      </c>
      <c r="X360" s="126">
        <v>1.8520312000000001E-2</v>
      </c>
      <c r="Y360" s="126">
        <v>1.3809596529999999</v>
      </c>
      <c r="Z360" s="135">
        <v>6.6699999999999995E-2</v>
      </c>
      <c r="AA360" s="126"/>
      <c r="AB360" s="126"/>
      <c r="AC360" s="126"/>
      <c r="AD360" s="126"/>
      <c r="AE360" s="126"/>
      <c r="AF360" s="135">
        <v>3.3000000000000002E-2</v>
      </c>
      <c r="AG360" s="126">
        <v>0.227117605</v>
      </c>
      <c r="AH360" s="126"/>
      <c r="AI360" s="126"/>
      <c r="AJ360" s="126"/>
      <c r="AK360" s="126"/>
    </row>
    <row r="361" spans="1:37" ht="18" customHeight="1">
      <c r="A361" s="126"/>
      <c r="B361" s="126"/>
      <c r="C361" s="126"/>
      <c r="D361" s="126"/>
      <c r="E361" s="126"/>
      <c r="F361" s="134">
        <v>39052</v>
      </c>
      <c r="G361" s="134">
        <v>41244</v>
      </c>
      <c r="H361" s="134">
        <v>43435</v>
      </c>
      <c r="I361" s="134">
        <v>43800</v>
      </c>
      <c r="J361" s="134">
        <v>44896</v>
      </c>
      <c r="K361" s="126"/>
      <c r="L361" s="126">
        <v>0.162901881</v>
      </c>
      <c r="M361" s="126">
        <v>0.103943622</v>
      </c>
      <c r="N361" s="126">
        <v>-1.2468648000000001E-2</v>
      </c>
      <c r="O361" s="126">
        <v>0.14133490000000001</v>
      </c>
      <c r="P361" s="126">
        <v>-7.6337504E-2</v>
      </c>
      <c r="Q361" s="126">
        <v>1.376266298</v>
      </c>
      <c r="R361" s="135">
        <v>6.6000000000000003E-2</v>
      </c>
      <c r="S361" s="126"/>
      <c r="T361" s="126">
        <v>0.106798614</v>
      </c>
      <c r="U361" s="126">
        <v>0.100915194</v>
      </c>
      <c r="V361" s="126">
        <v>-2.5883666999999999E-2</v>
      </c>
      <c r="W361" s="126">
        <v>0.134180562</v>
      </c>
      <c r="X361" s="126">
        <v>-0.100910782</v>
      </c>
      <c r="Y361" s="126">
        <v>1.2399857910000001</v>
      </c>
      <c r="Z361" s="135">
        <v>4.3999999999999997E-2</v>
      </c>
      <c r="AA361" s="126"/>
      <c r="AB361" s="126"/>
      <c r="AC361" s="126"/>
      <c r="AD361" s="126"/>
      <c r="AE361" s="126"/>
      <c r="AF361" s="135">
        <v>2.1999999999999999E-2</v>
      </c>
      <c r="AG361" s="126">
        <v>0.136280507</v>
      </c>
      <c r="AH361" s="126"/>
      <c r="AI361" s="126"/>
      <c r="AJ361" s="126"/>
      <c r="AK361" s="126"/>
    </row>
    <row r="362" spans="1:37" ht="18" customHeight="1">
      <c r="A362" s="126"/>
      <c r="B362" s="126"/>
      <c r="C362" s="126"/>
      <c r="D362" s="126"/>
      <c r="E362" s="126"/>
      <c r="F362" s="134">
        <v>40878</v>
      </c>
      <c r="G362" s="134">
        <v>44896</v>
      </c>
      <c r="H362" s="134">
        <v>39052</v>
      </c>
      <c r="I362" s="134">
        <v>40513</v>
      </c>
      <c r="J362" s="134">
        <v>39052</v>
      </c>
      <c r="K362" s="126"/>
      <c r="L362" s="126">
        <v>-5.5772149E-2</v>
      </c>
      <c r="M362" s="126">
        <v>-7.6337504E-2</v>
      </c>
      <c r="N362" s="126">
        <v>0.162901881</v>
      </c>
      <c r="O362" s="126">
        <v>-2.3338489999999998E-3</v>
      </c>
      <c r="P362" s="126">
        <v>0.162901881</v>
      </c>
      <c r="Q362" s="126">
        <v>1.2108956099999999</v>
      </c>
      <c r="R362" s="135">
        <v>3.9E-2</v>
      </c>
      <c r="S362" s="126"/>
      <c r="T362" s="126">
        <v>-5.3316501000000002E-2</v>
      </c>
      <c r="U362" s="126">
        <v>-0.100910782</v>
      </c>
      <c r="V362" s="126">
        <v>0.106798614</v>
      </c>
      <c r="W362" s="126">
        <v>-1.3027189E-2</v>
      </c>
      <c r="X362" s="126">
        <v>0.106798614</v>
      </c>
      <c r="Y362" s="126">
        <v>1.0474333629999999</v>
      </c>
      <c r="Z362" s="135">
        <v>9.2999999999999992E-3</v>
      </c>
      <c r="AA362" s="126"/>
      <c r="AB362" s="126"/>
      <c r="AC362" s="126"/>
      <c r="AD362" s="126"/>
      <c r="AE362" s="126"/>
      <c r="AF362" s="135">
        <v>2.9700000000000001E-2</v>
      </c>
      <c r="AG362" s="126">
        <v>0.163462248</v>
      </c>
      <c r="AH362" s="126"/>
      <c r="AI362" s="126"/>
      <c r="AJ362" s="126"/>
      <c r="AK362" s="126"/>
    </row>
    <row r="363" spans="1:37" ht="18" customHeight="1">
      <c r="A363" s="126"/>
      <c r="B363" s="126"/>
      <c r="C363" s="126"/>
      <c r="D363" s="126"/>
      <c r="E363" s="126"/>
      <c r="F363" s="134">
        <v>43435</v>
      </c>
      <c r="G363" s="134">
        <v>43070</v>
      </c>
      <c r="H363" s="134">
        <v>41974</v>
      </c>
      <c r="I363" s="134">
        <v>43070</v>
      </c>
      <c r="J363" s="134">
        <v>43435</v>
      </c>
      <c r="K363" s="126"/>
      <c r="L363" s="126">
        <v>-1.2468648000000001E-2</v>
      </c>
      <c r="M363" s="126">
        <v>5.8498151999999998E-2</v>
      </c>
      <c r="N363" s="126">
        <v>9.7781324000000003E-2</v>
      </c>
      <c r="O363" s="126">
        <v>5.8498151999999998E-2</v>
      </c>
      <c r="P363" s="126">
        <v>-1.2468648000000001E-2</v>
      </c>
      <c r="Q363" s="126">
        <v>1.2090565360000001</v>
      </c>
      <c r="R363" s="135">
        <v>3.8699999999999998E-2</v>
      </c>
      <c r="S363" s="126"/>
      <c r="T363" s="126">
        <v>-2.5883666999999999E-2</v>
      </c>
      <c r="U363" s="126">
        <v>4.6875676999999998E-2</v>
      </c>
      <c r="V363" s="126">
        <v>7.8593466000000001E-2</v>
      </c>
      <c r="W363" s="126">
        <v>4.6875676999999998E-2</v>
      </c>
      <c r="X363" s="126">
        <v>-2.5883666999999999E-2</v>
      </c>
      <c r="Y363" s="126">
        <v>1.1281481550000001</v>
      </c>
      <c r="Z363" s="135">
        <v>2.4400000000000002E-2</v>
      </c>
      <c r="AA363" s="126"/>
      <c r="AB363" s="126"/>
      <c r="AC363" s="126"/>
      <c r="AD363" s="126"/>
      <c r="AE363" s="126"/>
      <c r="AF363" s="135">
        <v>1.43E-2</v>
      </c>
      <c r="AG363" s="126">
        <v>8.0908381000000001E-2</v>
      </c>
      <c r="AH363" s="126"/>
      <c r="AI363" s="126"/>
      <c r="AJ363" s="126"/>
      <c r="AK363" s="126"/>
    </row>
    <row r="364" spans="1:37" ht="18" customHeight="1">
      <c r="A364" s="126"/>
      <c r="B364" s="126"/>
      <c r="C364" s="126"/>
      <c r="D364" s="126"/>
      <c r="E364" s="126"/>
      <c r="F364" s="134">
        <v>44531</v>
      </c>
      <c r="G364" s="134">
        <v>37956</v>
      </c>
      <c r="H364" s="134">
        <v>40878</v>
      </c>
      <c r="I364" s="134">
        <v>43435</v>
      </c>
      <c r="J364" s="134">
        <v>44166</v>
      </c>
      <c r="K364" s="126"/>
      <c r="L364" s="126">
        <v>0.16416114700000001</v>
      </c>
      <c r="M364" s="126">
        <v>5.7538615000000001E-2</v>
      </c>
      <c r="N364" s="126">
        <v>-5.5772149E-2</v>
      </c>
      <c r="O364" s="126">
        <v>-1.2468648000000001E-2</v>
      </c>
      <c r="P364" s="126">
        <v>-2.7078563999999999E-2</v>
      </c>
      <c r="Q364" s="126">
        <v>1.1347137329999999</v>
      </c>
      <c r="R364" s="135">
        <v>2.5600000000000001E-2</v>
      </c>
      <c r="S364" s="126"/>
      <c r="T364" s="126">
        <v>0.116135562</v>
      </c>
      <c r="U364" s="126">
        <v>2.2718952000000001E-2</v>
      </c>
      <c r="V364" s="126">
        <v>-5.3316501000000002E-2</v>
      </c>
      <c r="W364" s="126">
        <v>-2.5883666999999999E-2</v>
      </c>
      <c r="X364" s="126">
        <v>-2.9131743000000002E-2</v>
      </c>
      <c r="Y364" s="126">
        <v>1.0309931939999999</v>
      </c>
      <c r="Z364" s="135">
        <v>6.1000000000000004E-3</v>
      </c>
      <c r="AA364" s="126"/>
      <c r="AB364" s="126"/>
      <c r="AC364" s="126"/>
      <c r="AD364" s="126"/>
      <c r="AE364" s="126"/>
      <c r="AF364" s="135">
        <v>1.95E-2</v>
      </c>
      <c r="AG364" s="126">
        <v>0.103720538</v>
      </c>
      <c r="AH364" s="126"/>
      <c r="AI364" s="126"/>
      <c r="AJ364" s="126"/>
      <c r="AK364" s="126"/>
    </row>
    <row r="365" spans="1:37" ht="18" customHeight="1">
      <c r="A365" s="126"/>
      <c r="B365" s="126"/>
      <c r="C365" s="126"/>
      <c r="D365" s="126"/>
      <c r="E365" s="126"/>
      <c r="F365" s="134">
        <v>42705</v>
      </c>
      <c r="G365" s="134">
        <v>43800</v>
      </c>
      <c r="H365" s="134">
        <v>41609</v>
      </c>
      <c r="I365" s="134">
        <v>40513</v>
      </c>
      <c r="J365" s="134">
        <v>37956</v>
      </c>
      <c r="K365" s="126"/>
      <c r="L365" s="126">
        <v>4.8077380000000003E-2</v>
      </c>
      <c r="M365" s="126">
        <v>0.14133490000000001</v>
      </c>
      <c r="N365" s="126">
        <v>0.17569069600000001</v>
      </c>
      <c r="O365" s="126">
        <v>-2.3338489999999998E-3</v>
      </c>
      <c r="P365" s="126">
        <v>5.7538615000000001E-2</v>
      </c>
      <c r="Q365" s="126">
        <v>1.522429998</v>
      </c>
      <c r="R365" s="135">
        <v>8.77E-2</v>
      </c>
      <c r="S365" s="126"/>
      <c r="T365" s="126">
        <v>3.7457123000000002E-2</v>
      </c>
      <c r="U365" s="126">
        <v>0.134180562</v>
      </c>
      <c r="V365" s="126">
        <v>0.152406498</v>
      </c>
      <c r="W365" s="126">
        <v>-1.3027189E-2</v>
      </c>
      <c r="X365" s="126">
        <v>2.2718952000000001E-2</v>
      </c>
      <c r="Y365" s="126">
        <v>1.3961744300000001</v>
      </c>
      <c r="Z365" s="135">
        <v>6.9000000000000006E-2</v>
      </c>
      <c r="AA365" s="126"/>
      <c r="AB365" s="126"/>
      <c r="AC365" s="126"/>
      <c r="AD365" s="126"/>
      <c r="AE365" s="126"/>
      <c r="AF365" s="135">
        <v>1.8700000000000001E-2</v>
      </c>
      <c r="AG365" s="126">
        <v>0.12625556800000001</v>
      </c>
      <c r="AH365" s="126"/>
      <c r="AI365" s="126"/>
      <c r="AJ365" s="126"/>
      <c r="AK365" s="126"/>
    </row>
    <row r="366" spans="1:37" ht="18" customHeight="1">
      <c r="A366" s="126"/>
      <c r="B366" s="126"/>
      <c r="C366" s="126"/>
      <c r="D366" s="126"/>
      <c r="E366" s="126"/>
      <c r="F366" s="134">
        <v>41244</v>
      </c>
      <c r="G366" s="134">
        <v>43435</v>
      </c>
      <c r="H366" s="134">
        <v>44166</v>
      </c>
      <c r="I366" s="134">
        <v>41609</v>
      </c>
      <c r="J366" s="134">
        <v>39052</v>
      </c>
      <c r="K366" s="126"/>
      <c r="L366" s="126">
        <v>0.103943622</v>
      </c>
      <c r="M366" s="126">
        <v>-1.2468648000000001E-2</v>
      </c>
      <c r="N366" s="126">
        <v>-2.7078563999999999E-2</v>
      </c>
      <c r="O366" s="126">
        <v>0.17569069600000001</v>
      </c>
      <c r="P366" s="126">
        <v>0.162901881</v>
      </c>
      <c r="Q366" s="126">
        <v>1.496290412</v>
      </c>
      <c r="R366" s="135">
        <v>8.3900000000000002E-2</v>
      </c>
      <c r="S366" s="126"/>
      <c r="T366" s="126">
        <v>0.100915194</v>
      </c>
      <c r="U366" s="126">
        <v>-2.5883666999999999E-2</v>
      </c>
      <c r="V366" s="126">
        <v>-2.9131743000000002E-2</v>
      </c>
      <c r="W366" s="126">
        <v>0.152406498</v>
      </c>
      <c r="X366" s="126">
        <v>0.106798614</v>
      </c>
      <c r="Y366" s="126">
        <v>1.3567673149999999</v>
      </c>
      <c r="Z366" s="135">
        <v>6.2899999999999998E-2</v>
      </c>
      <c r="AA366" s="126"/>
      <c r="AB366" s="126"/>
      <c r="AC366" s="126"/>
      <c r="AD366" s="126"/>
      <c r="AE366" s="126"/>
      <c r="AF366" s="135">
        <v>2.1000000000000001E-2</v>
      </c>
      <c r="AG366" s="126">
        <v>0.13952309800000001</v>
      </c>
      <c r="AH366" s="126"/>
      <c r="AI366" s="126"/>
      <c r="AJ366" s="126"/>
      <c r="AK366" s="126"/>
    </row>
    <row r="367" spans="1:37" ht="18" customHeight="1">
      <c r="A367" s="126"/>
      <c r="B367" s="126"/>
      <c r="C367" s="126"/>
      <c r="D367" s="126"/>
      <c r="E367" s="126"/>
      <c r="F367" s="134">
        <v>42339</v>
      </c>
      <c r="G367" s="134">
        <v>41244</v>
      </c>
      <c r="H367" s="134">
        <v>39417</v>
      </c>
      <c r="I367" s="134">
        <v>44896</v>
      </c>
      <c r="J367" s="134">
        <v>44531</v>
      </c>
      <c r="K367" s="126"/>
      <c r="L367" s="126">
        <v>4.2629688999999998E-2</v>
      </c>
      <c r="M367" s="126">
        <v>0.103943622</v>
      </c>
      <c r="N367" s="126">
        <v>3.2035421000000001E-2</v>
      </c>
      <c r="O367" s="126">
        <v>-7.6337504E-2</v>
      </c>
      <c r="P367" s="126">
        <v>0.16416114700000001</v>
      </c>
      <c r="Q367" s="126">
        <v>1.3052993159999999</v>
      </c>
      <c r="R367" s="135">
        <v>5.4699999999999999E-2</v>
      </c>
      <c r="S367" s="126"/>
      <c r="T367" s="126">
        <v>1.8520312000000001E-2</v>
      </c>
      <c r="U367" s="126">
        <v>0.100915194</v>
      </c>
      <c r="V367" s="126">
        <v>1.0598691E-2</v>
      </c>
      <c r="W367" s="126">
        <v>-0.100910782</v>
      </c>
      <c r="X367" s="126">
        <v>0.116135562</v>
      </c>
      <c r="Y367" s="126">
        <v>1.156338997</v>
      </c>
      <c r="Z367" s="135">
        <v>2.9499999999999998E-2</v>
      </c>
      <c r="AA367" s="126"/>
      <c r="AB367" s="126"/>
      <c r="AC367" s="126"/>
      <c r="AD367" s="126"/>
      <c r="AE367" s="126"/>
      <c r="AF367" s="135">
        <v>2.53E-2</v>
      </c>
      <c r="AG367" s="126">
        <v>0.14896032000000001</v>
      </c>
      <c r="AH367" s="126"/>
      <c r="AI367" s="126"/>
      <c r="AJ367" s="126"/>
      <c r="AK367" s="126"/>
    </row>
    <row r="368" spans="1:37" ht="18" customHeight="1">
      <c r="A368" s="126"/>
      <c r="B368" s="126"/>
      <c r="C368" s="126"/>
      <c r="D368" s="126"/>
      <c r="E368" s="126"/>
      <c r="F368" s="134">
        <v>40513</v>
      </c>
      <c r="G368" s="134">
        <v>38687</v>
      </c>
      <c r="H368" s="134">
        <v>38322</v>
      </c>
      <c r="I368" s="134">
        <v>37956</v>
      </c>
      <c r="J368" s="134">
        <v>42339</v>
      </c>
      <c r="K368" s="126"/>
      <c r="L368" s="126">
        <v>-2.3338489999999998E-3</v>
      </c>
      <c r="M368" s="126">
        <v>0.15985938099999999</v>
      </c>
      <c r="N368" s="126">
        <v>0.22464052400000001</v>
      </c>
      <c r="O368" s="126">
        <v>5.7538615000000001E-2</v>
      </c>
      <c r="P368" s="126">
        <v>4.2629688999999998E-2</v>
      </c>
      <c r="Q368" s="126">
        <v>1.6198513080000001</v>
      </c>
      <c r="R368" s="135">
        <v>0.1013</v>
      </c>
      <c r="S368" s="126"/>
      <c r="T368" s="126">
        <v>-1.3027189E-2</v>
      </c>
      <c r="U368" s="126">
        <v>0.12530372300000001</v>
      </c>
      <c r="V368" s="126">
        <v>0.13047150199999999</v>
      </c>
      <c r="W368" s="126">
        <v>2.2718952000000001E-2</v>
      </c>
      <c r="X368" s="126">
        <v>1.8520312000000001E-2</v>
      </c>
      <c r="Y368" s="126">
        <v>1.3284160599999999</v>
      </c>
      <c r="Z368" s="135">
        <v>5.8400000000000001E-2</v>
      </c>
      <c r="AA368" s="126"/>
      <c r="AB368" s="126"/>
      <c r="AC368" s="126"/>
      <c r="AD368" s="126"/>
      <c r="AE368" s="126"/>
      <c r="AF368" s="135">
        <v>4.2799999999999998E-2</v>
      </c>
      <c r="AG368" s="126">
        <v>0.29143524799999998</v>
      </c>
      <c r="AH368" s="126"/>
      <c r="AI368" s="126"/>
      <c r="AJ368" s="126"/>
      <c r="AK368" s="126"/>
    </row>
    <row r="369" spans="1:37" ht="18" customHeight="1">
      <c r="A369" s="126"/>
      <c r="B369" s="126"/>
      <c r="C369" s="126"/>
      <c r="D369" s="126"/>
      <c r="E369" s="126"/>
      <c r="F369" s="134">
        <v>37591</v>
      </c>
      <c r="G369" s="134">
        <v>41974</v>
      </c>
      <c r="H369" s="134">
        <v>44531</v>
      </c>
      <c r="I369" s="134">
        <v>40148</v>
      </c>
      <c r="J369" s="134">
        <v>38322</v>
      </c>
      <c r="K369" s="126"/>
      <c r="L369" s="126">
        <v>-0.110106469</v>
      </c>
      <c r="M369" s="126">
        <v>9.7781324000000003E-2</v>
      </c>
      <c r="N369" s="126">
        <v>0.16416114700000001</v>
      </c>
      <c r="O369" s="126">
        <v>0.114944221</v>
      </c>
      <c r="P369" s="126">
        <v>0.22464052400000001</v>
      </c>
      <c r="Q369" s="126">
        <v>1.6346369780000001</v>
      </c>
      <c r="R369" s="135">
        <v>0.1033</v>
      </c>
      <c r="S369" s="126"/>
      <c r="T369" s="126">
        <v>-0.103872702</v>
      </c>
      <c r="U369" s="126">
        <v>7.8593466000000001E-2</v>
      </c>
      <c r="V369" s="126">
        <v>0.116135562</v>
      </c>
      <c r="W369" s="126">
        <v>8.4059724000000002E-2</v>
      </c>
      <c r="X369" s="126">
        <v>0.13047150199999999</v>
      </c>
      <c r="Y369" s="126">
        <v>1.3571508670000001</v>
      </c>
      <c r="Z369" s="135">
        <v>6.3E-2</v>
      </c>
      <c r="AA369" s="126"/>
      <c r="AB369" s="126"/>
      <c r="AC369" s="126"/>
      <c r="AD369" s="126"/>
      <c r="AE369" s="126"/>
      <c r="AF369" s="135">
        <v>4.0300000000000002E-2</v>
      </c>
      <c r="AG369" s="126">
        <v>0.27748611099999998</v>
      </c>
      <c r="AH369" s="126"/>
      <c r="AI369" s="126"/>
      <c r="AJ369" s="126"/>
      <c r="AK369" s="126"/>
    </row>
    <row r="370" spans="1:37" ht="18" customHeight="1">
      <c r="A370" s="126"/>
      <c r="B370" s="126"/>
      <c r="C370" s="126"/>
      <c r="D370" s="126"/>
      <c r="E370" s="126"/>
      <c r="F370" s="134">
        <v>40513</v>
      </c>
      <c r="G370" s="134">
        <v>42339</v>
      </c>
      <c r="H370" s="134">
        <v>37956</v>
      </c>
      <c r="I370" s="134">
        <v>41609</v>
      </c>
      <c r="J370" s="134">
        <v>40878</v>
      </c>
      <c r="K370" s="126"/>
      <c r="L370" s="126">
        <v>-2.3338489999999998E-3</v>
      </c>
      <c r="M370" s="126">
        <v>4.2629688999999998E-2</v>
      </c>
      <c r="N370" s="126">
        <v>5.7538615000000001E-2</v>
      </c>
      <c r="O370" s="126">
        <v>0.17569069600000001</v>
      </c>
      <c r="P370" s="126">
        <v>-5.5772149E-2</v>
      </c>
      <c r="Q370" s="126">
        <v>1.243279942</v>
      </c>
      <c r="R370" s="135">
        <v>4.4499999999999998E-2</v>
      </c>
      <c r="S370" s="126"/>
      <c r="T370" s="126">
        <v>-1.3027189E-2</v>
      </c>
      <c r="U370" s="126">
        <v>1.8520312000000001E-2</v>
      </c>
      <c r="V370" s="126">
        <v>2.2718952000000001E-2</v>
      </c>
      <c r="W370" s="126">
        <v>0.152406498</v>
      </c>
      <c r="X370" s="126">
        <v>-5.3316501000000002E-2</v>
      </c>
      <c r="Y370" s="126">
        <v>1.1357600480000001</v>
      </c>
      <c r="Z370" s="135">
        <v>2.58E-2</v>
      </c>
      <c r="AA370" s="126"/>
      <c r="AB370" s="126"/>
      <c r="AC370" s="126"/>
      <c r="AD370" s="126"/>
      <c r="AE370" s="126"/>
      <c r="AF370" s="135">
        <v>1.8700000000000001E-2</v>
      </c>
      <c r="AG370" s="126">
        <v>0.107519894</v>
      </c>
      <c r="AH370" s="126"/>
      <c r="AI370" s="126"/>
      <c r="AJ370" s="126"/>
      <c r="AK370" s="126"/>
    </row>
    <row r="371" spans="1:37" ht="18" customHeight="1">
      <c r="A371" s="126"/>
      <c r="B371" s="126"/>
      <c r="C371" s="126"/>
      <c r="D371" s="126"/>
      <c r="E371" s="126"/>
      <c r="F371" s="134">
        <v>43435</v>
      </c>
      <c r="G371" s="134">
        <v>40513</v>
      </c>
      <c r="H371" s="134">
        <v>44896</v>
      </c>
      <c r="I371" s="134">
        <v>43800</v>
      </c>
      <c r="J371" s="134">
        <v>39417</v>
      </c>
      <c r="K371" s="126"/>
      <c r="L371" s="126">
        <v>-1.2468648000000001E-2</v>
      </c>
      <c r="M371" s="126">
        <v>-2.3338489999999998E-3</v>
      </c>
      <c r="N371" s="126">
        <v>-7.6337504E-2</v>
      </c>
      <c r="O371" s="126">
        <v>0.14133490000000001</v>
      </c>
      <c r="P371" s="126">
        <v>3.2035421000000001E-2</v>
      </c>
      <c r="Q371" s="126">
        <v>1.085705841</v>
      </c>
      <c r="R371" s="135">
        <v>1.66E-2</v>
      </c>
      <c r="S371" s="126"/>
      <c r="T371" s="126">
        <v>-2.5883666999999999E-2</v>
      </c>
      <c r="U371" s="126">
        <v>-1.3027189E-2</v>
      </c>
      <c r="V371" s="126">
        <v>-0.100910782</v>
      </c>
      <c r="W371" s="126">
        <v>0.134180562</v>
      </c>
      <c r="X371" s="126">
        <v>1.0598691E-2</v>
      </c>
      <c r="Y371" s="126">
        <v>1.0049699240000001</v>
      </c>
      <c r="Z371" s="135">
        <v>1E-3</v>
      </c>
      <c r="AA371" s="126"/>
      <c r="AB371" s="126"/>
      <c r="AC371" s="126"/>
      <c r="AD371" s="126"/>
      <c r="AE371" s="126"/>
      <c r="AF371" s="135">
        <v>1.5599999999999999E-2</v>
      </c>
      <c r="AG371" s="126">
        <v>8.0735917000000004E-2</v>
      </c>
      <c r="AH371" s="126"/>
      <c r="AI371" s="126"/>
      <c r="AJ371" s="126"/>
      <c r="AK371" s="126"/>
    </row>
    <row r="372" spans="1:37" ht="18" customHeight="1">
      <c r="A372" s="126"/>
      <c r="B372" s="126"/>
      <c r="C372" s="126"/>
      <c r="D372" s="126"/>
      <c r="E372" s="126"/>
      <c r="F372" s="134">
        <v>39417</v>
      </c>
      <c r="G372" s="134">
        <v>39052</v>
      </c>
      <c r="H372" s="134">
        <v>37956</v>
      </c>
      <c r="I372" s="134">
        <v>39052</v>
      </c>
      <c r="J372" s="134">
        <v>38322</v>
      </c>
      <c r="K372" s="126"/>
      <c r="L372" s="126">
        <v>3.2035421000000001E-2</v>
      </c>
      <c r="M372" s="126">
        <v>0.162901881</v>
      </c>
      <c r="N372" s="126">
        <v>5.7538615000000001E-2</v>
      </c>
      <c r="O372" s="126">
        <v>0.162901881</v>
      </c>
      <c r="P372" s="126">
        <v>0.22464052400000001</v>
      </c>
      <c r="Q372" s="126">
        <v>1.8965156249999999</v>
      </c>
      <c r="R372" s="135">
        <v>0.1366</v>
      </c>
      <c r="S372" s="126"/>
      <c r="T372" s="126">
        <v>1.0598691E-2</v>
      </c>
      <c r="U372" s="126">
        <v>0.106798614</v>
      </c>
      <c r="V372" s="126">
        <v>2.2718952000000001E-2</v>
      </c>
      <c r="W372" s="126">
        <v>0.106798614</v>
      </c>
      <c r="X372" s="126">
        <v>0.13047150199999999</v>
      </c>
      <c r="Y372" s="126">
        <v>1.458467712</v>
      </c>
      <c r="Z372" s="135">
        <v>7.8399999999999997E-2</v>
      </c>
      <c r="AA372" s="126"/>
      <c r="AB372" s="126"/>
      <c r="AC372" s="126"/>
      <c r="AD372" s="126"/>
      <c r="AE372" s="126"/>
      <c r="AF372" s="135">
        <v>5.8200000000000002E-2</v>
      </c>
      <c r="AG372" s="126">
        <v>0.43804791300000001</v>
      </c>
      <c r="AH372" s="126"/>
      <c r="AI372" s="126"/>
      <c r="AJ372" s="126"/>
      <c r="AK372" s="126"/>
    </row>
    <row r="373" spans="1:37" ht="18" customHeight="1">
      <c r="A373" s="126"/>
      <c r="B373" s="126"/>
      <c r="C373" s="126"/>
      <c r="D373" s="126"/>
      <c r="E373" s="126"/>
      <c r="F373" s="134">
        <v>38322</v>
      </c>
      <c r="G373" s="134">
        <v>43070</v>
      </c>
      <c r="H373" s="134">
        <v>44531</v>
      </c>
      <c r="I373" s="134">
        <v>41609</v>
      </c>
      <c r="J373" s="134">
        <v>40513</v>
      </c>
      <c r="K373" s="126"/>
      <c r="L373" s="126">
        <v>0.22464052400000001</v>
      </c>
      <c r="M373" s="126">
        <v>5.8498151999999998E-2</v>
      </c>
      <c r="N373" s="126">
        <v>0.16416114700000001</v>
      </c>
      <c r="O373" s="126">
        <v>0.17569069600000001</v>
      </c>
      <c r="P373" s="126">
        <v>-2.3338489999999998E-3</v>
      </c>
      <c r="Q373" s="126">
        <v>1.8601491450000001</v>
      </c>
      <c r="R373" s="135">
        <v>0.13220000000000001</v>
      </c>
      <c r="S373" s="126"/>
      <c r="T373" s="126">
        <v>0.13047150199999999</v>
      </c>
      <c r="U373" s="126">
        <v>4.6875676999999998E-2</v>
      </c>
      <c r="V373" s="126">
        <v>0.116135562</v>
      </c>
      <c r="W373" s="126">
        <v>0.152406498</v>
      </c>
      <c r="X373" s="126">
        <v>-1.3027189E-2</v>
      </c>
      <c r="Y373" s="126">
        <v>1.541663534</v>
      </c>
      <c r="Z373" s="135">
        <v>9.0399999999999994E-2</v>
      </c>
      <c r="AA373" s="126"/>
      <c r="AB373" s="126"/>
      <c r="AC373" s="126"/>
      <c r="AD373" s="126"/>
      <c r="AE373" s="126"/>
      <c r="AF373" s="135">
        <v>4.1700000000000001E-2</v>
      </c>
      <c r="AG373" s="126">
        <v>0.318485611</v>
      </c>
      <c r="AH373" s="126"/>
      <c r="AI373" s="126"/>
      <c r="AJ373" s="126"/>
      <c r="AK373" s="126"/>
    </row>
    <row r="374" spans="1:37" ht="18" customHeight="1">
      <c r="A374" s="126"/>
      <c r="B374" s="126"/>
      <c r="C374" s="126"/>
      <c r="D374" s="126"/>
      <c r="E374" s="126"/>
      <c r="F374" s="134">
        <v>41974</v>
      </c>
      <c r="G374" s="134">
        <v>38322</v>
      </c>
      <c r="H374" s="134">
        <v>37956</v>
      </c>
      <c r="I374" s="134">
        <v>44531</v>
      </c>
      <c r="J374" s="134">
        <v>39417</v>
      </c>
      <c r="K374" s="126"/>
      <c r="L374" s="126">
        <v>9.7781324000000003E-2</v>
      </c>
      <c r="M374" s="126">
        <v>0.22464052400000001</v>
      </c>
      <c r="N374" s="126">
        <v>5.7538615000000001E-2</v>
      </c>
      <c r="O374" s="126">
        <v>0.16416114700000001</v>
      </c>
      <c r="P374" s="126">
        <v>3.2035421000000001E-2</v>
      </c>
      <c r="Q374" s="126">
        <v>1.779187912</v>
      </c>
      <c r="R374" s="135">
        <v>0.1221</v>
      </c>
      <c r="S374" s="126"/>
      <c r="T374" s="126">
        <v>7.8593466000000001E-2</v>
      </c>
      <c r="U374" s="126">
        <v>0.13047150199999999</v>
      </c>
      <c r="V374" s="126">
        <v>2.2718952000000001E-2</v>
      </c>
      <c r="W374" s="126">
        <v>0.116135562</v>
      </c>
      <c r="X374" s="126">
        <v>1.0598691E-2</v>
      </c>
      <c r="Y374" s="126">
        <v>1.431207041</v>
      </c>
      <c r="Z374" s="135">
        <v>7.4300000000000005E-2</v>
      </c>
      <c r="AA374" s="126"/>
      <c r="AB374" s="126"/>
      <c r="AC374" s="126"/>
      <c r="AD374" s="126"/>
      <c r="AE374" s="126"/>
      <c r="AF374" s="135">
        <v>4.7800000000000002E-2</v>
      </c>
      <c r="AG374" s="126">
        <v>0.34798087</v>
      </c>
      <c r="AH374" s="126"/>
      <c r="AI374" s="126"/>
      <c r="AJ374" s="126"/>
      <c r="AK374" s="126"/>
    </row>
    <row r="375" spans="1:37" ht="18" customHeight="1">
      <c r="A375" s="126"/>
      <c r="B375" s="126"/>
      <c r="C375" s="126"/>
      <c r="D375" s="126"/>
      <c r="E375" s="126"/>
      <c r="F375" s="134">
        <v>43435</v>
      </c>
      <c r="G375" s="134">
        <v>41974</v>
      </c>
      <c r="H375" s="134">
        <v>37591</v>
      </c>
      <c r="I375" s="134">
        <v>40148</v>
      </c>
      <c r="J375" s="134">
        <v>44896</v>
      </c>
      <c r="K375" s="126"/>
      <c r="L375" s="126">
        <v>-1.2468648000000001E-2</v>
      </c>
      <c r="M375" s="126">
        <v>9.7781324000000003E-2</v>
      </c>
      <c r="N375" s="126">
        <v>-0.110106469</v>
      </c>
      <c r="O375" s="126">
        <v>0.114944221</v>
      </c>
      <c r="P375" s="126">
        <v>-7.6337504E-2</v>
      </c>
      <c r="Q375" s="126">
        <v>1.013908764</v>
      </c>
      <c r="R375" s="135">
        <v>2.8E-3</v>
      </c>
      <c r="S375" s="126"/>
      <c r="T375" s="126">
        <v>-2.5883666999999999E-2</v>
      </c>
      <c r="U375" s="126">
        <v>7.8593466000000001E-2</v>
      </c>
      <c r="V375" s="126">
        <v>-0.103872702</v>
      </c>
      <c r="W375" s="126">
        <v>8.4059724000000002E-2</v>
      </c>
      <c r="X375" s="126">
        <v>-0.100910782</v>
      </c>
      <c r="Y375" s="126">
        <v>0.93424743099999996</v>
      </c>
      <c r="Z375" s="135">
        <v>-1.35E-2</v>
      </c>
      <c r="AA375" s="126"/>
      <c r="AB375" s="126"/>
      <c r="AC375" s="126"/>
      <c r="AD375" s="126"/>
      <c r="AE375" s="126"/>
      <c r="AF375" s="135">
        <v>1.6299999999999999E-2</v>
      </c>
      <c r="AG375" s="126">
        <v>7.9661334E-2</v>
      </c>
      <c r="AH375" s="126"/>
      <c r="AI375" s="126"/>
      <c r="AJ375" s="126"/>
      <c r="AK375" s="126"/>
    </row>
    <row r="376" spans="1:37" ht="18" customHeight="1">
      <c r="A376" s="126"/>
      <c r="B376" s="126"/>
      <c r="C376" s="126"/>
      <c r="D376" s="126"/>
      <c r="E376" s="126"/>
      <c r="F376" s="134">
        <v>38687</v>
      </c>
      <c r="G376" s="134">
        <v>39783</v>
      </c>
      <c r="H376" s="134">
        <v>38687</v>
      </c>
      <c r="I376" s="134">
        <v>42705</v>
      </c>
      <c r="J376" s="134">
        <v>40878</v>
      </c>
      <c r="K376" s="126"/>
      <c r="L376" s="126">
        <v>0.15985938099999999</v>
      </c>
      <c r="M376" s="126">
        <v>-0.29750054799999998</v>
      </c>
      <c r="N376" s="126">
        <v>0.15985938099999999</v>
      </c>
      <c r="O376" s="126">
        <v>4.8077380000000003E-2</v>
      </c>
      <c r="P376" s="126">
        <v>-5.5772149E-2</v>
      </c>
      <c r="Q376" s="126">
        <v>1.0146294229999999</v>
      </c>
      <c r="R376" s="135">
        <v>2.8999999999999998E-3</v>
      </c>
      <c r="S376" s="126"/>
      <c r="T376" s="126">
        <v>0.12530372300000001</v>
      </c>
      <c r="U376" s="126">
        <v>-0.25525298200000002</v>
      </c>
      <c r="V376" s="126">
        <v>0.12530372300000001</v>
      </c>
      <c r="W376" s="126">
        <v>3.7457123000000002E-2</v>
      </c>
      <c r="X376" s="126">
        <v>-5.3316501000000002E-2</v>
      </c>
      <c r="Y376" s="126">
        <v>0.97970388399999997</v>
      </c>
      <c r="Z376" s="135">
        <v>-4.1000000000000003E-3</v>
      </c>
      <c r="AA376" s="126"/>
      <c r="AB376" s="126"/>
      <c r="AC376" s="126"/>
      <c r="AD376" s="126"/>
      <c r="AE376" s="126"/>
      <c r="AF376" s="135">
        <v>7.0000000000000001E-3</v>
      </c>
      <c r="AG376" s="126">
        <v>3.4925539999999998E-2</v>
      </c>
      <c r="AH376" s="126"/>
      <c r="AI376" s="126"/>
      <c r="AJ376" s="126"/>
      <c r="AK376" s="126"/>
    </row>
    <row r="377" spans="1:37" ht="18" customHeight="1">
      <c r="A377" s="126"/>
      <c r="B377" s="126"/>
      <c r="C377" s="126"/>
      <c r="D377" s="126"/>
      <c r="E377" s="126"/>
      <c r="F377" s="134">
        <v>40513</v>
      </c>
      <c r="G377" s="134">
        <v>41609</v>
      </c>
      <c r="H377" s="134">
        <v>39417</v>
      </c>
      <c r="I377" s="134">
        <v>42705</v>
      </c>
      <c r="J377" s="134">
        <v>40513</v>
      </c>
      <c r="K377" s="126"/>
      <c r="L377" s="126">
        <v>-2.3338489999999998E-3</v>
      </c>
      <c r="M377" s="126">
        <v>0.17569069600000001</v>
      </c>
      <c r="N377" s="126">
        <v>3.2035421000000001E-2</v>
      </c>
      <c r="O377" s="126">
        <v>4.8077380000000003E-2</v>
      </c>
      <c r="P377" s="126">
        <v>-2.3338489999999998E-3</v>
      </c>
      <c r="Q377" s="126">
        <v>1.28548464</v>
      </c>
      <c r="R377" s="135">
        <v>5.1499999999999997E-2</v>
      </c>
      <c r="S377" s="126"/>
      <c r="T377" s="126">
        <v>-1.3027189E-2</v>
      </c>
      <c r="U377" s="126">
        <v>0.152406498</v>
      </c>
      <c r="V377" s="126">
        <v>1.0598691E-2</v>
      </c>
      <c r="W377" s="126">
        <v>3.7457123000000002E-2</v>
      </c>
      <c r="X377" s="126">
        <v>-1.3027189E-2</v>
      </c>
      <c r="Y377" s="126">
        <v>1.1905411290000001</v>
      </c>
      <c r="Z377" s="135">
        <v>3.5499999999999997E-2</v>
      </c>
      <c r="AA377" s="126"/>
      <c r="AB377" s="126"/>
      <c r="AC377" s="126"/>
      <c r="AD377" s="126"/>
      <c r="AE377" s="126"/>
      <c r="AF377" s="135">
        <v>1.6E-2</v>
      </c>
      <c r="AG377" s="126">
        <v>9.4943510999999994E-2</v>
      </c>
      <c r="AH377" s="126"/>
      <c r="AI377" s="126"/>
      <c r="AJ377" s="126"/>
      <c r="AK377" s="126"/>
    </row>
    <row r="378" spans="1:37" ht="18" customHeight="1">
      <c r="A378" s="126"/>
      <c r="B378" s="126"/>
      <c r="C378" s="126"/>
      <c r="D378" s="126"/>
      <c r="E378" s="126"/>
      <c r="F378" s="134">
        <v>41609</v>
      </c>
      <c r="G378" s="134">
        <v>41244</v>
      </c>
      <c r="H378" s="134">
        <v>40148</v>
      </c>
      <c r="I378" s="134">
        <v>40148</v>
      </c>
      <c r="J378" s="134">
        <v>39052</v>
      </c>
      <c r="K378" s="126"/>
      <c r="L378" s="126">
        <v>0.17569069600000001</v>
      </c>
      <c r="M378" s="126">
        <v>0.103943622</v>
      </c>
      <c r="N378" s="126">
        <v>0.114944221</v>
      </c>
      <c r="O378" s="126">
        <v>0.114944221</v>
      </c>
      <c r="P378" s="126">
        <v>0.162901881</v>
      </c>
      <c r="Q378" s="126">
        <v>1.958981394</v>
      </c>
      <c r="R378" s="135">
        <v>0.1439</v>
      </c>
      <c r="S378" s="126"/>
      <c r="T378" s="126">
        <v>0.152406498</v>
      </c>
      <c r="U378" s="126">
        <v>0.100915194</v>
      </c>
      <c r="V378" s="126">
        <v>8.4059724000000002E-2</v>
      </c>
      <c r="W378" s="126">
        <v>8.4059724000000002E-2</v>
      </c>
      <c r="X378" s="126">
        <v>0.106798614</v>
      </c>
      <c r="Y378" s="126">
        <v>1.6959443999999999</v>
      </c>
      <c r="Z378" s="135">
        <v>0.1114</v>
      </c>
      <c r="AA378" s="126"/>
      <c r="AB378" s="126"/>
      <c r="AC378" s="126"/>
      <c r="AD378" s="126"/>
      <c r="AE378" s="126"/>
      <c r="AF378" s="135">
        <v>3.2500000000000001E-2</v>
      </c>
      <c r="AG378" s="126">
        <v>0.26303699400000002</v>
      </c>
      <c r="AH378" s="126"/>
      <c r="AI378" s="126"/>
      <c r="AJ378" s="126"/>
      <c r="AK378" s="126"/>
    </row>
    <row r="379" spans="1:37" ht="18" customHeight="1">
      <c r="A379" s="126"/>
      <c r="B379" s="126"/>
      <c r="C379" s="126"/>
      <c r="D379" s="126"/>
      <c r="E379" s="126"/>
      <c r="F379" s="134">
        <v>43800</v>
      </c>
      <c r="G379" s="134">
        <v>38687</v>
      </c>
      <c r="H379" s="134">
        <v>40513</v>
      </c>
      <c r="I379" s="134">
        <v>41974</v>
      </c>
      <c r="J379" s="134">
        <v>41244</v>
      </c>
      <c r="K379" s="126"/>
      <c r="L379" s="126">
        <v>0.14133490000000001</v>
      </c>
      <c r="M379" s="126">
        <v>0.15985938099999999</v>
      </c>
      <c r="N379" s="126">
        <v>-2.3338489999999998E-3</v>
      </c>
      <c r="O379" s="126">
        <v>9.7781324000000003E-2</v>
      </c>
      <c r="P379" s="126">
        <v>0.103943622</v>
      </c>
      <c r="Q379" s="126">
        <v>1.649686679</v>
      </c>
      <c r="R379" s="135">
        <v>0.1053</v>
      </c>
      <c r="S379" s="126"/>
      <c r="T379" s="126">
        <v>0.134180562</v>
      </c>
      <c r="U379" s="126">
        <v>0.12530372300000001</v>
      </c>
      <c r="V379" s="126">
        <v>-1.3027189E-2</v>
      </c>
      <c r="W379" s="126">
        <v>7.8593466000000001E-2</v>
      </c>
      <c r="X379" s="126">
        <v>0.100915194</v>
      </c>
      <c r="Y379" s="126">
        <v>1.5310683430000001</v>
      </c>
      <c r="Z379" s="135">
        <v>8.8900000000000007E-2</v>
      </c>
      <c r="AA379" s="126"/>
      <c r="AB379" s="126"/>
      <c r="AC379" s="126"/>
      <c r="AD379" s="126"/>
      <c r="AE379" s="126"/>
      <c r="AF379" s="135">
        <v>1.6400000000000001E-2</v>
      </c>
      <c r="AG379" s="126">
        <v>0.118618336</v>
      </c>
      <c r="AH379" s="126"/>
      <c r="AI379" s="126"/>
      <c r="AJ379" s="126"/>
      <c r="AK379" s="126"/>
    </row>
    <row r="380" spans="1:37" ht="18" customHeight="1">
      <c r="A380" s="126"/>
      <c r="B380" s="126"/>
      <c r="C380" s="126"/>
      <c r="D380" s="126"/>
      <c r="E380" s="126"/>
      <c r="F380" s="134">
        <v>42705</v>
      </c>
      <c r="G380" s="134">
        <v>37591</v>
      </c>
      <c r="H380" s="134">
        <v>38322</v>
      </c>
      <c r="I380" s="134">
        <v>44531</v>
      </c>
      <c r="J380" s="134">
        <v>42705</v>
      </c>
      <c r="K380" s="126"/>
      <c r="L380" s="126">
        <v>4.8077380000000003E-2</v>
      </c>
      <c r="M380" s="126">
        <v>-0.110106469</v>
      </c>
      <c r="N380" s="126">
        <v>0.22464052400000001</v>
      </c>
      <c r="O380" s="126">
        <v>0.16416114700000001</v>
      </c>
      <c r="P380" s="126">
        <v>4.8077380000000003E-2</v>
      </c>
      <c r="Q380" s="126">
        <v>1.4547731269999999</v>
      </c>
      <c r="R380" s="135">
        <v>7.7899999999999997E-2</v>
      </c>
      <c r="S380" s="126"/>
      <c r="T380" s="126">
        <v>3.7457123000000002E-2</v>
      </c>
      <c r="U380" s="126">
        <v>-0.103872702</v>
      </c>
      <c r="V380" s="126">
        <v>0.13047150199999999</v>
      </c>
      <c r="W380" s="126">
        <v>0.116135562</v>
      </c>
      <c r="X380" s="126">
        <v>3.7457123000000002E-2</v>
      </c>
      <c r="Y380" s="126">
        <v>1.2431501579999999</v>
      </c>
      <c r="Z380" s="135">
        <v>4.4499999999999998E-2</v>
      </c>
      <c r="AA380" s="126"/>
      <c r="AB380" s="126"/>
      <c r="AC380" s="126"/>
      <c r="AD380" s="126"/>
      <c r="AE380" s="126"/>
      <c r="AF380" s="135">
        <v>3.3399999999999999E-2</v>
      </c>
      <c r="AG380" s="126">
        <v>0.21162296899999999</v>
      </c>
      <c r="AH380" s="126"/>
      <c r="AI380" s="126"/>
      <c r="AJ380" s="126"/>
      <c r="AK380" s="126"/>
    </row>
    <row r="381" spans="1:37" ht="18" customHeight="1">
      <c r="A381" s="126"/>
      <c r="B381" s="126"/>
      <c r="C381" s="126"/>
      <c r="D381" s="126"/>
      <c r="E381" s="126"/>
      <c r="F381" s="134">
        <v>39417</v>
      </c>
      <c r="G381" s="134">
        <v>43800</v>
      </c>
      <c r="H381" s="134">
        <v>41244</v>
      </c>
      <c r="I381" s="134">
        <v>40513</v>
      </c>
      <c r="J381" s="134">
        <v>42339</v>
      </c>
      <c r="K381" s="126"/>
      <c r="L381" s="126">
        <v>3.2035421000000001E-2</v>
      </c>
      <c r="M381" s="126">
        <v>0.14133490000000001</v>
      </c>
      <c r="N381" s="126">
        <v>0.103943622</v>
      </c>
      <c r="O381" s="126">
        <v>-2.3338489999999998E-3</v>
      </c>
      <c r="P381" s="126">
        <v>4.2629688999999998E-2</v>
      </c>
      <c r="Q381" s="126">
        <v>1.373840062</v>
      </c>
      <c r="R381" s="135">
        <v>6.5600000000000006E-2</v>
      </c>
      <c r="S381" s="126"/>
      <c r="T381" s="126">
        <v>1.0598691E-2</v>
      </c>
      <c r="U381" s="126">
        <v>0.134180562</v>
      </c>
      <c r="V381" s="126">
        <v>0.100915194</v>
      </c>
      <c r="W381" s="126">
        <v>-1.3027189E-2</v>
      </c>
      <c r="X381" s="126">
        <v>1.8520312000000001E-2</v>
      </c>
      <c r="Y381" s="126">
        <v>1.285551192</v>
      </c>
      <c r="Z381" s="135">
        <v>5.1499999999999997E-2</v>
      </c>
      <c r="AA381" s="126"/>
      <c r="AB381" s="126"/>
      <c r="AC381" s="126"/>
      <c r="AD381" s="126"/>
      <c r="AE381" s="126"/>
      <c r="AF381" s="135">
        <v>1.41E-2</v>
      </c>
      <c r="AG381" s="126">
        <v>8.8288870000000005E-2</v>
      </c>
      <c r="AH381" s="126"/>
      <c r="AI381" s="126"/>
      <c r="AJ381" s="126"/>
      <c r="AK381" s="126"/>
    </row>
    <row r="382" spans="1:37" ht="18" customHeight="1">
      <c r="A382" s="126"/>
      <c r="B382" s="126"/>
      <c r="C382" s="126"/>
      <c r="D382" s="126"/>
      <c r="E382" s="126"/>
      <c r="F382" s="134">
        <v>43800</v>
      </c>
      <c r="G382" s="134">
        <v>37956</v>
      </c>
      <c r="H382" s="134">
        <v>44896</v>
      </c>
      <c r="I382" s="134">
        <v>39052</v>
      </c>
      <c r="J382" s="134">
        <v>39052</v>
      </c>
      <c r="K382" s="126"/>
      <c r="L382" s="126">
        <v>0.14133490000000001</v>
      </c>
      <c r="M382" s="126">
        <v>5.7538615000000001E-2</v>
      </c>
      <c r="N382" s="126">
        <v>-7.6337504E-2</v>
      </c>
      <c r="O382" s="126">
        <v>0.162901881</v>
      </c>
      <c r="P382" s="126">
        <v>0.162901881</v>
      </c>
      <c r="Q382" s="126">
        <v>1.5657105899999999</v>
      </c>
      <c r="R382" s="135">
        <v>9.3799999999999994E-2</v>
      </c>
      <c r="S382" s="126"/>
      <c r="T382" s="126">
        <v>0.134180562</v>
      </c>
      <c r="U382" s="126">
        <v>2.2718952000000001E-2</v>
      </c>
      <c r="V382" s="126">
        <v>-0.100910782</v>
      </c>
      <c r="W382" s="126">
        <v>0.106798614</v>
      </c>
      <c r="X382" s="126">
        <v>0.106798614</v>
      </c>
      <c r="Y382" s="126">
        <v>1.3094221850000001</v>
      </c>
      <c r="Z382" s="135">
        <v>5.5399999999999998E-2</v>
      </c>
      <c r="AA382" s="126"/>
      <c r="AB382" s="126"/>
      <c r="AC382" s="126"/>
      <c r="AD382" s="126"/>
      <c r="AE382" s="126"/>
      <c r="AF382" s="135">
        <v>3.8399999999999997E-2</v>
      </c>
      <c r="AG382" s="126">
        <v>0.25628840600000002</v>
      </c>
      <c r="AH382" s="126"/>
      <c r="AI382" s="126"/>
      <c r="AJ382" s="126"/>
      <c r="AK382" s="126"/>
    </row>
    <row r="383" spans="1:37" ht="18" customHeight="1">
      <c r="A383" s="126"/>
      <c r="B383" s="126"/>
      <c r="C383" s="126"/>
      <c r="D383" s="126"/>
      <c r="E383" s="126"/>
      <c r="F383" s="134">
        <v>37956</v>
      </c>
      <c r="G383" s="134">
        <v>37591</v>
      </c>
      <c r="H383" s="134">
        <v>37956</v>
      </c>
      <c r="I383" s="134">
        <v>43435</v>
      </c>
      <c r="J383" s="134">
        <v>41244</v>
      </c>
      <c r="K383" s="126"/>
      <c r="L383" s="126">
        <v>5.7538615000000001E-2</v>
      </c>
      <c r="M383" s="126">
        <v>-0.110106469</v>
      </c>
      <c r="N383" s="126">
        <v>5.7538615000000001E-2</v>
      </c>
      <c r="O383" s="126">
        <v>-1.2468648000000001E-2</v>
      </c>
      <c r="P383" s="126">
        <v>0.103943622</v>
      </c>
      <c r="Q383" s="126">
        <v>1.10124982</v>
      </c>
      <c r="R383" s="135">
        <v>1.95E-2</v>
      </c>
      <c r="S383" s="126"/>
      <c r="T383" s="126">
        <v>2.2718952000000001E-2</v>
      </c>
      <c r="U383" s="126">
        <v>-0.103872702</v>
      </c>
      <c r="V383" s="126">
        <v>2.2718952000000001E-2</v>
      </c>
      <c r="W383" s="126">
        <v>-2.5883666999999999E-2</v>
      </c>
      <c r="X383" s="126">
        <v>0.100915194</v>
      </c>
      <c r="Y383" s="126">
        <v>1.0167352199999999</v>
      </c>
      <c r="Z383" s="135">
        <v>3.3E-3</v>
      </c>
      <c r="AA383" s="126"/>
      <c r="AB383" s="126"/>
      <c r="AC383" s="126"/>
      <c r="AD383" s="126"/>
      <c r="AE383" s="126"/>
      <c r="AF383" s="135">
        <v>1.6199999999999999E-2</v>
      </c>
      <c r="AG383" s="126">
        <v>8.4514599999999995E-2</v>
      </c>
      <c r="AH383" s="126"/>
      <c r="AI383" s="126"/>
      <c r="AJ383" s="126"/>
      <c r="AK383" s="126"/>
    </row>
    <row r="384" spans="1:37" ht="18" customHeight="1">
      <c r="A384" s="126"/>
      <c r="B384" s="126"/>
      <c r="C384" s="126"/>
      <c r="D384" s="126"/>
      <c r="E384" s="126"/>
      <c r="F384" s="134">
        <v>43435</v>
      </c>
      <c r="G384" s="134">
        <v>39052</v>
      </c>
      <c r="H384" s="134">
        <v>39417</v>
      </c>
      <c r="I384" s="134">
        <v>39417</v>
      </c>
      <c r="J384" s="134">
        <v>40513</v>
      </c>
      <c r="K384" s="126"/>
      <c r="L384" s="126">
        <v>-1.2468648000000001E-2</v>
      </c>
      <c r="M384" s="126">
        <v>0.162901881</v>
      </c>
      <c r="N384" s="126">
        <v>3.2035421000000001E-2</v>
      </c>
      <c r="O384" s="126">
        <v>3.2035421000000001E-2</v>
      </c>
      <c r="P384" s="126">
        <v>-2.3338489999999998E-3</v>
      </c>
      <c r="Q384" s="126">
        <v>1.2363583279999999</v>
      </c>
      <c r="R384" s="135">
        <v>4.3299999999999998E-2</v>
      </c>
      <c r="S384" s="126"/>
      <c r="T384" s="126">
        <v>-2.5883666999999999E-2</v>
      </c>
      <c r="U384" s="126">
        <v>0.106798614</v>
      </c>
      <c r="V384" s="126">
        <v>1.0598691E-2</v>
      </c>
      <c r="W384" s="126">
        <v>1.0598691E-2</v>
      </c>
      <c r="X384" s="126">
        <v>-1.3027189E-2</v>
      </c>
      <c r="Y384" s="126">
        <v>1.093173725</v>
      </c>
      <c r="Z384" s="135">
        <v>1.7999999999999999E-2</v>
      </c>
      <c r="AA384" s="126"/>
      <c r="AB384" s="126"/>
      <c r="AC384" s="126"/>
      <c r="AD384" s="126"/>
      <c r="AE384" s="126"/>
      <c r="AF384" s="135">
        <v>2.5399999999999999E-2</v>
      </c>
      <c r="AG384" s="126">
        <v>0.14318460299999999</v>
      </c>
      <c r="AH384" s="126"/>
      <c r="AI384" s="126"/>
      <c r="AJ384" s="126"/>
      <c r="AK384" s="126"/>
    </row>
    <row r="385" spans="1:37" ht="18" customHeight="1">
      <c r="A385" s="126"/>
      <c r="B385" s="126"/>
      <c r="C385" s="126"/>
      <c r="D385" s="126"/>
      <c r="E385" s="126"/>
      <c r="F385" s="134">
        <v>38322</v>
      </c>
      <c r="G385" s="134">
        <v>44531</v>
      </c>
      <c r="H385" s="134">
        <v>43070</v>
      </c>
      <c r="I385" s="134">
        <v>40878</v>
      </c>
      <c r="J385" s="134">
        <v>44896</v>
      </c>
      <c r="K385" s="126"/>
      <c r="L385" s="126">
        <v>0.22464052400000001</v>
      </c>
      <c r="M385" s="126">
        <v>0.16416114700000001</v>
      </c>
      <c r="N385" s="126">
        <v>5.8498151999999998E-2</v>
      </c>
      <c r="O385" s="126">
        <v>-5.5772149E-2</v>
      </c>
      <c r="P385" s="126">
        <v>-7.6337504E-2</v>
      </c>
      <c r="Q385" s="126">
        <v>1.3705199189999999</v>
      </c>
      <c r="R385" s="135">
        <v>6.5100000000000005E-2</v>
      </c>
      <c r="S385" s="126"/>
      <c r="T385" s="126">
        <v>0.13047150199999999</v>
      </c>
      <c r="U385" s="126">
        <v>0.116135562</v>
      </c>
      <c r="V385" s="126">
        <v>4.6875676999999998E-2</v>
      </c>
      <c r="W385" s="126">
        <v>-5.3316501000000002E-2</v>
      </c>
      <c r="X385" s="126">
        <v>-0.100910782</v>
      </c>
      <c r="Y385" s="126">
        <v>1.1494176920000001</v>
      </c>
      <c r="Z385" s="135">
        <v>2.8199999999999999E-2</v>
      </c>
      <c r="AA385" s="126"/>
      <c r="AB385" s="126"/>
      <c r="AC385" s="126"/>
      <c r="AD385" s="126"/>
      <c r="AE385" s="126"/>
      <c r="AF385" s="135">
        <v>3.6799999999999999E-2</v>
      </c>
      <c r="AG385" s="126">
        <v>0.22110222800000001</v>
      </c>
      <c r="AH385" s="126"/>
      <c r="AI385" s="126"/>
      <c r="AJ385" s="126"/>
      <c r="AK385" s="126"/>
    </row>
    <row r="386" spans="1:37" ht="18" customHeight="1">
      <c r="A386" s="126"/>
      <c r="B386" s="126"/>
      <c r="C386" s="126"/>
      <c r="D386" s="126"/>
      <c r="E386" s="126"/>
      <c r="F386" s="134">
        <v>42705</v>
      </c>
      <c r="G386" s="134">
        <v>43800</v>
      </c>
      <c r="H386" s="134">
        <v>44166</v>
      </c>
      <c r="I386" s="134">
        <v>41609</v>
      </c>
      <c r="J386" s="134">
        <v>43800</v>
      </c>
      <c r="K386" s="126"/>
      <c r="L386" s="126">
        <v>4.8077380000000003E-2</v>
      </c>
      <c r="M386" s="126">
        <v>0.14133490000000001</v>
      </c>
      <c r="N386" s="126">
        <v>-2.7078563999999999E-2</v>
      </c>
      <c r="O386" s="126">
        <v>0.17569069600000001</v>
      </c>
      <c r="P386" s="126">
        <v>0.14133490000000001</v>
      </c>
      <c r="Q386" s="126">
        <v>1.6150393350000001</v>
      </c>
      <c r="R386" s="135">
        <v>0.10059999999999999</v>
      </c>
      <c r="S386" s="126"/>
      <c r="T386" s="126">
        <v>3.7457123000000002E-2</v>
      </c>
      <c r="U386" s="126">
        <v>0.134180562</v>
      </c>
      <c r="V386" s="126">
        <v>-2.9131743000000002E-2</v>
      </c>
      <c r="W386" s="126">
        <v>0.152406498</v>
      </c>
      <c r="X386" s="126">
        <v>0.134180562</v>
      </c>
      <c r="Y386" s="126">
        <v>1.535863867</v>
      </c>
      <c r="Z386" s="135">
        <v>8.9599999999999999E-2</v>
      </c>
      <c r="AA386" s="126"/>
      <c r="AB386" s="126"/>
      <c r="AC386" s="126"/>
      <c r="AD386" s="126"/>
      <c r="AE386" s="126"/>
      <c r="AF386" s="135">
        <v>1.0999999999999999E-2</v>
      </c>
      <c r="AG386" s="126">
        <v>7.9175467999999999E-2</v>
      </c>
      <c r="AH386" s="126"/>
      <c r="AI386" s="126"/>
      <c r="AJ386" s="126"/>
      <c r="AK386" s="126"/>
    </row>
    <row r="387" spans="1:37" ht="18" customHeight="1">
      <c r="A387" s="126"/>
      <c r="B387" s="126"/>
      <c r="C387" s="126"/>
      <c r="D387" s="126"/>
      <c r="E387" s="126"/>
      <c r="F387" s="134">
        <v>44896</v>
      </c>
      <c r="G387" s="134">
        <v>40513</v>
      </c>
      <c r="H387" s="134">
        <v>43435</v>
      </c>
      <c r="I387" s="134">
        <v>41609</v>
      </c>
      <c r="J387" s="134">
        <v>37591</v>
      </c>
      <c r="K387" s="126"/>
      <c r="L387" s="126">
        <v>-7.6337504E-2</v>
      </c>
      <c r="M387" s="126">
        <v>-2.3338489999999998E-3</v>
      </c>
      <c r="N387" s="126">
        <v>-1.2468648000000001E-2</v>
      </c>
      <c r="O387" s="126">
        <v>0.17569069600000001</v>
      </c>
      <c r="P387" s="126">
        <v>-0.110106469</v>
      </c>
      <c r="Q387" s="126">
        <v>0.97476801099999999</v>
      </c>
      <c r="R387" s="135">
        <v>-5.1000000000000004E-3</v>
      </c>
      <c r="S387" s="126"/>
      <c r="T387" s="126">
        <v>-0.100910782</v>
      </c>
      <c r="U387" s="126">
        <v>-1.3027189E-2</v>
      </c>
      <c r="V387" s="126">
        <v>-2.5883666999999999E-2</v>
      </c>
      <c r="W387" s="126">
        <v>0.152406498</v>
      </c>
      <c r="X387" s="126">
        <v>-0.103872702</v>
      </c>
      <c r="Y387" s="126">
        <v>0.91275494400000001</v>
      </c>
      <c r="Z387" s="135">
        <v>-1.8100000000000002E-2</v>
      </c>
      <c r="AA387" s="126"/>
      <c r="AB387" s="126"/>
      <c r="AC387" s="126"/>
      <c r="AD387" s="126"/>
      <c r="AE387" s="126"/>
      <c r="AF387" s="135">
        <v>1.2999999999999999E-2</v>
      </c>
      <c r="AG387" s="126">
        <v>6.2013066999999998E-2</v>
      </c>
      <c r="AH387" s="126"/>
      <c r="AI387" s="126"/>
      <c r="AJ387" s="126"/>
      <c r="AK387" s="126"/>
    </row>
    <row r="388" spans="1:37" ht="18" customHeight="1">
      <c r="A388" s="126"/>
      <c r="B388" s="126"/>
      <c r="C388" s="126"/>
      <c r="D388" s="126"/>
      <c r="E388" s="126"/>
      <c r="F388" s="134">
        <v>40513</v>
      </c>
      <c r="G388" s="134">
        <v>37591</v>
      </c>
      <c r="H388" s="134">
        <v>43070</v>
      </c>
      <c r="I388" s="134">
        <v>41974</v>
      </c>
      <c r="J388" s="134">
        <v>44531</v>
      </c>
      <c r="K388" s="126"/>
      <c r="L388" s="126">
        <v>-2.3338489999999998E-3</v>
      </c>
      <c r="M388" s="126">
        <v>-0.110106469</v>
      </c>
      <c r="N388" s="126">
        <v>5.8498151999999998E-2</v>
      </c>
      <c r="O388" s="126">
        <v>9.7781324000000003E-2</v>
      </c>
      <c r="P388" s="126">
        <v>0.16416114700000001</v>
      </c>
      <c r="Q388" s="126">
        <v>1.231213546</v>
      </c>
      <c r="R388" s="135">
        <v>4.2500000000000003E-2</v>
      </c>
      <c r="S388" s="126"/>
      <c r="T388" s="126">
        <v>-1.3027189E-2</v>
      </c>
      <c r="U388" s="126">
        <v>-0.103872702</v>
      </c>
      <c r="V388" s="126">
        <v>4.6875676999999998E-2</v>
      </c>
      <c r="W388" s="126">
        <v>7.8593466000000001E-2</v>
      </c>
      <c r="X388" s="126">
        <v>0.116135562</v>
      </c>
      <c r="Y388" s="126">
        <v>1.1328140120000001</v>
      </c>
      <c r="Z388" s="135">
        <v>2.53E-2</v>
      </c>
      <c r="AA388" s="126"/>
      <c r="AB388" s="126"/>
      <c r="AC388" s="126"/>
      <c r="AD388" s="126"/>
      <c r="AE388" s="126"/>
      <c r="AF388" s="135">
        <v>1.72E-2</v>
      </c>
      <c r="AG388" s="126">
        <v>9.8399533999999997E-2</v>
      </c>
      <c r="AH388" s="126"/>
      <c r="AI388" s="126"/>
      <c r="AJ388" s="126"/>
      <c r="AK388" s="126"/>
    </row>
    <row r="389" spans="1:37" ht="18" customHeight="1">
      <c r="A389" s="126"/>
      <c r="B389" s="126"/>
      <c r="C389" s="126"/>
      <c r="D389" s="126"/>
      <c r="E389" s="126"/>
      <c r="F389" s="134">
        <v>39783</v>
      </c>
      <c r="G389" s="134">
        <v>39417</v>
      </c>
      <c r="H389" s="134">
        <v>41974</v>
      </c>
      <c r="I389" s="134">
        <v>43800</v>
      </c>
      <c r="J389" s="134">
        <v>44531</v>
      </c>
      <c r="K389" s="126"/>
      <c r="L389" s="126">
        <v>-0.29750054799999998</v>
      </c>
      <c r="M389" s="126">
        <v>3.2035421000000001E-2</v>
      </c>
      <c r="N389" s="126">
        <v>9.7781324000000003E-2</v>
      </c>
      <c r="O389" s="126">
        <v>0.14133490000000001</v>
      </c>
      <c r="P389" s="126">
        <v>0.16416114700000001</v>
      </c>
      <c r="Q389" s="126">
        <v>1.1477600320000001</v>
      </c>
      <c r="R389" s="135">
        <v>2.7900000000000001E-2</v>
      </c>
      <c r="S389" s="126"/>
      <c r="T389" s="126">
        <v>-0.25525298200000002</v>
      </c>
      <c r="U389" s="126">
        <v>1.0598691E-2</v>
      </c>
      <c r="V389" s="126">
        <v>7.8593466000000001E-2</v>
      </c>
      <c r="W389" s="126">
        <v>0.134180562</v>
      </c>
      <c r="X389" s="126">
        <v>0.116135562</v>
      </c>
      <c r="Y389" s="126">
        <v>1.0879065999999999</v>
      </c>
      <c r="Z389" s="135">
        <v>1.7000000000000001E-2</v>
      </c>
      <c r="AA389" s="126"/>
      <c r="AB389" s="126"/>
      <c r="AC389" s="126"/>
      <c r="AD389" s="126"/>
      <c r="AE389" s="126"/>
      <c r="AF389" s="135">
        <v>1.0999999999999999E-2</v>
      </c>
      <c r="AG389" s="126">
        <v>5.9853431999999998E-2</v>
      </c>
      <c r="AH389" s="126"/>
      <c r="AI389" s="126"/>
      <c r="AJ389" s="126"/>
      <c r="AK389" s="126"/>
    </row>
    <row r="390" spans="1:37" ht="18" customHeight="1">
      <c r="A390" s="126"/>
      <c r="B390" s="126"/>
      <c r="C390" s="126"/>
      <c r="D390" s="126"/>
      <c r="E390" s="126"/>
      <c r="F390" s="134">
        <v>41244</v>
      </c>
      <c r="G390" s="134">
        <v>41244</v>
      </c>
      <c r="H390" s="134">
        <v>39052</v>
      </c>
      <c r="I390" s="134">
        <v>39417</v>
      </c>
      <c r="J390" s="134">
        <v>39052</v>
      </c>
      <c r="K390" s="126"/>
      <c r="L390" s="126">
        <v>0.103943622</v>
      </c>
      <c r="M390" s="126">
        <v>0.103943622</v>
      </c>
      <c r="N390" s="126">
        <v>0.162901881</v>
      </c>
      <c r="O390" s="126">
        <v>3.2035421000000001E-2</v>
      </c>
      <c r="P390" s="126">
        <v>0.162901881</v>
      </c>
      <c r="Q390" s="126">
        <v>1.760726357</v>
      </c>
      <c r="R390" s="135">
        <v>0.1198</v>
      </c>
      <c r="S390" s="126"/>
      <c r="T390" s="126">
        <v>0.100915194</v>
      </c>
      <c r="U390" s="126">
        <v>0.100915194</v>
      </c>
      <c r="V390" s="126">
        <v>0.106798614</v>
      </c>
      <c r="W390" s="126">
        <v>1.0598691E-2</v>
      </c>
      <c r="X390" s="126">
        <v>0.106798614</v>
      </c>
      <c r="Y390" s="126">
        <v>1.5311610529999999</v>
      </c>
      <c r="Z390" s="135">
        <v>8.8900000000000007E-2</v>
      </c>
      <c r="AA390" s="126"/>
      <c r="AB390" s="126"/>
      <c r="AC390" s="126"/>
      <c r="AD390" s="126"/>
      <c r="AE390" s="126"/>
      <c r="AF390" s="135">
        <v>3.09E-2</v>
      </c>
      <c r="AG390" s="126">
        <v>0.229565304</v>
      </c>
      <c r="AH390" s="126"/>
      <c r="AI390" s="126"/>
      <c r="AJ390" s="126"/>
      <c r="AK390" s="126"/>
    </row>
    <row r="391" spans="1:37" ht="18" customHeight="1">
      <c r="A391" s="126"/>
      <c r="B391" s="126"/>
      <c r="C391" s="126"/>
      <c r="D391" s="126"/>
      <c r="E391" s="126"/>
      <c r="F391" s="134">
        <v>40878</v>
      </c>
      <c r="G391" s="134">
        <v>40148</v>
      </c>
      <c r="H391" s="134">
        <v>40148</v>
      </c>
      <c r="I391" s="134">
        <v>40513</v>
      </c>
      <c r="J391" s="134">
        <v>40513</v>
      </c>
      <c r="K391" s="126"/>
      <c r="L391" s="126">
        <v>-5.5772149E-2</v>
      </c>
      <c r="M391" s="126">
        <v>0.114944221</v>
      </c>
      <c r="N391" s="126">
        <v>0.114944221</v>
      </c>
      <c r="O391" s="126">
        <v>-2.3338489999999998E-3</v>
      </c>
      <c r="P391" s="126">
        <v>-2.3338489999999998E-3</v>
      </c>
      <c r="Q391" s="126">
        <v>1.1846514500000001</v>
      </c>
      <c r="R391" s="135">
        <v>3.4500000000000003E-2</v>
      </c>
      <c r="S391" s="126"/>
      <c r="T391" s="126">
        <v>-5.3316501000000002E-2</v>
      </c>
      <c r="U391" s="126">
        <v>8.4059724000000002E-2</v>
      </c>
      <c r="V391" s="126">
        <v>8.4059724000000002E-2</v>
      </c>
      <c r="W391" s="126">
        <v>-1.3027189E-2</v>
      </c>
      <c r="X391" s="126">
        <v>-1.3027189E-2</v>
      </c>
      <c r="Y391" s="126">
        <v>1.092805856</v>
      </c>
      <c r="Z391" s="135">
        <v>1.7899999999999999E-2</v>
      </c>
      <c r="AA391" s="126"/>
      <c r="AB391" s="126"/>
      <c r="AC391" s="126"/>
      <c r="AD391" s="126"/>
      <c r="AE391" s="126"/>
      <c r="AF391" s="135">
        <v>1.66E-2</v>
      </c>
      <c r="AG391" s="126">
        <v>9.1845593000000003E-2</v>
      </c>
      <c r="AH391" s="126"/>
      <c r="AI391" s="126"/>
      <c r="AJ391" s="126"/>
      <c r="AK391" s="126"/>
    </row>
    <row r="392" spans="1:37" ht="18" customHeight="1">
      <c r="A392" s="126"/>
      <c r="B392" s="126"/>
      <c r="C392" s="126"/>
      <c r="D392" s="126"/>
      <c r="E392" s="126"/>
      <c r="F392" s="134">
        <v>44896</v>
      </c>
      <c r="G392" s="134">
        <v>39052</v>
      </c>
      <c r="H392" s="134">
        <v>43070</v>
      </c>
      <c r="I392" s="134">
        <v>44896</v>
      </c>
      <c r="J392" s="134">
        <v>38687</v>
      </c>
      <c r="K392" s="126"/>
      <c r="L392" s="126">
        <v>-7.6337504E-2</v>
      </c>
      <c r="M392" s="126">
        <v>0.162901881</v>
      </c>
      <c r="N392" s="126">
        <v>5.8498151999999998E-2</v>
      </c>
      <c r="O392" s="126">
        <v>-7.6337504E-2</v>
      </c>
      <c r="P392" s="126">
        <v>0.15985938099999999</v>
      </c>
      <c r="Q392" s="126">
        <v>1.256819605</v>
      </c>
      <c r="R392" s="135">
        <v>4.6800000000000001E-2</v>
      </c>
      <c r="S392" s="126"/>
      <c r="T392" s="126">
        <v>-0.100910782</v>
      </c>
      <c r="U392" s="126">
        <v>0.106798614</v>
      </c>
      <c r="V392" s="126">
        <v>4.6875676999999998E-2</v>
      </c>
      <c r="W392" s="126">
        <v>-0.100910782</v>
      </c>
      <c r="X392" s="126">
        <v>0.12530372300000001</v>
      </c>
      <c r="Y392" s="126">
        <v>1.0802110629999999</v>
      </c>
      <c r="Z392" s="135">
        <v>1.5599999999999999E-2</v>
      </c>
      <c r="AA392" s="126"/>
      <c r="AB392" s="126"/>
      <c r="AC392" s="126"/>
      <c r="AD392" s="126"/>
      <c r="AE392" s="126"/>
      <c r="AF392" s="135">
        <v>3.1199999999999999E-2</v>
      </c>
      <c r="AG392" s="126">
        <v>0.17660854200000001</v>
      </c>
      <c r="AH392" s="126"/>
      <c r="AI392" s="126"/>
      <c r="AJ392" s="126"/>
      <c r="AK392" s="126"/>
    </row>
    <row r="393" spans="1:37" ht="18" customHeight="1">
      <c r="A393" s="126"/>
      <c r="B393" s="126"/>
      <c r="C393" s="126"/>
      <c r="D393" s="126"/>
      <c r="E393" s="126"/>
      <c r="F393" s="134">
        <v>38687</v>
      </c>
      <c r="G393" s="134">
        <v>38687</v>
      </c>
      <c r="H393" s="134">
        <v>37956</v>
      </c>
      <c r="I393" s="134">
        <v>44896</v>
      </c>
      <c r="J393" s="134">
        <v>39417</v>
      </c>
      <c r="K393" s="126"/>
      <c r="L393" s="126">
        <v>0.15985938099999999</v>
      </c>
      <c r="M393" s="126">
        <v>0.15985938099999999</v>
      </c>
      <c r="N393" s="126">
        <v>5.7538615000000001E-2</v>
      </c>
      <c r="O393" s="126">
        <v>-7.6337504E-2</v>
      </c>
      <c r="P393" s="126">
        <v>3.2035421000000001E-2</v>
      </c>
      <c r="Q393" s="126">
        <v>1.395084929</v>
      </c>
      <c r="R393" s="135">
        <v>6.8900000000000003E-2</v>
      </c>
      <c r="S393" s="126"/>
      <c r="T393" s="126">
        <v>0.12530372300000001</v>
      </c>
      <c r="U393" s="126">
        <v>0.12530372300000001</v>
      </c>
      <c r="V393" s="126">
        <v>2.2718952000000001E-2</v>
      </c>
      <c r="W393" s="126">
        <v>-0.100910782</v>
      </c>
      <c r="X393" s="126">
        <v>1.0598691E-2</v>
      </c>
      <c r="Y393" s="126">
        <v>1.2008315899999999</v>
      </c>
      <c r="Z393" s="135">
        <v>3.73E-2</v>
      </c>
      <c r="AA393" s="126"/>
      <c r="AB393" s="126"/>
      <c r="AC393" s="126"/>
      <c r="AD393" s="126"/>
      <c r="AE393" s="126"/>
      <c r="AF393" s="135">
        <v>3.1600000000000003E-2</v>
      </c>
      <c r="AG393" s="126">
        <v>0.19425334</v>
      </c>
      <c r="AH393" s="126"/>
      <c r="AI393" s="126"/>
      <c r="AJ393" s="126"/>
      <c r="AK393" s="126"/>
    </row>
    <row r="394" spans="1:37" ht="18" customHeight="1">
      <c r="A394" s="126"/>
      <c r="B394" s="126"/>
      <c r="C394" s="126"/>
      <c r="D394" s="126"/>
      <c r="E394" s="126"/>
      <c r="F394" s="134">
        <v>44531</v>
      </c>
      <c r="G394" s="134">
        <v>37956</v>
      </c>
      <c r="H394" s="134">
        <v>44531</v>
      </c>
      <c r="I394" s="134">
        <v>40148</v>
      </c>
      <c r="J394" s="134">
        <v>44166</v>
      </c>
      <c r="K394" s="126"/>
      <c r="L394" s="126">
        <v>0.16416114700000001</v>
      </c>
      <c r="M394" s="126">
        <v>5.7538615000000001E-2</v>
      </c>
      <c r="N394" s="126">
        <v>0.16416114700000001</v>
      </c>
      <c r="O394" s="126">
        <v>0.114944221</v>
      </c>
      <c r="P394" s="126">
        <v>-2.7078563999999999E-2</v>
      </c>
      <c r="Q394" s="126">
        <v>1.605967801</v>
      </c>
      <c r="R394" s="135">
        <v>9.9400000000000002E-2</v>
      </c>
      <c r="S394" s="126"/>
      <c r="T394" s="126">
        <v>0.116135562</v>
      </c>
      <c r="U394" s="126">
        <v>2.2718952000000001E-2</v>
      </c>
      <c r="V394" s="126">
        <v>0.116135562</v>
      </c>
      <c r="W394" s="126">
        <v>8.4059724000000002E-2</v>
      </c>
      <c r="X394" s="126">
        <v>-2.9131743000000002E-2</v>
      </c>
      <c r="Y394" s="126">
        <v>1.363313395</v>
      </c>
      <c r="Z394" s="135">
        <v>6.3899999999999998E-2</v>
      </c>
      <c r="AA394" s="126"/>
      <c r="AB394" s="126"/>
      <c r="AC394" s="126"/>
      <c r="AD394" s="126"/>
      <c r="AE394" s="126"/>
      <c r="AF394" s="135">
        <v>3.5400000000000001E-2</v>
      </c>
      <c r="AG394" s="126">
        <v>0.24265440499999999</v>
      </c>
      <c r="AH394" s="126"/>
      <c r="AI394" s="126"/>
      <c r="AJ394" s="126"/>
      <c r="AK394" s="126"/>
    </row>
    <row r="395" spans="1:37" ht="18" customHeight="1">
      <c r="A395" s="126"/>
      <c r="B395" s="126"/>
      <c r="C395" s="126"/>
      <c r="D395" s="126"/>
      <c r="E395" s="126"/>
      <c r="F395" s="134">
        <v>44896</v>
      </c>
      <c r="G395" s="134">
        <v>44531</v>
      </c>
      <c r="H395" s="134">
        <v>41244</v>
      </c>
      <c r="I395" s="134">
        <v>44896</v>
      </c>
      <c r="J395" s="134">
        <v>41609</v>
      </c>
      <c r="K395" s="126"/>
      <c r="L395" s="126">
        <v>-7.6337504E-2</v>
      </c>
      <c r="M395" s="126">
        <v>0.16416114700000001</v>
      </c>
      <c r="N395" s="126">
        <v>0.103943622</v>
      </c>
      <c r="O395" s="126">
        <v>-7.6337504E-2</v>
      </c>
      <c r="P395" s="126">
        <v>0.17569069600000001</v>
      </c>
      <c r="Q395" s="126">
        <v>1.3379257369999999</v>
      </c>
      <c r="R395" s="135">
        <v>0.06</v>
      </c>
      <c r="S395" s="126"/>
      <c r="T395" s="126">
        <v>-0.100910782</v>
      </c>
      <c r="U395" s="126">
        <v>0.116135562</v>
      </c>
      <c r="V395" s="126">
        <v>0.100915194</v>
      </c>
      <c r="W395" s="126">
        <v>-0.100910782</v>
      </c>
      <c r="X395" s="126">
        <v>0.152406498</v>
      </c>
      <c r="Y395" s="126">
        <v>1.182505734</v>
      </c>
      <c r="Z395" s="135">
        <v>3.4099999999999998E-2</v>
      </c>
      <c r="AA395" s="126"/>
      <c r="AB395" s="126"/>
      <c r="AC395" s="126"/>
      <c r="AD395" s="126"/>
      <c r="AE395" s="126"/>
      <c r="AF395" s="135">
        <v>2.5899999999999999E-2</v>
      </c>
      <c r="AG395" s="126">
        <v>0.155420003</v>
      </c>
      <c r="AH395" s="126"/>
      <c r="AI395" s="126"/>
      <c r="AJ395" s="126"/>
      <c r="AK395" s="126"/>
    </row>
    <row r="396" spans="1:37" ht="18" customHeight="1">
      <c r="A396" s="126"/>
      <c r="B396" s="126"/>
      <c r="C396" s="126"/>
      <c r="D396" s="126"/>
      <c r="E396" s="126"/>
      <c r="F396" s="134">
        <v>43435</v>
      </c>
      <c r="G396" s="134">
        <v>37956</v>
      </c>
      <c r="H396" s="134">
        <v>40148</v>
      </c>
      <c r="I396" s="134">
        <v>43800</v>
      </c>
      <c r="J396" s="134">
        <v>37591</v>
      </c>
      <c r="K396" s="126"/>
      <c r="L396" s="126">
        <v>-1.2468648000000001E-2</v>
      </c>
      <c r="M396" s="126">
        <v>5.7538615000000001E-2</v>
      </c>
      <c r="N396" s="126">
        <v>0.114944221</v>
      </c>
      <c r="O396" s="126">
        <v>0.14133490000000001</v>
      </c>
      <c r="P396" s="126">
        <v>-0.110106469</v>
      </c>
      <c r="Q396" s="126">
        <v>1.210753169</v>
      </c>
      <c r="R396" s="135">
        <v>3.9E-2</v>
      </c>
      <c r="S396" s="126"/>
      <c r="T396" s="126">
        <v>-2.5883666999999999E-2</v>
      </c>
      <c r="U396" s="126">
        <v>2.2718952000000001E-2</v>
      </c>
      <c r="V396" s="126">
        <v>8.4059724000000002E-2</v>
      </c>
      <c r="W396" s="126">
        <v>0.134180562</v>
      </c>
      <c r="X396" s="126">
        <v>-0.103872702</v>
      </c>
      <c r="Y396" s="126">
        <v>1.117621615</v>
      </c>
      <c r="Z396" s="135">
        <v>2.2499999999999999E-2</v>
      </c>
      <c r="AA396" s="126"/>
      <c r="AB396" s="126"/>
      <c r="AC396" s="126"/>
      <c r="AD396" s="126"/>
      <c r="AE396" s="126"/>
      <c r="AF396" s="135">
        <v>1.6500000000000001E-2</v>
      </c>
      <c r="AG396" s="126">
        <v>9.3131554000000005E-2</v>
      </c>
      <c r="AH396" s="126"/>
      <c r="AI396" s="126"/>
      <c r="AJ396" s="126"/>
      <c r="AK396" s="126"/>
    </row>
    <row r="397" spans="1:37" ht="18" customHeight="1">
      <c r="A397" s="126"/>
      <c r="B397" s="126"/>
      <c r="C397" s="126"/>
      <c r="D397" s="126"/>
      <c r="E397" s="126"/>
      <c r="F397" s="134">
        <v>41609</v>
      </c>
      <c r="G397" s="134">
        <v>40148</v>
      </c>
      <c r="H397" s="134">
        <v>40513</v>
      </c>
      <c r="I397" s="134">
        <v>37591</v>
      </c>
      <c r="J397" s="134">
        <v>41244</v>
      </c>
      <c r="K397" s="126"/>
      <c r="L397" s="126">
        <v>0.17569069600000001</v>
      </c>
      <c r="M397" s="126">
        <v>0.114944221</v>
      </c>
      <c r="N397" s="126">
        <v>-2.3338489999999998E-3</v>
      </c>
      <c r="O397" s="126">
        <v>-0.110106469</v>
      </c>
      <c r="P397" s="126">
        <v>0.103943622</v>
      </c>
      <c r="Q397" s="126">
        <v>1.3259619840000001</v>
      </c>
      <c r="R397" s="135">
        <v>5.8099999999999999E-2</v>
      </c>
      <c r="S397" s="126"/>
      <c r="T397" s="126">
        <v>0.152406498</v>
      </c>
      <c r="U397" s="126">
        <v>8.4059724000000002E-2</v>
      </c>
      <c r="V397" s="126">
        <v>-1.3027189E-2</v>
      </c>
      <c r="W397" s="126">
        <v>-0.103872702</v>
      </c>
      <c r="X397" s="126">
        <v>0.100915194</v>
      </c>
      <c r="Y397" s="126">
        <v>1.2466768909999999</v>
      </c>
      <c r="Z397" s="135">
        <v>4.5100000000000001E-2</v>
      </c>
      <c r="AA397" s="126"/>
      <c r="AB397" s="126"/>
      <c r="AC397" s="126"/>
      <c r="AD397" s="126"/>
      <c r="AE397" s="126"/>
      <c r="AF397" s="135">
        <v>1.2999999999999999E-2</v>
      </c>
      <c r="AG397" s="126">
        <v>7.9285092000000001E-2</v>
      </c>
      <c r="AH397" s="126"/>
      <c r="AI397" s="126"/>
      <c r="AJ397" s="126"/>
      <c r="AK397" s="126"/>
    </row>
    <row r="398" spans="1:37" ht="18" customHeight="1">
      <c r="A398" s="126"/>
      <c r="B398" s="126"/>
      <c r="C398" s="126"/>
      <c r="D398" s="126"/>
      <c r="E398" s="126"/>
      <c r="F398" s="134">
        <v>39417</v>
      </c>
      <c r="G398" s="134">
        <v>40148</v>
      </c>
      <c r="H398" s="134">
        <v>40513</v>
      </c>
      <c r="I398" s="134">
        <v>41974</v>
      </c>
      <c r="J398" s="134">
        <v>40148</v>
      </c>
      <c r="K398" s="126"/>
      <c r="L398" s="126">
        <v>3.2035421000000001E-2</v>
      </c>
      <c r="M398" s="126">
        <v>0.114944221</v>
      </c>
      <c r="N398" s="126">
        <v>-2.3338489999999998E-3</v>
      </c>
      <c r="O398" s="126">
        <v>9.7781324000000003E-2</v>
      </c>
      <c r="P398" s="126">
        <v>0.114944221</v>
      </c>
      <c r="Q398" s="126">
        <v>1.4295666250000001</v>
      </c>
      <c r="R398" s="135">
        <v>7.4099999999999999E-2</v>
      </c>
      <c r="S398" s="126"/>
      <c r="T398" s="126">
        <v>1.0598691E-2</v>
      </c>
      <c r="U398" s="126">
        <v>8.4059724000000002E-2</v>
      </c>
      <c r="V398" s="126">
        <v>-1.3027189E-2</v>
      </c>
      <c r="W398" s="126">
        <v>7.8593466000000001E-2</v>
      </c>
      <c r="X398" s="126">
        <v>8.4059724000000002E-2</v>
      </c>
      <c r="Y398" s="126">
        <v>1.2767073950000001</v>
      </c>
      <c r="Z398" s="135">
        <v>5.0099999999999999E-2</v>
      </c>
      <c r="AA398" s="126"/>
      <c r="AB398" s="126"/>
      <c r="AC398" s="126"/>
      <c r="AD398" s="126"/>
      <c r="AE398" s="126"/>
      <c r="AF398" s="135">
        <v>2.4E-2</v>
      </c>
      <c r="AG398" s="126">
        <v>0.15285923100000001</v>
      </c>
      <c r="AH398" s="126"/>
      <c r="AI398" s="126"/>
      <c r="AJ398" s="126"/>
      <c r="AK398" s="126"/>
    </row>
    <row r="399" spans="1:37" ht="18" customHeight="1">
      <c r="A399" s="126"/>
      <c r="B399" s="126"/>
      <c r="C399" s="126"/>
      <c r="D399" s="126"/>
      <c r="E399" s="126"/>
      <c r="F399" s="134">
        <v>43070</v>
      </c>
      <c r="G399" s="134">
        <v>41609</v>
      </c>
      <c r="H399" s="134">
        <v>38322</v>
      </c>
      <c r="I399" s="134">
        <v>44531</v>
      </c>
      <c r="J399" s="134">
        <v>39052</v>
      </c>
      <c r="K399" s="126"/>
      <c r="L399" s="126">
        <v>5.8498151999999998E-2</v>
      </c>
      <c r="M399" s="126">
        <v>0.17569069600000001</v>
      </c>
      <c r="N399" s="126">
        <v>0.22464052400000001</v>
      </c>
      <c r="O399" s="126">
        <v>0.16416114700000001</v>
      </c>
      <c r="P399" s="126">
        <v>0.162901881</v>
      </c>
      <c r="Q399" s="126">
        <v>2.1943643169999998</v>
      </c>
      <c r="R399" s="135">
        <v>0.17019999999999999</v>
      </c>
      <c r="S399" s="126"/>
      <c r="T399" s="126">
        <v>4.6875676999999998E-2</v>
      </c>
      <c r="U399" s="126">
        <v>0.152406498</v>
      </c>
      <c r="V399" s="126">
        <v>0.13047150199999999</v>
      </c>
      <c r="W399" s="126">
        <v>0.116135562</v>
      </c>
      <c r="X399" s="126">
        <v>0.106798614</v>
      </c>
      <c r="Y399" s="126">
        <v>1.7379180139999999</v>
      </c>
      <c r="Z399" s="135">
        <v>0.1169</v>
      </c>
      <c r="AA399" s="126"/>
      <c r="AB399" s="126"/>
      <c r="AC399" s="126"/>
      <c r="AD399" s="126"/>
      <c r="AE399" s="126"/>
      <c r="AF399" s="135">
        <v>5.33E-2</v>
      </c>
      <c r="AG399" s="126">
        <v>0.456446303</v>
      </c>
      <c r="AH399" s="126"/>
      <c r="AI399" s="126"/>
      <c r="AJ399" s="126"/>
      <c r="AK399" s="126"/>
    </row>
    <row r="400" spans="1:37" ht="18" customHeight="1">
      <c r="A400" s="126"/>
      <c r="B400" s="126"/>
      <c r="C400" s="126"/>
      <c r="D400" s="126"/>
      <c r="E400" s="126"/>
      <c r="F400" s="134">
        <v>43800</v>
      </c>
      <c r="G400" s="134">
        <v>38322</v>
      </c>
      <c r="H400" s="134">
        <v>40148</v>
      </c>
      <c r="I400" s="134">
        <v>44531</v>
      </c>
      <c r="J400" s="134">
        <v>41244</v>
      </c>
      <c r="K400" s="126"/>
      <c r="L400" s="126">
        <v>0.14133490000000001</v>
      </c>
      <c r="M400" s="126">
        <v>0.22464052400000001</v>
      </c>
      <c r="N400" s="126">
        <v>0.114944221</v>
      </c>
      <c r="O400" s="126">
        <v>0.16416114700000001</v>
      </c>
      <c r="P400" s="126">
        <v>0.103943622</v>
      </c>
      <c r="Q400" s="126">
        <v>2.1149357090000001</v>
      </c>
      <c r="R400" s="135">
        <v>0.16159999999999999</v>
      </c>
      <c r="S400" s="126"/>
      <c r="T400" s="126">
        <v>0.134180562</v>
      </c>
      <c r="U400" s="126">
        <v>0.13047150199999999</v>
      </c>
      <c r="V400" s="126">
        <v>8.4059724000000002E-2</v>
      </c>
      <c r="W400" s="126">
        <v>0.116135562</v>
      </c>
      <c r="X400" s="126">
        <v>0.100915194</v>
      </c>
      <c r="Y400" s="126">
        <v>1.7607899499999999</v>
      </c>
      <c r="Z400" s="135">
        <v>0.1198</v>
      </c>
      <c r="AA400" s="126"/>
      <c r="AB400" s="126"/>
      <c r="AC400" s="126"/>
      <c r="AD400" s="126"/>
      <c r="AE400" s="126"/>
      <c r="AF400" s="135">
        <v>4.1799999999999997E-2</v>
      </c>
      <c r="AG400" s="126">
        <v>0.354145759</v>
      </c>
      <c r="AH400" s="126"/>
      <c r="AI400" s="126"/>
      <c r="AJ400" s="126"/>
      <c r="AK400" s="126"/>
    </row>
    <row r="401" spans="1:37" ht="18" customHeight="1">
      <c r="A401" s="126"/>
      <c r="B401" s="126"/>
      <c r="C401" s="126"/>
      <c r="D401" s="126"/>
      <c r="E401" s="126"/>
      <c r="F401" s="134">
        <v>42339</v>
      </c>
      <c r="G401" s="134">
        <v>41609</v>
      </c>
      <c r="H401" s="134">
        <v>44166</v>
      </c>
      <c r="I401" s="134">
        <v>39052</v>
      </c>
      <c r="J401" s="134">
        <v>44896</v>
      </c>
      <c r="K401" s="126"/>
      <c r="L401" s="126">
        <v>4.2629688999999998E-2</v>
      </c>
      <c r="M401" s="126">
        <v>0.17569069600000001</v>
      </c>
      <c r="N401" s="126">
        <v>-2.7078563999999999E-2</v>
      </c>
      <c r="O401" s="126">
        <v>0.162901881</v>
      </c>
      <c r="P401" s="126">
        <v>-7.6337504E-2</v>
      </c>
      <c r="Q401" s="126">
        <v>1.320230309</v>
      </c>
      <c r="R401" s="135">
        <v>5.7099999999999998E-2</v>
      </c>
      <c r="S401" s="126"/>
      <c r="T401" s="126">
        <v>1.8520312000000001E-2</v>
      </c>
      <c r="U401" s="126">
        <v>0.152406498</v>
      </c>
      <c r="V401" s="126">
        <v>-2.9131743000000002E-2</v>
      </c>
      <c r="W401" s="126">
        <v>0.106798614</v>
      </c>
      <c r="X401" s="126">
        <v>-0.100910782</v>
      </c>
      <c r="Y401" s="126">
        <v>1.1591452719999999</v>
      </c>
      <c r="Z401" s="135">
        <v>0.03</v>
      </c>
      <c r="AA401" s="126"/>
      <c r="AB401" s="126"/>
      <c r="AC401" s="126"/>
      <c r="AD401" s="126"/>
      <c r="AE401" s="126"/>
      <c r="AF401" s="135">
        <v>2.7199999999999998E-2</v>
      </c>
      <c r="AG401" s="126">
        <v>0.16108503699999999</v>
      </c>
      <c r="AH401" s="126"/>
      <c r="AI401" s="126"/>
      <c r="AJ401" s="126"/>
      <c r="AK401" s="126"/>
    </row>
    <row r="402" spans="1:37" ht="18" customHeight="1">
      <c r="A402" s="126"/>
      <c r="B402" s="126"/>
      <c r="C402" s="126"/>
      <c r="D402" s="126"/>
      <c r="E402" s="126"/>
      <c r="F402" s="134">
        <v>42705</v>
      </c>
      <c r="G402" s="134">
        <v>37956</v>
      </c>
      <c r="H402" s="134">
        <v>37591</v>
      </c>
      <c r="I402" s="134">
        <v>43070</v>
      </c>
      <c r="J402" s="134">
        <v>38687</v>
      </c>
      <c r="K402" s="126"/>
      <c r="L402" s="126">
        <v>4.8077380000000003E-2</v>
      </c>
      <c r="M402" s="126">
        <v>5.7538615000000001E-2</v>
      </c>
      <c r="N402" s="126">
        <v>-0.110106469</v>
      </c>
      <c r="O402" s="126">
        <v>5.8498151999999998E-2</v>
      </c>
      <c r="P402" s="126">
        <v>0.15985938099999999</v>
      </c>
      <c r="Q402" s="126">
        <v>1.2384580030000001</v>
      </c>
      <c r="R402" s="135">
        <v>4.3700000000000003E-2</v>
      </c>
      <c r="S402" s="126"/>
      <c r="T402" s="126">
        <v>3.7457123000000002E-2</v>
      </c>
      <c r="U402" s="126">
        <v>2.2718952000000001E-2</v>
      </c>
      <c r="V402" s="126">
        <v>-0.103872702</v>
      </c>
      <c r="W402" s="126">
        <v>4.6875676999999998E-2</v>
      </c>
      <c r="X402" s="126">
        <v>0.12530372300000001</v>
      </c>
      <c r="Y402" s="126">
        <v>1.137101833</v>
      </c>
      <c r="Z402" s="135">
        <v>2.5999999999999999E-2</v>
      </c>
      <c r="AA402" s="126"/>
      <c r="AB402" s="126"/>
      <c r="AC402" s="126"/>
      <c r="AD402" s="126"/>
      <c r="AE402" s="126"/>
      <c r="AF402" s="135">
        <v>1.77E-2</v>
      </c>
      <c r="AG402" s="126">
        <v>0.10135617</v>
      </c>
      <c r="AH402" s="126"/>
      <c r="AI402" s="126"/>
      <c r="AJ402" s="126"/>
      <c r="AK402" s="126"/>
    </row>
    <row r="403" spans="1:37" ht="18" customHeight="1">
      <c r="A403" s="126"/>
      <c r="B403" s="126"/>
      <c r="C403" s="126"/>
      <c r="D403" s="126"/>
      <c r="E403" s="126"/>
      <c r="F403" s="134">
        <v>44896</v>
      </c>
      <c r="G403" s="134">
        <v>43070</v>
      </c>
      <c r="H403" s="134">
        <v>41974</v>
      </c>
      <c r="I403" s="134">
        <v>40148</v>
      </c>
      <c r="J403" s="134">
        <v>40148</v>
      </c>
      <c r="K403" s="126"/>
      <c r="L403" s="126">
        <v>-7.6337504E-2</v>
      </c>
      <c r="M403" s="126">
        <v>5.8498151999999998E-2</v>
      </c>
      <c r="N403" s="126">
        <v>9.7781324000000003E-2</v>
      </c>
      <c r="O403" s="126">
        <v>0.114944221</v>
      </c>
      <c r="P403" s="126">
        <v>0.114944221</v>
      </c>
      <c r="Q403" s="126">
        <v>1.3631939179999999</v>
      </c>
      <c r="R403" s="135">
        <v>6.3899999999999998E-2</v>
      </c>
      <c r="S403" s="126"/>
      <c r="T403" s="126">
        <v>-0.100910782</v>
      </c>
      <c r="U403" s="126">
        <v>4.6875676999999998E-2</v>
      </c>
      <c r="V403" s="126">
        <v>7.8593466000000001E-2</v>
      </c>
      <c r="W403" s="126">
        <v>8.4059724000000002E-2</v>
      </c>
      <c r="X403" s="126">
        <v>8.4059724000000002E-2</v>
      </c>
      <c r="Y403" s="126">
        <v>1.2124920779999999</v>
      </c>
      <c r="Z403" s="135">
        <v>3.9300000000000002E-2</v>
      </c>
      <c r="AA403" s="126"/>
      <c r="AB403" s="126"/>
      <c r="AC403" s="126"/>
      <c r="AD403" s="126"/>
      <c r="AE403" s="126"/>
      <c r="AF403" s="135">
        <v>2.46E-2</v>
      </c>
      <c r="AG403" s="126">
        <v>0.150701841</v>
      </c>
      <c r="AH403" s="126"/>
      <c r="AI403" s="126"/>
      <c r="AJ403" s="126"/>
      <c r="AK403" s="126"/>
    </row>
    <row r="404" spans="1:37" ht="18" customHeight="1">
      <c r="A404" s="126"/>
      <c r="B404" s="126"/>
      <c r="C404" s="126"/>
      <c r="D404" s="126"/>
      <c r="E404" s="126"/>
      <c r="F404" s="134">
        <v>41244</v>
      </c>
      <c r="G404" s="134">
        <v>37956</v>
      </c>
      <c r="H404" s="134">
        <v>39783</v>
      </c>
      <c r="I404" s="134">
        <v>40148</v>
      </c>
      <c r="J404" s="134">
        <v>43070</v>
      </c>
      <c r="K404" s="126"/>
      <c r="L404" s="126">
        <v>0.103943622</v>
      </c>
      <c r="M404" s="126">
        <v>5.7538615000000001E-2</v>
      </c>
      <c r="N404" s="126">
        <v>-0.29750054799999998</v>
      </c>
      <c r="O404" s="126">
        <v>0.114944221</v>
      </c>
      <c r="P404" s="126">
        <v>5.8498151999999998E-2</v>
      </c>
      <c r="Q404" s="126">
        <v>1.038133161</v>
      </c>
      <c r="R404" s="135">
        <v>7.4999999999999997E-3</v>
      </c>
      <c r="S404" s="126"/>
      <c r="T404" s="126">
        <v>0.100915194</v>
      </c>
      <c r="U404" s="126">
        <v>2.2718952000000001E-2</v>
      </c>
      <c r="V404" s="126">
        <v>-0.25525298200000002</v>
      </c>
      <c r="W404" s="126">
        <v>8.4059724000000002E-2</v>
      </c>
      <c r="X404" s="126">
        <v>4.6875676999999998E-2</v>
      </c>
      <c r="Y404" s="126">
        <v>0.99931680000000001</v>
      </c>
      <c r="Z404" s="135">
        <v>-1E-4</v>
      </c>
      <c r="AA404" s="126"/>
      <c r="AB404" s="126"/>
      <c r="AC404" s="126"/>
      <c r="AD404" s="126"/>
      <c r="AE404" s="126"/>
      <c r="AF404" s="135">
        <v>7.6E-3</v>
      </c>
      <c r="AG404" s="126">
        <v>3.8816362E-2</v>
      </c>
      <c r="AH404" s="126"/>
      <c r="AI404" s="126"/>
      <c r="AJ404" s="126"/>
      <c r="AK404" s="126"/>
    </row>
    <row r="405" spans="1:37" ht="18" customHeight="1">
      <c r="A405" s="126"/>
      <c r="B405" s="126"/>
      <c r="C405" s="126"/>
      <c r="D405" s="126"/>
      <c r="E405" s="126"/>
      <c r="F405" s="134">
        <v>38322</v>
      </c>
      <c r="G405" s="134">
        <v>43070</v>
      </c>
      <c r="H405" s="134">
        <v>40513</v>
      </c>
      <c r="I405" s="134">
        <v>37956</v>
      </c>
      <c r="J405" s="134">
        <v>40513</v>
      </c>
      <c r="K405" s="126"/>
      <c r="L405" s="126">
        <v>0.22464052400000001</v>
      </c>
      <c r="M405" s="126">
        <v>5.8498151999999998E-2</v>
      </c>
      <c r="N405" s="126">
        <v>-2.3338489999999998E-3</v>
      </c>
      <c r="O405" s="126">
        <v>5.7538615000000001E-2</v>
      </c>
      <c r="P405" s="126">
        <v>-2.3338489999999998E-3</v>
      </c>
      <c r="Q405" s="126">
        <v>1.399352449</v>
      </c>
      <c r="R405" s="135">
        <v>6.9500000000000006E-2</v>
      </c>
      <c r="S405" s="126"/>
      <c r="T405" s="126">
        <v>0.13047150199999999</v>
      </c>
      <c r="U405" s="126">
        <v>4.6875676999999998E-2</v>
      </c>
      <c r="V405" s="126">
        <v>-1.3027189E-2</v>
      </c>
      <c r="W405" s="126">
        <v>2.2718952000000001E-2</v>
      </c>
      <c r="X405" s="126">
        <v>-1.3027189E-2</v>
      </c>
      <c r="Y405" s="126">
        <v>1.190069552</v>
      </c>
      <c r="Z405" s="135">
        <v>3.5400000000000001E-2</v>
      </c>
      <c r="AA405" s="126"/>
      <c r="AB405" s="126"/>
      <c r="AC405" s="126"/>
      <c r="AD405" s="126"/>
      <c r="AE405" s="126"/>
      <c r="AF405" s="135">
        <v>3.4099999999999998E-2</v>
      </c>
      <c r="AG405" s="126">
        <v>0.209282896</v>
      </c>
      <c r="AH405" s="126"/>
      <c r="AI405" s="126"/>
      <c r="AJ405" s="126"/>
      <c r="AK405" s="126"/>
    </row>
    <row r="406" spans="1:37" ht="18" customHeight="1">
      <c r="A406" s="126"/>
      <c r="B406" s="126"/>
      <c r="C406" s="126"/>
      <c r="D406" s="126"/>
      <c r="E406" s="126"/>
      <c r="F406" s="134">
        <v>38322</v>
      </c>
      <c r="G406" s="134">
        <v>41609</v>
      </c>
      <c r="H406" s="134">
        <v>42705</v>
      </c>
      <c r="I406" s="134">
        <v>37591</v>
      </c>
      <c r="J406" s="134">
        <v>44531</v>
      </c>
      <c r="K406" s="126"/>
      <c r="L406" s="126">
        <v>0.22464052400000001</v>
      </c>
      <c r="M406" s="126">
        <v>0.17569069600000001</v>
      </c>
      <c r="N406" s="126">
        <v>4.8077380000000003E-2</v>
      </c>
      <c r="O406" s="126">
        <v>-0.110106469</v>
      </c>
      <c r="P406" s="126">
        <v>0.16416114700000001</v>
      </c>
      <c r="Q406" s="126">
        <v>1.6527875359999999</v>
      </c>
      <c r="R406" s="135">
        <v>0.1057</v>
      </c>
      <c r="S406" s="126"/>
      <c r="T406" s="126">
        <v>0.13047150199999999</v>
      </c>
      <c r="U406" s="126">
        <v>0.152406498</v>
      </c>
      <c r="V406" s="126">
        <v>3.7457123000000002E-2</v>
      </c>
      <c r="W406" s="126">
        <v>-0.103872702</v>
      </c>
      <c r="X406" s="126">
        <v>0.116135562</v>
      </c>
      <c r="Y406" s="126">
        <v>1.394586538</v>
      </c>
      <c r="Z406" s="135">
        <v>6.88E-2</v>
      </c>
      <c r="AA406" s="126"/>
      <c r="AB406" s="126"/>
      <c r="AC406" s="126"/>
      <c r="AD406" s="126"/>
      <c r="AE406" s="126"/>
      <c r="AF406" s="135">
        <v>3.6900000000000002E-2</v>
      </c>
      <c r="AG406" s="126">
        <v>0.25820099699999999</v>
      </c>
      <c r="AH406" s="126"/>
      <c r="AI406" s="126"/>
      <c r="AJ406" s="126"/>
      <c r="AK406" s="126"/>
    </row>
    <row r="407" spans="1:37" ht="18" customHeight="1">
      <c r="A407" s="126"/>
      <c r="B407" s="126"/>
      <c r="C407" s="126"/>
      <c r="D407" s="126"/>
      <c r="E407" s="126"/>
      <c r="F407" s="134">
        <v>41609</v>
      </c>
      <c r="G407" s="134">
        <v>40878</v>
      </c>
      <c r="H407" s="134">
        <v>43435</v>
      </c>
      <c r="I407" s="134">
        <v>39052</v>
      </c>
      <c r="J407" s="134">
        <v>38322</v>
      </c>
      <c r="K407" s="126"/>
      <c r="L407" s="126">
        <v>0.17569069600000001</v>
      </c>
      <c r="M407" s="126">
        <v>-5.5772149E-2</v>
      </c>
      <c r="N407" s="126">
        <v>-1.2468648000000001E-2</v>
      </c>
      <c r="O407" s="126">
        <v>0.162901881</v>
      </c>
      <c r="P407" s="126">
        <v>0.22464052400000001</v>
      </c>
      <c r="Q407" s="126">
        <v>1.6404856130000001</v>
      </c>
      <c r="R407" s="135">
        <v>0.1041</v>
      </c>
      <c r="S407" s="126"/>
      <c r="T407" s="126">
        <v>0.152406498</v>
      </c>
      <c r="U407" s="126">
        <v>-5.3316501000000002E-2</v>
      </c>
      <c r="V407" s="126">
        <v>-2.5883666999999999E-2</v>
      </c>
      <c r="W407" s="126">
        <v>0.106798614</v>
      </c>
      <c r="X407" s="126">
        <v>0.13047150199999999</v>
      </c>
      <c r="Y407" s="126">
        <v>1.3640748680000001</v>
      </c>
      <c r="Z407" s="135">
        <v>6.4100000000000004E-2</v>
      </c>
      <c r="AA407" s="126"/>
      <c r="AB407" s="126"/>
      <c r="AC407" s="126"/>
      <c r="AD407" s="126"/>
      <c r="AE407" s="126"/>
      <c r="AF407" s="135">
        <v>0.04</v>
      </c>
      <c r="AG407" s="126">
        <v>0.27641074500000001</v>
      </c>
      <c r="AH407" s="126"/>
      <c r="AI407" s="126"/>
      <c r="AJ407" s="126"/>
      <c r="AK407" s="126"/>
    </row>
    <row r="408" spans="1:37" ht="18" customHeight="1">
      <c r="A408" s="126"/>
      <c r="B408" s="126"/>
      <c r="C408" s="126"/>
      <c r="D408" s="126"/>
      <c r="E408" s="126"/>
      <c r="F408" s="134">
        <v>42705</v>
      </c>
      <c r="G408" s="134">
        <v>41609</v>
      </c>
      <c r="H408" s="134">
        <v>42339</v>
      </c>
      <c r="I408" s="134">
        <v>44166</v>
      </c>
      <c r="J408" s="134">
        <v>41974</v>
      </c>
      <c r="K408" s="126"/>
      <c r="L408" s="126">
        <v>4.8077380000000003E-2</v>
      </c>
      <c r="M408" s="126">
        <v>0.17569069600000001</v>
      </c>
      <c r="N408" s="126">
        <v>4.2629688999999998E-2</v>
      </c>
      <c r="O408" s="126">
        <v>-2.7078563999999999E-2</v>
      </c>
      <c r="P408" s="126">
        <v>9.7781324000000003E-2</v>
      </c>
      <c r="Q408" s="126">
        <v>1.400879881</v>
      </c>
      <c r="R408" s="135">
        <v>6.9699999999999998E-2</v>
      </c>
      <c r="S408" s="126"/>
      <c r="T408" s="126">
        <v>3.7457123000000002E-2</v>
      </c>
      <c r="U408" s="126">
        <v>0.152406498</v>
      </c>
      <c r="V408" s="126">
        <v>1.8520312000000001E-2</v>
      </c>
      <c r="W408" s="126">
        <v>-2.9131743000000002E-2</v>
      </c>
      <c r="X408" s="126">
        <v>7.8593466000000001E-2</v>
      </c>
      <c r="Y408" s="126">
        <v>1.2941390610000001</v>
      </c>
      <c r="Z408" s="135">
        <v>5.2900000000000003E-2</v>
      </c>
      <c r="AA408" s="126"/>
      <c r="AB408" s="126"/>
      <c r="AC408" s="126"/>
      <c r="AD408" s="126"/>
      <c r="AE408" s="126"/>
      <c r="AF408" s="135">
        <v>1.6799999999999999E-2</v>
      </c>
      <c r="AG408" s="126">
        <v>0.106740819</v>
      </c>
      <c r="AH408" s="126"/>
      <c r="AI408" s="126"/>
      <c r="AJ408" s="126"/>
      <c r="AK408" s="126"/>
    </row>
    <row r="409" spans="1:37" ht="18" customHeight="1">
      <c r="A409" s="126"/>
      <c r="B409" s="126"/>
      <c r="C409" s="126"/>
      <c r="D409" s="126"/>
      <c r="E409" s="126"/>
      <c r="F409" s="134">
        <v>43800</v>
      </c>
      <c r="G409" s="134">
        <v>39052</v>
      </c>
      <c r="H409" s="134">
        <v>43070</v>
      </c>
      <c r="I409" s="134">
        <v>41609</v>
      </c>
      <c r="J409" s="134">
        <v>40148</v>
      </c>
      <c r="K409" s="126"/>
      <c r="L409" s="126">
        <v>0.14133490000000001</v>
      </c>
      <c r="M409" s="126">
        <v>0.162901881</v>
      </c>
      <c r="N409" s="126">
        <v>5.8498151999999998E-2</v>
      </c>
      <c r="O409" s="126">
        <v>0.17569069600000001</v>
      </c>
      <c r="P409" s="126">
        <v>0.114944221</v>
      </c>
      <c r="Q409" s="126">
        <v>1.922006804</v>
      </c>
      <c r="R409" s="135">
        <v>0.1396</v>
      </c>
      <c r="S409" s="126"/>
      <c r="T409" s="126">
        <v>0.134180562</v>
      </c>
      <c r="U409" s="126">
        <v>0.106798614</v>
      </c>
      <c r="V409" s="126">
        <v>4.6875676999999998E-2</v>
      </c>
      <c r="W409" s="126">
        <v>0.152406498</v>
      </c>
      <c r="X409" s="126">
        <v>8.4059724000000002E-2</v>
      </c>
      <c r="Y409" s="126">
        <v>1.6893115439999999</v>
      </c>
      <c r="Z409" s="135">
        <v>0.1106</v>
      </c>
      <c r="AA409" s="126"/>
      <c r="AB409" s="126"/>
      <c r="AC409" s="126"/>
      <c r="AD409" s="126"/>
      <c r="AE409" s="126"/>
      <c r="AF409" s="135">
        <v>2.9000000000000001E-2</v>
      </c>
      <c r="AG409" s="126">
        <v>0.23269525999999999</v>
      </c>
      <c r="AH409" s="126"/>
      <c r="AI409" s="126"/>
      <c r="AJ409" s="126"/>
      <c r="AK409" s="126"/>
    </row>
    <row r="410" spans="1:37" ht="18" customHeight="1">
      <c r="A410" s="126"/>
      <c r="B410" s="126"/>
      <c r="C410" s="126"/>
      <c r="D410" s="126"/>
      <c r="E410" s="126"/>
      <c r="F410" s="134">
        <v>42339</v>
      </c>
      <c r="G410" s="134">
        <v>44531</v>
      </c>
      <c r="H410" s="134">
        <v>41609</v>
      </c>
      <c r="I410" s="134">
        <v>40878</v>
      </c>
      <c r="J410" s="134">
        <v>42705</v>
      </c>
      <c r="K410" s="126"/>
      <c r="L410" s="126">
        <v>4.2629688999999998E-2</v>
      </c>
      <c r="M410" s="126">
        <v>0.16416114700000001</v>
      </c>
      <c r="N410" s="126">
        <v>0.17569069600000001</v>
      </c>
      <c r="O410" s="126">
        <v>-5.5772149E-2</v>
      </c>
      <c r="P410" s="126">
        <v>4.8077380000000003E-2</v>
      </c>
      <c r="Q410" s="126">
        <v>1.4546811900000001</v>
      </c>
      <c r="R410" s="135">
        <v>7.7799999999999994E-2</v>
      </c>
      <c r="S410" s="126"/>
      <c r="T410" s="126">
        <v>1.8520312000000001E-2</v>
      </c>
      <c r="U410" s="126">
        <v>0.116135562</v>
      </c>
      <c r="V410" s="126">
        <v>0.152406498</v>
      </c>
      <c r="W410" s="126">
        <v>-5.3316501000000002E-2</v>
      </c>
      <c r="X410" s="126">
        <v>3.7457123000000002E-2</v>
      </c>
      <c r="Y410" s="126">
        <v>1.3115412799999999</v>
      </c>
      <c r="Z410" s="135">
        <v>5.57E-2</v>
      </c>
      <c r="AA410" s="126"/>
      <c r="AB410" s="126"/>
      <c r="AC410" s="126"/>
      <c r="AD410" s="126"/>
      <c r="AE410" s="126"/>
      <c r="AF410" s="135">
        <v>2.2100000000000002E-2</v>
      </c>
      <c r="AG410" s="126">
        <v>0.14313991000000001</v>
      </c>
      <c r="AH410" s="126"/>
      <c r="AI410" s="126"/>
      <c r="AJ410" s="126"/>
      <c r="AK410" s="126"/>
    </row>
    <row r="411" spans="1:37" ht="18" customHeight="1">
      <c r="A411" s="126"/>
      <c r="B411" s="126"/>
      <c r="C411" s="126"/>
      <c r="D411" s="126"/>
      <c r="E411" s="126"/>
      <c r="F411" s="134">
        <v>39417</v>
      </c>
      <c r="G411" s="134">
        <v>41974</v>
      </c>
      <c r="H411" s="134">
        <v>38687</v>
      </c>
      <c r="I411" s="134">
        <v>44531</v>
      </c>
      <c r="J411" s="134">
        <v>38322</v>
      </c>
      <c r="K411" s="126"/>
      <c r="L411" s="126">
        <v>3.2035421000000001E-2</v>
      </c>
      <c r="M411" s="126">
        <v>9.7781324000000003E-2</v>
      </c>
      <c r="N411" s="126">
        <v>0.15985938099999999</v>
      </c>
      <c r="O411" s="126">
        <v>0.16416114700000001</v>
      </c>
      <c r="P411" s="126">
        <v>0.22464052400000001</v>
      </c>
      <c r="Q411" s="126">
        <v>1.970875376</v>
      </c>
      <c r="R411" s="135">
        <v>0.14530000000000001</v>
      </c>
      <c r="S411" s="126"/>
      <c r="T411" s="126">
        <v>1.0598691E-2</v>
      </c>
      <c r="U411" s="126">
        <v>7.8593466000000001E-2</v>
      </c>
      <c r="V411" s="126">
        <v>0.12530372300000001</v>
      </c>
      <c r="W411" s="126">
        <v>0.116135562</v>
      </c>
      <c r="X411" s="126">
        <v>0.13047150199999999</v>
      </c>
      <c r="Y411" s="126">
        <v>1.5858220940000001</v>
      </c>
      <c r="Z411" s="135">
        <v>9.6600000000000005E-2</v>
      </c>
      <c r="AA411" s="126"/>
      <c r="AB411" s="126"/>
      <c r="AC411" s="126"/>
      <c r="AD411" s="126"/>
      <c r="AE411" s="126"/>
      <c r="AF411" s="135">
        <v>4.87E-2</v>
      </c>
      <c r="AG411" s="126">
        <v>0.385053282</v>
      </c>
      <c r="AH411" s="126"/>
      <c r="AI411" s="126"/>
      <c r="AJ411" s="126"/>
      <c r="AK411" s="126"/>
    </row>
    <row r="412" spans="1:37" ht="18" customHeight="1">
      <c r="A412" s="126"/>
      <c r="B412" s="126"/>
      <c r="C412" s="126"/>
      <c r="D412" s="126"/>
      <c r="E412" s="126"/>
      <c r="F412" s="134">
        <v>44166</v>
      </c>
      <c r="G412" s="134">
        <v>37591</v>
      </c>
      <c r="H412" s="134">
        <v>37591</v>
      </c>
      <c r="I412" s="134">
        <v>39783</v>
      </c>
      <c r="J412" s="134">
        <v>37591</v>
      </c>
      <c r="K412" s="126"/>
      <c r="L412" s="126">
        <v>-2.7078563999999999E-2</v>
      </c>
      <c r="M412" s="126">
        <v>-0.110106469</v>
      </c>
      <c r="N412" s="126">
        <v>-0.110106469</v>
      </c>
      <c r="O412" s="126">
        <v>-0.29750054799999998</v>
      </c>
      <c r="P412" s="126">
        <v>-0.110106469</v>
      </c>
      <c r="Q412" s="126">
        <v>0.51949477899999996</v>
      </c>
      <c r="R412" s="135">
        <v>-0.12280000000000001</v>
      </c>
      <c r="S412" s="126"/>
      <c r="T412" s="126">
        <v>-2.9131743000000002E-2</v>
      </c>
      <c r="U412" s="126">
        <v>-0.103872702</v>
      </c>
      <c r="V412" s="126">
        <v>-0.103872702</v>
      </c>
      <c r="W412" s="126">
        <v>-0.25525298200000002</v>
      </c>
      <c r="X412" s="126">
        <v>-0.103872702</v>
      </c>
      <c r="Y412" s="126">
        <v>0.55100971899999995</v>
      </c>
      <c r="Z412" s="135">
        <v>-0.1124</v>
      </c>
      <c r="AA412" s="126"/>
      <c r="AB412" s="126"/>
      <c r="AC412" s="126"/>
      <c r="AD412" s="126"/>
      <c r="AE412" s="126"/>
      <c r="AF412" s="135">
        <v>-1.04E-2</v>
      </c>
      <c r="AG412" s="126">
        <v>-3.1514938999999999E-2</v>
      </c>
      <c r="AH412" s="126"/>
      <c r="AI412" s="126"/>
      <c r="AJ412" s="126"/>
      <c r="AK412" s="126"/>
    </row>
    <row r="413" spans="1:37" ht="18" customHeight="1">
      <c r="A413" s="126"/>
      <c r="B413" s="126"/>
      <c r="C413" s="126"/>
      <c r="D413" s="126"/>
      <c r="E413" s="126"/>
      <c r="F413" s="134">
        <v>38322</v>
      </c>
      <c r="G413" s="134">
        <v>41244</v>
      </c>
      <c r="H413" s="134">
        <v>40878</v>
      </c>
      <c r="I413" s="134">
        <v>40148</v>
      </c>
      <c r="J413" s="134">
        <v>41974</v>
      </c>
      <c r="K413" s="126"/>
      <c r="L413" s="126">
        <v>0.22464052400000001</v>
      </c>
      <c r="M413" s="126">
        <v>0.103943622</v>
      </c>
      <c r="N413" s="126">
        <v>-5.5772149E-2</v>
      </c>
      <c r="O413" s="126">
        <v>0.114944221</v>
      </c>
      <c r="P413" s="126">
        <v>9.7781324000000003E-2</v>
      </c>
      <c r="Q413" s="126">
        <v>1.625048308</v>
      </c>
      <c r="R413" s="135">
        <v>0.10199999999999999</v>
      </c>
      <c r="S413" s="126"/>
      <c r="T413" s="126">
        <v>0.13047150199999999</v>
      </c>
      <c r="U413" s="126">
        <v>0.100915194</v>
      </c>
      <c r="V413" s="126">
        <v>-5.3316501000000002E-2</v>
      </c>
      <c r="W413" s="126">
        <v>8.4059724000000002E-2</v>
      </c>
      <c r="X413" s="126">
        <v>7.8593466000000001E-2</v>
      </c>
      <c r="Y413" s="126">
        <v>1.405964277</v>
      </c>
      <c r="Z413" s="135">
        <v>7.0499999999999993E-2</v>
      </c>
      <c r="AA413" s="126"/>
      <c r="AB413" s="126"/>
      <c r="AC413" s="126"/>
      <c r="AD413" s="126"/>
      <c r="AE413" s="126"/>
      <c r="AF413" s="135">
        <v>3.15E-2</v>
      </c>
      <c r="AG413" s="126">
        <v>0.21908403100000001</v>
      </c>
      <c r="AH413" s="126"/>
      <c r="AI413" s="126"/>
      <c r="AJ413" s="126"/>
      <c r="AK413" s="126"/>
    </row>
    <row r="414" spans="1:37" ht="18" customHeight="1">
      <c r="A414" s="126"/>
      <c r="B414" s="126"/>
      <c r="C414" s="126"/>
      <c r="D414" s="126"/>
      <c r="E414" s="126"/>
      <c r="F414" s="134">
        <v>42339</v>
      </c>
      <c r="G414" s="134">
        <v>42705</v>
      </c>
      <c r="H414" s="134">
        <v>42705</v>
      </c>
      <c r="I414" s="134">
        <v>39417</v>
      </c>
      <c r="J414" s="134">
        <v>43435</v>
      </c>
      <c r="K414" s="126"/>
      <c r="L414" s="126">
        <v>4.2629688999999998E-2</v>
      </c>
      <c r="M414" s="126">
        <v>4.8077380000000003E-2</v>
      </c>
      <c r="N414" s="126">
        <v>4.8077380000000003E-2</v>
      </c>
      <c r="O414" s="126">
        <v>3.2035421000000001E-2</v>
      </c>
      <c r="P414" s="126">
        <v>-1.2468648000000001E-2</v>
      </c>
      <c r="Q414" s="126">
        <v>1.1715776069999999</v>
      </c>
      <c r="R414" s="135">
        <v>3.2199999999999999E-2</v>
      </c>
      <c r="S414" s="126"/>
      <c r="T414" s="126">
        <v>1.8520312000000001E-2</v>
      </c>
      <c r="U414" s="126">
        <v>3.7457123000000002E-2</v>
      </c>
      <c r="V414" s="126">
        <v>3.7457123000000002E-2</v>
      </c>
      <c r="W414" s="126">
        <v>1.0598691E-2</v>
      </c>
      <c r="X414" s="126">
        <v>-2.5883666999999999E-2</v>
      </c>
      <c r="Y414" s="126">
        <v>1.0812843889999999</v>
      </c>
      <c r="Z414" s="135">
        <v>1.5800000000000002E-2</v>
      </c>
      <c r="AA414" s="126"/>
      <c r="AB414" s="126"/>
      <c r="AC414" s="126"/>
      <c r="AD414" s="126"/>
      <c r="AE414" s="126"/>
      <c r="AF414" s="135">
        <v>1.6400000000000001E-2</v>
      </c>
      <c r="AG414" s="126">
        <v>9.0293217999999995E-2</v>
      </c>
      <c r="AH414" s="126"/>
      <c r="AI414" s="126"/>
      <c r="AJ414" s="126"/>
      <c r="AK414" s="126"/>
    </row>
    <row r="415" spans="1:37" ht="18" customHeight="1">
      <c r="A415" s="126"/>
      <c r="B415" s="126"/>
      <c r="C415" s="126"/>
      <c r="D415" s="126"/>
      <c r="E415" s="126"/>
      <c r="F415" s="134">
        <v>40513</v>
      </c>
      <c r="G415" s="134">
        <v>41974</v>
      </c>
      <c r="H415" s="134">
        <v>40148</v>
      </c>
      <c r="I415" s="134">
        <v>44166</v>
      </c>
      <c r="J415" s="134">
        <v>44166</v>
      </c>
      <c r="K415" s="126"/>
      <c r="L415" s="126">
        <v>-2.3338489999999998E-3</v>
      </c>
      <c r="M415" s="126">
        <v>9.7781324000000003E-2</v>
      </c>
      <c r="N415" s="126">
        <v>0.114944221</v>
      </c>
      <c r="O415" s="126">
        <v>-2.7078563999999999E-2</v>
      </c>
      <c r="P415" s="126">
        <v>-2.7078563999999999E-2</v>
      </c>
      <c r="Q415" s="126">
        <v>1.1691004060000001</v>
      </c>
      <c r="R415" s="135">
        <v>3.1699999999999999E-2</v>
      </c>
      <c r="S415" s="126"/>
      <c r="T415" s="126">
        <v>-1.3027189E-2</v>
      </c>
      <c r="U415" s="126">
        <v>7.8593466000000001E-2</v>
      </c>
      <c r="V415" s="126">
        <v>8.4059724000000002E-2</v>
      </c>
      <c r="W415" s="126">
        <v>-2.9131743000000002E-2</v>
      </c>
      <c r="X415" s="126">
        <v>-2.9131743000000002E-2</v>
      </c>
      <c r="Y415" s="126">
        <v>1.095666128</v>
      </c>
      <c r="Z415" s="135">
        <v>1.84E-2</v>
      </c>
      <c r="AA415" s="126"/>
      <c r="AB415" s="126"/>
      <c r="AC415" s="126"/>
      <c r="AD415" s="126"/>
      <c r="AE415" s="126"/>
      <c r="AF415" s="135">
        <v>1.3299999999999999E-2</v>
      </c>
      <c r="AG415" s="126">
        <v>7.3434278000000006E-2</v>
      </c>
      <c r="AH415" s="126"/>
      <c r="AI415" s="126"/>
      <c r="AJ415" s="126"/>
      <c r="AK415" s="126"/>
    </row>
    <row r="416" spans="1:37" ht="18" customHeight="1">
      <c r="A416" s="126"/>
      <c r="B416" s="126"/>
      <c r="C416" s="126"/>
      <c r="D416" s="126"/>
      <c r="E416" s="126"/>
      <c r="F416" s="134">
        <v>37956</v>
      </c>
      <c r="G416" s="134">
        <v>37956</v>
      </c>
      <c r="H416" s="134">
        <v>41974</v>
      </c>
      <c r="I416" s="134">
        <v>42339</v>
      </c>
      <c r="J416" s="134">
        <v>39417</v>
      </c>
      <c r="K416" s="126"/>
      <c r="L416" s="126">
        <v>5.7538615000000001E-2</v>
      </c>
      <c r="M416" s="126">
        <v>5.7538615000000001E-2</v>
      </c>
      <c r="N416" s="126">
        <v>9.7781324000000003E-2</v>
      </c>
      <c r="O416" s="126">
        <v>4.2629688999999998E-2</v>
      </c>
      <c r="P416" s="126">
        <v>3.2035421000000001E-2</v>
      </c>
      <c r="Q416" s="126">
        <v>1.3331221390000001</v>
      </c>
      <c r="R416" s="135">
        <v>5.9200000000000003E-2</v>
      </c>
      <c r="S416" s="126"/>
      <c r="T416" s="126">
        <v>2.2718952000000001E-2</v>
      </c>
      <c r="U416" s="126">
        <v>2.2718952000000001E-2</v>
      </c>
      <c r="V416" s="126">
        <v>7.8593466000000001E-2</v>
      </c>
      <c r="W416" s="126">
        <v>1.8520312000000001E-2</v>
      </c>
      <c r="X416" s="126">
        <v>1.0598691E-2</v>
      </c>
      <c r="Y416" s="126">
        <v>1.1655002270000001</v>
      </c>
      <c r="Z416" s="135">
        <v>3.1099999999999999E-2</v>
      </c>
      <c r="AA416" s="126"/>
      <c r="AB416" s="126"/>
      <c r="AC416" s="126"/>
      <c r="AD416" s="126"/>
      <c r="AE416" s="126"/>
      <c r="AF416" s="135">
        <v>2.81E-2</v>
      </c>
      <c r="AG416" s="126">
        <v>0.16762191200000001</v>
      </c>
      <c r="AH416" s="126"/>
      <c r="AI416" s="126"/>
      <c r="AJ416" s="126"/>
      <c r="AK416" s="126"/>
    </row>
    <row r="417" spans="1:37" ht="18" customHeight="1">
      <c r="A417" s="126"/>
      <c r="B417" s="126"/>
      <c r="C417" s="126"/>
      <c r="D417" s="126"/>
      <c r="E417" s="126"/>
      <c r="F417" s="134">
        <v>43800</v>
      </c>
      <c r="G417" s="134">
        <v>43800</v>
      </c>
      <c r="H417" s="134">
        <v>38322</v>
      </c>
      <c r="I417" s="134">
        <v>38687</v>
      </c>
      <c r="J417" s="134">
        <v>41974</v>
      </c>
      <c r="K417" s="126"/>
      <c r="L417" s="126">
        <v>0.14133490000000001</v>
      </c>
      <c r="M417" s="126">
        <v>0.14133490000000001</v>
      </c>
      <c r="N417" s="126">
        <v>0.22464052400000001</v>
      </c>
      <c r="O417" s="126">
        <v>0.15985938099999999</v>
      </c>
      <c r="P417" s="126">
        <v>9.7781324000000003E-2</v>
      </c>
      <c r="Q417" s="126">
        <v>2.1488891400000001</v>
      </c>
      <c r="R417" s="135">
        <v>0.1653</v>
      </c>
      <c r="S417" s="126"/>
      <c r="T417" s="126">
        <v>0.134180562</v>
      </c>
      <c r="U417" s="126">
        <v>0.134180562</v>
      </c>
      <c r="V417" s="126">
        <v>0.13047150199999999</v>
      </c>
      <c r="W417" s="126">
        <v>0.12530372300000001</v>
      </c>
      <c r="X417" s="126">
        <v>7.8593466000000001E-2</v>
      </c>
      <c r="Y417" s="126">
        <v>1.8270996420000001</v>
      </c>
      <c r="Z417" s="135">
        <v>0.12809999999999999</v>
      </c>
      <c r="AA417" s="126"/>
      <c r="AB417" s="126"/>
      <c r="AC417" s="126"/>
      <c r="AD417" s="126"/>
      <c r="AE417" s="126"/>
      <c r="AF417" s="135">
        <v>3.7199999999999997E-2</v>
      </c>
      <c r="AG417" s="126">
        <v>0.32178949699999998</v>
      </c>
      <c r="AH417" s="126"/>
      <c r="AI417" s="126"/>
      <c r="AJ417" s="126"/>
      <c r="AK417" s="126"/>
    </row>
    <row r="418" spans="1:37" ht="18" customHeight="1">
      <c r="A418" s="126"/>
      <c r="B418" s="126"/>
      <c r="C418" s="126"/>
      <c r="D418" s="126"/>
      <c r="E418" s="126"/>
      <c r="F418" s="134">
        <v>44166</v>
      </c>
      <c r="G418" s="134">
        <v>41974</v>
      </c>
      <c r="H418" s="134">
        <v>37591</v>
      </c>
      <c r="I418" s="134">
        <v>43800</v>
      </c>
      <c r="J418" s="134">
        <v>40148</v>
      </c>
      <c r="K418" s="126"/>
      <c r="L418" s="126">
        <v>-2.7078563999999999E-2</v>
      </c>
      <c r="M418" s="126">
        <v>9.7781324000000003E-2</v>
      </c>
      <c r="N418" s="126">
        <v>-0.110106469</v>
      </c>
      <c r="O418" s="126">
        <v>0.14133490000000001</v>
      </c>
      <c r="P418" s="126">
        <v>0.114944221</v>
      </c>
      <c r="Q418" s="126">
        <v>1.2421893319999999</v>
      </c>
      <c r="R418" s="135">
        <v>4.4299999999999999E-2</v>
      </c>
      <c r="S418" s="126"/>
      <c r="T418" s="126">
        <v>-2.9131743000000002E-2</v>
      </c>
      <c r="U418" s="126">
        <v>7.8593466000000001E-2</v>
      </c>
      <c r="V418" s="126">
        <v>-0.103872702</v>
      </c>
      <c r="W418" s="126">
        <v>0.134180562</v>
      </c>
      <c r="X418" s="126">
        <v>8.4059724000000002E-2</v>
      </c>
      <c r="Y418" s="126">
        <v>1.1780132189999999</v>
      </c>
      <c r="Z418" s="135">
        <v>3.3300000000000003E-2</v>
      </c>
      <c r="AA418" s="126"/>
      <c r="AB418" s="126"/>
      <c r="AC418" s="126"/>
      <c r="AD418" s="126"/>
      <c r="AE418" s="126"/>
      <c r="AF418" s="135">
        <v>1.0999999999999999E-2</v>
      </c>
      <c r="AG418" s="126">
        <v>6.4176114000000006E-2</v>
      </c>
      <c r="AH418" s="126"/>
      <c r="AI418" s="126"/>
      <c r="AJ418" s="126"/>
      <c r="AK418" s="126"/>
    </row>
    <row r="419" spans="1:37" ht="18" customHeight="1">
      <c r="A419" s="126"/>
      <c r="B419" s="126"/>
      <c r="C419" s="126"/>
      <c r="D419" s="126"/>
      <c r="E419" s="126"/>
      <c r="F419" s="134">
        <v>44896</v>
      </c>
      <c r="G419" s="134">
        <v>42705</v>
      </c>
      <c r="H419" s="134">
        <v>44531</v>
      </c>
      <c r="I419" s="134">
        <v>43435</v>
      </c>
      <c r="J419" s="134">
        <v>44531</v>
      </c>
      <c r="K419" s="126"/>
      <c r="L419" s="126">
        <v>-7.6337504E-2</v>
      </c>
      <c r="M419" s="126">
        <v>4.8077380000000003E-2</v>
      </c>
      <c r="N419" s="126">
        <v>0.16416114700000001</v>
      </c>
      <c r="O419" s="126">
        <v>-1.2468648000000001E-2</v>
      </c>
      <c r="P419" s="126">
        <v>0.16416114700000001</v>
      </c>
      <c r="Q419" s="126">
        <v>1.333215271</v>
      </c>
      <c r="R419" s="135">
        <v>5.9200000000000003E-2</v>
      </c>
      <c r="S419" s="126"/>
      <c r="T419" s="126">
        <v>-0.100910782</v>
      </c>
      <c r="U419" s="126">
        <v>3.7457123000000002E-2</v>
      </c>
      <c r="V419" s="126">
        <v>0.116135562</v>
      </c>
      <c r="W419" s="126">
        <v>-2.5883666999999999E-2</v>
      </c>
      <c r="X419" s="126">
        <v>0.116135562</v>
      </c>
      <c r="Y419" s="126">
        <v>1.153653426</v>
      </c>
      <c r="Z419" s="135">
        <v>2.9000000000000001E-2</v>
      </c>
      <c r="AA419" s="126"/>
      <c r="AB419" s="126"/>
      <c r="AC419" s="126"/>
      <c r="AD419" s="126"/>
      <c r="AE419" s="126"/>
      <c r="AF419" s="135">
        <v>3.0200000000000001E-2</v>
      </c>
      <c r="AG419" s="126">
        <v>0.179561845</v>
      </c>
      <c r="AH419" s="126"/>
      <c r="AI419" s="126"/>
      <c r="AJ419" s="126"/>
      <c r="AK419" s="126"/>
    </row>
    <row r="420" spans="1:37" ht="18" customHeight="1">
      <c r="A420" s="126"/>
      <c r="B420" s="126"/>
      <c r="C420" s="126"/>
      <c r="D420" s="126"/>
      <c r="E420" s="126"/>
      <c r="F420" s="134">
        <v>41974</v>
      </c>
      <c r="G420" s="134">
        <v>43800</v>
      </c>
      <c r="H420" s="134">
        <v>43800</v>
      </c>
      <c r="I420" s="134">
        <v>41974</v>
      </c>
      <c r="J420" s="134">
        <v>38322</v>
      </c>
      <c r="K420" s="126"/>
      <c r="L420" s="126">
        <v>9.7781324000000003E-2</v>
      </c>
      <c r="M420" s="126">
        <v>0.14133490000000001</v>
      </c>
      <c r="N420" s="126">
        <v>0.14133490000000001</v>
      </c>
      <c r="O420" s="126">
        <v>9.7781324000000003E-2</v>
      </c>
      <c r="P420" s="126">
        <v>0.22464052400000001</v>
      </c>
      <c r="Q420" s="126">
        <v>2.019546482</v>
      </c>
      <c r="R420" s="135">
        <v>0.15090000000000001</v>
      </c>
      <c r="S420" s="126"/>
      <c r="T420" s="126">
        <v>7.8593466000000001E-2</v>
      </c>
      <c r="U420" s="126">
        <v>0.134180562</v>
      </c>
      <c r="V420" s="126">
        <v>0.134180562</v>
      </c>
      <c r="W420" s="126">
        <v>7.8593466000000001E-2</v>
      </c>
      <c r="X420" s="126">
        <v>0.13047150199999999</v>
      </c>
      <c r="Y420" s="126">
        <v>1.7437179</v>
      </c>
      <c r="Z420" s="135">
        <v>0.1176</v>
      </c>
      <c r="AA420" s="126"/>
      <c r="AB420" s="126"/>
      <c r="AC420" s="126"/>
      <c r="AD420" s="126"/>
      <c r="AE420" s="126"/>
      <c r="AF420" s="135">
        <v>3.3300000000000003E-2</v>
      </c>
      <c r="AG420" s="126">
        <v>0.27582858300000002</v>
      </c>
      <c r="AH420" s="126"/>
      <c r="AI420" s="126"/>
      <c r="AJ420" s="126"/>
      <c r="AK420" s="126"/>
    </row>
    <row r="421" spans="1:37" ht="18" customHeight="1">
      <c r="A421" s="126"/>
      <c r="B421" s="126"/>
      <c r="C421" s="126"/>
      <c r="D421" s="126"/>
      <c r="E421" s="126"/>
      <c r="F421" s="134">
        <v>41974</v>
      </c>
      <c r="G421" s="134">
        <v>43800</v>
      </c>
      <c r="H421" s="134">
        <v>41609</v>
      </c>
      <c r="I421" s="134">
        <v>38322</v>
      </c>
      <c r="J421" s="134">
        <v>38322</v>
      </c>
      <c r="K421" s="126"/>
      <c r="L421" s="126">
        <v>9.7781324000000003E-2</v>
      </c>
      <c r="M421" s="126">
        <v>0.14133490000000001</v>
      </c>
      <c r="N421" s="126">
        <v>0.17569069600000001</v>
      </c>
      <c r="O421" s="126">
        <v>0.22464052400000001</v>
      </c>
      <c r="P421" s="126">
        <v>0.22464052400000001</v>
      </c>
      <c r="Q421" s="126">
        <v>2.372840992</v>
      </c>
      <c r="R421" s="135">
        <v>0.18859999999999999</v>
      </c>
      <c r="S421" s="126"/>
      <c r="T421" s="126">
        <v>7.8593466000000001E-2</v>
      </c>
      <c r="U421" s="126">
        <v>0.134180562</v>
      </c>
      <c r="V421" s="126">
        <v>0.152406498</v>
      </c>
      <c r="W421" s="126">
        <v>0.13047150199999999</v>
      </c>
      <c r="X421" s="126">
        <v>0.13047150199999999</v>
      </c>
      <c r="Y421" s="126">
        <v>1.870346168</v>
      </c>
      <c r="Z421" s="135">
        <v>0.13339999999999999</v>
      </c>
      <c r="AA421" s="126"/>
      <c r="AB421" s="126"/>
      <c r="AC421" s="126"/>
      <c r="AD421" s="126"/>
      <c r="AE421" s="126"/>
      <c r="AF421" s="135">
        <v>5.5199999999999999E-2</v>
      </c>
      <c r="AG421" s="126">
        <v>0.50249482400000001</v>
      </c>
      <c r="AH421" s="126"/>
      <c r="AI421" s="126"/>
      <c r="AJ421" s="126"/>
      <c r="AK421" s="126"/>
    </row>
    <row r="422" spans="1:37" ht="18" customHeight="1">
      <c r="A422" s="126"/>
      <c r="B422" s="126"/>
      <c r="C422" s="126"/>
      <c r="D422" s="126"/>
      <c r="E422" s="126"/>
      <c r="F422" s="134">
        <v>44531</v>
      </c>
      <c r="G422" s="134">
        <v>40878</v>
      </c>
      <c r="H422" s="134">
        <v>40878</v>
      </c>
      <c r="I422" s="134">
        <v>41974</v>
      </c>
      <c r="J422" s="134">
        <v>39052</v>
      </c>
      <c r="K422" s="126"/>
      <c r="L422" s="126">
        <v>0.16416114700000001</v>
      </c>
      <c r="M422" s="126">
        <v>-5.5772149E-2</v>
      </c>
      <c r="N422" s="126">
        <v>-5.5772149E-2</v>
      </c>
      <c r="O422" s="126">
        <v>9.7781324000000003E-2</v>
      </c>
      <c r="P422" s="126">
        <v>0.162901881</v>
      </c>
      <c r="Q422" s="126">
        <v>1.367931923</v>
      </c>
      <c r="R422" s="135">
        <v>6.4699999999999994E-2</v>
      </c>
      <c r="S422" s="126"/>
      <c r="T422" s="126">
        <v>0.116135562</v>
      </c>
      <c r="U422" s="126">
        <v>-5.3316501000000002E-2</v>
      </c>
      <c r="V422" s="126">
        <v>-5.3316501000000002E-2</v>
      </c>
      <c r="W422" s="126">
        <v>7.8593466000000001E-2</v>
      </c>
      <c r="X422" s="126">
        <v>0.106798614</v>
      </c>
      <c r="Y422" s="126">
        <v>1.215182948</v>
      </c>
      <c r="Z422" s="135">
        <v>3.9699999999999999E-2</v>
      </c>
      <c r="AA422" s="126"/>
      <c r="AB422" s="126"/>
      <c r="AC422" s="126"/>
      <c r="AD422" s="126"/>
      <c r="AE422" s="126"/>
      <c r="AF422" s="135">
        <v>2.4899999999999999E-2</v>
      </c>
      <c r="AG422" s="126">
        <v>0.15274897500000001</v>
      </c>
      <c r="AH422" s="126"/>
      <c r="AI422" s="126"/>
      <c r="AJ422" s="126"/>
      <c r="AK422" s="126"/>
    </row>
    <row r="423" spans="1:37" ht="18" customHeight="1">
      <c r="A423" s="126"/>
      <c r="B423" s="126"/>
      <c r="C423" s="126"/>
      <c r="D423" s="126"/>
      <c r="E423" s="126"/>
      <c r="F423" s="134">
        <v>41609</v>
      </c>
      <c r="G423" s="134">
        <v>42705</v>
      </c>
      <c r="H423" s="134">
        <v>41609</v>
      </c>
      <c r="I423" s="134">
        <v>40513</v>
      </c>
      <c r="J423" s="134">
        <v>38322</v>
      </c>
      <c r="K423" s="126"/>
      <c r="L423" s="126">
        <v>0.17569069600000001</v>
      </c>
      <c r="M423" s="126">
        <v>4.8077380000000003E-2</v>
      </c>
      <c r="N423" s="126">
        <v>0.17569069600000001</v>
      </c>
      <c r="O423" s="126">
        <v>-2.3338489999999998E-3</v>
      </c>
      <c r="P423" s="126">
        <v>0.22464052400000001</v>
      </c>
      <c r="Q423" s="126">
        <v>1.862212778</v>
      </c>
      <c r="R423" s="135">
        <v>0.13239999999999999</v>
      </c>
      <c r="S423" s="126"/>
      <c r="T423" s="126">
        <v>0.152406498</v>
      </c>
      <c r="U423" s="126">
        <v>3.7457123000000002E-2</v>
      </c>
      <c r="V423" s="126">
        <v>0.152406498</v>
      </c>
      <c r="W423" s="126">
        <v>-1.3027189E-2</v>
      </c>
      <c r="X423" s="126">
        <v>0.13047150199999999</v>
      </c>
      <c r="Y423" s="126">
        <v>1.58362169</v>
      </c>
      <c r="Z423" s="135">
        <v>9.6299999999999997E-2</v>
      </c>
      <c r="AA423" s="126"/>
      <c r="AB423" s="126"/>
      <c r="AC423" s="126"/>
      <c r="AD423" s="126"/>
      <c r="AE423" s="126"/>
      <c r="AF423" s="135">
        <v>3.61E-2</v>
      </c>
      <c r="AG423" s="126">
        <v>0.27859108900000001</v>
      </c>
      <c r="AH423" s="126"/>
      <c r="AI423" s="126"/>
      <c r="AJ423" s="126"/>
      <c r="AK423" s="126"/>
    </row>
    <row r="424" spans="1:37" ht="18" customHeight="1">
      <c r="A424" s="126"/>
      <c r="B424" s="126"/>
      <c r="C424" s="126"/>
      <c r="D424" s="126"/>
      <c r="E424" s="126"/>
      <c r="F424" s="134">
        <v>38322</v>
      </c>
      <c r="G424" s="134">
        <v>41609</v>
      </c>
      <c r="H424" s="134">
        <v>37956</v>
      </c>
      <c r="I424" s="134">
        <v>37956</v>
      </c>
      <c r="J424" s="134">
        <v>43070</v>
      </c>
      <c r="K424" s="126"/>
      <c r="L424" s="126">
        <v>0.22464052400000001</v>
      </c>
      <c r="M424" s="126">
        <v>0.17569069600000001</v>
      </c>
      <c r="N424" s="126">
        <v>5.7538615000000001E-2</v>
      </c>
      <c r="O424" s="126">
        <v>5.7538615000000001E-2</v>
      </c>
      <c r="P424" s="126">
        <v>5.8498151999999998E-2</v>
      </c>
      <c r="Q424" s="126">
        <v>1.7751884769999999</v>
      </c>
      <c r="R424" s="135">
        <v>0.1216</v>
      </c>
      <c r="S424" s="126"/>
      <c r="T424" s="126">
        <v>0.13047150199999999</v>
      </c>
      <c r="U424" s="126">
        <v>0.152406498</v>
      </c>
      <c r="V424" s="126">
        <v>2.2718952000000001E-2</v>
      </c>
      <c r="W424" s="126">
        <v>2.2718952000000001E-2</v>
      </c>
      <c r="X424" s="126">
        <v>4.6875676999999998E-2</v>
      </c>
      <c r="Y424" s="126">
        <v>1.455270192</v>
      </c>
      <c r="Z424" s="135">
        <v>7.7899999999999997E-2</v>
      </c>
      <c r="AA424" s="126"/>
      <c r="AB424" s="126"/>
      <c r="AC424" s="126"/>
      <c r="AD424" s="126"/>
      <c r="AE424" s="126"/>
      <c r="AF424" s="135">
        <v>4.3700000000000003E-2</v>
      </c>
      <c r="AG424" s="126">
        <v>0.31991828500000002</v>
      </c>
      <c r="AH424" s="126"/>
      <c r="AI424" s="126"/>
      <c r="AJ424" s="126"/>
      <c r="AK424" s="126"/>
    </row>
    <row r="425" spans="1:37" ht="18" customHeight="1">
      <c r="A425" s="126"/>
      <c r="B425" s="126"/>
      <c r="C425" s="126"/>
      <c r="D425" s="126"/>
      <c r="E425" s="126"/>
      <c r="F425" s="134">
        <v>42705</v>
      </c>
      <c r="G425" s="134">
        <v>43800</v>
      </c>
      <c r="H425" s="134">
        <v>39052</v>
      </c>
      <c r="I425" s="134">
        <v>38322</v>
      </c>
      <c r="J425" s="134">
        <v>40148</v>
      </c>
      <c r="K425" s="126"/>
      <c r="L425" s="126">
        <v>4.8077380000000003E-2</v>
      </c>
      <c r="M425" s="126">
        <v>0.14133490000000001</v>
      </c>
      <c r="N425" s="126">
        <v>0.162901881</v>
      </c>
      <c r="O425" s="126">
        <v>0.22464052400000001</v>
      </c>
      <c r="P425" s="126">
        <v>0.114944221</v>
      </c>
      <c r="Q425" s="126">
        <v>1.9975050089999999</v>
      </c>
      <c r="R425" s="135">
        <v>0.1484</v>
      </c>
      <c r="S425" s="126"/>
      <c r="T425" s="126">
        <v>3.7457123000000002E-2</v>
      </c>
      <c r="U425" s="126">
        <v>0.134180562</v>
      </c>
      <c r="V425" s="126">
        <v>0.106798614</v>
      </c>
      <c r="W425" s="126">
        <v>0.13047150199999999</v>
      </c>
      <c r="X425" s="126">
        <v>8.4059724000000002E-2</v>
      </c>
      <c r="Y425" s="126">
        <v>1.6371673529999999</v>
      </c>
      <c r="Z425" s="135">
        <v>0.1036</v>
      </c>
      <c r="AA425" s="126"/>
      <c r="AB425" s="126"/>
      <c r="AC425" s="126"/>
      <c r="AD425" s="126"/>
      <c r="AE425" s="126"/>
      <c r="AF425" s="135">
        <v>4.48E-2</v>
      </c>
      <c r="AG425" s="126">
        <v>0.36033765499999998</v>
      </c>
      <c r="AH425" s="126"/>
      <c r="AI425" s="126"/>
      <c r="AJ425" s="126"/>
      <c r="AK425" s="126"/>
    </row>
    <row r="426" spans="1:37" ht="18" customHeight="1">
      <c r="A426" s="126"/>
      <c r="B426" s="126"/>
      <c r="C426" s="126"/>
      <c r="D426" s="126"/>
      <c r="E426" s="126"/>
      <c r="F426" s="134">
        <v>38687</v>
      </c>
      <c r="G426" s="134">
        <v>44166</v>
      </c>
      <c r="H426" s="134">
        <v>43800</v>
      </c>
      <c r="I426" s="134">
        <v>38687</v>
      </c>
      <c r="J426" s="134">
        <v>38322</v>
      </c>
      <c r="K426" s="126"/>
      <c r="L426" s="126">
        <v>0.15985938099999999</v>
      </c>
      <c r="M426" s="126">
        <v>-2.7078563999999999E-2</v>
      </c>
      <c r="N426" s="126">
        <v>0.14133490000000001</v>
      </c>
      <c r="O426" s="126">
        <v>0.15985938099999999</v>
      </c>
      <c r="P426" s="126">
        <v>0.22464052400000001</v>
      </c>
      <c r="Q426" s="126">
        <v>1.932115705</v>
      </c>
      <c r="R426" s="135">
        <v>0.14080000000000001</v>
      </c>
      <c r="S426" s="126"/>
      <c r="T426" s="126">
        <v>0.12530372300000001</v>
      </c>
      <c r="U426" s="126">
        <v>-2.9131743000000002E-2</v>
      </c>
      <c r="V426" s="126">
        <v>0.134180562</v>
      </c>
      <c r="W426" s="126">
        <v>0.12530372300000001</v>
      </c>
      <c r="X426" s="126">
        <v>0.13047150199999999</v>
      </c>
      <c r="Y426" s="126">
        <v>1.626007733</v>
      </c>
      <c r="Z426" s="135">
        <v>0.1021</v>
      </c>
      <c r="AA426" s="126"/>
      <c r="AB426" s="126"/>
      <c r="AC426" s="126"/>
      <c r="AD426" s="126"/>
      <c r="AE426" s="126"/>
      <c r="AF426" s="135">
        <v>3.8699999999999998E-2</v>
      </c>
      <c r="AG426" s="126">
        <v>0.30610797200000001</v>
      </c>
      <c r="AH426" s="126"/>
      <c r="AI426" s="126"/>
      <c r="AJ426" s="126"/>
      <c r="AK426" s="126"/>
    </row>
    <row r="427" spans="1:37" ht="18" customHeight="1">
      <c r="A427" s="126"/>
      <c r="B427" s="126"/>
      <c r="C427" s="126"/>
      <c r="D427" s="126"/>
      <c r="E427" s="126"/>
      <c r="F427" s="134">
        <v>38687</v>
      </c>
      <c r="G427" s="134">
        <v>41609</v>
      </c>
      <c r="H427" s="134">
        <v>41609</v>
      </c>
      <c r="I427" s="134">
        <v>40148</v>
      </c>
      <c r="J427" s="134">
        <v>38322</v>
      </c>
      <c r="K427" s="126"/>
      <c r="L427" s="126">
        <v>0.15985938099999999</v>
      </c>
      <c r="M427" s="126">
        <v>0.17569069600000001</v>
      </c>
      <c r="N427" s="126">
        <v>0.17569069600000001</v>
      </c>
      <c r="O427" s="126">
        <v>0.114944221</v>
      </c>
      <c r="P427" s="126">
        <v>0.22464052400000001</v>
      </c>
      <c r="Q427" s="126">
        <v>2.3415790699999999</v>
      </c>
      <c r="R427" s="135">
        <v>0.1855</v>
      </c>
      <c r="S427" s="126"/>
      <c r="T427" s="126">
        <v>0.12530372300000001</v>
      </c>
      <c r="U427" s="126">
        <v>0.152406498</v>
      </c>
      <c r="V427" s="126">
        <v>0.152406498</v>
      </c>
      <c r="W427" s="126">
        <v>8.4059724000000002E-2</v>
      </c>
      <c r="X427" s="126">
        <v>0.13047150199999999</v>
      </c>
      <c r="Y427" s="126">
        <v>1.905316137</v>
      </c>
      <c r="Z427" s="135">
        <v>0.1376</v>
      </c>
      <c r="AA427" s="126"/>
      <c r="AB427" s="126"/>
      <c r="AC427" s="126"/>
      <c r="AD427" s="126"/>
      <c r="AE427" s="126"/>
      <c r="AF427" s="135">
        <v>4.7899999999999998E-2</v>
      </c>
      <c r="AG427" s="126">
        <v>0.43626293300000002</v>
      </c>
      <c r="AH427" s="126"/>
      <c r="AI427" s="126"/>
      <c r="AJ427" s="126"/>
      <c r="AK427" s="126"/>
    </row>
    <row r="428" spans="1:37" ht="18" customHeight="1">
      <c r="A428" s="126"/>
      <c r="B428" s="126"/>
      <c r="C428" s="126"/>
      <c r="D428" s="126"/>
      <c r="E428" s="126"/>
      <c r="F428" s="134">
        <v>40513</v>
      </c>
      <c r="G428" s="134">
        <v>44166</v>
      </c>
      <c r="H428" s="134">
        <v>40513</v>
      </c>
      <c r="I428" s="134">
        <v>42705</v>
      </c>
      <c r="J428" s="134">
        <v>40513</v>
      </c>
      <c r="K428" s="126"/>
      <c r="L428" s="126">
        <v>-2.3338489999999998E-3</v>
      </c>
      <c r="M428" s="126">
        <v>-2.7078563999999999E-2</v>
      </c>
      <c r="N428" s="126">
        <v>-2.3338489999999998E-3</v>
      </c>
      <c r="O428" s="126">
        <v>4.8077380000000003E-2</v>
      </c>
      <c r="P428" s="126">
        <v>-2.3338489999999998E-3</v>
      </c>
      <c r="Q428" s="126">
        <v>1.0140956889999999</v>
      </c>
      <c r="R428" s="135">
        <v>2.8E-3</v>
      </c>
      <c r="S428" s="126"/>
      <c r="T428" s="126">
        <v>-1.3027189E-2</v>
      </c>
      <c r="U428" s="126">
        <v>-2.9131743000000002E-2</v>
      </c>
      <c r="V428" s="126">
        <v>-1.3027189E-2</v>
      </c>
      <c r="W428" s="126">
        <v>3.7457123000000002E-2</v>
      </c>
      <c r="X428" s="126">
        <v>-1.3027189E-2</v>
      </c>
      <c r="Y428" s="126">
        <v>0.96971197099999995</v>
      </c>
      <c r="Z428" s="135">
        <v>-6.1000000000000004E-3</v>
      </c>
      <c r="AA428" s="126"/>
      <c r="AB428" s="126"/>
      <c r="AC428" s="126"/>
      <c r="AD428" s="126"/>
      <c r="AE428" s="126"/>
      <c r="AF428" s="135">
        <v>8.8999999999999999E-3</v>
      </c>
      <c r="AG428" s="126">
        <v>4.4383718000000003E-2</v>
      </c>
      <c r="AH428" s="126"/>
      <c r="AI428" s="126"/>
      <c r="AJ428" s="126"/>
      <c r="AK428" s="126"/>
    </row>
    <row r="429" spans="1:37" ht="18" customHeight="1">
      <c r="A429" s="126"/>
      <c r="B429" s="126"/>
      <c r="C429" s="126"/>
      <c r="D429" s="126"/>
      <c r="E429" s="126"/>
      <c r="F429" s="134">
        <v>44531</v>
      </c>
      <c r="G429" s="134">
        <v>40513</v>
      </c>
      <c r="H429" s="134">
        <v>40513</v>
      </c>
      <c r="I429" s="134">
        <v>43435</v>
      </c>
      <c r="J429" s="134">
        <v>41609</v>
      </c>
      <c r="K429" s="126"/>
      <c r="L429" s="126">
        <v>0.16416114700000001</v>
      </c>
      <c r="M429" s="126">
        <v>-2.3338489999999998E-3</v>
      </c>
      <c r="N429" s="126">
        <v>-2.3338489999999998E-3</v>
      </c>
      <c r="O429" s="126">
        <v>-1.2468648000000001E-2</v>
      </c>
      <c r="P429" s="126">
        <v>0.17569069600000001</v>
      </c>
      <c r="Q429" s="126">
        <v>1.3808724320000001</v>
      </c>
      <c r="R429" s="135">
        <v>6.6699999999999995E-2</v>
      </c>
      <c r="S429" s="126"/>
      <c r="T429" s="126">
        <v>0.116135562</v>
      </c>
      <c r="U429" s="126">
        <v>-1.3027189E-2</v>
      </c>
      <c r="V429" s="126">
        <v>-1.3027189E-2</v>
      </c>
      <c r="W429" s="126">
        <v>-2.5883666999999999E-2</v>
      </c>
      <c r="X429" s="126">
        <v>0.152406498</v>
      </c>
      <c r="Y429" s="126">
        <v>1.2418522489999999</v>
      </c>
      <c r="Z429" s="135">
        <v>4.4299999999999999E-2</v>
      </c>
      <c r="AA429" s="126"/>
      <c r="AB429" s="126"/>
      <c r="AC429" s="126"/>
      <c r="AD429" s="126"/>
      <c r="AE429" s="126"/>
      <c r="AF429" s="135">
        <v>2.24E-2</v>
      </c>
      <c r="AG429" s="126">
        <v>0.13902018199999999</v>
      </c>
      <c r="AH429" s="126"/>
      <c r="AI429" s="126"/>
      <c r="AJ429" s="126"/>
      <c r="AK429" s="126"/>
    </row>
    <row r="430" spans="1:37" ht="18" customHeight="1">
      <c r="A430" s="126"/>
      <c r="B430" s="126"/>
      <c r="C430" s="126"/>
      <c r="D430" s="126"/>
      <c r="E430" s="126"/>
      <c r="F430" s="134">
        <v>39783</v>
      </c>
      <c r="G430" s="134">
        <v>41974</v>
      </c>
      <c r="H430" s="134">
        <v>42339</v>
      </c>
      <c r="I430" s="134">
        <v>42705</v>
      </c>
      <c r="J430" s="134">
        <v>37956</v>
      </c>
      <c r="K430" s="126"/>
      <c r="L430" s="126">
        <v>-0.29750054799999998</v>
      </c>
      <c r="M430" s="126">
        <v>9.7781324000000003E-2</v>
      </c>
      <c r="N430" s="126">
        <v>4.2629688999999998E-2</v>
      </c>
      <c r="O430" s="126">
        <v>4.8077380000000003E-2</v>
      </c>
      <c r="P430" s="126">
        <v>5.7538615000000001E-2</v>
      </c>
      <c r="Q430" s="126">
        <v>0.94982878199999998</v>
      </c>
      <c r="R430" s="135">
        <v>-1.0200000000000001E-2</v>
      </c>
      <c r="S430" s="126"/>
      <c r="T430" s="126">
        <v>-0.25525298200000002</v>
      </c>
      <c r="U430" s="126">
        <v>7.8593466000000001E-2</v>
      </c>
      <c r="V430" s="126">
        <v>1.8520312000000001E-2</v>
      </c>
      <c r="W430" s="126">
        <v>3.7457123000000002E-2</v>
      </c>
      <c r="X430" s="126">
        <v>2.2718952000000001E-2</v>
      </c>
      <c r="Y430" s="126">
        <v>0.90668233399999998</v>
      </c>
      <c r="Z430" s="135">
        <v>-1.9400000000000001E-2</v>
      </c>
      <c r="AA430" s="126"/>
      <c r="AB430" s="126"/>
      <c r="AC430" s="126"/>
      <c r="AD430" s="126"/>
      <c r="AE430" s="126"/>
      <c r="AF430" s="135">
        <v>9.1999999999999998E-3</v>
      </c>
      <c r="AG430" s="126">
        <v>4.3146447999999997E-2</v>
      </c>
      <c r="AH430" s="126"/>
      <c r="AI430" s="126"/>
      <c r="AJ430" s="126"/>
      <c r="AK430" s="126"/>
    </row>
    <row r="431" spans="1:37" ht="18" customHeight="1">
      <c r="A431" s="126"/>
      <c r="B431" s="126"/>
      <c r="C431" s="126"/>
      <c r="D431" s="126"/>
      <c r="E431" s="126"/>
      <c r="F431" s="134">
        <v>43070</v>
      </c>
      <c r="G431" s="134">
        <v>38322</v>
      </c>
      <c r="H431" s="134">
        <v>39052</v>
      </c>
      <c r="I431" s="134">
        <v>43070</v>
      </c>
      <c r="J431" s="134">
        <v>42705</v>
      </c>
      <c r="K431" s="126"/>
      <c r="L431" s="126">
        <v>5.8498151999999998E-2</v>
      </c>
      <c r="M431" s="126">
        <v>0.22464052400000001</v>
      </c>
      <c r="N431" s="126">
        <v>0.162901881</v>
      </c>
      <c r="O431" s="126">
        <v>5.8498151999999998E-2</v>
      </c>
      <c r="P431" s="126">
        <v>4.8077380000000003E-2</v>
      </c>
      <c r="Q431" s="126">
        <v>1.737793299</v>
      </c>
      <c r="R431" s="135">
        <v>0.1169</v>
      </c>
      <c r="S431" s="126"/>
      <c r="T431" s="126">
        <v>4.6875676999999998E-2</v>
      </c>
      <c r="U431" s="126">
        <v>0.13047150199999999</v>
      </c>
      <c r="V431" s="126">
        <v>0.106798614</v>
      </c>
      <c r="W431" s="126">
        <v>4.6875676999999998E-2</v>
      </c>
      <c r="X431" s="126">
        <v>3.7457123000000002E-2</v>
      </c>
      <c r="Y431" s="126">
        <v>1.4455336969999999</v>
      </c>
      <c r="Z431" s="135">
        <v>7.6499999999999999E-2</v>
      </c>
      <c r="AA431" s="126"/>
      <c r="AB431" s="126"/>
      <c r="AC431" s="126"/>
      <c r="AD431" s="126"/>
      <c r="AE431" s="126"/>
      <c r="AF431" s="135">
        <v>4.0399999999999998E-2</v>
      </c>
      <c r="AG431" s="126">
        <v>0.29225960200000001</v>
      </c>
      <c r="AH431" s="126"/>
      <c r="AI431" s="126"/>
      <c r="AJ431" s="126"/>
      <c r="AK431" s="126"/>
    </row>
    <row r="432" spans="1:37" ht="18" customHeight="1">
      <c r="A432" s="126"/>
      <c r="B432" s="126"/>
      <c r="C432" s="126"/>
      <c r="D432" s="126"/>
      <c r="E432" s="126"/>
      <c r="F432" s="134">
        <v>40148</v>
      </c>
      <c r="G432" s="134">
        <v>43070</v>
      </c>
      <c r="H432" s="134">
        <v>44531</v>
      </c>
      <c r="I432" s="134">
        <v>44166</v>
      </c>
      <c r="J432" s="134">
        <v>41609</v>
      </c>
      <c r="K432" s="126"/>
      <c r="L432" s="126">
        <v>0.114944221</v>
      </c>
      <c r="M432" s="126">
        <v>5.8498151999999998E-2</v>
      </c>
      <c r="N432" s="126">
        <v>0.16416114700000001</v>
      </c>
      <c r="O432" s="126">
        <v>-2.7078563999999999E-2</v>
      </c>
      <c r="P432" s="126">
        <v>0.17569069600000001</v>
      </c>
      <c r="Q432" s="126">
        <v>1.626150642</v>
      </c>
      <c r="R432" s="135">
        <v>0.1021</v>
      </c>
      <c r="S432" s="126"/>
      <c r="T432" s="126">
        <v>8.4059724000000002E-2</v>
      </c>
      <c r="U432" s="126">
        <v>4.6875676999999998E-2</v>
      </c>
      <c r="V432" s="126">
        <v>0.116135562</v>
      </c>
      <c r="W432" s="126">
        <v>-2.9131743000000002E-2</v>
      </c>
      <c r="X432" s="126">
        <v>0.152406498</v>
      </c>
      <c r="Y432" s="126">
        <v>1.44823521</v>
      </c>
      <c r="Z432" s="135">
        <v>7.6899999999999996E-2</v>
      </c>
      <c r="AA432" s="126"/>
      <c r="AB432" s="126"/>
      <c r="AC432" s="126"/>
      <c r="AD432" s="126"/>
      <c r="AE432" s="126"/>
      <c r="AF432" s="135">
        <v>2.52E-2</v>
      </c>
      <c r="AG432" s="126">
        <v>0.17791543200000001</v>
      </c>
      <c r="AH432" s="126"/>
      <c r="AI432" s="126"/>
      <c r="AJ432" s="126"/>
      <c r="AK432" s="126"/>
    </row>
    <row r="433" spans="1:37" ht="18" customHeight="1">
      <c r="A433" s="126"/>
      <c r="B433" s="126"/>
      <c r="C433" s="126"/>
      <c r="D433" s="126"/>
      <c r="E433" s="126"/>
      <c r="F433" s="134">
        <v>37956</v>
      </c>
      <c r="G433" s="134">
        <v>38687</v>
      </c>
      <c r="H433" s="134">
        <v>43800</v>
      </c>
      <c r="I433" s="134">
        <v>43800</v>
      </c>
      <c r="J433" s="134">
        <v>39783</v>
      </c>
      <c r="K433" s="126"/>
      <c r="L433" s="126">
        <v>5.7538615000000001E-2</v>
      </c>
      <c r="M433" s="126">
        <v>0.15985938099999999</v>
      </c>
      <c r="N433" s="126">
        <v>0.14133490000000001</v>
      </c>
      <c r="O433" s="126">
        <v>0.14133490000000001</v>
      </c>
      <c r="P433" s="126">
        <v>-0.29750054799999998</v>
      </c>
      <c r="Q433" s="126">
        <v>1.2245424300000001</v>
      </c>
      <c r="R433" s="135">
        <v>4.1300000000000003E-2</v>
      </c>
      <c r="S433" s="126"/>
      <c r="T433" s="126">
        <v>2.2718952000000001E-2</v>
      </c>
      <c r="U433" s="126">
        <v>0.12530372300000001</v>
      </c>
      <c r="V433" s="126">
        <v>0.134180562</v>
      </c>
      <c r="W433" s="126">
        <v>0.134180562</v>
      </c>
      <c r="X433" s="126">
        <v>-0.25525298200000002</v>
      </c>
      <c r="Y433" s="126">
        <v>1.1748386479999999</v>
      </c>
      <c r="Z433" s="135">
        <v>3.2800000000000003E-2</v>
      </c>
      <c r="AA433" s="126"/>
      <c r="AB433" s="126"/>
      <c r="AC433" s="126"/>
      <c r="AD433" s="126"/>
      <c r="AE433" s="126"/>
      <c r="AF433" s="135">
        <v>8.6E-3</v>
      </c>
      <c r="AG433" s="126">
        <v>4.9703782000000002E-2</v>
      </c>
      <c r="AH433" s="126"/>
      <c r="AI433" s="126"/>
      <c r="AJ433" s="126"/>
      <c r="AK433" s="126"/>
    </row>
    <row r="434" spans="1:37" ht="18" customHeight="1">
      <c r="A434" s="126"/>
      <c r="B434" s="126"/>
      <c r="C434" s="126"/>
      <c r="D434" s="126"/>
      <c r="E434" s="126"/>
      <c r="F434" s="134">
        <v>41609</v>
      </c>
      <c r="G434" s="134">
        <v>41244</v>
      </c>
      <c r="H434" s="134">
        <v>42339</v>
      </c>
      <c r="I434" s="134">
        <v>40148</v>
      </c>
      <c r="J434" s="134">
        <v>41609</v>
      </c>
      <c r="K434" s="126"/>
      <c r="L434" s="126">
        <v>0.17569069600000001</v>
      </c>
      <c r="M434" s="126">
        <v>0.103943622</v>
      </c>
      <c r="N434" s="126">
        <v>4.2629688999999998E-2</v>
      </c>
      <c r="O434" s="126">
        <v>0.114944221</v>
      </c>
      <c r="P434" s="126">
        <v>0.17569069600000001</v>
      </c>
      <c r="Q434" s="126">
        <v>1.8457744110000001</v>
      </c>
      <c r="R434" s="135">
        <v>0.13039999999999999</v>
      </c>
      <c r="S434" s="126"/>
      <c r="T434" s="126">
        <v>0.152406498</v>
      </c>
      <c r="U434" s="126">
        <v>0.100915194</v>
      </c>
      <c r="V434" s="126">
        <v>1.8520312000000001E-2</v>
      </c>
      <c r="W434" s="126">
        <v>8.4059724000000002E-2</v>
      </c>
      <c r="X434" s="126">
        <v>0.152406498</v>
      </c>
      <c r="Y434" s="126">
        <v>1.6624762820000001</v>
      </c>
      <c r="Z434" s="135">
        <v>0.107</v>
      </c>
      <c r="AA434" s="126"/>
      <c r="AB434" s="126"/>
      <c r="AC434" s="126"/>
      <c r="AD434" s="126"/>
      <c r="AE434" s="126"/>
      <c r="AF434" s="135">
        <v>2.3400000000000001E-2</v>
      </c>
      <c r="AG434" s="126">
        <v>0.18329813</v>
      </c>
      <c r="AH434" s="126"/>
      <c r="AI434" s="126"/>
      <c r="AJ434" s="126"/>
      <c r="AK434" s="126"/>
    </row>
    <row r="435" spans="1:37" ht="18" customHeight="1">
      <c r="A435" s="126"/>
      <c r="B435" s="126"/>
      <c r="C435" s="126"/>
      <c r="D435" s="126"/>
      <c r="E435" s="126"/>
      <c r="F435" s="134">
        <v>43800</v>
      </c>
      <c r="G435" s="134">
        <v>38322</v>
      </c>
      <c r="H435" s="134">
        <v>43070</v>
      </c>
      <c r="I435" s="134">
        <v>42705</v>
      </c>
      <c r="J435" s="134">
        <v>41609</v>
      </c>
      <c r="K435" s="126"/>
      <c r="L435" s="126">
        <v>0.14133490000000001</v>
      </c>
      <c r="M435" s="126">
        <v>0.22464052400000001</v>
      </c>
      <c r="N435" s="126">
        <v>5.8498151999999998E-2</v>
      </c>
      <c r="O435" s="126">
        <v>4.8077380000000003E-2</v>
      </c>
      <c r="P435" s="126">
        <v>0.17569069600000001</v>
      </c>
      <c r="Q435" s="126">
        <v>1.912175602</v>
      </c>
      <c r="R435" s="135">
        <v>0.1384</v>
      </c>
      <c r="S435" s="126"/>
      <c r="T435" s="126">
        <v>0.134180562</v>
      </c>
      <c r="U435" s="126">
        <v>0.13047150199999999</v>
      </c>
      <c r="V435" s="126">
        <v>4.6875676999999998E-2</v>
      </c>
      <c r="W435" s="126">
        <v>3.7457123000000002E-2</v>
      </c>
      <c r="X435" s="126">
        <v>0.152406498</v>
      </c>
      <c r="Y435" s="126">
        <v>1.651016837</v>
      </c>
      <c r="Z435" s="135">
        <v>0.1055</v>
      </c>
      <c r="AA435" s="126"/>
      <c r="AB435" s="126"/>
      <c r="AC435" s="126"/>
      <c r="AD435" s="126"/>
      <c r="AE435" s="126"/>
      <c r="AF435" s="135">
        <v>3.2899999999999999E-2</v>
      </c>
      <c r="AG435" s="126">
        <v>0.26115876500000001</v>
      </c>
      <c r="AH435" s="126"/>
      <c r="AI435" s="126"/>
      <c r="AJ435" s="126"/>
      <c r="AK435" s="126"/>
    </row>
    <row r="436" spans="1:37" ht="18" customHeight="1">
      <c r="A436" s="126"/>
      <c r="B436" s="126"/>
      <c r="C436" s="126"/>
      <c r="D436" s="126"/>
      <c r="E436" s="126"/>
      <c r="F436" s="134">
        <v>43070</v>
      </c>
      <c r="G436" s="134">
        <v>44531</v>
      </c>
      <c r="H436" s="134">
        <v>44166</v>
      </c>
      <c r="I436" s="134">
        <v>37591</v>
      </c>
      <c r="J436" s="134">
        <v>41244</v>
      </c>
      <c r="K436" s="126"/>
      <c r="L436" s="126">
        <v>5.8498151999999998E-2</v>
      </c>
      <c r="M436" s="126">
        <v>0.16416114700000001</v>
      </c>
      <c r="N436" s="126">
        <v>-2.7078563999999999E-2</v>
      </c>
      <c r="O436" s="126">
        <v>-0.110106469</v>
      </c>
      <c r="P436" s="126">
        <v>0.103943622</v>
      </c>
      <c r="Q436" s="126">
        <v>1.2085458849999999</v>
      </c>
      <c r="R436" s="135">
        <v>3.8600000000000002E-2</v>
      </c>
      <c r="S436" s="126"/>
      <c r="T436" s="126">
        <v>4.6875676999999998E-2</v>
      </c>
      <c r="U436" s="126">
        <v>0.116135562</v>
      </c>
      <c r="V436" s="126">
        <v>-2.9131743000000002E-2</v>
      </c>
      <c r="W436" s="126">
        <v>-0.103872702</v>
      </c>
      <c r="X436" s="126">
        <v>0.100915194</v>
      </c>
      <c r="Y436" s="126">
        <v>1.1398788529999999</v>
      </c>
      <c r="Z436" s="135">
        <v>2.6499999999999999E-2</v>
      </c>
      <c r="AA436" s="126"/>
      <c r="AB436" s="126"/>
      <c r="AC436" s="126"/>
      <c r="AD436" s="126"/>
      <c r="AE436" s="126"/>
      <c r="AF436" s="135">
        <v>1.21E-2</v>
      </c>
      <c r="AG436" s="126">
        <v>6.8667032000000003E-2</v>
      </c>
      <c r="AH436" s="126"/>
      <c r="AI436" s="126"/>
      <c r="AJ436" s="126"/>
      <c r="AK436" s="126"/>
    </row>
    <row r="437" spans="1:37" ht="18" customHeight="1">
      <c r="A437" s="126"/>
      <c r="B437" s="126"/>
      <c r="C437" s="126"/>
      <c r="D437" s="126"/>
      <c r="E437" s="126"/>
      <c r="F437" s="134">
        <v>44896</v>
      </c>
      <c r="G437" s="134">
        <v>44896</v>
      </c>
      <c r="H437" s="134">
        <v>39052</v>
      </c>
      <c r="I437" s="134">
        <v>40878</v>
      </c>
      <c r="J437" s="134">
        <v>37956</v>
      </c>
      <c r="K437" s="126"/>
      <c r="L437" s="126">
        <v>-7.6337504E-2</v>
      </c>
      <c r="M437" s="126">
        <v>-7.6337504E-2</v>
      </c>
      <c r="N437" s="126">
        <v>0.162901881</v>
      </c>
      <c r="O437" s="126">
        <v>-5.5772149E-2</v>
      </c>
      <c r="P437" s="126">
        <v>5.7538615000000001E-2</v>
      </c>
      <c r="Q437" s="126">
        <v>1.012065548</v>
      </c>
      <c r="R437" s="135">
        <v>2.3999999999999998E-3</v>
      </c>
      <c r="S437" s="126"/>
      <c r="T437" s="126">
        <v>-0.100910782</v>
      </c>
      <c r="U437" s="126">
        <v>-0.100910782</v>
      </c>
      <c r="V437" s="126">
        <v>0.106798614</v>
      </c>
      <c r="W437" s="126">
        <v>-5.3316501000000002E-2</v>
      </c>
      <c r="X437" s="126">
        <v>2.2718952000000001E-2</v>
      </c>
      <c r="Y437" s="126">
        <v>0.88194948500000003</v>
      </c>
      <c r="Z437" s="135">
        <v>-2.4799999999999999E-2</v>
      </c>
      <c r="AA437" s="126"/>
      <c r="AB437" s="126"/>
      <c r="AC437" s="126"/>
      <c r="AD437" s="126"/>
      <c r="AE437" s="126"/>
      <c r="AF437" s="135">
        <v>2.7199999999999998E-2</v>
      </c>
      <c r="AG437" s="126">
        <v>0.130116063</v>
      </c>
      <c r="AH437" s="126"/>
      <c r="AI437" s="126"/>
      <c r="AJ437" s="126"/>
      <c r="AK437" s="126"/>
    </row>
    <row r="438" spans="1:37" ht="18" customHeight="1">
      <c r="A438" s="126"/>
      <c r="B438" s="126"/>
      <c r="C438" s="126"/>
      <c r="D438" s="126"/>
      <c r="E438" s="126"/>
      <c r="F438" s="134">
        <v>41244</v>
      </c>
      <c r="G438" s="134">
        <v>40513</v>
      </c>
      <c r="H438" s="134">
        <v>43435</v>
      </c>
      <c r="I438" s="134">
        <v>43800</v>
      </c>
      <c r="J438" s="134">
        <v>37956</v>
      </c>
      <c r="K438" s="126"/>
      <c r="L438" s="126">
        <v>0.103943622</v>
      </c>
      <c r="M438" s="126">
        <v>-2.3338489999999998E-3</v>
      </c>
      <c r="N438" s="126">
        <v>-1.2468648000000001E-2</v>
      </c>
      <c r="O438" s="126">
        <v>0.14133490000000001</v>
      </c>
      <c r="P438" s="126">
        <v>5.7538615000000001E-2</v>
      </c>
      <c r="Q438" s="126">
        <v>1.3337768299999999</v>
      </c>
      <c r="R438" s="135">
        <v>5.9299999999999999E-2</v>
      </c>
      <c r="S438" s="126"/>
      <c r="T438" s="126">
        <v>0.100915194</v>
      </c>
      <c r="U438" s="126">
        <v>-1.3027189E-2</v>
      </c>
      <c r="V438" s="126">
        <v>-2.5883666999999999E-2</v>
      </c>
      <c r="W438" s="126">
        <v>0.134180562</v>
      </c>
      <c r="X438" s="126">
        <v>2.2718952000000001E-2</v>
      </c>
      <c r="Y438" s="126">
        <v>1.244711594</v>
      </c>
      <c r="Z438" s="135">
        <v>4.48E-2</v>
      </c>
      <c r="AA438" s="126"/>
      <c r="AB438" s="126"/>
      <c r="AC438" s="126"/>
      <c r="AD438" s="126"/>
      <c r="AE438" s="126"/>
      <c r="AF438" s="135">
        <v>1.4500000000000001E-2</v>
      </c>
      <c r="AG438" s="126">
        <v>8.9065236000000006E-2</v>
      </c>
      <c r="AH438" s="126"/>
      <c r="AI438" s="126"/>
      <c r="AJ438" s="126"/>
      <c r="AK438" s="126"/>
    </row>
    <row r="439" spans="1:37" ht="18" customHeight="1">
      <c r="A439" s="126"/>
      <c r="B439" s="126"/>
      <c r="C439" s="126"/>
      <c r="D439" s="126"/>
      <c r="E439" s="126"/>
      <c r="F439" s="134">
        <v>38322</v>
      </c>
      <c r="G439" s="134">
        <v>40513</v>
      </c>
      <c r="H439" s="134">
        <v>37956</v>
      </c>
      <c r="I439" s="134">
        <v>44166</v>
      </c>
      <c r="J439" s="134">
        <v>38687</v>
      </c>
      <c r="K439" s="126"/>
      <c r="L439" s="126">
        <v>0.22464052400000001</v>
      </c>
      <c r="M439" s="126">
        <v>-2.3338489999999998E-3</v>
      </c>
      <c r="N439" s="126">
        <v>5.7538615000000001E-2</v>
      </c>
      <c r="O439" s="126">
        <v>-2.7078563999999999E-2</v>
      </c>
      <c r="P439" s="126">
        <v>0.15985938099999999</v>
      </c>
      <c r="Q439" s="126">
        <v>1.5107800499999999</v>
      </c>
      <c r="R439" s="135">
        <v>8.5999999999999993E-2</v>
      </c>
      <c r="S439" s="126"/>
      <c r="T439" s="126">
        <v>0.13047150199999999</v>
      </c>
      <c r="U439" s="126">
        <v>-1.3027189E-2</v>
      </c>
      <c r="V439" s="126">
        <v>2.2718952000000001E-2</v>
      </c>
      <c r="W439" s="126">
        <v>-2.9131743000000002E-2</v>
      </c>
      <c r="X439" s="126">
        <v>0.12530372300000001</v>
      </c>
      <c r="Y439" s="126">
        <v>1.26659886</v>
      </c>
      <c r="Z439" s="135">
        <v>4.8399999999999999E-2</v>
      </c>
      <c r="AA439" s="126"/>
      <c r="AB439" s="126"/>
      <c r="AC439" s="126"/>
      <c r="AD439" s="126"/>
      <c r="AE439" s="126"/>
      <c r="AF439" s="135">
        <v>3.7600000000000001E-2</v>
      </c>
      <c r="AG439" s="126">
        <v>0.24418118999999999</v>
      </c>
      <c r="AH439" s="126"/>
      <c r="AI439" s="126"/>
      <c r="AJ439" s="126"/>
      <c r="AK439" s="126"/>
    </row>
    <row r="440" spans="1:37" ht="18" customHeight="1">
      <c r="A440" s="126"/>
      <c r="B440" s="126"/>
      <c r="C440" s="126"/>
      <c r="D440" s="126"/>
      <c r="E440" s="126"/>
      <c r="F440" s="134">
        <v>41244</v>
      </c>
      <c r="G440" s="134">
        <v>42705</v>
      </c>
      <c r="H440" s="134">
        <v>41609</v>
      </c>
      <c r="I440" s="134">
        <v>41609</v>
      </c>
      <c r="J440" s="134">
        <v>37591</v>
      </c>
      <c r="K440" s="126"/>
      <c r="L440" s="126">
        <v>0.103943622</v>
      </c>
      <c r="M440" s="126">
        <v>4.8077380000000003E-2</v>
      </c>
      <c r="N440" s="126">
        <v>0.17569069600000001</v>
      </c>
      <c r="O440" s="126">
        <v>0.17569069600000001</v>
      </c>
      <c r="P440" s="126">
        <v>-0.110106469</v>
      </c>
      <c r="Q440" s="126">
        <v>1.4818568430000001</v>
      </c>
      <c r="R440" s="135">
        <v>8.1799999999999998E-2</v>
      </c>
      <c r="S440" s="126"/>
      <c r="T440" s="126">
        <v>0.100915194</v>
      </c>
      <c r="U440" s="126">
        <v>3.7457123000000002E-2</v>
      </c>
      <c r="V440" s="126">
        <v>0.152406498</v>
      </c>
      <c r="W440" s="126">
        <v>0.152406498</v>
      </c>
      <c r="X440" s="126">
        <v>-0.103872702</v>
      </c>
      <c r="Y440" s="126">
        <v>1.4039821779999999</v>
      </c>
      <c r="Z440" s="135">
        <v>7.0199999999999999E-2</v>
      </c>
      <c r="AA440" s="126"/>
      <c r="AB440" s="126"/>
      <c r="AC440" s="126"/>
      <c r="AD440" s="126"/>
      <c r="AE440" s="126"/>
      <c r="AF440" s="135">
        <v>1.1599999999999999E-2</v>
      </c>
      <c r="AG440" s="126">
        <v>7.7874665999999995E-2</v>
      </c>
      <c r="AH440" s="126"/>
      <c r="AI440" s="126"/>
      <c r="AJ440" s="126"/>
      <c r="AK440" s="126"/>
    </row>
    <row r="441" spans="1:37" ht="18" customHeight="1">
      <c r="A441" s="126"/>
      <c r="B441" s="126"/>
      <c r="C441" s="126"/>
      <c r="D441" s="126"/>
      <c r="E441" s="126"/>
      <c r="F441" s="134">
        <v>44531</v>
      </c>
      <c r="G441" s="134">
        <v>44896</v>
      </c>
      <c r="H441" s="134">
        <v>41244</v>
      </c>
      <c r="I441" s="134">
        <v>41244</v>
      </c>
      <c r="J441" s="134">
        <v>44166</v>
      </c>
      <c r="K441" s="126"/>
      <c r="L441" s="126">
        <v>0.16416114700000001</v>
      </c>
      <c r="M441" s="126">
        <v>-7.6337504E-2</v>
      </c>
      <c r="N441" s="126">
        <v>0.103943622</v>
      </c>
      <c r="O441" s="126">
        <v>0.103943622</v>
      </c>
      <c r="P441" s="126">
        <v>-2.7078563999999999E-2</v>
      </c>
      <c r="Q441" s="126">
        <v>1.308174068</v>
      </c>
      <c r="R441" s="135">
        <v>5.5199999999999999E-2</v>
      </c>
      <c r="S441" s="126"/>
      <c r="T441" s="126">
        <v>0.116135562</v>
      </c>
      <c r="U441" s="126">
        <v>-0.100910782</v>
      </c>
      <c r="V441" s="126">
        <v>0.100915194</v>
      </c>
      <c r="W441" s="126">
        <v>0.100915194</v>
      </c>
      <c r="X441" s="126">
        <v>-2.9131743000000002E-2</v>
      </c>
      <c r="Y441" s="126">
        <v>1.2067411050000001</v>
      </c>
      <c r="Z441" s="135">
        <v>3.8300000000000001E-2</v>
      </c>
      <c r="AA441" s="126"/>
      <c r="AB441" s="126"/>
      <c r="AC441" s="126"/>
      <c r="AD441" s="126"/>
      <c r="AE441" s="126"/>
      <c r="AF441" s="135">
        <v>1.6899999999999998E-2</v>
      </c>
      <c r="AG441" s="126">
        <v>0.101432963</v>
      </c>
      <c r="AH441" s="126"/>
      <c r="AI441" s="126"/>
      <c r="AJ441" s="126"/>
      <c r="AK441" s="126"/>
    </row>
    <row r="442" spans="1:37" ht="18" customHeight="1">
      <c r="A442" s="126"/>
      <c r="B442" s="126"/>
      <c r="C442" s="126"/>
      <c r="D442" s="126"/>
      <c r="E442" s="126"/>
      <c r="F442" s="134">
        <v>41609</v>
      </c>
      <c r="G442" s="134">
        <v>37591</v>
      </c>
      <c r="H442" s="134">
        <v>41974</v>
      </c>
      <c r="I442" s="134">
        <v>41974</v>
      </c>
      <c r="J442" s="134">
        <v>42339</v>
      </c>
      <c r="K442" s="126"/>
      <c r="L442" s="126">
        <v>0.17569069600000001</v>
      </c>
      <c r="M442" s="126">
        <v>-0.110106469</v>
      </c>
      <c r="N442" s="126">
        <v>9.7781324000000003E-2</v>
      </c>
      <c r="O442" s="126">
        <v>9.7781324000000003E-2</v>
      </c>
      <c r="P442" s="126">
        <v>4.2629688999999998E-2</v>
      </c>
      <c r="Q442" s="126">
        <v>1.354966275</v>
      </c>
      <c r="R442" s="135">
        <v>6.2600000000000003E-2</v>
      </c>
      <c r="S442" s="126"/>
      <c r="T442" s="126">
        <v>0.152406498</v>
      </c>
      <c r="U442" s="126">
        <v>-0.103872702</v>
      </c>
      <c r="V442" s="126">
        <v>7.8593466000000001E-2</v>
      </c>
      <c r="W442" s="126">
        <v>7.8593466000000001E-2</v>
      </c>
      <c r="X442" s="126">
        <v>1.8520312000000001E-2</v>
      </c>
      <c r="Y442" s="126">
        <v>1.2513726140000001</v>
      </c>
      <c r="Z442" s="135">
        <v>4.5900000000000003E-2</v>
      </c>
      <c r="AA442" s="126"/>
      <c r="AB442" s="126"/>
      <c r="AC442" s="126"/>
      <c r="AD442" s="126"/>
      <c r="AE442" s="126"/>
      <c r="AF442" s="135">
        <v>1.6799999999999999E-2</v>
      </c>
      <c r="AG442" s="126">
        <v>0.103593661</v>
      </c>
      <c r="AH442" s="126"/>
      <c r="AI442" s="126"/>
      <c r="AJ442" s="126"/>
      <c r="AK442" s="126"/>
    </row>
    <row r="443" spans="1:37" ht="18" customHeight="1">
      <c r="A443" s="126"/>
      <c r="B443" s="126"/>
      <c r="C443" s="126"/>
      <c r="D443" s="126"/>
      <c r="E443" s="126"/>
      <c r="F443" s="134">
        <v>38322</v>
      </c>
      <c r="G443" s="134">
        <v>44531</v>
      </c>
      <c r="H443" s="134">
        <v>44531</v>
      </c>
      <c r="I443" s="134">
        <v>43435</v>
      </c>
      <c r="J443" s="134">
        <v>43435</v>
      </c>
      <c r="K443" s="126"/>
      <c r="L443" s="126">
        <v>0.22464052400000001</v>
      </c>
      <c r="M443" s="126">
        <v>0.16416114700000001</v>
      </c>
      <c r="N443" s="126">
        <v>0.16416114700000001</v>
      </c>
      <c r="O443" s="126">
        <v>-1.2468648000000001E-2</v>
      </c>
      <c r="P443" s="126">
        <v>-1.2468648000000001E-2</v>
      </c>
      <c r="Q443" s="126">
        <v>1.695581113</v>
      </c>
      <c r="R443" s="135">
        <v>0.1114</v>
      </c>
      <c r="S443" s="126"/>
      <c r="T443" s="126">
        <v>0.13047150199999999</v>
      </c>
      <c r="U443" s="126">
        <v>0.116135562</v>
      </c>
      <c r="V443" s="126">
        <v>0.116135562</v>
      </c>
      <c r="W443" s="126">
        <v>-2.5883666999999999E-2</v>
      </c>
      <c r="X443" s="126">
        <v>-2.5883666999999999E-2</v>
      </c>
      <c r="Y443" s="126">
        <v>1.3647555</v>
      </c>
      <c r="Z443" s="135">
        <v>6.4199999999999993E-2</v>
      </c>
      <c r="AA443" s="126"/>
      <c r="AB443" s="126"/>
      <c r="AC443" s="126"/>
      <c r="AD443" s="126"/>
      <c r="AE443" s="126"/>
      <c r="AF443" s="135">
        <v>4.7199999999999999E-2</v>
      </c>
      <c r="AG443" s="126">
        <v>0.33082561199999999</v>
      </c>
      <c r="AH443" s="126"/>
      <c r="AI443" s="126"/>
      <c r="AJ443" s="126"/>
      <c r="AK443" s="126"/>
    </row>
    <row r="444" spans="1:37" ht="18" customHeight="1">
      <c r="A444" s="126"/>
      <c r="B444" s="126"/>
      <c r="C444" s="126"/>
      <c r="D444" s="126"/>
      <c r="E444" s="126"/>
      <c r="F444" s="134">
        <v>44166</v>
      </c>
      <c r="G444" s="134">
        <v>43435</v>
      </c>
      <c r="H444" s="134">
        <v>43800</v>
      </c>
      <c r="I444" s="134">
        <v>40148</v>
      </c>
      <c r="J444" s="134">
        <v>41609</v>
      </c>
      <c r="K444" s="126"/>
      <c r="L444" s="126">
        <v>-2.7078563999999999E-2</v>
      </c>
      <c r="M444" s="126">
        <v>-1.2468648000000001E-2</v>
      </c>
      <c r="N444" s="126">
        <v>0.14133490000000001</v>
      </c>
      <c r="O444" s="126">
        <v>0.114944221</v>
      </c>
      <c r="P444" s="126">
        <v>0.17569069600000001</v>
      </c>
      <c r="Q444" s="126">
        <v>1.480563273</v>
      </c>
      <c r="R444" s="135">
        <v>8.1600000000000006E-2</v>
      </c>
      <c r="S444" s="126"/>
      <c r="T444" s="126">
        <v>-2.9131743000000002E-2</v>
      </c>
      <c r="U444" s="126">
        <v>-2.5883666999999999E-2</v>
      </c>
      <c r="V444" s="126">
        <v>0.134180562</v>
      </c>
      <c r="W444" s="126">
        <v>8.4059724000000002E-2</v>
      </c>
      <c r="X444" s="126">
        <v>0.152406498</v>
      </c>
      <c r="Y444" s="126">
        <v>1.3711247310000001</v>
      </c>
      <c r="Z444" s="135">
        <v>6.5199999999999994E-2</v>
      </c>
      <c r="AA444" s="126"/>
      <c r="AB444" s="126"/>
      <c r="AC444" s="126"/>
      <c r="AD444" s="126"/>
      <c r="AE444" s="126"/>
      <c r="AF444" s="135">
        <v>1.6500000000000001E-2</v>
      </c>
      <c r="AG444" s="126">
        <v>0.109438543</v>
      </c>
      <c r="AH444" s="126"/>
      <c r="AI444" s="126"/>
      <c r="AJ444" s="126"/>
      <c r="AK444" s="126"/>
    </row>
    <row r="445" spans="1:37" ht="18" customHeight="1">
      <c r="A445" s="126"/>
      <c r="B445" s="126"/>
      <c r="C445" s="126"/>
      <c r="D445" s="126"/>
      <c r="E445" s="126"/>
      <c r="F445" s="134">
        <v>43800</v>
      </c>
      <c r="G445" s="134">
        <v>40513</v>
      </c>
      <c r="H445" s="134">
        <v>41244</v>
      </c>
      <c r="I445" s="134">
        <v>44531</v>
      </c>
      <c r="J445" s="134">
        <v>41609</v>
      </c>
      <c r="K445" s="126"/>
      <c r="L445" s="126">
        <v>0.14133490000000001</v>
      </c>
      <c r="M445" s="126">
        <v>-2.3338489999999998E-3</v>
      </c>
      <c r="N445" s="126">
        <v>0.103943622</v>
      </c>
      <c r="O445" s="126">
        <v>0.16416114700000001</v>
      </c>
      <c r="P445" s="126">
        <v>0.17569069600000001</v>
      </c>
      <c r="Q445" s="126">
        <v>1.7910401060000001</v>
      </c>
      <c r="R445" s="135">
        <v>0.1236</v>
      </c>
      <c r="S445" s="126"/>
      <c r="T445" s="126">
        <v>0.134180562</v>
      </c>
      <c r="U445" s="126">
        <v>-1.3027189E-2</v>
      </c>
      <c r="V445" s="126">
        <v>0.100915194</v>
      </c>
      <c r="W445" s="126">
        <v>0.116135562</v>
      </c>
      <c r="X445" s="126">
        <v>0.152406498</v>
      </c>
      <c r="Y445" s="126">
        <v>1.6333132589999999</v>
      </c>
      <c r="Z445" s="135">
        <v>0.1031</v>
      </c>
      <c r="AA445" s="126"/>
      <c r="AB445" s="126"/>
      <c r="AC445" s="126"/>
      <c r="AD445" s="126"/>
      <c r="AE445" s="126"/>
      <c r="AF445" s="135">
        <v>2.0500000000000001E-2</v>
      </c>
      <c r="AG445" s="126">
        <v>0.157726846</v>
      </c>
      <c r="AH445" s="126"/>
      <c r="AI445" s="126"/>
      <c r="AJ445" s="126"/>
      <c r="AK445" s="126"/>
    </row>
    <row r="446" spans="1:37" ht="18" customHeight="1">
      <c r="A446" s="126"/>
      <c r="B446" s="126"/>
      <c r="C446" s="126"/>
      <c r="D446" s="126"/>
      <c r="E446" s="126"/>
      <c r="F446" s="134">
        <v>40148</v>
      </c>
      <c r="G446" s="134">
        <v>44531</v>
      </c>
      <c r="H446" s="134">
        <v>42339</v>
      </c>
      <c r="I446" s="134">
        <v>43435</v>
      </c>
      <c r="J446" s="134">
        <v>39052</v>
      </c>
      <c r="K446" s="126"/>
      <c r="L446" s="126">
        <v>0.114944221</v>
      </c>
      <c r="M446" s="126">
        <v>0.16416114700000001</v>
      </c>
      <c r="N446" s="126">
        <v>4.2629688999999998E-2</v>
      </c>
      <c r="O446" s="126">
        <v>-1.2468648000000001E-2</v>
      </c>
      <c r="P446" s="126">
        <v>0.162901881</v>
      </c>
      <c r="Q446" s="126">
        <v>1.6034672089999999</v>
      </c>
      <c r="R446" s="135">
        <v>9.9000000000000005E-2</v>
      </c>
      <c r="S446" s="126"/>
      <c r="T446" s="126">
        <v>8.4059724000000002E-2</v>
      </c>
      <c r="U446" s="126">
        <v>0.116135562</v>
      </c>
      <c r="V446" s="126">
        <v>1.8520312000000001E-2</v>
      </c>
      <c r="W446" s="126">
        <v>-2.5883666999999999E-2</v>
      </c>
      <c r="X446" s="126">
        <v>0.106798614</v>
      </c>
      <c r="Y446" s="126">
        <v>1.349360187</v>
      </c>
      <c r="Z446" s="135">
        <v>6.1800000000000001E-2</v>
      </c>
      <c r="AA446" s="126"/>
      <c r="AB446" s="126"/>
      <c r="AC446" s="126"/>
      <c r="AD446" s="126"/>
      <c r="AE446" s="126"/>
      <c r="AF446" s="135">
        <v>3.73E-2</v>
      </c>
      <c r="AG446" s="126">
        <v>0.25410702099999999</v>
      </c>
      <c r="AH446" s="126"/>
      <c r="AI446" s="126"/>
      <c r="AJ446" s="126"/>
      <c r="AK446" s="126"/>
    </row>
    <row r="447" spans="1:37" ht="18" customHeight="1">
      <c r="A447" s="126"/>
      <c r="B447" s="126"/>
      <c r="C447" s="126"/>
      <c r="D447" s="126"/>
      <c r="E447" s="126"/>
      <c r="F447" s="134">
        <v>37591</v>
      </c>
      <c r="G447" s="134">
        <v>44166</v>
      </c>
      <c r="H447" s="134">
        <v>38687</v>
      </c>
      <c r="I447" s="134">
        <v>42339</v>
      </c>
      <c r="J447" s="134">
        <v>39052</v>
      </c>
      <c r="K447" s="126"/>
      <c r="L447" s="126">
        <v>-0.110106469</v>
      </c>
      <c r="M447" s="126">
        <v>-2.7078563999999999E-2</v>
      </c>
      <c r="N447" s="126">
        <v>0.15985938099999999</v>
      </c>
      <c r="O447" s="126">
        <v>4.2629688999999998E-2</v>
      </c>
      <c r="P447" s="126">
        <v>0.162901881</v>
      </c>
      <c r="Q447" s="126">
        <v>1.2563440029999999</v>
      </c>
      <c r="R447" s="135">
        <v>4.6699999999999998E-2</v>
      </c>
      <c r="S447" s="126"/>
      <c r="T447" s="126">
        <v>-0.103872702</v>
      </c>
      <c r="U447" s="126">
        <v>-2.9131743000000002E-2</v>
      </c>
      <c r="V447" s="126">
        <v>0.12530372300000001</v>
      </c>
      <c r="W447" s="126">
        <v>1.8520312000000001E-2</v>
      </c>
      <c r="X447" s="126">
        <v>0.106798614</v>
      </c>
      <c r="Y447" s="126">
        <v>1.1248145789999999</v>
      </c>
      <c r="Z447" s="135">
        <v>2.3800000000000002E-2</v>
      </c>
      <c r="AA447" s="126"/>
      <c r="AB447" s="126"/>
      <c r="AC447" s="126"/>
      <c r="AD447" s="126"/>
      <c r="AE447" s="126"/>
      <c r="AF447" s="135">
        <v>2.29E-2</v>
      </c>
      <c r="AG447" s="126">
        <v>0.13152942500000001</v>
      </c>
      <c r="AH447" s="126"/>
      <c r="AI447" s="126"/>
      <c r="AJ447" s="126"/>
      <c r="AK447" s="126"/>
    </row>
    <row r="448" spans="1:37" ht="18" customHeight="1">
      <c r="A448" s="126"/>
      <c r="B448" s="126"/>
      <c r="C448" s="126"/>
      <c r="D448" s="126"/>
      <c r="E448" s="126"/>
      <c r="F448" s="134">
        <v>43070</v>
      </c>
      <c r="G448" s="134">
        <v>43435</v>
      </c>
      <c r="H448" s="134">
        <v>38322</v>
      </c>
      <c r="I448" s="134">
        <v>41974</v>
      </c>
      <c r="J448" s="134">
        <v>41244</v>
      </c>
      <c r="K448" s="126"/>
      <c r="L448" s="126">
        <v>5.8498151999999998E-2</v>
      </c>
      <c r="M448" s="126">
        <v>-1.2468648000000001E-2</v>
      </c>
      <c r="N448" s="126">
        <v>0.22464052400000001</v>
      </c>
      <c r="O448" s="126">
        <v>9.7781324000000003E-2</v>
      </c>
      <c r="P448" s="126">
        <v>0.103943622</v>
      </c>
      <c r="Q448" s="126">
        <v>1.603830731</v>
      </c>
      <c r="R448" s="135">
        <v>9.9099999999999994E-2</v>
      </c>
      <c r="S448" s="126"/>
      <c r="T448" s="126">
        <v>4.6875676999999998E-2</v>
      </c>
      <c r="U448" s="126">
        <v>-2.5883666999999999E-2</v>
      </c>
      <c r="V448" s="126">
        <v>0.13047150199999999</v>
      </c>
      <c r="W448" s="126">
        <v>7.8593466000000001E-2</v>
      </c>
      <c r="X448" s="126">
        <v>0.100915194</v>
      </c>
      <c r="Y448" s="126">
        <v>1.392321047</v>
      </c>
      <c r="Z448" s="135">
        <v>6.8400000000000002E-2</v>
      </c>
      <c r="AA448" s="126"/>
      <c r="AB448" s="126"/>
      <c r="AC448" s="126"/>
      <c r="AD448" s="126"/>
      <c r="AE448" s="126"/>
      <c r="AF448" s="135">
        <v>3.0700000000000002E-2</v>
      </c>
      <c r="AG448" s="126">
        <v>0.211509684</v>
      </c>
      <c r="AH448" s="126"/>
      <c r="AI448" s="126"/>
      <c r="AJ448" s="126"/>
      <c r="AK448" s="126"/>
    </row>
    <row r="449" spans="1:37" ht="18" customHeight="1">
      <c r="A449" s="126"/>
      <c r="B449" s="126"/>
      <c r="C449" s="126"/>
      <c r="D449" s="126"/>
      <c r="E449" s="126"/>
      <c r="F449" s="134">
        <v>39417</v>
      </c>
      <c r="G449" s="134">
        <v>40513</v>
      </c>
      <c r="H449" s="134">
        <v>42705</v>
      </c>
      <c r="I449" s="134">
        <v>43800</v>
      </c>
      <c r="J449" s="134">
        <v>39417</v>
      </c>
      <c r="K449" s="126"/>
      <c r="L449" s="126">
        <v>3.2035421000000001E-2</v>
      </c>
      <c r="M449" s="126">
        <v>-2.3338489999999998E-3</v>
      </c>
      <c r="N449" s="126">
        <v>4.8077380000000003E-2</v>
      </c>
      <c r="O449" s="126">
        <v>0.14133490000000001</v>
      </c>
      <c r="P449" s="126">
        <v>3.2035421000000001E-2</v>
      </c>
      <c r="Q449" s="126">
        <v>1.2855019620000001</v>
      </c>
      <c r="R449" s="135">
        <v>5.1499999999999997E-2</v>
      </c>
      <c r="S449" s="126"/>
      <c r="T449" s="126">
        <v>1.0598691E-2</v>
      </c>
      <c r="U449" s="126">
        <v>-1.3027189E-2</v>
      </c>
      <c r="V449" s="126">
        <v>3.7457123000000002E-2</v>
      </c>
      <c r="W449" s="126">
        <v>0.134180562</v>
      </c>
      <c r="X449" s="126">
        <v>1.0598691E-2</v>
      </c>
      <c r="Y449" s="126">
        <v>1.1969873740000001</v>
      </c>
      <c r="Z449" s="135">
        <v>3.6600000000000001E-2</v>
      </c>
      <c r="AA449" s="126"/>
      <c r="AB449" s="126"/>
      <c r="AC449" s="126"/>
      <c r="AD449" s="126"/>
      <c r="AE449" s="126"/>
      <c r="AF449" s="135">
        <v>1.49E-2</v>
      </c>
      <c r="AG449" s="126">
        <v>8.8514588000000005E-2</v>
      </c>
      <c r="AH449" s="126"/>
      <c r="AI449" s="126"/>
      <c r="AJ449" s="126"/>
      <c r="AK449" s="126"/>
    </row>
    <row r="450" spans="1:37" ht="18" customHeight="1">
      <c r="A450" s="126"/>
      <c r="B450" s="126"/>
      <c r="C450" s="126"/>
      <c r="D450" s="126"/>
      <c r="E450" s="126"/>
      <c r="F450" s="134">
        <v>39052</v>
      </c>
      <c r="G450" s="134">
        <v>41244</v>
      </c>
      <c r="H450" s="134">
        <v>43800</v>
      </c>
      <c r="I450" s="134">
        <v>42705</v>
      </c>
      <c r="J450" s="134">
        <v>43070</v>
      </c>
      <c r="K450" s="126"/>
      <c r="L450" s="126">
        <v>0.162901881</v>
      </c>
      <c r="M450" s="126">
        <v>0.103943622</v>
      </c>
      <c r="N450" s="126">
        <v>0.14133490000000001</v>
      </c>
      <c r="O450" s="126">
        <v>4.8077380000000003E-2</v>
      </c>
      <c r="P450" s="126">
        <v>5.8498151999999998E-2</v>
      </c>
      <c r="Q450" s="126">
        <v>1.6732300760000001</v>
      </c>
      <c r="R450" s="135">
        <v>0.1084</v>
      </c>
      <c r="S450" s="126"/>
      <c r="T450" s="126">
        <v>0.106798614</v>
      </c>
      <c r="U450" s="126">
        <v>0.100915194</v>
      </c>
      <c r="V450" s="126">
        <v>0.134180562</v>
      </c>
      <c r="W450" s="126">
        <v>3.7457123000000002E-2</v>
      </c>
      <c r="X450" s="126">
        <v>4.6875676999999998E-2</v>
      </c>
      <c r="Y450" s="126">
        <v>1.5314686390000001</v>
      </c>
      <c r="Z450" s="135">
        <v>8.8999999999999996E-2</v>
      </c>
      <c r="AA450" s="126"/>
      <c r="AB450" s="126"/>
      <c r="AC450" s="126"/>
      <c r="AD450" s="126"/>
      <c r="AE450" s="126"/>
      <c r="AF450" s="135">
        <v>1.95E-2</v>
      </c>
      <c r="AG450" s="126">
        <v>0.14176143599999999</v>
      </c>
      <c r="AH450" s="126"/>
      <c r="AI450" s="126"/>
      <c r="AJ450" s="126"/>
      <c r="AK450" s="126"/>
    </row>
    <row r="451" spans="1:37" ht="18" customHeight="1">
      <c r="A451" s="126"/>
      <c r="B451" s="126"/>
      <c r="C451" s="126"/>
      <c r="D451" s="126"/>
      <c r="E451" s="126"/>
      <c r="F451" s="134">
        <v>43435</v>
      </c>
      <c r="G451" s="134">
        <v>38322</v>
      </c>
      <c r="H451" s="134">
        <v>39417</v>
      </c>
      <c r="I451" s="134">
        <v>40878</v>
      </c>
      <c r="J451" s="134">
        <v>41609</v>
      </c>
      <c r="K451" s="126"/>
      <c r="L451" s="126">
        <v>-1.2468648000000001E-2</v>
      </c>
      <c r="M451" s="126">
        <v>0.22464052400000001</v>
      </c>
      <c r="N451" s="126">
        <v>3.2035421000000001E-2</v>
      </c>
      <c r="O451" s="126">
        <v>-5.5772149E-2</v>
      </c>
      <c r="P451" s="126">
        <v>0.17569069600000001</v>
      </c>
      <c r="Q451" s="126">
        <v>1.439255325</v>
      </c>
      <c r="R451" s="135">
        <v>7.5499999999999998E-2</v>
      </c>
      <c r="S451" s="126"/>
      <c r="T451" s="126">
        <v>-2.5883666999999999E-2</v>
      </c>
      <c r="U451" s="126">
        <v>0.13047150199999999</v>
      </c>
      <c r="V451" s="126">
        <v>1.0598691E-2</v>
      </c>
      <c r="W451" s="126">
        <v>-5.3316501000000002E-2</v>
      </c>
      <c r="X451" s="126">
        <v>0.152406498</v>
      </c>
      <c r="Y451" s="126">
        <v>1.238965211</v>
      </c>
      <c r="Z451" s="135">
        <v>4.3799999999999999E-2</v>
      </c>
      <c r="AA451" s="126"/>
      <c r="AB451" s="126"/>
      <c r="AC451" s="126"/>
      <c r="AD451" s="126"/>
      <c r="AE451" s="126"/>
      <c r="AF451" s="135">
        <v>3.1800000000000002E-2</v>
      </c>
      <c r="AG451" s="126">
        <v>0.20029011399999999</v>
      </c>
      <c r="AH451" s="126"/>
      <c r="AI451" s="126"/>
      <c r="AJ451" s="126"/>
      <c r="AK451" s="126"/>
    </row>
    <row r="452" spans="1:37" ht="18" customHeight="1">
      <c r="A452" s="126"/>
      <c r="B452" s="126"/>
      <c r="C452" s="126"/>
      <c r="D452" s="126"/>
      <c r="E452" s="126"/>
      <c r="F452" s="134">
        <v>44531</v>
      </c>
      <c r="G452" s="134">
        <v>42339</v>
      </c>
      <c r="H452" s="134">
        <v>37956</v>
      </c>
      <c r="I452" s="134">
        <v>44531</v>
      </c>
      <c r="J452" s="134">
        <v>43435</v>
      </c>
      <c r="K452" s="126"/>
      <c r="L452" s="126">
        <v>0.16416114700000001</v>
      </c>
      <c r="M452" s="126">
        <v>4.2629688999999998E-2</v>
      </c>
      <c r="N452" s="126">
        <v>5.7538615000000001E-2</v>
      </c>
      <c r="O452" s="126">
        <v>0.16416114700000001</v>
      </c>
      <c r="P452" s="126">
        <v>-1.2468648000000001E-2</v>
      </c>
      <c r="Q452" s="126">
        <v>1.515919142</v>
      </c>
      <c r="R452" s="135">
        <v>8.6800000000000002E-2</v>
      </c>
      <c r="S452" s="126"/>
      <c r="T452" s="126">
        <v>0.116135562</v>
      </c>
      <c r="U452" s="126">
        <v>1.8520312000000001E-2</v>
      </c>
      <c r="V452" s="126">
        <v>2.2718952000000001E-2</v>
      </c>
      <c r="W452" s="126">
        <v>0.116135562</v>
      </c>
      <c r="X452" s="126">
        <v>-2.5883666999999999E-2</v>
      </c>
      <c r="Y452" s="126">
        <v>1.28098168</v>
      </c>
      <c r="Z452" s="135">
        <v>5.0799999999999998E-2</v>
      </c>
      <c r="AA452" s="126"/>
      <c r="AB452" s="126"/>
      <c r="AC452" s="126"/>
      <c r="AD452" s="126"/>
      <c r="AE452" s="126"/>
      <c r="AF452" s="135">
        <v>3.5999999999999997E-2</v>
      </c>
      <c r="AG452" s="126">
        <v>0.23493746200000001</v>
      </c>
      <c r="AH452" s="126"/>
      <c r="AI452" s="126"/>
      <c r="AJ452" s="126"/>
      <c r="AK452" s="126"/>
    </row>
    <row r="453" spans="1:37" ht="18" customHeight="1">
      <c r="A453" s="126"/>
      <c r="B453" s="126"/>
      <c r="C453" s="126"/>
      <c r="D453" s="126"/>
      <c r="E453" s="126"/>
      <c r="F453" s="134">
        <v>38687</v>
      </c>
      <c r="G453" s="134">
        <v>39052</v>
      </c>
      <c r="H453" s="134">
        <v>39417</v>
      </c>
      <c r="I453" s="134">
        <v>40878</v>
      </c>
      <c r="J453" s="134">
        <v>41244</v>
      </c>
      <c r="K453" s="126"/>
      <c r="L453" s="126">
        <v>0.15985938099999999</v>
      </c>
      <c r="M453" s="126">
        <v>0.162901881</v>
      </c>
      <c r="N453" s="126">
        <v>3.2035421000000001E-2</v>
      </c>
      <c r="O453" s="126">
        <v>-5.5772149E-2</v>
      </c>
      <c r="P453" s="126">
        <v>0.103943622</v>
      </c>
      <c r="Q453" s="126">
        <v>1.4962592450000001</v>
      </c>
      <c r="R453" s="135">
        <v>8.3900000000000002E-2</v>
      </c>
      <c r="S453" s="126"/>
      <c r="T453" s="126">
        <v>0.12530372300000001</v>
      </c>
      <c r="U453" s="126">
        <v>0.106798614</v>
      </c>
      <c r="V453" s="126">
        <v>1.0598691E-2</v>
      </c>
      <c r="W453" s="126">
        <v>-5.3316501000000002E-2</v>
      </c>
      <c r="X453" s="126">
        <v>0.100915194</v>
      </c>
      <c r="Y453" s="126">
        <v>1.336828103</v>
      </c>
      <c r="Z453" s="135">
        <v>5.9799999999999999E-2</v>
      </c>
      <c r="AA453" s="126"/>
      <c r="AB453" s="126"/>
      <c r="AC453" s="126"/>
      <c r="AD453" s="126"/>
      <c r="AE453" s="126"/>
      <c r="AF453" s="135">
        <v>2.4199999999999999E-2</v>
      </c>
      <c r="AG453" s="126">
        <v>0.159431141</v>
      </c>
      <c r="AH453" s="126"/>
      <c r="AI453" s="126"/>
      <c r="AJ453" s="126"/>
      <c r="AK453" s="126"/>
    </row>
    <row r="454" spans="1:37" ht="18" customHeight="1">
      <c r="A454" s="126"/>
      <c r="B454" s="126"/>
      <c r="C454" s="126"/>
      <c r="D454" s="126"/>
      <c r="E454" s="126"/>
      <c r="F454" s="134">
        <v>41609</v>
      </c>
      <c r="G454" s="134">
        <v>44531</v>
      </c>
      <c r="H454" s="134">
        <v>42339</v>
      </c>
      <c r="I454" s="134">
        <v>38687</v>
      </c>
      <c r="J454" s="134">
        <v>40878</v>
      </c>
      <c r="K454" s="126"/>
      <c r="L454" s="126">
        <v>0.17569069600000001</v>
      </c>
      <c r="M454" s="126">
        <v>0.16416114700000001</v>
      </c>
      <c r="N454" s="126">
        <v>4.2629688999999998E-2</v>
      </c>
      <c r="O454" s="126">
        <v>0.15985938099999999</v>
      </c>
      <c r="P454" s="126">
        <v>-5.5772149E-2</v>
      </c>
      <c r="Q454" s="126">
        <v>1.6267249560000001</v>
      </c>
      <c r="R454" s="135">
        <v>0.1022</v>
      </c>
      <c r="S454" s="126"/>
      <c r="T454" s="126">
        <v>0.152406498</v>
      </c>
      <c r="U454" s="126">
        <v>0.116135562</v>
      </c>
      <c r="V454" s="126">
        <v>1.8520312000000001E-2</v>
      </c>
      <c r="W454" s="126">
        <v>0.12530372300000001</v>
      </c>
      <c r="X454" s="126">
        <v>-5.3316501000000002E-2</v>
      </c>
      <c r="Y454" s="126">
        <v>1.4319678179999999</v>
      </c>
      <c r="Z454" s="135">
        <v>7.4499999999999997E-2</v>
      </c>
      <c r="AA454" s="126"/>
      <c r="AB454" s="126"/>
      <c r="AC454" s="126"/>
      <c r="AD454" s="126"/>
      <c r="AE454" s="126"/>
      <c r="AF454" s="135">
        <v>2.7799999999999998E-2</v>
      </c>
      <c r="AG454" s="126">
        <v>0.194757138</v>
      </c>
      <c r="AH454" s="126"/>
      <c r="AI454" s="126"/>
      <c r="AJ454" s="126"/>
      <c r="AK454" s="126"/>
    </row>
    <row r="455" spans="1:37" ht="18" customHeight="1">
      <c r="A455" s="126"/>
      <c r="B455" s="126"/>
      <c r="C455" s="126"/>
      <c r="D455" s="126"/>
      <c r="E455" s="126"/>
      <c r="F455" s="134">
        <v>41974</v>
      </c>
      <c r="G455" s="134">
        <v>42339</v>
      </c>
      <c r="H455" s="134">
        <v>43435</v>
      </c>
      <c r="I455" s="134">
        <v>39052</v>
      </c>
      <c r="J455" s="134">
        <v>42705</v>
      </c>
      <c r="K455" s="126"/>
      <c r="L455" s="126">
        <v>9.7781324000000003E-2</v>
      </c>
      <c r="M455" s="126">
        <v>4.2629688999999998E-2</v>
      </c>
      <c r="N455" s="126">
        <v>-1.2468648000000001E-2</v>
      </c>
      <c r="O455" s="126">
        <v>0.162901881</v>
      </c>
      <c r="P455" s="126">
        <v>4.8077380000000003E-2</v>
      </c>
      <c r="Q455" s="126">
        <v>1.4034333480000001</v>
      </c>
      <c r="R455" s="135">
        <v>7.0099999999999996E-2</v>
      </c>
      <c r="S455" s="126"/>
      <c r="T455" s="126">
        <v>7.8593466000000001E-2</v>
      </c>
      <c r="U455" s="126">
        <v>1.8520312000000001E-2</v>
      </c>
      <c r="V455" s="126">
        <v>-2.5883666999999999E-2</v>
      </c>
      <c r="W455" s="126">
        <v>0.106798614</v>
      </c>
      <c r="X455" s="126">
        <v>3.7457123000000002E-2</v>
      </c>
      <c r="Y455" s="126">
        <v>1.2404644279999999</v>
      </c>
      <c r="Z455" s="135">
        <v>4.3999999999999997E-2</v>
      </c>
      <c r="AA455" s="126"/>
      <c r="AB455" s="126"/>
      <c r="AC455" s="126"/>
      <c r="AD455" s="126"/>
      <c r="AE455" s="126"/>
      <c r="AF455" s="135">
        <v>2.6100000000000002E-2</v>
      </c>
      <c r="AG455" s="126">
        <v>0.16296891999999999</v>
      </c>
      <c r="AH455" s="126"/>
      <c r="AI455" s="126"/>
      <c r="AJ455" s="126"/>
      <c r="AK455" s="126"/>
    </row>
    <row r="456" spans="1:37" ht="18" customHeight="1">
      <c r="A456" s="126"/>
      <c r="B456" s="126"/>
      <c r="C456" s="126"/>
      <c r="D456" s="126"/>
      <c r="E456" s="126"/>
      <c r="F456" s="134">
        <v>40878</v>
      </c>
      <c r="G456" s="134">
        <v>40148</v>
      </c>
      <c r="H456" s="134">
        <v>43800</v>
      </c>
      <c r="I456" s="134">
        <v>44531</v>
      </c>
      <c r="J456" s="134">
        <v>41609</v>
      </c>
      <c r="K456" s="126"/>
      <c r="L456" s="126">
        <v>-5.5772149E-2</v>
      </c>
      <c r="M456" s="126">
        <v>0.114944221</v>
      </c>
      <c r="N456" s="126">
        <v>0.14133490000000001</v>
      </c>
      <c r="O456" s="126">
        <v>0.16416114700000001</v>
      </c>
      <c r="P456" s="126">
        <v>0.17569069600000001</v>
      </c>
      <c r="Q456" s="126">
        <v>1.7166227030000001</v>
      </c>
      <c r="R456" s="135">
        <v>0.11409999999999999</v>
      </c>
      <c r="S456" s="126"/>
      <c r="T456" s="126">
        <v>-5.3316501000000002E-2</v>
      </c>
      <c r="U456" s="126">
        <v>8.4059724000000002E-2</v>
      </c>
      <c r="V456" s="126">
        <v>0.134180562</v>
      </c>
      <c r="W456" s="126">
        <v>0.116135562</v>
      </c>
      <c r="X456" s="126">
        <v>0.152406498</v>
      </c>
      <c r="Y456" s="126">
        <v>1.5425946639999999</v>
      </c>
      <c r="Z456" s="135">
        <v>9.06E-2</v>
      </c>
      <c r="AA456" s="126"/>
      <c r="AB456" s="126"/>
      <c r="AC456" s="126"/>
      <c r="AD456" s="126"/>
      <c r="AE456" s="126"/>
      <c r="AF456" s="135">
        <v>2.3599999999999999E-2</v>
      </c>
      <c r="AG456" s="126">
        <v>0.174028038</v>
      </c>
      <c r="AH456" s="126"/>
      <c r="AI456" s="126"/>
      <c r="AJ456" s="126"/>
      <c r="AK456" s="126"/>
    </row>
    <row r="457" spans="1:37" ht="18" customHeight="1">
      <c r="A457" s="126"/>
      <c r="B457" s="126"/>
      <c r="C457" s="126"/>
      <c r="D457" s="126"/>
      <c r="E457" s="126"/>
      <c r="F457" s="134">
        <v>38322</v>
      </c>
      <c r="G457" s="134">
        <v>41244</v>
      </c>
      <c r="H457" s="134">
        <v>38322</v>
      </c>
      <c r="I457" s="134">
        <v>42705</v>
      </c>
      <c r="J457" s="134">
        <v>37956</v>
      </c>
      <c r="K457" s="126"/>
      <c r="L457" s="126">
        <v>0.22464052400000001</v>
      </c>
      <c r="M457" s="126">
        <v>0.103943622</v>
      </c>
      <c r="N457" s="126">
        <v>0.22464052400000001</v>
      </c>
      <c r="O457" s="126">
        <v>4.8077380000000003E-2</v>
      </c>
      <c r="P457" s="126">
        <v>5.7538615000000001E-2</v>
      </c>
      <c r="Q457" s="126">
        <v>1.932550561</v>
      </c>
      <c r="R457" s="135">
        <v>0.14080000000000001</v>
      </c>
      <c r="S457" s="126"/>
      <c r="T457" s="126">
        <v>0.13047150199999999</v>
      </c>
      <c r="U457" s="126">
        <v>0.100915194</v>
      </c>
      <c r="V457" s="126">
        <v>0.13047150199999999</v>
      </c>
      <c r="W457" s="126">
        <v>3.7457123000000002E-2</v>
      </c>
      <c r="X457" s="126">
        <v>2.2718952000000001E-2</v>
      </c>
      <c r="Y457" s="126">
        <v>1.525060793</v>
      </c>
      <c r="Z457" s="135">
        <v>8.8099999999999998E-2</v>
      </c>
      <c r="AA457" s="126"/>
      <c r="AB457" s="126"/>
      <c r="AC457" s="126"/>
      <c r="AD457" s="126"/>
      <c r="AE457" s="126"/>
      <c r="AF457" s="135">
        <v>5.28E-2</v>
      </c>
      <c r="AG457" s="126">
        <v>0.40748976799999997</v>
      </c>
      <c r="AH457" s="126"/>
      <c r="AI457" s="126"/>
      <c r="AJ457" s="126"/>
      <c r="AK457" s="126"/>
    </row>
    <row r="458" spans="1:37" ht="18" customHeight="1">
      <c r="A458" s="126"/>
      <c r="B458" s="126"/>
      <c r="C458" s="126"/>
      <c r="D458" s="126"/>
      <c r="E458" s="126"/>
      <c r="F458" s="134">
        <v>41974</v>
      </c>
      <c r="G458" s="134">
        <v>40513</v>
      </c>
      <c r="H458" s="134">
        <v>44896</v>
      </c>
      <c r="I458" s="134">
        <v>41974</v>
      </c>
      <c r="J458" s="134">
        <v>43435</v>
      </c>
      <c r="K458" s="126"/>
      <c r="L458" s="126">
        <v>9.7781324000000003E-2</v>
      </c>
      <c r="M458" s="126">
        <v>-2.3338489999999998E-3</v>
      </c>
      <c r="N458" s="126">
        <v>-7.6337504E-2</v>
      </c>
      <c r="O458" s="126">
        <v>9.7781324000000003E-2</v>
      </c>
      <c r="P458" s="126">
        <v>-1.2468648000000001E-2</v>
      </c>
      <c r="Q458" s="126">
        <v>1.110069524</v>
      </c>
      <c r="R458" s="135">
        <v>2.1100000000000001E-2</v>
      </c>
      <c r="S458" s="126"/>
      <c r="T458" s="126">
        <v>7.8593466000000001E-2</v>
      </c>
      <c r="U458" s="126">
        <v>-1.3027189E-2</v>
      </c>
      <c r="V458" s="126">
        <v>-0.100910782</v>
      </c>
      <c r="W458" s="126">
        <v>7.8593466000000001E-2</v>
      </c>
      <c r="X458" s="126">
        <v>-2.5883666999999999E-2</v>
      </c>
      <c r="Y458" s="126">
        <v>1.0175169470000001</v>
      </c>
      <c r="Z458" s="135">
        <v>3.5000000000000001E-3</v>
      </c>
      <c r="AA458" s="126"/>
      <c r="AB458" s="126"/>
      <c r="AC458" s="126"/>
      <c r="AD458" s="126"/>
      <c r="AE458" s="126"/>
      <c r="AF458" s="135">
        <v>1.7600000000000001E-2</v>
      </c>
      <c r="AG458" s="126">
        <v>9.2552575999999998E-2</v>
      </c>
      <c r="AH458" s="126"/>
      <c r="AI458" s="126"/>
      <c r="AJ458" s="126"/>
      <c r="AK458" s="126"/>
    </row>
    <row r="459" spans="1:37" ht="18" customHeight="1">
      <c r="A459" s="126"/>
      <c r="B459" s="126"/>
      <c r="C459" s="126"/>
      <c r="D459" s="126"/>
      <c r="E459" s="126"/>
      <c r="F459" s="134">
        <v>40148</v>
      </c>
      <c r="G459" s="134">
        <v>37591</v>
      </c>
      <c r="H459" s="134">
        <v>43070</v>
      </c>
      <c r="I459" s="134">
        <v>44896</v>
      </c>
      <c r="J459" s="134">
        <v>39052</v>
      </c>
      <c r="K459" s="126"/>
      <c r="L459" s="126">
        <v>0.114944221</v>
      </c>
      <c r="M459" s="126">
        <v>-0.110106469</v>
      </c>
      <c r="N459" s="126">
        <v>5.8498151999999998E-2</v>
      </c>
      <c r="O459" s="126">
        <v>-7.6337504E-2</v>
      </c>
      <c r="P459" s="126">
        <v>0.162901881</v>
      </c>
      <c r="Q459" s="126">
        <v>1.1617183929999999</v>
      </c>
      <c r="R459" s="135">
        <v>3.04E-2</v>
      </c>
      <c r="S459" s="126"/>
      <c r="T459" s="126">
        <v>8.4059724000000002E-2</v>
      </c>
      <c r="U459" s="126">
        <v>-0.103872702</v>
      </c>
      <c r="V459" s="126">
        <v>4.6875676999999998E-2</v>
      </c>
      <c r="W459" s="126">
        <v>-0.100910782</v>
      </c>
      <c r="X459" s="126">
        <v>0.106798614</v>
      </c>
      <c r="Y459" s="126">
        <v>1.0334994120000001</v>
      </c>
      <c r="Z459" s="135">
        <v>6.6E-3</v>
      </c>
      <c r="AA459" s="126"/>
      <c r="AB459" s="126"/>
      <c r="AC459" s="126"/>
      <c r="AD459" s="126"/>
      <c r="AE459" s="126"/>
      <c r="AF459" s="135">
        <v>2.3800000000000002E-2</v>
      </c>
      <c r="AG459" s="126">
        <v>0.12821898100000001</v>
      </c>
      <c r="AH459" s="126"/>
      <c r="AI459" s="126"/>
      <c r="AJ459" s="126"/>
      <c r="AK459" s="126"/>
    </row>
    <row r="460" spans="1:37" ht="18" customHeight="1">
      <c r="A460" s="126"/>
      <c r="B460" s="126"/>
      <c r="C460" s="126"/>
      <c r="D460" s="126"/>
      <c r="E460" s="126"/>
      <c r="F460" s="134">
        <v>37591</v>
      </c>
      <c r="G460" s="134">
        <v>37956</v>
      </c>
      <c r="H460" s="134">
        <v>39052</v>
      </c>
      <c r="I460" s="134">
        <v>41244</v>
      </c>
      <c r="J460" s="134">
        <v>42339</v>
      </c>
      <c r="K460" s="126"/>
      <c r="L460" s="126">
        <v>-0.110106469</v>
      </c>
      <c r="M460" s="126">
        <v>5.7538615000000001E-2</v>
      </c>
      <c r="N460" s="126">
        <v>0.162901881</v>
      </c>
      <c r="O460" s="126">
        <v>0.103943622</v>
      </c>
      <c r="P460" s="126">
        <v>4.2629688999999998E-2</v>
      </c>
      <c r="Q460" s="126">
        <v>1.292925316</v>
      </c>
      <c r="R460" s="135">
        <v>5.2699999999999997E-2</v>
      </c>
      <c r="S460" s="126"/>
      <c r="T460" s="126">
        <v>-0.103872702</v>
      </c>
      <c r="U460" s="126">
        <v>2.2718952000000001E-2</v>
      </c>
      <c r="V460" s="126">
        <v>0.106798614</v>
      </c>
      <c r="W460" s="126">
        <v>0.100915194</v>
      </c>
      <c r="X460" s="126">
        <v>1.8520312000000001E-2</v>
      </c>
      <c r="Y460" s="126">
        <v>1.156132484</v>
      </c>
      <c r="Z460" s="135">
        <v>2.9399999999999999E-2</v>
      </c>
      <c r="AA460" s="126"/>
      <c r="AB460" s="126"/>
      <c r="AC460" s="126"/>
      <c r="AD460" s="126"/>
      <c r="AE460" s="126"/>
      <c r="AF460" s="135">
        <v>2.3300000000000001E-2</v>
      </c>
      <c r="AG460" s="126">
        <v>0.136792832</v>
      </c>
      <c r="AH460" s="126"/>
      <c r="AI460" s="126"/>
      <c r="AJ460" s="126"/>
      <c r="AK460" s="126"/>
    </row>
    <row r="461" spans="1:37" ht="18" customHeight="1">
      <c r="A461" s="126"/>
      <c r="B461" s="126"/>
      <c r="C461" s="126"/>
      <c r="D461" s="126"/>
      <c r="E461" s="126"/>
      <c r="F461" s="134">
        <v>39052</v>
      </c>
      <c r="G461" s="134">
        <v>38322</v>
      </c>
      <c r="H461" s="134">
        <v>44896</v>
      </c>
      <c r="I461" s="134">
        <v>39052</v>
      </c>
      <c r="J461" s="134">
        <v>42705</v>
      </c>
      <c r="K461" s="126"/>
      <c r="L461" s="126">
        <v>0.162901881</v>
      </c>
      <c r="M461" s="126">
        <v>0.22464052400000001</v>
      </c>
      <c r="N461" s="126">
        <v>-7.6337504E-2</v>
      </c>
      <c r="O461" s="126">
        <v>0.162901881</v>
      </c>
      <c r="P461" s="126">
        <v>4.8077380000000003E-2</v>
      </c>
      <c r="Q461" s="126">
        <v>1.6857054849999999</v>
      </c>
      <c r="R461" s="135">
        <v>0.1101</v>
      </c>
      <c r="S461" s="126"/>
      <c r="T461" s="126">
        <v>0.106798614</v>
      </c>
      <c r="U461" s="126">
        <v>0.13047150199999999</v>
      </c>
      <c r="V461" s="126">
        <v>-0.100910782</v>
      </c>
      <c r="W461" s="126">
        <v>0.106798614</v>
      </c>
      <c r="X461" s="126">
        <v>3.7457123000000002E-2</v>
      </c>
      <c r="Y461" s="126">
        <v>1.3239438809999999</v>
      </c>
      <c r="Z461" s="135">
        <v>5.7700000000000001E-2</v>
      </c>
      <c r="AA461" s="126"/>
      <c r="AB461" s="126"/>
      <c r="AC461" s="126"/>
      <c r="AD461" s="126"/>
      <c r="AE461" s="126"/>
      <c r="AF461" s="135">
        <v>5.2400000000000002E-2</v>
      </c>
      <c r="AG461" s="126">
        <v>0.36176160299999999</v>
      </c>
      <c r="AH461" s="126"/>
      <c r="AI461" s="126"/>
      <c r="AJ461" s="126"/>
      <c r="AK461" s="126"/>
    </row>
    <row r="462" spans="1:37" ht="18" customHeight="1">
      <c r="A462" s="126"/>
      <c r="B462" s="126"/>
      <c r="C462" s="126"/>
      <c r="D462" s="126"/>
      <c r="E462" s="126"/>
      <c r="F462" s="134">
        <v>41244</v>
      </c>
      <c r="G462" s="134">
        <v>38687</v>
      </c>
      <c r="H462" s="134">
        <v>42339</v>
      </c>
      <c r="I462" s="134">
        <v>42705</v>
      </c>
      <c r="J462" s="134">
        <v>44531</v>
      </c>
      <c r="K462" s="126"/>
      <c r="L462" s="126">
        <v>0.103943622</v>
      </c>
      <c r="M462" s="126">
        <v>0.15985938099999999</v>
      </c>
      <c r="N462" s="126">
        <v>4.2629688999999998E-2</v>
      </c>
      <c r="O462" s="126">
        <v>4.8077380000000003E-2</v>
      </c>
      <c r="P462" s="126">
        <v>0.16416114700000001</v>
      </c>
      <c r="Q462" s="126">
        <v>1.679794088</v>
      </c>
      <c r="R462" s="135">
        <v>0.10929999999999999</v>
      </c>
      <c r="S462" s="126"/>
      <c r="T462" s="126">
        <v>0.100915194</v>
      </c>
      <c r="U462" s="126">
        <v>0.12530372300000001</v>
      </c>
      <c r="V462" s="126">
        <v>1.8520312000000001E-2</v>
      </c>
      <c r="W462" s="126">
        <v>3.7457123000000002E-2</v>
      </c>
      <c r="X462" s="126">
        <v>0.116135562</v>
      </c>
      <c r="Y462" s="126">
        <v>1.4893382799999999</v>
      </c>
      <c r="Z462" s="135">
        <v>8.2900000000000001E-2</v>
      </c>
      <c r="AA462" s="126"/>
      <c r="AB462" s="126"/>
      <c r="AC462" s="126"/>
      <c r="AD462" s="126"/>
      <c r="AE462" s="126"/>
      <c r="AF462" s="135">
        <v>2.64E-2</v>
      </c>
      <c r="AG462" s="126">
        <v>0.190455808</v>
      </c>
      <c r="AH462" s="126"/>
      <c r="AI462" s="126"/>
      <c r="AJ462" s="126"/>
      <c r="AK462" s="126"/>
    </row>
    <row r="463" spans="1:37" ht="18" customHeight="1">
      <c r="A463" s="126"/>
      <c r="B463" s="126"/>
      <c r="C463" s="126"/>
      <c r="D463" s="126"/>
      <c r="E463" s="126"/>
      <c r="F463" s="134">
        <v>41244</v>
      </c>
      <c r="G463" s="134">
        <v>40148</v>
      </c>
      <c r="H463" s="134">
        <v>40148</v>
      </c>
      <c r="I463" s="134">
        <v>42705</v>
      </c>
      <c r="J463" s="134">
        <v>44166</v>
      </c>
      <c r="K463" s="126"/>
      <c r="L463" s="126">
        <v>0.103943622</v>
      </c>
      <c r="M463" s="126">
        <v>0.114944221</v>
      </c>
      <c r="N463" s="126">
        <v>0.114944221</v>
      </c>
      <c r="O463" s="126">
        <v>4.8077380000000003E-2</v>
      </c>
      <c r="P463" s="126">
        <v>-2.7078563999999999E-2</v>
      </c>
      <c r="Q463" s="126">
        <v>1.4259394809999999</v>
      </c>
      <c r="R463" s="135">
        <v>7.3499999999999996E-2</v>
      </c>
      <c r="S463" s="126"/>
      <c r="T463" s="126">
        <v>0.100915194</v>
      </c>
      <c r="U463" s="126">
        <v>8.4059724000000002E-2</v>
      </c>
      <c r="V463" s="126">
        <v>8.4059724000000002E-2</v>
      </c>
      <c r="W463" s="126">
        <v>3.7457123000000002E-2</v>
      </c>
      <c r="X463" s="126">
        <v>-2.9131743000000002E-2</v>
      </c>
      <c r="Y463" s="126">
        <v>1.319641386</v>
      </c>
      <c r="Z463" s="135">
        <v>5.7000000000000002E-2</v>
      </c>
      <c r="AA463" s="126"/>
      <c r="AB463" s="126"/>
      <c r="AC463" s="126"/>
      <c r="AD463" s="126"/>
      <c r="AE463" s="126"/>
      <c r="AF463" s="135">
        <v>1.6500000000000001E-2</v>
      </c>
      <c r="AG463" s="126">
        <v>0.106298095</v>
      </c>
      <c r="AH463" s="126"/>
      <c r="AI463" s="126"/>
      <c r="AJ463" s="126"/>
      <c r="AK463" s="126"/>
    </row>
    <row r="464" spans="1:37" ht="18" customHeight="1">
      <c r="A464" s="126"/>
      <c r="B464" s="126"/>
      <c r="C464" s="126"/>
      <c r="D464" s="126"/>
      <c r="E464" s="126"/>
      <c r="F464" s="134">
        <v>43435</v>
      </c>
      <c r="G464" s="134">
        <v>42705</v>
      </c>
      <c r="H464" s="134">
        <v>44531</v>
      </c>
      <c r="I464" s="134">
        <v>44896</v>
      </c>
      <c r="J464" s="134">
        <v>44166</v>
      </c>
      <c r="K464" s="126"/>
      <c r="L464" s="126">
        <v>-1.2468648000000001E-2</v>
      </c>
      <c r="M464" s="126">
        <v>4.8077380000000003E-2</v>
      </c>
      <c r="N464" s="126">
        <v>0.16416114700000001</v>
      </c>
      <c r="O464" s="126">
        <v>-7.6337504E-2</v>
      </c>
      <c r="P464" s="126">
        <v>-2.7078563999999999E-2</v>
      </c>
      <c r="Q464" s="126">
        <v>1.1011485940000001</v>
      </c>
      <c r="R464" s="135">
        <v>1.95E-2</v>
      </c>
      <c r="S464" s="126"/>
      <c r="T464" s="126">
        <v>-2.5883666999999999E-2</v>
      </c>
      <c r="U464" s="126">
        <v>3.7457123000000002E-2</v>
      </c>
      <c r="V464" s="126">
        <v>0.116135562</v>
      </c>
      <c r="W464" s="126">
        <v>-0.100910782</v>
      </c>
      <c r="X464" s="126">
        <v>-2.9131743000000002E-2</v>
      </c>
      <c r="Y464" s="126">
        <v>0.99766921399999997</v>
      </c>
      <c r="Z464" s="135">
        <v>-5.0000000000000001E-4</v>
      </c>
      <c r="AA464" s="126"/>
      <c r="AB464" s="126"/>
      <c r="AC464" s="126"/>
      <c r="AD464" s="126"/>
      <c r="AE464" s="126"/>
      <c r="AF464" s="135">
        <v>1.9900000000000001E-2</v>
      </c>
      <c r="AG464" s="126">
        <v>0.10347938</v>
      </c>
      <c r="AH464" s="126"/>
      <c r="AI464" s="126"/>
      <c r="AJ464" s="126"/>
      <c r="AK464" s="126"/>
    </row>
    <row r="465" spans="1:37" ht="18" customHeight="1">
      <c r="A465" s="126"/>
      <c r="B465" s="126"/>
      <c r="C465" s="126"/>
      <c r="D465" s="126"/>
      <c r="E465" s="126"/>
      <c r="F465" s="134">
        <v>41609</v>
      </c>
      <c r="G465" s="134">
        <v>40878</v>
      </c>
      <c r="H465" s="134">
        <v>39417</v>
      </c>
      <c r="I465" s="134">
        <v>37591</v>
      </c>
      <c r="J465" s="134">
        <v>44166</v>
      </c>
      <c r="K465" s="126"/>
      <c r="L465" s="126">
        <v>0.17569069600000001</v>
      </c>
      <c r="M465" s="126">
        <v>-5.5772149E-2</v>
      </c>
      <c r="N465" s="126">
        <v>3.2035421000000001E-2</v>
      </c>
      <c r="O465" s="126">
        <v>-0.110106469</v>
      </c>
      <c r="P465" s="126">
        <v>-2.7078563999999999E-2</v>
      </c>
      <c r="Q465" s="126">
        <v>1.0148785360000001</v>
      </c>
      <c r="R465" s="135">
        <v>3.0000000000000001E-3</v>
      </c>
      <c r="S465" s="126"/>
      <c r="T465" s="126">
        <v>0.152406498</v>
      </c>
      <c r="U465" s="126">
        <v>-5.3316501000000002E-2</v>
      </c>
      <c r="V465" s="126">
        <v>1.0598691E-2</v>
      </c>
      <c r="W465" s="126">
        <v>-0.103872702</v>
      </c>
      <c r="X465" s="126">
        <v>-2.9131743000000002E-2</v>
      </c>
      <c r="Y465" s="126">
        <v>0.97695395600000001</v>
      </c>
      <c r="Z465" s="135">
        <v>-4.7000000000000002E-3</v>
      </c>
      <c r="AA465" s="126"/>
      <c r="AB465" s="126"/>
      <c r="AC465" s="126"/>
      <c r="AD465" s="126"/>
      <c r="AE465" s="126"/>
      <c r="AF465" s="135">
        <v>7.6E-3</v>
      </c>
      <c r="AG465" s="126">
        <v>3.7924579999999999E-2</v>
      </c>
      <c r="AH465" s="126"/>
      <c r="AI465" s="126"/>
      <c r="AJ465" s="126"/>
      <c r="AK465" s="126"/>
    </row>
    <row r="466" spans="1:37" ht="18" customHeight="1">
      <c r="A466" s="126"/>
      <c r="B466" s="126"/>
      <c r="C466" s="126"/>
      <c r="D466" s="126"/>
      <c r="E466" s="126"/>
      <c r="F466" s="134">
        <v>42705</v>
      </c>
      <c r="G466" s="134">
        <v>41609</v>
      </c>
      <c r="H466" s="134">
        <v>37591</v>
      </c>
      <c r="I466" s="134">
        <v>38687</v>
      </c>
      <c r="J466" s="134">
        <v>40148</v>
      </c>
      <c r="K466" s="126"/>
      <c r="L466" s="126">
        <v>4.8077380000000003E-2</v>
      </c>
      <c r="M466" s="126">
        <v>0.17569069600000001</v>
      </c>
      <c r="N466" s="126">
        <v>-0.110106469</v>
      </c>
      <c r="O466" s="126">
        <v>0.15985938099999999</v>
      </c>
      <c r="P466" s="126">
        <v>0.114944221</v>
      </c>
      <c r="Q466" s="126">
        <v>1.4747156770000001</v>
      </c>
      <c r="R466" s="135">
        <v>8.0799999999999997E-2</v>
      </c>
      <c r="S466" s="126"/>
      <c r="T466" s="126">
        <v>3.7457123000000002E-2</v>
      </c>
      <c r="U466" s="126">
        <v>0.152406498</v>
      </c>
      <c r="V466" s="126">
        <v>-0.103872702</v>
      </c>
      <c r="W466" s="126">
        <v>0.12530372300000001</v>
      </c>
      <c r="X466" s="126">
        <v>8.4059724000000002E-2</v>
      </c>
      <c r="Y466" s="126">
        <v>1.3436024019999999</v>
      </c>
      <c r="Z466" s="135">
        <v>6.0900000000000003E-2</v>
      </c>
      <c r="AA466" s="126"/>
      <c r="AB466" s="126"/>
      <c r="AC466" s="126"/>
      <c r="AD466" s="126"/>
      <c r="AE466" s="126"/>
      <c r="AF466" s="135">
        <v>1.9900000000000001E-2</v>
      </c>
      <c r="AG466" s="126">
        <v>0.131113275</v>
      </c>
      <c r="AH466" s="126"/>
      <c r="AI466" s="126"/>
      <c r="AJ466" s="126"/>
      <c r="AK466" s="126"/>
    </row>
    <row r="467" spans="1:37" ht="18" customHeight="1">
      <c r="A467" s="126"/>
      <c r="B467" s="126"/>
      <c r="C467" s="126"/>
      <c r="D467" s="126"/>
      <c r="E467" s="126"/>
      <c r="F467" s="134">
        <v>37591</v>
      </c>
      <c r="G467" s="134">
        <v>41974</v>
      </c>
      <c r="H467" s="134">
        <v>41244</v>
      </c>
      <c r="I467" s="134">
        <v>43800</v>
      </c>
      <c r="J467" s="134">
        <v>41609</v>
      </c>
      <c r="K467" s="126"/>
      <c r="L467" s="126">
        <v>-0.110106469</v>
      </c>
      <c r="M467" s="126">
        <v>9.7781324000000003E-2</v>
      </c>
      <c r="N467" s="126">
        <v>0.103943622</v>
      </c>
      <c r="O467" s="126">
        <v>0.14133490000000001</v>
      </c>
      <c r="P467" s="126">
        <v>0.17569069600000001</v>
      </c>
      <c r="Q467" s="126">
        <v>1.504776036</v>
      </c>
      <c r="R467" s="135">
        <v>8.5199999999999998E-2</v>
      </c>
      <c r="S467" s="126"/>
      <c r="T467" s="126">
        <v>-0.103872702</v>
      </c>
      <c r="U467" s="126">
        <v>7.8593466000000001E-2</v>
      </c>
      <c r="V467" s="126">
        <v>0.100915194</v>
      </c>
      <c r="W467" s="126">
        <v>0.134180562</v>
      </c>
      <c r="X467" s="126">
        <v>0.152406498</v>
      </c>
      <c r="Y467" s="126">
        <v>1.436519275</v>
      </c>
      <c r="Z467" s="135">
        <v>7.51E-2</v>
      </c>
      <c r="AA467" s="126"/>
      <c r="AB467" s="126"/>
      <c r="AC467" s="126"/>
      <c r="AD467" s="126"/>
      <c r="AE467" s="126"/>
      <c r="AF467" s="135">
        <v>0.01</v>
      </c>
      <c r="AG467" s="126">
        <v>6.8256760999999999E-2</v>
      </c>
      <c r="AH467" s="126"/>
      <c r="AI467" s="126"/>
      <c r="AJ467" s="126"/>
      <c r="AK467" s="126"/>
    </row>
    <row r="468" spans="1:37" ht="18" customHeight="1">
      <c r="A468" s="126"/>
      <c r="B468" s="126"/>
      <c r="C468" s="126"/>
      <c r="D468" s="126"/>
      <c r="E468" s="126"/>
      <c r="F468" s="134">
        <v>41609</v>
      </c>
      <c r="G468" s="134">
        <v>41974</v>
      </c>
      <c r="H468" s="134">
        <v>43800</v>
      </c>
      <c r="I468" s="134">
        <v>41609</v>
      </c>
      <c r="J468" s="134">
        <v>44166</v>
      </c>
      <c r="K468" s="126"/>
      <c r="L468" s="126">
        <v>0.17569069600000001</v>
      </c>
      <c r="M468" s="126">
        <v>9.7781324000000003E-2</v>
      </c>
      <c r="N468" s="126">
        <v>0.14133490000000001</v>
      </c>
      <c r="O468" s="126">
        <v>0.17569069600000001</v>
      </c>
      <c r="P468" s="126">
        <v>-2.7078563999999999E-2</v>
      </c>
      <c r="Q468" s="126">
        <v>1.756668385</v>
      </c>
      <c r="R468" s="135">
        <v>0.1193</v>
      </c>
      <c r="S468" s="126"/>
      <c r="T468" s="126">
        <v>0.152406498</v>
      </c>
      <c r="U468" s="126">
        <v>7.8593466000000001E-2</v>
      </c>
      <c r="V468" s="126">
        <v>0.134180562</v>
      </c>
      <c r="W468" s="126">
        <v>0.152406498</v>
      </c>
      <c r="X468" s="126">
        <v>-2.9131743000000002E-2</v>
      </c>
      <c r="Y468" s="126">
        <v>1.629796697</v>
      </c>
      <c r="Z468" s="135">
        <v>0.1026</v>
      </c>
      <c r="AA468" s="126"/>
      <c r="AB468" s="126"/>
      <c r="AC468" s="126"/>
      <c r="AD468" s="126"/>
      <c r="AE468" s="126"/>
      <c r="AF468" s="135">
        <v>1.67E-2</v>
      </c>
      <c r="AG468" s="126">
        <v>0.12687168800000001</v>
      </c>
      <c r="AH468" s="126"/>
      <c r="AI468" s="126"/>
      <c r="AJ468" s="126"/>
      <c r="AK468" s="126"/>
    </row>
    <row r="469" spans="1:37" ht="18" customHeight="1">
      <c r="A469" s="126"/>
      <c r="B469" s="126"/>
      <c r="C469" s="126"/>
      <c r="D469" s="126"/>
      <c r="E469" s="126"/>
      <c r="F469" s="134">
        <v>40878</v>
      </c>
      <c r="G469" s="134">
        <v>42705</v>
      </c>
      <c r="H469" s="134">
        <v>37591</v>
      </c>
      <c r="I469" s="134">
        <v>41974</v>
      </c>
      <c r="J469" s="134">
        <v>40878</v>
      </c>
      <c r="K469" s="126"/>
      <c r="L469" s="126">
        <v>-5.5772149E-2</v>
      </c>
      <c r="M469" s="126">
        <v>4.8077380000000003E-2</v>
      </c>
      <c r="N469" s="126">
        <v>-0.110106469</v>
      </c>
      <c r="O469" s="126">
        <v>9.7781324000000003E-2</v>
      </c>
      <c r="P469" s="126">
        <v>-5.5772149E-2</v>
      </c>
      <c r="Q469" s="126">
        <v>0.92700894700000003</v>
      </c>
      <c r="R469" s="135">
        <v>-1.4999999999999999E-2</v>
      </c>
      <c r="S469" s="126"/>
      <c r="T469" s="126">
        <v>-5.3316501000000002E-2</v>
      </c>
      <c r="U469" s="126">
        <v>3.7457123000000002E-2</v>
      </c>
      <c r="V469" s="126">
        <v>-0.103872702</v>
      </c>
      <c r="W469" s="126">
        <v>7.8593466000000001E-2</v>
      </c>
      <c r="X469" s="126">
        <v>-5.3316501000000002E-2</v>
      </c>
      <c r="Y469" s="126">
        <v>0.90986857399999999</v>
      </c>
      <c r="Z469" s="135">
        <v>-1.8700000000000001E-2</v>
      </c>
      <c r="AA469" s="126"/>
      <c r="AB469" s="126"/>
      <c r="AC469" s="126"/>
      <c r="AD469" s="126"/>
      <c r="AE469" s="126"/>
      <c r="AF469" s="135">
        <v>3.7000000000000002E-3</v>
      </c>
      <c r="AG469" s="126">
        <v>1.7140373E-2</v>
      </c>
      <c r="AH469" s="126"/>
      <c r="AI469" s="126"/>
      <c r="AJ469" s="126"/>
      <c r="AK469" s="126"/>
    </row>
    <row r="470" spans="1:37" ht="18" customHeight="1">
      <c r="A470" s="126"/>
      <c r="B470" s="126"/>
      <c r="C470" s="126"/>
      <c r="D470" s="126"/>
      <c r="E470" s="126"/>
      <c r="F470" s="134">
        <v>38322</v>
      </c>
      <c r="G470" s="134">
        <v>43070</v>
      </c>
      <c r="H470" s="134">
        <v>42339</v>
      </c>
      <c r="I470" s="134">
        <v>43800</v>
      </c>
      <c r="J470" s="134">
        <v>40878</v>
      </c>
      <c r="K470" s="126"/>
      <c r="L470" s="126">
        <v>0.22464052400000001</v>
      </c>
      <c r="M470" s="126">
        <v>5.8498151999999998E-2</v>
      </c>
      <c r="N470" s="126">
        <v>4.2629688999999998E-2</v>
      </c>
      <c r="O470" s="126">
        <v>0.14133490000000001</v>
      </c>
      <c r="P470" s="126">
        <v>-5.5772149E-2</v>
      </c>
      <c r="Q470" s="126">
        <v>1.5088248719999999</v>
      </c>
      <c r="R470" s="135">
        <v>8.5699999999999998E-2</v>
      </c>
      <c r="S470" s="126"/>
      <c r="T470" s="126">
        <v>0.13047150199999999</v>
      </c>
      <c r="U470" s="126">
        <v>4.6875676999999998E-2</v>
      </c>
      <c r="V470" s="126">
        <v>1.8520312000000001E-2</v>
      </c>
      <c r="W470" s="126">
        <v>0.134180562</v>
      </c>
      <c r="X470" s="126">
        <v>-5.3316501000000002E-2</v>
      </c>
      <c r="Y470" s="126">
        <v>1.3188122920000001</v>
      </c>
      <c r="Z470" s="135">
        <v>5.6899999999999999E-2</v>
      </c>
      <c r="AA470" s="126"/>
      <c r="AB470" s="126"/>
      <c r="AC470" s="126"/>
      <c r="AD470" s="126"/>
      <c r="AE470" s="126"/>
      <c r="AF470" s="135">
        <v>2.8799999999999999E-2</v>
      </c>
      <c r="AG470" s="126">
        <v>0.19001257999999999</v>
      </c>
      <c r="AH470" s="126"/>
      <c r="AI470" s="126"/>
      <c r="AJ470" s="126"/>
      <c r="AK470" s="126"/>
    </row>
    <row r="471" spans="1:37" ht="18" customHeight="1">
      <c r="A471" s="126"/>
      <c r="B471" s="126"/>
      <c r="C471" s="126"/>
      <c r="D471" s="126"/>
      <c r="E471" s="126"/>
      <c r="F471" s="134">
        <v>42705</v>
      </c>
      <c r="G471" s="134">
        <v>40148</v>
      </c>
      <c r="H471" s="134">
        <v>40513</v>
      </c>
      <c r="I471" s="134">
        <v>40878</v>
      </c>
      <c r="J471" s="134">
        <v>38322</v>
      </c>
      <c r="K471" s="126"/>
      <c r="L471" s="126">
        <v>4.8077380000000003E-2</v>
      </c>
      <c r="M471" s="126">
        <v>0.114944221</v>
      </c>
      <c r="N471" s="126">
        <v>-2.3338489999999998E-3</v>
      </c>
      <c r="O471" s="126">
        <v>-5.5772149E-2</v>
      </c>
      <c r="P471" s="126">
        <v>0.22464052400000001</v>
      </c>
      <c r="Q471" s="126">
        <v>1.3903508529999999</v>
      </c>
      <c r="R471" s="135">
        <v>6.8099999999999994E-2</v>
      </c>
      <c r="S471" s="126"/>
      <c r="T471" s="126">
        <v>3.7457123000000002E-2</v>
      </c>
      <c r="U471" s="126">
        <v>8.4059724000000002E-2</v>
      </c>
      <c r="V471" s="126">
        <v>-1.3027189E-2</v>
      </c>
      <c r="W471" s="126">
        <v>-5.3316501000000002E-2</v>
      </c>
      <c r="X471" s="126">
        <v>0.13047150199999999</v>
      </c>
      <c r="Y471" s="126">
        <v>1.2039943559999999</v>
      </c>
      <c r="Z471" s="135">
        <v>3.78E-2</v>
      </c>
      <c r="AA471" s="126"/>
      <c r="AB471" s="126"/>
      <c r="AC471" s="126"/>
      <c r="AD471" s="126"/>
      <c r="AE471" s="126"/>
      <c r="AF471" s="135">
        <v>3.0300000000000001E-2</v>
      </c>
      <c r="AG471" s="126">
        <v>0.18635649700000001</v>
      </c>
      <c r="AH471" s="126"/>
      <c r="AI471" s="126"/>
      <c r="AJ471" s="126"/>
      <c r="AK471" s="126"/>
    </row>
    <row r="472" spans="1:37" ht="18" customHeight="1">
      <c r="A472" s="126"/>
      <c r="B472" s="126"/>
      <c r="C472" s="126"/>
      <c r="D472" s="126"/>
      <c r="E472" s="126"/>
      <c r="F472" s="134">
        <v>44531</v>
      </c>
      <c r="G472" s="134">
        <v>39417</v>
      </c>
      <c r="H472" s="134">
        <v>40148</v>
      </c>
      <c r="I472" s="134">
        <v>40878</v>
      </c>
      <c r="J472" s="134">
        <v>44166</v>
      </c>
      <c r="K472" s="126"/>
      <c r="L472" s="126">
        <v>0.16416114700000001</v>
      </c>
      <c r="M472" s="126">
        <v>3.2035421000000001E-2</v>
      </c>
      <c r="N472" s="126">
        <v>0.114944221</v>
      </c>
      <c r="O472" s="126">
        <v>-5.5772149E-2</v>
      </c>
      <c r="P472" s="126">
        <v>-2.7078563999999999E-2</v>
      </c>
      <c r="Q472" s="126">
        <v>1.2564497400000001</v>
      </c>
      <c r="R472" s="135">
        <v>4.6699999999999998E-2</v>
      </c>
      <c r="S472" s="126"/>
      <c r="T472" s="126">
        <v>0.116135562</v>
      </c>
      <c r="U472" s="126">
        <v>1.0598691E-2</v>
      </c>
      <c r="V472" s="126">
        <v>8.4059724000000002E-2</v>
      </c>
      <c r="W472" s="126">
        <v>-5.3316501000000002E-2</v>
      </c>
      <c r="X472" s="126">
        <v>-2.9131743000000002E-2</v>
      </c>
      <c r="Y472" s="126">
        <v>1.1369460149999999</v>
      </c>
      <c r="Z472" s="135">
        <v>2.5999999999999999E-2</v>
      </c>
      <c r="AA472" s="126"/>
      <c r="AB472" s="126"/>
      <c r="AC472" s="126"/>
      <c r="AD472" s="126"/>
      <c r="AE472" s="126"/>
      <c r="AF472" s="135">
        <v>2.07E-2</v>
      </c>
      <c r="AG472" s="126">
        <v>0.11950372500000001</v>
      </c>
      <c r="AH472" s="126"/>
      <c r="AI472" s="126"/>
      <c r="AJ472" s="126"/>
      <c r="AK472" s="126"/>
    </row>
    <row r="473" spans="1:37" ht="18" customHeight="1">
      <c r="A473" s="126"/>
      <c r="B473" s="126"/>
      <c r="C473" s="126"/>
      <c r="D473" s="126"/>
      <c r="E473" s="126"/>
      <c r="F473" s="134">
        <v>43435</v>
      </c>
      <c r="G473" s="134">
        <v>44166</v>
      </c>
      <c r="H473" s="134">
        <v>44166</v>
      </c>
      <c r="I473" s="134">
        <v>44531</v>
      </c>
      <c r="J473" s="134">
        <v>44896</v>
      </c>
      <c r="K473" s="126"/>
      <c r="L473" s="126">
        <v>-1.2468648000000001E-2</v>
      </c>
      <c r="M473" s="126">
        <v>-2.7078563999999999E-2</v>
      </c>
      <c r="N473" s="126">
        <v>-2.7078563999999999E-2</v>
      </c>
      <c r="O473" s="126">
        <v>0.16416114700000001</v>
      </c>
      <c r="P473" s="126">
        <v>-7.6337504E-2</v>
      </c>
      <c r="Q473" s="126">
        <v>1.021424138</v>
      </c>
      <c r="R473" s="135">
        <v>4.1999999999999997E-3</v>
      </c>
      <c r="S473" s="126"/>
      <c r="T473" s="126">
        <v>-2.5883666999999999E-2</v>
      </c>
      <c r="U473" s="126">
        <v>-2.9131743000000002E-2</v>
      </c>
      <c r="V473" s="126">
        <v>-2.9131743000000002E-2</v>
      </c>
      <c r="W473" s="126">
        <v>0.116135562</v>
      </c>
      <c r="X473" s="126">
        <v>-0.100910782</v>
      </c>
      <c r="Y473" s="126">
        <v>0.93339913399999996</v>
      </c>
      <c r="Z473" s="135">
        <v>-1.37E-2</v>
      </c>
      <c r="AA473" s="126"/>
      <c r="AB473" s="126"/>
      <c r="AC473" s="126"/>
      <c r="AD473" s="126"/>
      <c r="AE473" s="126"/>
      <c r="AF473" s="135">
        <v>1.7899999999999999E-2</v>
      </c>
      <c r="AG473" s="126">
        <v>8.8025004000000004E-2</v>
      </c>
      <c r="AH473" s="126"/>
      <c r="AI473" s="126"/>
      <c r="AJ473" s="126"/>
      <c r="AK473" s="126"/>
    </row>
    <row r="474" spans="1:37" ht="18" customHeight="1">
      <c r="A474" s="126"/>
      <c r="B474" s="126"/>
      <c r="C474" s="126"/>
      <c r="D474" s="126"/>
      <c r="E474" s="126"/>
      <c r="F474" s="134">
        <v>43435</v>
      </c>
      <c r="G474" s="134">
        <v>41244</v>
      </c>
      <c r="H474" s="134">
        <v>43435</v>
      </c>
      <c r="I474" s="134">
        <v>43800</v>
      </c>
      <c r="J474" s="134">
        <v>39417</v>
      </c>
      <c r="K474" s="126"/>
      <c r="L474" s="126">
        <v>-1.2468648000000001E-2</v>
      </c>
      <c r="M474" s="126">
        <v>0.103943622</v>
      </c>
      <c r="N474" s="126">
        <v>-1.2468648000000001E-2</v>
      </c>
      <c r="O474" s="126">
        <v>0.14133490000000001</v>
      </c>
      <c r="P474" s="126">
        <v>3.2035421000000001E-2</v>
      </c>
      <c r="Q474" s="126">
        <v>1.287080722</v>
      </c>
      <c r="R474" s="135">
        <v>5.1799999999999999E-2</v>
      </c>
      <c r="S474" s="126"/>
      <c r="T474" s="126">
        <v>-2.5883666999999999E-2</v>
      </c>
      <c r="U474" s="126">
        <v>0.100915194</v>
      </c>
      <c r="V474" s="126">
        <v>-2.5883666999999999E-2</v>
      </c>
      <c r="W474" s="126">
        <v>0.134180562</v>
      </c>
      <c r="X474" s="126">
        <v>1.0598691E-2</v>
      </c>
      <c r="Y474" s="126">
        <v>1.2140077949999999</v>
      </c>
      <c r="Z474" s="135">
        <v>3.95E-2</v>
      </c>
      <c r="AA474" s="126"/>
      <c r="AB474" s="126"/>
      <c r="AC474" s="126"/>
      <c r="AD474" s="126"/>
      <c r="AE474" s="126"/>
      <c r="AF474" s="135">
        <v>1.2200000000000001E-2</v>
      </c>
      <c r="AG474" s="126">
        <v>7.3072926999999996E-2</v>
      </c>
      <c r="AH474" s="126"/>
      <c r="AI474" s="126"/>
      <c r="AJ474" s="126"/>
      <c r="AK474" s="126"/>
    </row>
    <row r="475" spans="1:37" ht="18" customHeight="1">
      <c r="A475" s="126"/>
      <c r="B475" s="126"/>
      <c r="C475" s="126"/>
      <c r="D475" s="126"/>
      <c r="E475" s="126"/>
      <c r="F475" s="134">
        <v>38687</v>
      </c>
      <c r="G475" s="134">
        <v>37956</v>
      </c>
      <c r="H475" s="134">
        <v>37591</v>
      </c>
      <c r="I475" s="134">
        <v>44166</v>
      </c>
      <c r="J475" s="134">
        <v>39052</v>
      </c>
      <c r="K475" s="126"/>
      <c r="L475" s="126">
        <v>0.15985938099999999</v>
      </c>
      <c r="M475" s="126">
        <v>5.7538615000000001E-2</v>
      </c>
      <c r="N475" s="126">
        <v>-0.110106469</v>
      </c>
      <c r="O475" s="126">
        <v>-2.7078563999999999E-2</v>
      </c>
      <c r="P475" s="126">
        <v>0.162901881</v>
      </c>
      <c r="Q475" s="126">
        <v>1.275215067</v>
      </c>
      <c r="R475" s="135">
        <v>4.9799999999999997E-2</v>
      </c>
      <c r="S475" s="126"/>
      <c r="T475" s="126">
        <v>0.12530372300000001</v>
      </c>
      <c r="U475" s="126">
        <v>2.2718952000000001E-2</v>
      </c>
      <c r="V475" s="126">
        <v>-0.103872702</v>
      </c>
      <c r="W475" s="126">
        <v>-2.9131743000000002E-2</v>
      </c>
      <c r="X475" s="126">
        <v>0.106798614</v>
      </c>
      <c r="Y475" s="126">
        <v>1.1295471989999999</v>
      </c>
      <c r="Z475" s="135">
        <v>2.47E-2</v>
      </c>
      <c r="AA475" s="126"/>
      <c r="AB475" s="126"/>
      <c r="AC475" s="126"/>
      <c r="AD475" s="126"/>
      <c r="AE475" s="126"/>
      <c r="AF475" s="135">
        <v>2.52E-2</v>
      </c>
      <c r="AG475" s="126">
        <v>0.14566786800000001</v>
      </c>
      <c r="AH475" s="126"/>
      <c r="AI475" s="126"/>
      <c r="AJ475" s="126"/>
      <c r="AK475" s="126"/>
    </row>
    <row r="476" spans="1:37" ht="18" customHeight="1">
      <c r="A476" s="126"/>
      <c r="B476" s="126"/>
      <c r="C476" s="126"/>
      <c r="D476" s="126"/>
      <c r="E476" s="126"/>
      <c r="F476" s="134">
        <v>43070</v>
      </c>
      <c r="G476" s="134">
        <v>41609</v>
      </c>
      <c r="H476" s="134">
        <v>37591</v>
      </c>
      <c r="I476" s="134">
        <v>41974</v>
      </c>
      <c r="J476" s="134">
        <v>44166</v>
      </c>
      <c r="K476" s="126"/>
      <c r="L476" s="126">
        <v>5.8498151999999998E-2</v>
      </c>
      <c r="M476" s="126">
        <v>0.17569069600000001</v>
      </c>
      <c r="N476" s="126">
        <v>-0.110106469</v>
      </c>
      <c r="O476" s="126">
        <v>9.7781324000000003E-2</v>
      </c>
      <c r="P476" s="126">
        <v>-2.7078563999999999E-2</v>
      </c>
      <c r="Q476" s="126">
        <v>1.215049893</v>
      </c>
      <c r="R476" s="135">
        <v>3.9699999999999999E-2</v>
      </c>
      <c r="S476" s="126"/>
      <c r="T476" s="126">
        <v>4.6875676999999998E-2</v>
      </c>
      <c r="U476" s="126">
        <v>0.152406498</v>
      </c>
      <c r="V476" s="126">
        <v>-0.103872702</v>
      </c>
      <c r="W476" s="126">
        <v>7.8593466000000001E-2</v>
      </c>
      <c r="X476" s="126">
        <v>-2.9131743000000002E-2</v>
      </c>
      <c r="Y476" s="126">
        <v>1.155890678</v>
      </c>
      <c r="Z476" s="135">
        <v>2.9399999999999999E-2</v>
      </c>
      <c r="AA476" s="126"/>
      <c r="AB476" s="126"/>
      <c r="AC476" s="126"/>
      <c r="AD476" s="126"/>
      <c r="AE476" s="126"/>
      <c r="AF476" s="135">
        <v>1.03E-2</v>
      </c>
      <c r="AG476" s="126">
        <v>5.9159215000000001E-2</v>
      </c>
      <c r="AH476" s="126"/>
      <c r="AI476" s="126"/>
      <c r="AJ476" s="126"/>
      <c r="AK476" s="126"/>
    </row>
    <row r="477" spans="1:37" ht="18" customHeight="1">
      <c r="A477" s="126"/>
      <c r="B477" s="126"/>
      <c r="C477" s="126"/>
      <c r="D477" s="126"/>
      <c r="E477" s="126"/>
      <c r="F477" s="134">
        <v>42705</v>
      </c>
      <c r="G477" s="134">
        <v>43800</v>
      </c>
      <c r="H477" s="134">
        <v>43435</v>
      </c>
      <c r="I477" s="134">
        <v>38687</v>
      </c>
      <c r="J477" s="134">
        <v>37591</v>
      </c>
      <c r="K477" s="126"/>
      <c r="L477" s="126">
        <v>4.8077380000000003E-2</v>
      </c>
      <c r="M477" s="126">
        <v>0.14133490000000001</v>
      </c>
      <c r="N477" s="126">
        <v>-1.2468648000000001E-2</v>
      </c>
      <c r="O477" s="126">
        <v>0.15985938099999999</v>
      </c>
      <c r="P477" s="126">
        <v>-0.110106469</v>
      </c>
      <c r="Q477" s="126">
        <v>1.254449141</v>
      </c>
      <c r="R477" s="135">
        <v>4.6399999999999997E-2</v>
      </c>
      <c r="S477" s="126"/>
      <c r="T477" s="126">
        <v>3.7457123000000002E-2</v>
      </c>
      <c r="U477" s="126">
        <v>0.134180562</v>
      </c>
      <c r="V477" s="126">
        <v>-2.5883666999999999E-2</v>
      </c>
      <c r="W477" s="126">
        <v>0.12530372300000001</v>
      </c>
      <c r="X477" s="126">
        <v>-0.103872702</v>
      </c>
      <c r="Y477" s="126">
        <v>1.1819729560000001</v>
      </c>
      <c r="Z477" s="135">
        <v>3.4000000000000002E-2</v>
      </c>
      <c r="AA477" s="126"/>
      <c r="AB477" s="126"/>
      <c r="AC477" s="126"/>
      <c r="AD477" s="126"/>
      <c r="AE477" s="126"/>
      <c r="AF477" s="135">
        <v>1.24E-2</v>
      </c>
      <c r="AG477" s="126">
        <v>7.2476183999999999E-2</v>
      </c>
      <c r="AH477" s="126"/>
      <c r="AI477" s="126"/>
      <c r="AJ477" s="126"/>
      <c r="AK477" s="126"/>
    </row>
    <row r="478" spans="1:37" ht="18" customHeight="1">
      <c r="A478" s="126"/>
      <c r="B478" s="126"/>
      <c r="C478" s="126"/>
      <c r="D478" s="126"/>
      <c r="E478" s="126"/>
      <c r="F478" s="134">
        <v>39417</v>
      </c>
      <c r="G478" s="134">
        <v>40513</v>
      </c>
      <c r="H478" s="134">
        <v>40878</v>
      </c>
      <c r="I478" s="134">
        <v>38687</v>
      </c>
      <c r="J478" s="134">
        <v>42705</v>
      </c>
      <c r="K478" s="126"/>
      <c r="L478" s="126">
        <v>3.2035421000000001E-2</v>
      </c>
      <c r="M478" s="126">
        <v>-2.3338489999999998E-3</v>
      </c>
      <c r="N478" s="126">
        <v>-5.5772149E-2</v>
      </c>
      <c r="O478" s="126">
        <v>0.15985938099999999</v>
      </c>
      <c r="P478" s="126">
        <v>4.8077380000000003E-2</v>
      </c>
      <c r="Q478" s="126">
        <v>1.199453678</v>
      </c>
      <c r="R478" s="135">
        <v>3.6999999999999998E-2</v>
      </c>
      <c r="S478" s="126"/>
      <c r="T478" s="126">
        <v>1.0598691E-2</v>
      </c>
      <c r="U478" s="126">
        <v>-1.3027189E-2</v>
      </c>
      <c r="V478" s="126">
        <v>-5.3316501000000002E-2</v>
      </c>
      <c r="W478" s="126">
        <v>0.12530372300000001</v>
      </c>
      <c r="X478" s="126">
        <v>3.7457123000000002E-2</v>
      </c>
      <c r="Y478" s="126">
        <v>1.1129518920000001</v>
      </c>
      <c r="Z478" s="135">
        <v>2.1600000000000001E-2</v>
      </c>
      <c r="AA478" s="126"/>
      <c r="AB478" s="126"/>
      <c r="AC478" s="126"/>
      <c r="AD478" s="126"/>
      <c r="AE478" s="126"/>
      <c r="AF478" s="135">
        <v>1.54E-2</v>
      </c>
      <c r="AG478" s="126">
        <v>8.6501785999999997E-2</v>
      </c>
      <c r="AH478" s="126"/>
      <c r="AI478" s="126"/>
      <c r="AJ478" s="126"/>
      <c r="AK478" s="126"/>
    </row>
    <row r="479" spans="1:37" ht="18" customHeight="1">
      <c r="A479" s="126"/>
      <c r="B479" s="126"/>
      <c r="C479" s="126"/>
      <c r="D479" s="126"/>
      <c r="E479" s="126"/>
      <c r="F479" s="134">
        <v>44531</v>
      </c>
      <c r="G479" s="134">
        <v>44166</v>
      </c>
      <c r="H479" s="134">
        <v>44896</v>
      </c>
      <c r="I479" s="134">
        <v>38687</v>
      </c>
      <c r="J479" s="134">
        <v>40513</v>
      </c>
      <c r="K479" s="126"/>
      <c r="L479" s="126">
        <v>0.16416114700000001</v>
      </c>
      <c r="M479" s="126">
        <v>-2.7078563999999999E-2</v>
      </c>
      <c r="N479" s="126">
        <v>-7.6337504E-2</v>
      </c>
      <c r="O479" s="126">
        <v>0.15985938099999999</v>
      </c>
      <c r="P479" s="126">
        <v>-2.3338489999999998E-3</v>
      </c>
      <c r="Q479" s="126">
        <v>1.2439236419999999</v>
      </c>
      <c r="R479" s="135">
        <v>4.4600000000000001E-2</v>
      </c>
      <c r="S479" s="126"/>
      <c r="T479" s="126">
        <v>0.116135562</v>
      </c>
      <c r="U479" s="126">
        <v>-2.9131743000000002E-2</v>
      </c>
      <c r="V479" s="126">
        <v>-0.100910782</v>
      </c>
      <c r="W479" s="126">
        <v>0.12530372300000001</v>
      </c>
      <c r="X479" s="126">
        <v>-1.3027189E-2</v>
      </c>
      <c r="Y479" s="126">
        <v>1.103370483</v>
      </c>
      <c r="Z479" s="135">
        <v>1.9900000000000001E-2</v>
      </c>
      <c r="AA479" s="126"/>
      <c r="AB479" s="126"/>
      <c r="AC479" s="126"/>
      <c r="AD479" s="126"/>
      <c r="AE479" s="126"/>
      <c r="AF479" s="135">
        <v>2.4799999999999999E-2</v>
      </c>
      <c r="AG479" s="126">
        <v>0.14055315900000001</v>
      </c>
      <c r="AH479" s="126"/>
      <c r="AI479" s="126"/>
      <c r="AJ479" s="126"/>
      <c r="AK479" s="126"/>
    </row>
    <row r="480" spans="1:37" ht="18" customHeight="1">
      <c r="A480" s="126"/>
      <c r="B480" s="126"/>
      <c r="C480" s="126"/>
      <c r="D480" s="126"/>
      <c r="E480" s="126"/>
      <c r="F480" s="134">
        <v>41974</v>
      </c>
      <c r="G480" s="134">
        <v>37956</v>
      </c>
      <c r="H480" s="134">
        <v>38322</v>
      </c>
      <c r="I480" s="134">
        <v>43800</v>
      </c>
      <c r="J480" s="134">
        <v>39417</v>
      </c>
      <c r="K480" s="126"/>
      <c r="L480" s="126">
        <v>9.7781324000000003E-2</v>
      </c>
      <c r="M480" s="126">
        <v>5.7538615000000001E-2</v>
      </c>
      <c r="N480" s="126">
        <v>0.22464052400000001</v>
      </c>
      <c r="O480" s="126">
        <v>0.14133490000000001</v>
      </c>
      <c r="P480" s="126">
        <v>3.2035421000000001E-2</v>
      </c>
      <c r="Q480" s="126">
        <v>1.7390357350000001</v>
      </c>
      <c r="R480" s="135">
        <v>0.11700000000000001</v>
      </c>
      <c r="S480" s="126"/>
      <c r="T480" s="126">
        <v>7.8593466000000001E-2</v>
      </c>
      <c r="U480" s="126">
        <v>2.2718952000000001E-2</v>
      </c>
      <c r="V480" s="126">
        <v>0.13047150199999999</v>
      </c>
      <c r="W480" s="126">
        <v>0.134180562</v>
      </c>
      <c r="X480" s="126">
        <v>1.0598691E-2</v>
      </c>
      <c r="Y480" s="126">
        <v>1.457267597</v>
      </c>
      <c r="Z480" s="135">
        <v>7.8200000000000006E-2</v>
      </c>
      <c r="AA480" s="126"/>
      <c r="AB480" s="126"/>
      <c r="AC480" s="126"/>
      <c r="AD480" s="126"/>
      <c r="AE480" s="126"/>
      <c r="AF480" s="135">
        <v>3.8800000000000001E-2</v>
      </c>
      <c r="AG480" s="126">
        <v>0.281768138</v>
      </c>
      <c r="AH480" s="126"/>
      <c r="AI480" s="126"/>
      <c r="AJ480" s="126"/>
      <c r="AK480" s="126"/>
    </row>
    <row r="481" spans="1:37" ht="18" customHeight="1">
      <c r="A481" s="126"/>
      <c r="B481" s="126"/>
      <c r="C481" s="126"/>
      <c r="D481" s="126"/>
      <c r="E481" s="126"/>
      <c r="F481" s="134">
        <v>43435</v>
      </c>
      <c r="G481" s="134">
        <v>44896</v>
      </c>
      <c r="H481" s="134">
        <v>43070</v>
      </c>
      <c r="I481" s="134">
        <v>42705</v>
      </c>
      <c r="J481" s="134">
        <v>40148</v>
      </c>
      <c r="K481" s="126"/>
      <c r="L481" s="126">
        <v>-1.2468648000000001E-2</v>
      </c>
      <c r="M481" s="126">
        <v>-7.6337504E-2</v>
      </c>
      <c r="N481" s="126">
        <v>5.8498151999999998E-2</v>
      </c>
      <c r="O481" s="126">
        <v>4.8077380000000003E-2</v>
      </c>
      <c r="P481" s="126">
        <v>0.114944221</v>
      </c>
      <c r="Q481" s="126">
        <v>1.1419229070000001</v>
      </c>
      <c r="R481" s="135">
        <v>2.69E-2</v>
      </c>
      <c r="S481" s="126"/>
      <c r="T481" s="126">
        <v>-2.5883666999999999E-2</v>
      </c>
      <c r="U481" s="126">
        <v>-0.100910782</v>
      </c>
      <c r="V481" s="126">
        <v>4.6875676999999998E-2</v>
      </c>
      <c r="W481" s="126">
        <v>3.7457123000000002E-2</v>
      </c>
      <c r="X481" s="126">
        <v>8.4059724000000002E-2</v>
      </c>
      <c r="Y481" s="126">
        <v>1.042475399</v>
      </c>
      <c r="Z481" s="135">
        <v>8.3999999999999995E-3</v>
      </c>
      <c r="AA481" s="126"/>
      <c r="AB481" s="126"/>
      <c r="AC481" s="126"/>
      <c r="AD481" s="126"/>
      <c r="AE481" s="126"/>
      <c r="AF481" s="135">
        <v>1.8499999999999999E-2</v>
      </c>
      <c r="AG481" s="126">
        <v>9.9447508000000004E-2</v>
      </c>
      <c r="AH481" s="126"/>
      <c r="AI481" s="126"/>
      <c r="AJ481" s="126"/>
      <c r="AK481" s="126"/>
    </row>
    <row r="482" spans="1:37" ht="18" customHeight="1">
      <c r="A482" s="126"/>
      <c r="B482" s="126"/>
      <c r="C482" s="126"/>
      <c r="D482" s="126"/>
      <c r="E482" s="126"/>
      <c r="F482" s="134">
        <v>38687</v>
      </c>
      <c r="G482" s="134">
        <v>40148</v>
      </c>
      <c r="H482" s="134">
        <v>39052</v>
      </c>
      <c r="I482" s="134">
        <v>41244</v>
      </c>
      <c r="J482" s="134">
        <v>43070</v>
      </c>
      <c r="K482" s="126"/>
      <c r="L482" s="126">
        <v>0.15985938099999999</v>
      </c>
      <c r="M482" s="126">
        <v>0.114944221</v>
      </c>
      <c r="N482" s="126">
        <v>0.162901881</v>
      </c>
      <c r="O482" s="126">
        <v>0.103943622</v>
      </c>
      <c r="P482" s="126">
        <v>5.8498151999999998E-2</v>
      </c>
      <c r="Q482" s="126">
        <v>1.8223871410000001</v>
      </c>
      <c r="R482" s="135">
        <v>0.1275</v>
      </c>
      <c r="S482" s="126"/>
      <c r="T482" s="126">
        <v>0.12530372300000001</v>
      </c>
      <c r="U482" s="126">
        <v>8.4059724000000002E-2</v>
      </c>
      <c r="V482" s="126">
        <v>0.106798614</v>
      </c>
      <c r="W482" s="126">
        <v>0.100915194</v>
      </c>
      <c r="X482" s="126">
        <v>4.6875676999999998E-2</v>
      </c>
      <c r="Y482" s="126">
        <v>1.590348114</v>
      </c>
      <c r="Z482" s="135">
        <v>9.7199999999999995E-2</v>
      </c>
      <c r="AA482" s="126"/>
      <c r="AB482" s="126"/>
      <c r="AC482" s="126"/>
      <c r="AD482" s="126"/>
      <c r="AE482" s="126"/>
      <c r="AF482" s="135">
        <v>3.0300000000000001E-2</v>
      </c>
      <c r="AG482" s="126">
        <v>0.23203902700000001</v>
      </c>
      <c r="AH482" s="126"/>
      <c r="AI482" s="126"/>
      <c r="AJ482" s="126"/>
      <c r="AK482" s="126"/>
    </row>
    <row r="483" spans="1:37" ht="18" customHeight="1">
      <c r="A483" s="126"/>
      <c r="B483" s="126"/>
      <c r="C483" s="126"/>
      <c r="D483" s="126"/>
      <c r="E483" s="126"/>
      <c r="F483" s="134">
        <v>40513</v>
      </c>
      <c r="G483" s="134">
        <v>43435</v>
      </c>
      <c r="H483" s="134">
        <v>44166</v>
      </c>
      <c r="I483" s="134">
        <v>41244</v>
      </c>
      <c r="J483" s="134">
        <v>37591</v>
      </c>
      <c r="K483" s="126"/>
      <c r="L483" s="126">
        <v>-2.3338489999999998E-3</v>
      </c>
      <c r="M483" s="126">
        <v>-1.2468648000000001E-2</v>
      </c>
      <c r="N483" s="126">
        <v>-2.7078563999999999E-2</v>
      </c>
      <c r="O483" s="126">
        <v>0.103943622</v>
      </c>
      <c r="P483" s="126">
        <v>-0.110106469</v>
      </c>
      <c r="Q483" s="126">
        <v>0.95309193800000003</v>
      </c>
      <c r="R483" s="135">
        <v>-9.5999999999999992E-3</v>
      </c>
      <c r="S483" s="126"/>
      <c r="T483" s="126">
        <v>-1.3027189E-2</v>
      </c>
      <c r="U483" s="126">
        <v>-2.5883666999999999E-2</v>
      </c>
      <c r="V483" s="126">
        <v>-2.9131743000000002E-2</v>
      </c>
      <c r="W483" s="126">
        <v>0.100915194</v>
      </c>
      <c r="X483" s="126">
        <v>-0.103872702</v>
      </c>
      <c r="Y483" s="126">
        <v>0.93146179200000001</v>
      </c>
      <c r="Z483" s="135">
        <v>-1.41E-2</v>
      </c>
      <c r="AA483" s="126"/>
      <c r="AB483" s="126"/>
      <c r="AC483" s="126"/>
      <c r="AD483" s="126"/>
      <c r="AE483" s="126"/>
      <c r="AF483" s="135">
        <v>4.4999999999999997E-3</v>
      </c>
      <c r="AG483" s="126">
        <v>2.1630146999999999E-2</v>
      </c>
      <c r="AH483" s="126"/>
      <c r="AI483" s="126"/>
      <c r="AJ483" s="126"/>
      <c r="AK483" s="126"/>
    </row>
    <row r="484" spans="1:37" ht="18" customHeight="1">
      <c r="A484" s="126"/>
      <c r="B484" s="126"/>
      <c r="C484" s="126"/>
      <c r="D484" s="126"/>
      <c r="E484" s="126"/>
      <c r="F484" s="134">
        <v>38322</v>
      </c>
      <c r="G484" s="134">
        <v>40148</v>
      </c>
      <c r="H484" s="134">
        <v>44166</v>
      </c>
      <c r="I484" s="134">
        <v>43435</v>
      </c>
      <c r="J484" s="134">
        <v>43800</v>
      </c>
      <c r="K484" s="126"/>
      <c r="L484" s="126">
        <v>0.22464052400000001</v>
      </c>
      <c r="M484" s="126">
        <v>0.114944221</v>
      </c>
      <c r="N484" s="126">
        <v>-2.7078563999999999E-2</v>
      </c>
      <c r="O484" s="126">
        <v>-1.2468648000000001E-2</v>
      </c>
      <c r="P484" s="126">
        <v>0.14133490000000001</v>
      </c>
      <c r="Q484" s="126">
        <v>1.5548396689999999</v>
      </c>
      <c r="R484" s="135">
        <v>9.2299999999999993E-2</v>
      </c>
      <c r="S484" s="126"/>
      <c r="T484" s="126">
        <v>0.13047150199999999</v>
      </c>
      <c r="U484" s="126">
        <v>8.4059724000000002E-2</v>
      </c>
      <c r="V484" s="126">
        <v>-2.9131743000000002E-2</v>
      </c>
      <c r="W484" s="126">
        <v>-2.5883666999999999E-2</v>
      </c>
      <c r="X484" s="126">
        <v>0.134180562</v>
      </c>
      <c r="Y484" s="126">
        <v>1.3413765710000001</v>
      </c>
      <c r="Z484" s="135">
        <v>6.0499999999999998E-2</v>
      </c>
      <c r="AA484" s="126"/>
      <c r="AB484" s="126"/>
      <c r="AC484" s="126"/>
      <c r="AD484" s="126"/>
      <c r="AE484" s="126"/>
      <c r="AF484" s="135">
        <v>3.1800000000000002E-2</v>
      </c>
      <c r="AG484" s="126">
        <v>0.21346309899999999</v>
      </c>
      <c r="AH484" s="126"/>
      <c r="AI484" s="126"/>
      <c r="AJ484" s="126"/>
      <c r="AK484" s="126"/>
    </row>
    <row r="485" spans="1:37" ht="18" customHeight="1">
      <c r="A485" s="126"/>
      <c r="B485" s="126"/>
      <c r="C485" s="126"/>
      <c r="D485" s="126"/>
      <c r="E485" s="126"/>
      <c r="F485" s="134">
        <v>38322</v>
      </c>
      <c r="G485" s="134">
        <v>39417</v>
      </c>
      <c r="H485" s="134">
        <v>41974</v>
      </c>
      <c r="I485" s="134">
        <v>41974</v>
      </c>
      <c r="J485" s="134">
        <v>42339</v>
      </c>
      <c r="K485" s="126"/>
      <c r="L485" s="126">
        <v>0.22464052400000001</v>
      </c>
      <c r="M485" s="126">
        <v>3.2035421000000001E-2</v>
      </c>
      <c r="N485" s="126">
        <v>9.7781324000000003E-2</v>
      </c>
      <c r="O485" s="126">
        <v>9.7781324000000003E-2</v>
      </c>
      <c r="P485" s="126">
        <v>4.2629688999999998E-2</v>
      </c>
      <c r="Q485" s="126">
        <v>1.640282172</v>
      </c>
      <c r="R485" s="135">
        <v>0.104</v>
      </c>
      <c r="S485" s="126"/>
      <c r="T485" s="126">
        <v>0.13047150199999999</v>
      </c>
      <c r="U485" s="126">
        <v>1.0598691E-2</v>
      </c>
      <c r="V485" s="126">
        <v>7.8593466000000001E-2</v>
      </c>
      <c r="W485" s="126">
        <v>7.8593466000000001E-2</v>
      </c>
      <c r="X485" s="126">
        <v>1.8520312000000001E-2</v>
      </c>
      <c r="Y485" s="126">
        <v>1.3726970270000001</v>
      </c>
      <c r="Z485" s="135">
        <v>6.54E-2</v>
      </c>
      <c r="AA485" s="126"/>
      <c r="AB485" s="126"/>
      <c r="AC485" s="126"/>
      <c r="AD485" s="126"/>
      <c r="AE485" s="126"/>
      <c r="AF485" s="135">
        <v>3.8600000000000002E-2</v>
      </c>
      <c r="AG485" s="126">
        <v>0.26758514500000002</v>
      </c>
      <c r="AH485" s="126"/>
      <c r="AI485" s="126"/>
      <c r="AJ485" s="126"/>
      <c r="AK485" s="126"/>
    </row>
    <row r="486" spans="1:37" ht="18" customHeight="1">
      <c r="A486" s="126"/>
      <c r="B486" s="126"/>
      <c r="C486" s="126"/>
      <c r="D486" s="126"/>
      <c r="E486" s="126"/>
      <c r="F486" s="134">
        <v>42705</v>
      </c>
      <c r="G486" s="134">
        <v>39052</v>
      </c>
      <c r="H486" s="134">
        <v>38322</v>
      </c>
      <c r="I486" s="134">
        <v>41974</v>
      </c>
      <c r="J486" s="134">
        <v>42705</v>
      </c>
      <c r="K486" s="126"/>
      <c r="L486" s="126">
        <v>4.8077380000000003E-2</v>
      </c>
      <c r="M486" s="126">
        <v>0.162901881</v>
      </c>
      <c r="N486" s="126">
        <v>0.22464052400000001</v>
      </c>
      <c r="O486" s="126">
        <v>9.7781324000000003E-2</v>
      </c>
      <c r="P486" s="126">
        <v>4.8077380000000003E-2</v>
      </c>
      <c r="Q486" s="126">
        <v>1.7886810209999999</v>
      </c>
      <c r="R486" s="135">
        <v>0.12330000000000001</v>
      </c>
      <c r="S486" s="126"/>
      <c r="T486" s="126">
        <v>3.7457123000000002E-2</v>
      </c>
      <c r="U486" s="126">
        <v>0.106798614</v>
      </c>
      <c r="V486" s="126">
        <v>0.13047150199999999</v>
      </c>
      <c r="W486" s="126">
        <v>7.8593466000000001E-2</v>
      </c>
      <c r="X486" s="126">
        <v>3.7457123000000002E-2</v>
      </c>
      <c r="Y486" s="126">
        <v>1.478130078</v>
      </c>
      <c r="Z486" s="135">
        <v>8.1299999999999997E-2</v>
      </c>
      <c r="AA486" s="126"/>
      <c r="AB486" s="126"/>
      <c r="AC486" s="126"/>
      <c r="AD486" s="126"/>
      <c r="AE486" s="126"/>
      <c r="AF486" s="135">
        <v>4.2000000000000003E-2</v>
      </c>
      <c r="AG486" s="126">
        <v>0.31055094300000002</v>
      </c>
      <c r="AH486" s="126"/>
      <c r="AI486" s="126"/>
      <c r="AJ486" s="126"/>
      <c r="AK486" s="126"/>
    </row>
    <row r="487" spans="1:37" ht="18" customHeight="1">
      <c r="A487" s="126"/>
      <c r="B487" s="126"/>
      <c r="C487" s="126"/>
      <c r="D487" s="126"/>
      <c r="E487" s="126"/>
      <c r="F487" s="134">
        <v>39052</v>
      </c>
      <c r="G487" s="134">
        <v>40878</v>
      </c>
      <c r="H487" s="134">
        <v>43070</v>
      </c>
      <c r="I487" s="134">
        <v>40513</v>
      </c>
      <c r="J487" s="134">
        <v>43800</v>
      </c>
      <c r="K487" s="126"/>
      <c r="L487" s="126">
        <v>0.162901881</v>
      </c>
      <c r="M487" s="126">
        <v>-5.5772149E-2</v>
      </c>
      <c r="N487" s="126">
        <v>5.8498151999999998E-2</v>
      </c>
      <c r="O487" s="126">
        <v>-2.3338489999999998E-3</v>
      </c>
      <c r="P487" s="126">
        <v>0.14133490000000001</v>
      </c>
      <c r="Q487" s="126">
        <v>1.356121701</v>
      </c>
      <c r="R487" s="135">
        <v>6.2799999999999995E-2</v>
      </c>
      <c r="S487" s="126"/>
      <c r="T487" s="126">
        <v>0.106798614</v>
      </c>
      <c r="U487" s="126">
        <v>-5.3316501000000002E-2</v>
      </c>
      <c r="V487" s="126">
        <v>4.6875676999999998E-2</v>
      </c>
      <c r="W487" s="126">
        <v>-1.3027189E-2</v>
      </c>
      <c r="X487" s="126">
        <v>0.134180562</v>
      </c>
      <c r="Y487" s="126">
        <v>1.247961179</v>
      </c>
      <c r="Z487" s="135">
        <v>4.53E-2</v>
      </c>
      <c r="AA487" s="126"/>
      <c r="AB487" s="126"/>
      <c r="AC487" s="126"/>
      <c r="AD487" s="126"/>
      <c r="AE487" s="126"/>
      <c r="AF487" s="135">
        <v>1.7500000000000002E-2</v>
      </c>
      <c r="AG487" s="126">
        <v>0.108160522</v>
      </c>
      <c r="AH487" s="126"/>
      <c r="AI487" s="126"/>
      <c r="AJ487" s="126"/>
      <c r="AK487" s="126"/>
    </row>
    <row r="488" spans="1:37" ht="18" customHeight="1">
      <c r="A488" s="126"/>
      <c r="B488" s="126"/>
      <c r="C488" s="126"/>
      <c r="D488" s="126"/>
      <c r="E488" s="126"/>
      <c r="F488" s="134">
        <v>42705</v>
      </c>
      <c r="G488" s="134">
        <v>41974</v>
      </c>
      <c r="H488" s="134">
        <v>37956</v>
      </c>
      <c r="I488" s="134">
        <v>39417</v>
      </c>
      <c r="J488" s="134">
        <v>40878</v>
      </c>
      <c r="K488" s="126"/>
      <c r="L488" s="126">
        <v>4.8077380000000003E-2</v>
      </c>
      <c r="M488" s="126">
        <v>9.7781324000000003E-2</v>
      </c>
      <c r="N488" s="126">
        <v>5.7538615000000001E-2</v>
      </c>
      <c r="O488" s="126">
        <v>3.2035421000000001E-2</v>
      </c>
      <c r="P488" s="126">
        <v>-5.5772149E-2</v>
      </c>
      <c r="Q488" s="126">
        <v>1.1968110869999999</v>
      </c>
      <c r="R488" s="135">
        <v>3.6600000000000001E-2</v>
      </c>
      <c r="S488" s="126"/>
      <c r="T488" s="126">
        <v>3.7457123000000002E-2</v>
      </c>
      <c r="U488" s="126">
        <v>7.8593466000000001E-2</v>
      </c>
      <c r="V488" s="126">
        <v>2.2718952000000001E-2</v>
      </c>
      <c r="W488" s="126">
        <v>1.0598691E-2</v>
      </c>
      <c r="X488" s="126">
        <v>-5.3316501000000002E-2</v>
      </c>
      <c r="Y488" s="126">
        <v>1.10081601</v>
      </c>
      <c r="Z488" s="135">
        <v>1.9400000000000001E-2</v>
      </c>
      <c r="AA488" s="126"/>
      <c r="AB488" s="126"/>
      <c r="AC488" s="126"/>
      <c r="AD488" s="126"/>
      <c r="AE488" s="126"/>
      <c r="AF488" s="135">
        <v>1.72E-2</v>
      </c>
      <c r="AG488" s="126">
        <v>9.5995075999999999E-2</v>
      </c>
      <c r="AH488" s="126"/>
      <c r="AI488" s="126"/>
      <c r="AJ488" s="126"/>
      <c r="AK488" s="126"/>
    </row>
    <row r="489" spans="1:37" ht="18" customHeight="1">
      <c r="A489" s="126"/>
      <c r="B489" s="126"/>
      <c r="C489" s="126"/>
      <c r="D489" s="126"/>
      <c r="E489" s="126"/>
      <c r="F489" s="134">
        <v>39052</v>
      </c>
      <c r="G489" s="134">
        <v>44896</v>
      </c>
      <c r="H489" s="134">
        <v>40513</v>
      </c>
      <c r="I489" s="134">
        <v>37956</v>
      </c>
      <c r="J489" s="134">
        <v>40513</v>
      </c>
      <c r="K489" s="126"/>
      <c r="L489" s="126">
        <v>0.162901881</v>
      </c>
      <c r="M489" s="126">
        <v>-7.6337504E-2</v>
      </c>
      <c r="N489" s="126">
        <v>-2.3338489999999998E-3</v>
      </c>
      <c r="O489" s="126">
        <v>5.7538615000000001E-2</v>
      </c>
      <c r="P489" s="126">
        <v>-2.3338489999999998E-3</v>
      </c>
      <c r="Q489" s="126">
        <v>1.1496244149999999</v>
      </c>
      <c r="R489" s="135">
        <v>2.8299999999999999E-2</v>
      </c>
      <c r="S489" s="126"/>
      <c r="T489" s="126">
        <v>0.106798614</v>
      </c>
      <c r="U489" s="126">
        <v>-0.100910782</v>
      </c>
      <c r="V489" s="126">
        <v>-1.3027189E-2</v>
      </c>
      <c r="W489" s="126">
        <v>2.2718952000000001E-2</v>
      </c>
      <c r="X489" s="126">
        <v>-1.3027189E-2</v>
      </c>
      <c r="Y489" s="126">
        <v>1.002555665</v>
      </c>
      <c r="Z489" s="135">
        <v>5.0000000000000001E-4</v>
      </c>
      <c r="AA489" s="126"/>
      <c r="AB489" s="126"/>
      <c r="AC489" s="126"/>
      <c r="AD489" s="126"/>
      <c r="AE489" s="126"/>
      <c r="AF489" s="135">
        <v>2.7799999999999998E-2</v>
      </c>
      <c r="AG489" s="126">
        <v>0.147068749</v>
      </c>
      <c r="AH489" s="126"/>
      <c r="AI489" s="126"/>
      <c r="AJ489" s="126"/>
      <c r="AK489" s="126"/>
    </row>
    <row r="490" spans="1:37" ht="18" customHeight="1">
      <c r="A490" s="126"/>
      <c r="B490" s="126"/>
      <c r="C490" s="126"/>
      <c r="D490" s="126"/>
      <c r="E490" s="126"/>
      <c r="F490" s="134">
        <v>43435</v>
      </c>
      <c r="G490" s="134">
        <v>43800</v>
      </c>
      <c r="H490" s="134">
        <v>38687</v>
      </c>
      <c r="I490" s="134">
        <v>44531</v>
      </c>
      <c r="J490" s="134">
        <v>40148</v>
      </c>
      <c r="K490" s="126"/>
      <c r="L490" s="126">
        <v>-1.2468648000000001E-2</v>
      </c>
      <c r="M490" s="126">
        <v>0.14133490000000001</v>
      </c>
      <c r="N490" s="126">
        <v>0.15985938099999999</v>
      </c>
      <c r="O490" s="126">
        <v>0.16416114700000001</v>
      </c>
      <c r="P490" s="126">
        <v>0.114944221</v>
      </c>
      <c r="Q490" s="126">
        <v>1.7644358389999999</v>
      </c>
      <c r="R490" s="135">
        <v>0.1203</v>
      </c>
      <c r="S490" s="126"/>
      <c r="T490" s="126">
        <v>-2.5883666999999999E-2</v>
      </c>
      <c r="U490" s="126">
        <v>0.134180562</v>
      </c>
      <c r="V490" s="126">
        <v>0.12530372300000001</v>
      </c>
      <c r="W490" s="126">
        <v>0.116135562</v>
      </c>
      <c r="X490" s="126">
        <v>8.4059724000000002E-2</v>
      </c>
      <c r="Y490" s="126">
        <v>1.543103895</v>
      </c>
      <c r="Z490" s="135">
        <v>9.06E-2</v>
      </c>
      <c r="AA490" s="126"/>
      <c r="AB490" s="126"/>
      <c r="AC490" s="126"/>
      <c r="AD490" s="126"/>
      <c r="AE490" s="126"/>
      <c r="AF490" s="135">
        <v>2.9600000000000001E-2</v>
      </c>
      <c r="AG490" s="126">
        <v>0.221331944</v>
      </c>
      <c r="AH490" s="126"/>
      <c r="AI490" s="126"/>
      <c r="AJ490" s="126"/>
      <c r="AK490" s="126"/>
    </row>
    <row r="491" spans="1:37" ht="18" customHeight="1">
      <c r="A491" s="126"/>
      <c r="B491" s="126"/>
      <c r="C491" s="126"/>
      <c r="D491" s="126"/>
      <c r="E491" s="126"/>
      <c r="F491" s="134">
        <v>37956</v>
      </c>
      <c r="G491" s="134">
        <v>43435</v>
      </c>
      <c r="H491" s="134">
        <v>37956</v>
      </c>
      <c r="I491" s="134">
        <v>41244</v>
      </c>
      <c r="J491" s="134">
        <v>42705</v>
      </c>
      <c r="K491" s="126"/>
      <c r="L491" s="126">
        <v>5.7538615000000001E-2</v>
      </c>
      <c r="M491" s="126">
        <v>-1.2468648000000001E-2</v>
      </c>
      <c r="N491" s="126">
        <v>5.7538615000000001E-2</v>
      </c>
      <c r="O491" s="126">
        <v>0.103943622</v>
      </c>
      <c r="P491" s="126">
        <v>4.8077380000000003E-2</v>
      </c>
      <c r="Q491" s="126">
        <v>1.2899837009999999</v>
      </c>
      <c r="R491" s="135">
        <v>5.2200000000000003E-2</v>
      </c>
      <c r="S491" s="126"/>
      <c r="T491" s="126">
        <v>2.2718952000000001E-2</v>
      </c>
      <c r="U491" s="126">
        <v>-2.5883666999999999E-2</v>
      </c>
      <c r="V491" s="126">
        <v>2.2718952000000001E-2</v>
      </c>
      <c r="W491" s="126">
        <v>0.100915194</v>
      </c>
      <c r="X491" s="126">
        <v>3.7457123000000002E-2</v>
      </c>
      <c r="Y491" s="126">
        <v>1.1710801820000001</v>
      </c>
      <c r="Z491" s="135">
        <v>3.2099999999999997E-2</v>
      </c>
      <c r="AA491" s="126"/>
      <c r="AB491" s="126"/>
      <c r="AC491" s="126"/>
      <c r="AD491" s="126"/>
      <c r="AE491" s="126"/>
      <c r="AF491" s="135">
        <v>2.0199999999999999E-2</v>
      </c>
      <c r="AG491" s="126">
        <v>0.118903519</v>
      </c>
      <c r="AH491" s="126"/>
      <c r="AI491" s="126"/>
      <c r="AJ491" s="126"/>
      <c r="AK491" s="126"/>
    </row>
    <row r="492" spans="1:37" ht="18" customHeight="1">
      <c r="A492" s="126"/>
      <c r="B492" s="126"/>
      <c r="C492" s="126"/>
      <c r="D492" s="126"/>
      <c r="E492" s="126"/>
      <c r="F492" s="134">
        <v>40878</v>
      </c>
      <c r="G492" s="134">
        <v>41609</v>
      </c>
      <c r="H492" s="134">
        <v>40148</v>
      </c>
      <c r="I492" s="134">
        <v>38322</v>
      </c>
      <c r="J492" s="134">
        <v>40878</v>
      </c>
      <c r="K492" s="126"/>
      <c r="L492" s="126">
        <v>-5.5772149E-2</v>
      </c>
      <c r="M492" s="126">
        <v>0.17569069600000001</v>
      </c>
      <c r="N492" s="126">
        <v>0.114944221</v>
      </c>
      <c r="O492" s="126">
        <v>0.22464052400000001</v>
      </c>
      <c r="P492" s="126">
        <v>-5.5772149E-2</v>
      </c>
      <c r="Q492" s="126">
        <v>1.4974013079999999</v>
      </c>
      <c r="R492" s="135">
        <v>8.4099999999999994E-2</v>
      </c>
      <c r="S492" s="126"/>
      <c r="T492" s="126">
        <v>-5.3316501000000002E-2</v>
      </c>
      <c r="U492" s="126">
        <v>0.152406498</v>
      </c>
      <c r="V492" s="126">
        <v>8.4059724000000002E-2</v>
      </c>
      <c r="W492" s="126">
        <v>0.13047150199999999</v>
      </c>
      <c r="X492" s="126">
        <v>-5.3316501000000002E-2</v>
      </c>
      <c r="Y492" s="126">
        <v>1.2973253520000001</v>
      </c>
      <c r="Z492" s="135">
        <v>5.3400000000000003E-2</v>
      </c>
      <c r="AA492" s="126"/>
      <c r="AB492" s="126"/>
      <c r="AC492" s="126"/>
      <c r="AD492" s="126"/>
      <c r="AE492" s="126"/>
      <c r="AF492" s="135">
        <v>3.0700000000000002E-2</v>
      </c>
      <c r="AG492" s="126">
        <v>0.200075956</v>
      </c>
      <c r="AH492" s="126"/>
      <c r="AI492" s="126"/>
      <c r="AJ492" s="126"/>
      <c r="AK492" s="126"/>
    </row>
    <row r="493" spans="1:37" ht="18" customHeight="1">
      <c r="A493" s="126"/>
      <c r="B493" s="126"/>
      <c r="C493" s="126"/>
      <c r="D493" s="126"/>
      <c r="E493" s="126"/>
      <c r="F493" s="134">
        <v>42339</v>
      </c>
      <c r="G493" s="134">
        <v>38322</v>
      </c>
      <c r="H493" s="134">
        <v>44896</v>
      </c>
      <c r="I493" s="134">
        <v>41244</v>
      </c>
      <c r="J493" s="134">
        <v>43800</v>
      </c>
      <c r="K493" s="126"/>
      <c r="L493" s="126">
        <v>4.2629688999999998E-2</v>
      </c>
      <c r="M493" s="126">
        <v>0.22464052400000001</v>
      </c>
      <c r="N493" s="126">
        <v>-7.6337504E-2</v>
      </c>
      <c r="O493" s="126">
        <v>0.103943622</v>
      </c>
      <c r="P493" s="126">
        <v>0.14133490000000001</v>
      </c>
      <c r="Q493" s="126">
        <v>1.5468355009999999</v>
      </c>
      <c r="R493" s="135">
        <v>9.1200000000000003E-2</v>
      </c>
      <c r="S493" s="126"/>
      <c r="T493" s="126">
        <v>1.8520312000000001E-2</v>
      </c>
      <c r="U493" s="126">
        <v>0.13047150199999999</v>
      </c>
      <c r="V493" s="126">
        <v>-0.100910782</v>
      </c>
      <c r="W493" s="126">
        <v>0.100915194</v>
      </c>
      <c r="X493" s="126">
        <v>0.134180562</v>
      </c>
      <c r="Y493" s="126">
        <v>1.327339799</v>
      </c>
      <c r="Z493" s="135">
        <v>5.8299999999999998E-2</v>
      </c>
      <c r="AA493" s="126"/>
      <c r="AB493" s="126"/>
      <c r="AC493" s="126"/>
      <c r="AD493" s="126"/>
      <c r="AE493" s="126"/>
      <c r="AF493" s="135">
        <v>3.2899999999999999E-2</v>
      </c>
      <c r="AG493" s="126">
        <v>0.21949570199999999</v>
      </c>
      <c r="AH493" s="126"/>
      <c r="AI493" s="126"/>
      <c r="AJ493" s="126"/>
      <c r="AK493" s="126"/>
    </row>
    <row r="494" spans="1:37" ht="18" customHeight="1">
      <c r="A494" s="126"/>
      <c r="B494" s="126"/>
      <c r="C494" s="126"/>
      <c r="D494" s="126"/>
      <c r="E494" s="126"/>
      <c r="F494" s="134">
        <v>40513</v>
      </c>
      <c r="G494" s="134">
        <v>41609</v>
      </c>
      <c r="H494" s="134">
        <v>42339</v>
      </c>
      <c r="I494" s="134">
        <v>41244</v>
      </c>
      <c r="J494" s="134">
        <v>43435</v>
      </c>
      <c r="K494" s="126"/>
      <c r="L494" s="126">
        <v>-2.3338489999999998E-3</v>
      </c>
      <c r="M494" s="126">
        <v>0.17569069600000001</v>
      </c>
      <c r="N494" s="126">
        <v>4.2629688999999998E-2</v>
      </c>
      <c r="O494" s="126">
        <v>0.103943622</v>
      </c>
      <c r="P494" s="126">
        <v>-1.2468648000000001E-2</v>
      </c>
      <c r="Q494" s="126">
        <v>1.3599684620000001</v>
      </c>
      <c r="R494" s="135">
        <v>6.3399999999999998E-2</v>
      </c>
      <c r="S494" s="126"/>
      <c r="T494" s="126">
        <v>-1.3027189E-2</v>
      </c>
      <c r="U494" s="126">
        <v>0.152406498</v>
      </c>
      <c r="V494" s="126">
        <v>1.8520312000000001E-2</v>
      </c>
      <c r="W494" s="126">
        <v>0.100915194</v>
      </c>
      <c r="X494" s="126">
        <v>-2.5883666999999999E-2</v>
      </c>
      <c r="Y494" s="126">
        <v>1.2622945649999999</v>
      </c>
      <c r="Z494" s="135">
        <v>4.7699999999999999E-2</v>
      </c>
      <c r="AA494" s="126"/>
      <c r="AB494" s="126"/>
      <c r="AC494" s="126"/>
      <c r="AD494" s="126"/>
      <c r="AE494" s="126"/>
      <c r="AF494" s="135">
        <v>1.5699999999999999E-2</v>
      </c>
      <c r="AG494" s="126">
        <v>9.7673896999999996E-2</v>
      </c>
      <c r="AH494" s="126"/>
      <c r="AI494" s="126"/>
      <c r="AJ494" s="126"/>
      <c r="AK494" s="126"/>
    </row>
    <row r="495" spans="1:37" ht="18" customHeight="1">
      <c r="A495" s="126"/>
      <c r="B495" s="126"/>
      <c r="C495" s="126"/>
      <c r="D495" s="126"/>
      <c r="E495" s="126"/>
      <c r="F495" s="134">
        <v>42705</v>
      </c>
      <c r="G495" s="134">
        <v>44896</v>
      </c>
      <c r="H495" s="134">
        <v>40878</v>
      </c>
      <c r="I495" s="134">
        <v>43070</v>
      </c>
      <c r="J495" s="134">
        <v>43800</v>
      </c>
      <c r="K495" s="126"/>
      <c r="L495" s="126">
        <v>4.8077380000000003E-2</v>
      </c>
      <c r="M495" s="126">
        <v>-7.6337504E-2</v>
      </c>
      <c r="N495" s="126">
        <v>-5.5772149E-2</v>
      </c>
      <c r="O495" s="126">
        <v>5.8498151999999998E-2</v>
      </c>
      <c r="P495" s="126">
        <v>0.14133490000000001</v>
      </c>
      <c r="Q495" s="126">
        <v>1.1227721719999999</v>
      </c>
      <c r="R495" s="135">
        <v>2.3400000000000001E-2</v>
      </c>
      <c r="S495" s="126"/>
      <c r="T495" s="126">
        <v>3.7457123000000002E-2</v>
      </c>
      <c r="U495" s="126">
        <v>-0.100910782</v>
      </c>
      <c r="V495" s="126">
        <v>-5.3316501000000002E-2</v>
      </c>
      <c r="W495" s="126">
        <v>4.6875676999999998E-2</v>
      </c>
      <c r="X495" s="126">
        <v>0.134180562</v>
      </c>
      <c r="Y495" s="126">
        <v>1.066397431</v>
      </c>
      <c r="Z495" s="135">
        <v>1.29E-2</v>
      </c>
      <c r="AA495" s="126"/>
      <c r="AB495" s="126"/>
      <c r="AC495" s="126"/>
      <c r="AD495" s="126"/>
      <c r="AE495" s="126"/>
      <c r="AF495" s="135">
        <v>1.0500000000000001E-2</v>
      </c>
      <c r="AG495" s="126">
        <v>5.6374740999999999E-2</v>
      </c>
      <c r="AH495" s="126"/>
      <c r="AI495" s="126"/>
      <c r="AJ495" s="126"/>
      <c r="AK495" s="126"/>
    </row>
    <row r="496" spans="1:37" ht="18" customHeight="1">
      <c r="A496" s="126"/>
      <c r="B496" s="126"/>
      <c r="C496" s="126"/>
      <c r="D496" s="126"/>
      <c r="E496" s="126"/>
      <c r="F496" s="134">
        <v>37591</v>
      </c>
      <c r="G496" s="134">
        <v>42339</v>
      </c>
      <c r="H496" s="134">
        <v>42705</v>
      </c>
      <c r="I496" s="134">
        <v>40878</v>
      </c>
      <c r="J496" s="134">
        <v>37956</v>
      </c>
      <c r="K496" s="126"/>
      <c r="L496" s="126">
        <v>-0.110106469</v>
      </c>
      <c r="M496" s="126">
        <v>4.2629688999999998E-2</v>
      </c>
      <c r="N496" s="126">
        <v>4.8077380000000003E-2</v>
      </c>
      <c r="O496" s="126">
        <v>-5.5772149E-2</v>
      </c>
      <c r="P496" s="126">
        <v>5.7538615000000001E-2</v>
      </c>
      <c r="Q496" s="126">
        <v>0.98252161699999996</v>
      </c>
      <c r="R496" s="135">
        <v>-3.5000000000000001E-3</v>
      </c>
      <c r="S496" s="126"/>
      <c r="T496" s="126">
        <v>-0.103872702</v>
      </c>
      <c r="U496" s="126">
        <v>1.8520312000000001E-2</v>
      </c>
      <c r="V496" s="126">
        <v>3.7457123000000002E-2</v>
      </c>
      <c r="W496" s="126">
        <v>-5.3316501000000002E-2</v>
      </c>
      <c r="X496" s="126">
        <v>2.2718952000000001E-2</v>
      </c>
      <c r="Y496" s="126">
        <v>0.92450870299999999</v>
      </c>
      <c r="Z496" s="135">
        <v>-1.5599999999999999E-2</v>
      </c>
      <c r="AA496" s="126"/>
      <c r="AB496" s="126"/>
      <c r="AC496" s="126"/>
      <c r="AD496" s="126"/>
      <c r="AE496" s="126"/>
      <c r="AF496" s="135">
        <v>1.21E-2</v>
      </c>
      <c r="AG496" s="126">
        <v>5.8012914999999998E-2</v>
      </c>
      <c r="AH496" s="126"/>
      <c r="AI496" s="126"/>
      <c r="AJ496" s="126"/>
      <c r="AK496" s="126"/>
    </row>
    <row r="497" spans="1:37" ht="18" customHeight="1">
      <c r="A497" s="126"/>
      <c r="B497" s="126"/>
      <c r="C497" s="126"/>
      <c r="D497" s="126"/>
      <c r="E497" s="126"/>
      <c r="F497" s="134">
        <v>41244</v>
      </c>
      <c r="G497" s="134">
        <v>37591</v>
      </c>
      <c r="H497" s="134">
        <v>39783</v>
      </c>
      <c r="I497" s="134">
        <v>42339</v>
      </c>
      <c r="J497" s="134">
        <v>40513</v>
      </c>
      <c r="K497" s="126"/>
      <c r="L497" s="126">
        <v>0.103943622</v>
      </c>
      <c r="M497" s="126">
        <v>-0.110106469</v>
      </c>
      <c r="N497" s="126">
        <v>-0.29750054799999998</v>
      </c>
      <c r="O497" s="126">
        <v>4.2629688999999998E-2</v>
      </c>
      <c r="P497" s="126">
        <v>-2.3338489999999998E-3</v>
      </c>
      <c r="Q497" s="126">
        <v>0.76845939500000005</v>
      </c>
      <c r="R497" s="135">
        <v>-5.1299999999999998E-2</v>
      </c>
      <c r="S497" s="126"/>
      <c r="T497" s="126">
        <v>0.100915194</v>
      </c>
      <c r="U497" s="126">
        <v>-0.103872702</v>
      </c>
      <c r="V497" s="126">
        <v>-0.25525298200000002</v>
      </c>
      <c r="W497" s="126">
        <v>1.8520312000000001E-2</v>
      </c>
      <c r="X497" s="126">
        <v>-1.3027189E-2</v>
      </c>
      <c r="Y497" s="126">
        <v>0.77668736800000004</v>
      </c>
      <c r="Z497" s="135">
        <v>-4.9299999999999997E-2</v>
      </c>
      <c r="AA497" s="126"/>
      <c r="AB497" s="126"/>
      <c r="AC497" s="126"/>
      <c r="AD497" s="126"/>
      <c r="AE497" s="126"/>
      <c r="AF497" s="135">
        <v>-2E-3</v>
      </c>
      <c r="AG497" s="126">
        <v>-8.2279729999999995E-3</v>
      </c>
      <c r="AH497" s="126"/>
      <c r="AI497" s="126"/>
      <c r="AJ497" s="126"/>
      <c r="AK497" s="126"/>
    </row>
    <row r="498" spans="1:37" ht="18" customHeight="1">
      <c r="A498" s="126"/>
      <c r="B498" s="126"/>
      <c r="C498" s="126"/>
      <c r="D498" s="126"/>
      <c r="E498" s="126"/>
      <c r="F498" s="134">
        <v>40513</v>
      </c>
      <c r="G498" s="134">
        <v>37956</v>
      </c>
      <c r="H498" s="134">
        <v>44531</v>
      </c>
      <c r="I498" s="134">
        <v>40878</v>
      </c>
      <c r="J498" s="134">
        <v>38687</v>
      </c>
      <c r="K498" s="126"/>
      <c r="L498" s="126">
        <v>-2.3338489999999998E-3</v>
      </c>
      <c r="M498" s="126">
        <v>5.7538615000000001E-2</v>
      </c>
      <c r="N498" s="126">
        <v>0.16416114700000001</v>
      </c>
      <c r="O498" s="126">
        <v>-5.5772149E-2</v>
      </c>
      <c r="P498" s="126">
        <v>0.15985938099999999</v>
      </c>
      <c r="Q498" s="126">
        <v>1.381891406</v>
      </c>
      <c r="R498" s="135">
        <v>6.6799999999999998E-2</v>
      </c>
      <c r="S498" s="126"/>
      <c r="T498" s="126">
        <v>-1.3027189E-2</v>
      </c>
      <c r="U498" s="126">
        <v>2.2718952000000001E-2</v>
      </c>
      <c r="V498" s="126">
        <v>0.116135562</v>
      </c>
      <c r="W498" s="126">
        <v>-5.3316501000000002E-2</v>
      </c>
      <c r="X498" s="126">
        <v>0.12530372300000001</v>
      </c>
      <c r="Y498" s="126">
        <v>1.2187363550000001</v>
      </c>
      <c r="Z498" s="135">
        <v>4.0399999999999998E-2</v>
      </c>
      <c r="AA498" s="126"/>
      <c r="AB498" s="126"/>
      <c r="AC498" s="126"/>
      <c r="AD498" s="126"/>
      <c r="AE498" s="126"/>
      <c r="AF498" s="135">
        <v>2.6499999999999999E-2</v>
      </c>
      <c r="AG498" s="126">
        <v>0.163155051</v>
      </c>
      <c r="AH498" s="126"/>
      <c r="AI498" s="126"/>
      <c r="AJ498" s="126"/>
      <c r="AK498" s="126"/>
    </row>
    <row r="499" spans="1:37" ht="18" customHeight="1">
      <c r="A499" s="126"/>
      <c r="B499" s="126"/>
      <c r="C499" s="126"/>
      <c r="D499" s="126"/>
      <c r="E499" s="126"/>
      <c r="F499" s="134">
        <v>44531</v>
      </c>
      <c r="G499" s="134">
        <v>38687</v>
      </c>
      <c r="H499" s="134">
        <v>44531</v>
      </c>
      <c r="I499" s="134">
        <v>44166</v>
      </c>
      <c r="J499" s="134">
        <v>37591</v>
      </c>
      <c r="K499" s="126"/>
      <c r="L499" s="126">
        <v>0.16416114700000001</v>
      </c>
      <c r="M499" s="126">
        <v>0.15985938099999999</v>
      </c>
      <c r="N499" s="126">
        <v>0.16416114700000001</v>
      </c>
      <c r="O499" s="126">
        <v>-2.7078563999999999E-2</v>
      </c>
      <c r="P499" s="126">
        <v>-0.110106469</v>
      </c>
      <c r="Q499" s="126">
        <v>1.4204825560000001</v>
      </c>
      <c r="R499" s="135">
        <v>7.2700000000000001E-2</v>
      </c>
      <c r="S499" s="126"/>
      <c r="T499" s="126">
        <v>0.116135562</v>
      </c>
      <c r="U499" s="126">
        <v>0.12530372300000001</v>
      </c>
      <c r="V499" s="126">
        <v>0.116135562</v>
      </c>
      <c r="W499" s="126">
        <v>-2.9131743000000002E-2</v>
      </c>
      <c r="X499" s="126">
        <v>-0.103872702</v>
      </c>
      <c r="Y499" s="126">
        <v>1.251784835</v>
      </c>
      <c r="Z499" s="135">
        <v>4.5900000000000003E-2</v>
      </c>
      <c r="AA499" s="126"/>
      <c r="AB499" s="126"/>
      <c r="AC499" s="126"/>
      <c r="AD499" s="126"/>
      <c r="AE499" s="126"/>
      <c r="AF499" s="135">
        <v>2.6800000000000001E-2</v>
      </c>
      <c r="AG499" s="126">
        <v>0.16869772099999999</v>
      </c>
      <c r="AH499" s="126"/>
      <c r="AI499" s="126"/>
      <c r="AJ499" s="126"/>
      <c r="AK499" s="126"/>
    </row>
    <row r="500" spans="1:37" ht="18" customHeight="1">
      <c r="A500" s="126"/>
      <c r="B500" s="126"/>
      <c r="C500" s="126"/>
      <c r="D500" s="126"/>
      <c r="E500" s="126"/>
      <c r="F500" s="134">
        <v>44531</v>
      </c>
      <c r="G500" s="134">
        <v>38322</v>
      </c>
      <c r="H500" s="134">
        <v>44896</v>
      </c>
      <c r="I500" s="134">
        <v>43435</v>
      </c>
      <c r="J500" s="134">
        <v>41609</v>
      </c>
      <c r="K500" s="126"/>
      <c r="L500" s="126">
        <v>0.16416114700000001</v>
      </c>
      <c r="M500" s="126">
        <v>0.22464052400000001</v>
      </c>
      <c r="N500" s="126">
        <v>-7.6337504E-2</v>
      </c>
      <c r="O500" s="126">
        <v>-1.2468648000000001E-2</v>
      </c>
      <c r="P500" s="126">
        <v>0.17569069600000001</v>
      </c>
      <c r="Q500" s="126">
        <v>1.6091180190000001</v>
      </c>
      <c r="R500" s="135">
        <v>9.98E-2</v>
      </c>
      <c r="S500" s="126"/>
      <c r="T500" s="126">
        <v>0.116135562</v>
      </c>
      <c r="U500" s="126">
        <v>0.13047150199999999</v>
      </c>
      <c r="V500" s="126">
        <v>-0.100910782</v>
      </c>
      <c r="W500" s="126">
        <v>-2.5883666999999999E-2</v>
      </c>
      <c r="X500" s="126">
        <v>0.152406498</v>
      </c>
      <c r="Y500" s="126">
        <v>1.3128746389999999</v>
      </c>
      <c r="Z500" s="135">
        <v>5.6000000000000001E-2</v>
      </c>
      <c r="AA500" s="126"/>
      <c r="AB500" s="126"/>
      <c r="AC500" s="126"/>
      <c r="AD500" s="126"/>
      <c r="AE500" s="126"/>
      <c r="AF500" s="135">
        <v>4.3900000000000002E-2</v>
      </c>
      <c r="AG500" s="126">
        <v>0.29624338099999997</v>
      </c>
      <c r="AH500" s="126"/>
      <c r="AI500" s="126"/>
      <c r="AJ500" s="126"/>
      <c r="AK500" s="126"/>
    </row>
    <row r="501" spans="1:37" ht="18" customHeight="1">
      <c r="A501" s="126"/>
      <c r="B501" s="126"/>
      <c r="C501" s="126"/>
      <c r="D501" s="126"/>
      <c r="E501" s="126"/>
      <c r="F501" s="134">
        <v>37956</v>
      </c>
      <c r="G501" s="134">
        <v>39417</v>
      </c>
      <c r="H501" s="134">
        <v>43070</v>
      </c>
      <c r="I501" s="134">
        <v>39417</v>
      </c>
      <c r="J501" s="134">
        <v>43800</v>
      </c>
      <c r="K501" s="126"/>
      <c r="L501" s="126">
        <v>5.7538615000000001E-2</v>
      </c>
      <c r="M501" s="126">
        <v>3.2035421000000001E-2</v>
      </c>
      <c r="N501" s="126">
        <v>5.8498151999999998E-2</v>
      </c>
      <c r="O501" s="126">
        <v>3.2035421000000001E-2</v>
      </c>
      <c r="P501" s="126">
        <v>0.14133490000000001</v>
      </c>
      <c r="Q501" s="126">
        <v>1.379115718</v>
      </c>
      <c r="R501" s="135">
        <v>6.6400000000000001E-2</v>
      </c>
      <c r="S501" s="126"/>
      <c r="T501" s="126">
        <v>2.2718952000000001E-2</v>
      </c>
      <c r="U501" s="126">
        <v>1.0598691E-2</v>
      </c>
      <c r="V501" s="126">
        <v>4.6875676999999998E-2</v>
      </c>
      <c r="W501" s="126">
        <v>1.0598691E-2</v>
      </c>
      <c r="X501" s="126">
        <v>0.134180562</v>
      </c>
      <c r="Y501" s="126">
        <v>1.25228837</v>
      </c>
      <c r="Z501" s="135">
        <v>4.5999999999999999E-2</v>
      </c>
      <c r="AA501" s="126"/>
      <c r="AB501" s="126"/>
      <c r="AC501" s="126"/>
      <c r="AD501" s="126"/>
      <c r="AE501" s="126"/>
      <c r="AF501" s="135">
        <v>2.0400000000000001E-2</v>
      </c>
      <c r="AG501" s="126">
        <v>0.12682734800000001</v>
      </c>
      <c r="AH501" s="126"/>
      <c r="AI501" s="126"/>
      <c r="AJ501" s="126"/>
      <c r="AK501" s="126"/>
    </row>
    <row r="502" spans="1:37" ht="18" customHeight="1">
      <c r="A502" s="126"/>
      <c r="B502" s="126"/>
      <c r="C502" s="126"/>
      <c r="D502" s="126"/>
      <c r="E502" s="126"/>
      <c r="F502" s="134">
        <v>39052</v>
      </c>
      <c r="G502" s="134">
        <v>39052</v>
      </c>
      <c r="H502" s="134">
        <v>41244</v>
      </c>
      <c r="I502" s="134">
        <v>40513</v>
      </c>
      <c r="J502" s="134">
        <v>37956</v>
      </c>
      <c r="K502" s="126"/>
      <c r="L502" s="126">
        <v>0.162901881</v>
      </c>
      <c r="M502" s="126">
        <v>0.162901881</v>
      </c>
      <c r="N502" s="126">
        <v>0.103943622</v>
      </c>
      <c r="O502" s="126">
        <v>-2.3338489999999998E-3</v>
      </c>
      <c r="P502" s="126">
        <v>5.7538615000000001E-2</v>
      </c>
      <c r="Q502" s="126">
        <v>1.6240972920000001</v>
      </c>
      <c r="R502" s="135">
        <v>0.1018</v>
      </c>
      <c r="S502" s="126"/>
      <c r="T502" s="126">
        <v>0.106798614</v>
      </c>
      <c r="U502" s="126">
        <v>0.106798614</v>
      </c>
      <c r="V502" s="126">
        <v>0.100915194</v>
      </c>
      <c r="W502" s="126">
        <v>-1.3027189E-2</v>
      </c>
      <c r="X502" s="126">
        <v>2.2718952000000001E-2</v>
      </c>
      <c r="Y502" s="126">
        <v>1.3829296499999999</v>
      </c>
      <c r="Z502" s="135">
        <v>6.7000000000000004E-2</v>
      </c>
      <c r="AA502" s="126"/>
      <c r="AB502" s="126"/>
      <c r="AC502" s="126"/>
      <c r="AD502" s="126"/>
      <c r="AE502" s="126"/>
      <c r="AF502" s="135">
        <v>3.49E-2</v>
      </c>
      <c r="AG502" s="126">
        <v>0.24116764199999999</v>
      </c>
      <c r="AH502" s="126"/>
      <c r="AI502" s="126"/>
      <c r="AJ502" s="126"/>
      <c r="AK502" s="126"/>
    </row>
    <row r="503" spans="1:37" ht="18" customHeight="1">
      <c r="A503" s="126"/>
      <c r="B503" s="126"/>
      <c r="C503" s="126"/>
      <c r="D503" s="126"/>
      <c r="E503" s="126"/>
      <c r="F503" s="134">
        <v>41609</v>
      </c>
      <c r="G503" s="134">
        <v>43800</v>
      </c>
      <c r="H503" s="134">
        <v>40878</v>
      </c>
      <c r="I503" s="134">
        <v>43435</v>
      </c>
      <c r="J503" s="134">
        <v>41974</v>
      </c>
      <c r="K503" s="126"/>
      <c r="L503" s="126">
        <v>0.17569069600000001</v>
      </c>
      <c r="M503" s="126">
        <v>0.14133490000000001</v>
      </c>
      <c r="N503" s="126">
        <v>-5.5772149E-2</v>
      </c>
      <c r="O503" s="126">
        <v>-1.2468648000000001E-2</v>
      </c>
      <c r="P503" s="126">
        <v>9.7781324000000003E-2</v>
      </c>
      <c r="Q503" s="126">
        <v>1.4142030029999999</v>
      </c>
      <c r="R503" s="135">
        <v>7.1800000000000003E-2</v>
      </c>
      <c r="S503" s="126"/>
      <c r="T503" s="126">
        <v>0.152406498</v>
      </c>
      <c r="U503" s="126">
        <v>0.134180562</v>
      </c>
      <c r="V503" s="126">
        <v>-5.3316501000000002E-2</v>
      </c>
      <c r="W503" s="126">
        <v>-2.5883666999999999E-2</v>
      </c>
      <c r="X503" s="126">
        <v>7.8593466000000001E-2</v>
      </c>
      <c r="Y503" s="126">
        <v>1.3310663110000001</v>
      </c>
      <c r="Z503" s="135">
        <v>5.8900000000000001E-2</v>
      </c>
      <c r="AA503" s="126"/>
      <c r="AB503" s="126"/>
      <c r="AC503" s="126"/>
      <c r="AD503" s="126"/>
      <c r="AE503" s="126"/>
      <c r="AF503" s="135">
        <v>1.29E-2</v>
      </c>
      <c r="AG503" s="126">
        <v>8.3136690999999999E-2</v>
      </c>
      <c r="AH503" s="126"/>
      <c r="AI503" s="126"/>
      <c r="AJ503" s="126"/>
      <c r="AK503" s="126"/>
    </row>
    <row r="504" spans="1:37" ht="18" customHeight="1">
      <c r="A504" s="126"/>
      <c r="B504" s="126"/>
      <c r="C504" s="126"/>
      <c r="D504" s="126"/>
      <c r="E504" s="126"/>
      <c r="F504" s="134">
        <v>38687</v>
      </c>
      <c r="G504" s="134">
        <v>44166</v>
      </c>
      <c r="H504" s="134">
        <v>43800</v>
      </c>
      <c r="I504" s="134">
        <v>40878</v>
      </c>
      <c r="J504" s="134">
        <v>42339</v>
      </c>
      <c r="K504" s="126"/>
      <c r="L504" s="126">
        <v>0.15985938099999999</v>
      </c>
      <c r="M504" s="126">
        <v>-2.7078563999999999E-2</v>
      </c>
      <c r="N504" s="126">
        <v>0.14133490000000001</v>
      </c>
      <c r="O504" s="126">
        <v>-5.5772149E-2</v>
      </c>
      <c r="P504" s="126">
        <v>4.2629688999999998E-2</v>
      </c>
      <c r="Q504" s="126">
        <v>1.2981929489999999</v>
      </c>
      <c r="R504" s="135">
        <v>5.3600000000000002E-2</v>
      </c>
      <c r="S504" s="126"/>
      <c r="T504" s="126">
        <v>0.12530372300000001</v>
      </c>
      <c r="U504" s="126">
        <v>-2.9131743000000002E-2</v>
      </c>
      <c r="V504" s="126">
        <v>0.134180562</v>
      </c>
      <c r="W504" s="126">
        <v>-5.3316501000000002E-2</v>
      </c>
      <c r="X504" s="126">
        <v>1.8520312000000001E-2</v>
      </c>
      <c r="Y504" s="126">
        <v>1.215987317</v>
      </c>
      <c r="Z504" s="135">
        <v>3.9899999999999998E-2</v>
      </c>
      <c r="AA504" s="126"/>
      <c r="AB504" s="126"/>
      <c r="AC504" s="126"/>
      <c r="AD504" s="126"/>
      <c r="AE504" s="126"/>
      <c r="AF504" s="135">
        <v>1.37E-2</v>
      </c>
      <c r="AG504" s="126">
        <v>8.2205632000000001E-2</v>
      </c>
      <c r="AH504" s="126"/>
      <c r="AI504" s="126"/>
      <c r="AJ504" s="126"/>
      <c r="AK504" s="126"/>
    </row>
    <row r="505" spans="1:37" ht="18" customHeight="1">
      <c r="A505" s="126"/>
      <c r="B505" s="126"/>
      <c r="C505" s="126"/>
      <c r="D505" s="126"/>
      <c r="E505" s="126"/>
      <c r="F505" s="134">
        <v>44166</v>
      </c>
      <c r="G505" s="134">
        <v>42339</v>
      </c>
      <c r="H505" s="134">
        <v>43435</v>
      </c>
      <c r="I505" s="134">
        <v>40148</v>
      </c>
      <c r="J505" s="134">
        <v>40878</v>
      </c>
      <c r="K505" s="126"/>
      <c r="L505" s="126">
        <v>-2.7078563999999999E-2</v>
      </c>
      <c r="M505" s="126">
        <v>4.2629688999999998E-2</v>
      </c>
      <c r="N505" s="126">
        <v>-1.2468648000000001E-2</v>
      </c>
      <c r="O505" s="126">
        <v>0.114944221</v>
      </c>
      <c r="P505" s="126">
        <v>-5.5772149E-2</v>
      </c>
      <c r="Q505" s="126">
        <v>1.0642332109999999</v>
      </c>
      <c r="R505" s="135">
        <v>1.2500000000000001E-2</v>
      </c>
      <c r="S505" s="126"/>
      <c r="T505" s="126">
        <v>-2.9131743000000002E-2</v>
      </c>
      <c r="U505" s="126">
        <v>1.8520312000000001E-2</v>
      </c>
      <c r="V505" s="126">
        <v>-2.5883666999999999E-2</v>
      </c>
      <c r="W505" s="126">
        <v>8.4059724000000002E-2</v>
      </c>
      <c r="X505" s="126">
        <v>-5.3316501000000002E-2</v>
      </c>
      <c r="Y505" s="126">
        <v>0.99426463600000003</v>
      </c>
      <c r="Z505" s="135">
        <v>-1.1000000000000001E-3</v>
      </c>
      <c r="AA505" s="126"/>
      <c r="AB505" s="126"/>
      <c r="AC505" s="126"/>
      <c r="AD505" s="126"/>
      <c r="AE505" s="126"/>
      <c r="AF505" s="135">
        <v>1.37E-2</v>
      </c>
      <c r="AG505" s="126">
        <v>6.9968575000000005E-2</v>
      </c>
      <c r="AH505" s="126"/>
      <c r="AI505" s="126"/>
      <c r="AJ505" s="126"/>
      <c r="AK505" s="126"/>
    </row>
    <row r="506" spans="1:37" ht="18" customHeight="1">
      <c r="A506" s="126"/>
      <c r="B506" s="126"/>
      <c r="C506" s="126"/>
      <c r="D506" s="126"/>
      <c r="E506" s="126"/>
      <c r="F506" s="134">
        <v>38687</v>
      </c>
      <c r="G506" s="134">
        <v>44531</v>
      </c>
      <c r="H506" s="134">
        <v>38322</v>
      </c>
      <c r="I506" s="134">
        <v>41974</v>
      </c>
      <c r="J506" s="134">
        <v>41609</v>
      </c>
      <c r="K506" s="126"/>
      <c r="L506" s="126">
        <v>0.15985938099999999</v>
      </c>
      <c r="M506" s="126">
        <v>0.16416114700000001</v>
      </c>
      <c r="N506" s="126">
        <v>0.22464052400000001</v>
      </c>
      <c r="O506" s="126">
        <v>9.7781324000000003E-2</v>
      </c>
      <c r="P506" s="126">
        <v>0.17569069600000001</v>
      </c>
      <c r="Q506" s="126">
        <v>2.2753481459999998</v>
      </c>
      <c r="R506" s="135">
        <v>0.1787</v>
      </c>
      <c r="S506" s="126"/>
      <c r="T506" s="126">
        <v>0.12530372300000001</v>
      </c>
      <c r="U506" s="126">
        <v>0.116135562</v>
      </c>
      <c r="V506" s="126">
        <v>0.13047150199999999</v>
      </c>
      <c r="W506" s="126">
        <v>7.8593466000000001E-2</v>
      </c>
      <c r="X506" s="126">
        <v>0.152406498</v>
      </c>
      <c r="Y506" s="126">
        <v>1.8274302609999999</v>
      </c>
      <c r="Z506" s="135">
        <v>0.12820000000000001</v>
      </c>
      <c r="AA506" s="126"/>
      <c r="AB506" s="126"/>
      <c r="AC506" s="126"/>
      <c r="AD506" s="126"/>
      <c r="AE506" s="126"/>
      <c r="AF506" s="135">
        <v>5.0599999999999999E-2</v>
      </c>
      <c r="AG506" s="126">
        <v>0.44791788500000002</v>
      </c>
      <c r="AH506" s="126"/>
      <c r="AI506" s="126"/>
      <c r="AJ506" s="126"/>
      <c r="AK506" s="126"/>
    </row>
    <row r="507" spans="1:37" ht="18" customHeight="1">
      <c r="A507" s="126"/>
      <c r="B507" s="126"/>
      <c r="C507" s="126"/>
      <c r="D507" s="126"/>
      <c r="E507" s="126"/>
      <c r="F507" s="134">
        <v>44166</v>
      </c>
      <c r="G507" s="134">
        <v>37591</v>
      </c>
      <c r="H507" s="134">
        <v>44531</v>
      </c>
      <c r="I507" s="134">
        <v>40148</v>
      </c>
      <c r="J507" s="134">
        <v>40148</v>
      </c>
      <c r="K507" s="126"/>
      <c r="L507" s="126">
        <v>-2.7078563999999999E-2</v>
      </c>
      <c r="M507" s="126">
        <v>-0.110106469</v>
      </c>
      <c r="N507" s="126">
        <v>0.16416114700000001</v>
      </c>
      <c r="O507" s="126">
        <v>0.114944221</v>
      </c>
      <c r="P507" s="126">
        <v>0.114944221</v>
      </c>
      <c r="Q507" s="126">
        <v>1.2928700049999999</v>
      </c>
      <c r="R507" s="135">
        <v>5.2699999999999997E-2</v>
      </c>
      <c r="S507" s="126"/>
      <c r="T507" s="126">
        <v>-2.9131743000000002E-2</v>
      </c>
      <c r="U507" s="126">
        <v>-0.103872702</v>
      </c>
      <c r="V507" s="126">
        <v>0.116135562</v>
      </c>
      <c r="W507" s="126">
        <v>8.4059724000000002E-2</v>
      </c>
      <c r="X507" s="126">
        <v>8.4059724000000002E-2</v>
      </c>
      <c r="Y507" s="126">
        <v>1.1632880999999999</v>
      </c>
      <c r="Z507" s="135">
        <v>3.0700000000000002E-2</v>
      </c>
      <c r="AA507" s="126"/>
      <c r="AB507" s="126"/>
      <c r="AC507" s="126"/>
      <c r="AD507" s="126"/>
      <c r="AE507" s="126"/>
      <c r="AF507" s="135">
        <v>2.1999999999999999E-2</v>
      </c>
      <c r="AG507" s="126">
        <v>0.129581905</v>
      </c>
      <c r="AH507" s="126"/>
      <c r="AI507" s="126"/>
      <c r="AJ507" s="126"/>
      <c r="AK507" s="126"/>
    </row>
    <row r="508" spans="1:37" ht="18" customHeight="1">
      <c r="A508" s="126"/>
      <c r="B508" s="126"/>
      <c r="C508" s="126"/>
      <c r="D508" s="126"/>
      <c r="E508" s="126"/>
      <c r="F508" s="134">
        <v>44896</v>
      </c>
      <c r="G508" s="134">
        <v>44896</v>
      </c>
      <c r="H508" s="134">
        <v>37591</v>
      </c>
      <c r="I508" s="134">
        <v>38687</v>
      </c>
      <c r="J508" s="134">
        <v>43070</v>
      </c>
      <c r="K508" s="126"/>
      <c r="L508" s="126">
        <v>-7.6337504E-2</v>
      </c>
      <c r="M508" s="126">
        <v>-7.6337504E-2</v>
      </c>
      <c r="N508" s="126">
        <v>-0.110106469</v>
      </c>
      <c r="O508" s="126">
        <v>0.15985938099999999</v>
      </c>
      <c r="P508" s="126">
        <v>5.8498151999999998E-2</v>
      </c>
      <c r="Q508" s="126">
        <v>0.95654835000000005</v>
      </c>
      <c r="R508" s="135">
        <v>-8.8000000000000005E-3</v>
      </c>
      <c r="S508" s="126"/>
      <c r="T508" s="126">
        <v>-0.100910782</v>
      </c>
      <c r="U508" s="126">
        <v>-0.100910782</v>
      </c>
      <c r="V508" s="126">
        <v>-0.103872702</v>
      </c>
      <c r="W508" s="126">
        <v>0.12530372300000001</v>
      </c>
      <c r="X508" s="126">
        <v>4.6875676999999998E-2</v>
      </c>
      <c r="Y508" s="126">
        <v>0.87501446199999999</v>
      </c>
      <c r="Z508" s="135">
        <v>-2.63E-2</v>
      </c>
      <c r="AA508" s="126"/>
      <c r="AB508" s="126"/>
      <c r="AC508" s="126"/>
      <c r="AD508" s="126"/>
      <c r="AE508" s="126"/>
      <c r="AF508" s="135">
        <v>1.7500000000000002E-2</v>
      </c>
      <c r="AG508" s="126">
        <v>8.1533887999999999E-2</v>
      </c>
      <c r="AH508" s="126"/>
      <c r="AI508" s="126"/>
      <c r="AJ508" s="126"/>
      <c r="AK508" s="126"/>
    </row>
    <row r="509" spans="1:37" ht="18" customHeight="1">
      <c r="A509" s="126"/>
      <c r="B509" s="126"/>
      <c r="C509" s="126"/>
      <c r="D509" s="126"/>
      <c r="E509" s="126"/>
      <c r="F509" s="134">
        <v>44531</v>
      </c>
      <c r="G509" s="134">
        <v>41244</v>
      </c>
      <c r="H509" s="134">
        <v>41974</v>
      </c>
      <c r="I509" s="134">
        <v>40148</v>
      </c>
      <c r="J509" s="134">
        <v>39417</v>
      </c>
      <c r="K509" s="126"/>
      <c r="L509" s="126">
        <v>0.16416114700000001</v>
      </c>
      <c r="M509" s="126">
        <v>0.103943622</v>
      </c>
      <c r="N509" s="126">
        <v>9.7781324000000003E-2</v>
      </c>
      <c r="O509" s="126">
        <v>0.114944221</v>
      </c>
      <c r="P509" s="126">
        <v>3.2035421000000001E-2</v>
      </c>
      <c r="Q509" s="126">
        <v>1.6700703240000001</v>
      </c>
      <c r="R509" s="135">
        <v>0.108</v>
      </c>
      <c r="S509" s="126"/>
      <c r="T509" s="126">
        <v>0.116135562</v>
      </c>
      <c r="U509" s="126">
        <v>0.100915194</v>
      </c>
      <c r="V509" s="126">
        <v>7.8593466000000001E-2</v>
      </c>
      <c r="W509" s="126">
        <v>8.4059724000000002E-2</v>
      </c>
      <c r="X509" s="126">
        <v>1.0598691E-2</v>
      </c>
      <c r="Y509" s="126">
        <v>1.47742785</v>
      </c>
      <c r="Z509" s="135">
        <v>8.1199999999999994E-2</v>
      </c>
      <c r="AA509" s="126"/>
      <c r="AB509" s="126"/>
      <c r="AC509" s="126"/>
      <c r="AD509" s="126"/>
      <c r="AE509" s="126"/>
      <c r="AF509" s="135">
        <v>2.6800000000000001E-2</v>
      </c>
      <c r="AG509" s="126">
        <v>0.19264247400000001</v>
      </c>
      <c r="AH509" s="126"/>
      <c r="AI509" s="126"/>
      <c r="AJ509" s="126"/>
      <c r="AK509" s="126"/>
    </row>
    <row r="510" spans="1:37" ht="18" customHeight="1">
      <c r="A510" s="126"/>
      <c r="B510" s="126"/>
      <c r="C510" s="126"/>
      <c r="D510" s="126"/>
      <c r="E510" s="126"/>
      <c r="F510" s="134">
        <v>40878</v>
      </c>
      <c r="G510" s="134">
        <v>39417</v>
      </c>
      <c r="H510" s="134">
        <v>43800</v>
      </c>
      <c r="I510" s="134">
        <v>43070</v>
      </c>
      <c r="J510" s="134">
        <v>41974</v>
      </c>
      <c r="K510" s="126"/>
      <c r="L510" s="126">
        <v>-5.5772149E-2</v>
      </c>
      <c r="M510" s="126">
        <v>3.2035421000000001E-2</v>
      </c>
      <c r="N510" s="126">
        <v>0.14133490000000001</v>
      </c>
      <c r="O510" s="126">
        <v>5.8498151999999998E-2</v>
      </c>
      <c r="P510" s="126">
        <v>9.7781324000000003E-2</v>
      </c>
      <c r="Q510" s="126">
        <v>1.3150538949999999</v>
      </c>
      <c r="R510" s="135">
        <v>5.6300000000000003E-2</v>
      </c>
      <c r="S510" s="126"/>
      <c r="T510" s="126">
        <v>-5.3316501000000002E-2</v>
      </c>
      <c r="U510" s="126">
        <v>1.0598691E-2</v>
      </c>
      <c r="V510" s="126">
        <v>0.134180562</v>
      </c>
      <c r="W510" s="126">
        <v>4.6875676999999998E-2</v>
      </c>
      <c r="X510" s="126">
        <v>7.8593466000000001E-2</v>
      </c>
      <c r="Y510" s="126">
        <v>1.242259496</v>
      </c>
      <c r="Z510" s="135">
        <v>4.4299999999999999E-2</v>
      </c>
      <c r="AA510" s="126"/>
      <c r="AB510" s="126"/>
      <c r="AC510" s="126"/>
      <c r="AD510" s="126"/>
      <c r="AE510" s="126"/>
      <c r="AF510" s="135">
        <v>1.2E-2</v>
      </c>
      <c r="AG510" s="126">
        <v>7.2794398999999996E-2</v>
      </c>
      <c r="AH510" s="126"/>
      <c r="AI510" s="126"/>
      <c r="AJ510" s="126"/>
      <c r="AK510" s="126"/>
    </row>
    <row r="511" spans="1:37" ht="18" customHeight="1">
      <c r="A511" s="126"/>
      <c r="B511" s="126"/>
      <c r="C511" s="126"/>
      <c r="D511" s="126"/>
      <c r="E511" s="126"/>
      <c r="F511" s="134">
        <v>44166</v>
      </c>
      <c r="G511" s="134">
        <v>38322</v>
      </c>
      <c r="H511" s="134">
        <v>41244</v>
      </c>
      <c r="I511" s="134">
        <v>40513</v>
      </c>
      <c r="J511" s="134">
        <v>43435</v>
      </c>
      <c r="K511" s="126"/>
      <c r="L511" s="126">
        <v>-2.7078563999999999E-2</v>
      </c>
      <c r="M511" s="126">
        <v>0.22464052400000001</v>
      </c>
      <c r="N511" s="126">
        <v>0.103943622</v>
      </c>
      <c r="O511" s="126">
        <v>-2.3338489999999998E-3</v>
      </c>
      <c r="P511" s="126">
        <v>-1.2468648000000001E-2</v>
      </c>
      <c r="Q511" s="126">
        <v>1.3320286560000001</v>
      </c>
      <c r="R511" s="135">
        <v>5.8999999999999997E-2</v>
      </c>
      <c r="S511" s="126"/>
      <c r="T511" s="126">
        <v>-2.9131743000000002E-2</v>
      </c>
      <c r="U511" s="126">
        <v>0.13047150199999999</v>
      </c>
      <c r="V511" s="126">
        <v>0.100915194</v>
      </c>
      <c r="W511" s="126">
        <v>-1.3027189E-2</v>
      </c>
      <c r="X511" s="126">
        <v>-2.5883666999999999E-2</v>
      </c>
      <c r="Y511" s="126">
        <v>1.177441773</v>
      </c>
      <c r="Z511" s="135">
        <v>3.32E-2</v>
      </c>
      <c r="AA511" s="126"/>
      <c r="AB511" s="126"/>
      <c r="AC511" s="126"/>
      <c r="AD511" s="126"/>
      <c r="AE511" s="126"/>
      <c r="AF511" s="135">
        <v>2.58E-2</v>
      </c>
      <c r="AG511" s="126">
        <v>0.15458688200000001</v>
      </c>
      <c r="AH511" s="126"/>
      <c r="AI511" s="126"/>
      <c r="AJ511" s="126"/>
      <c r="AK511" s="126"/>
    </row>
    <row r="512" spans="1:37" ht="18" customHeight="1">
      <c r="A512" s="126"/>
      <c r="B512" s="126"/>
      <c r="C512" s="126"/>
      <c r="D512" s="126"/>
      <c r="E512" s="126"/>
      <c r="F512" s="134">
        <v>42339</v>
      </c>
      <c r="G512" s="134">
        <v>41609</v>
      </c>
      <c r="H512" s="134">
        <v>37591</v>
      </c>
      <c r="I512" s="134">
        <v>37956</v>
      </c>
      <c r="J512" s="134">
        <v>41974</v>
      </c>
      <c r="K512" s="126"/>
      <c r="L512" s="126">
        <v>4.2629688999999998E-2</v>
      </c>
      <c r="M512" s="126">
        <v>0.17569069600000001</v>
      </c>
      <c r="N512" s="126">
        <v>-0.110106469</v>
      </c>
      <c r="O512" s="126">
        <v>5.7538615000000001E-2</v>
      </c>
      <c r="P512" s="126">
        <v>9.7781324000000003E-2</v>
      </c>
      <c r="Q512" s="126">
        <v>1.301521358</v>
      </c>
      <c r="R512" s="135">
        <v>5.4100000000000002E-2</v>
      </c>
      <c r="S512" s="126"/>
      <c r="T512" s="126">
        <v>1.8520312000000001E-2</v>
      </c>
      <c r="U512" s="126">
        <v>0.152406498</v>
      </c>
      <c r="V512" s="126">
        <v>-0.103872702</v>
      </c>
      <c r="W512" s="126">
        <v>2.2718952000000001E-2</v>
      </c>
      <c r="X512" s="126">
        <v>7.8593466000000001E-2</v>
      </c>
      <c r="Y512" s="126">
        <v>1.183370268</v>
      </c>
      <c r="Z512" s="135">
        <v>3.4200000000000001E-2</v>
      </c>
      <c r="AA512" s="126"/>
      <c r="AB512" s="126"/>
      <c r="AC512" s="126"/>
      <c r="AD512" s="126"/>
      <c r="AE512" s="126"/>
      <c r="AF512" s="135">
        <v>1.9900000000000001E-2</v>
      </c>
      <c r="AG512" s="126">
        <v>0.11815109</v>
      </c>
      <c r="AH512" s="126"/>
      <c r="AI512" s="126"/>
      <c r="AJ512" s="126"/>
      <c r="AK512" s="126"/>
    </row>
    <row r="513" spans="1:37" ht="18" customHeight="1">
      <c r="A513" s="126"/>
      <c r="B513" s="126"/>
      <c r="C513" s="126"/>
      <c r="D513" s="126"/>
      <c r="E513" s="126"/>
      <c r="F513" s="134">
        <v>37956</v>
      </c>
      <c r="G513" s="134">
        <v>42339</v>
      </c>
      <c r="H513" s="134">
        <v>38687</v>
      </c>
      <c r="I513" s="134">
        <v>38687</v>
      </c>
      <c r="J513" s="134">
        <v>44166</v>
      </c>
      <c r="K513" s="126"/>
      <c r="L513" s="126">
        <v>5.7538615000000001E-2</v>
      </c>
      <c r="M513" s="126">
        <v>4.2629688999999998E-2</v>
      </c>
      <c r="N513" s="126">
        <v>0.15985938099999999</v>
      </c>
      <c r="O513" s="126">
        <v>0.15985938099999999</v>
      </c>
      <c r="P513" s="126">
        <v>-2.7078563999999999E-2</v>
      </c>
      <c r="Q513" s="126">
        <v>1.481134728</v>
      </c>
      <c r="R513" s="135">
        <v>8.1699999999999995E-2</v>
      </c>
      <c r="S513" s="126"/>
      <c r="T513" s="126">
        <v>2.2718952000000001E-2</v>
      </c>
      <c r="U513" s="126">
        <v>1.8520312000000001E-2</v>
      </c>
      <c r="V513" s="126">
        <v>0.12530372300000001</v>
      </c>
      <c r="W513" s="126">
        <v>0.12530372300000001</v>
      </c>
      <c r="X513" s="126">
        <v>-2.9131743000000002E-2</v>
      </c>
      <c r="Y513" s="126">
        <v>1.300455994</v>
      </c>
      <c r="Z513" s="135">
        <v>5.3900000000000003E-2</v>
      </c>
      <c r="AA513" s="126"/>
      <c r="AB513" s="126"/>
      <c r="AC513" s="126"/>
      <c r="AD513" s="126"/>
      <c r="AE513" s="126"/>
      <c r="AF513" s="135">
        <v>2.7799999999999998E-2</v>
      </c>
      <c r="AG513" s="126">
        <v>0.18067873400000001</v>
      </c>
      <c r="AH513" s="126"/>
      <c r="AI513" s="126"/>
      <c r="AJ513" s="126"/>
      <c r="AK513" s="126"/>
    </row>
    <row r="514" spans="1:37" ht="18" customHeight="1">
      <c r="A514" s="126"/>
      <c r="B514" s="126"/>
      <c r="C514" s="126"/>
      <c r="D514" s="126"/>
      <c r="E514" s="126"/>
      <c r="F514" s="134">
        <v>41974</v>
      </c>
      <c r="G514" s="134">
        <v>37956</v>
      </c>
      <c r="H514" s="134">
        <v>42339</v>
      </c>
      <c r="I514" s="134">
        <v>39783</v>
      </c>
      <c r="J514" s="134">
        <v>44531</v>
      </c>
      <c r="K514" s="126"/>
      <c r="L514" s="126">
        <v>9.7781324000000003E-2</v>
      </c>
      <c r="M514" s="126">
        <v>5.7538615000000001E-2</v>
      </c>
      <c r="N514" s="126">
        <v>4.2629688999999998E-2</v>
      </c>
      <c r="O514" s="126">
        <v>-0.29750054799999998</v>
      </c>
      <c r="P514" s="126">
        <v>0.16416114700000001</v>
      </c>
      <c r="Q514" s="126">
        <v>1.066743156</v>
      </c>
      <c r="R514" s="135">
        <v>1.2999999999999999E-2</v>
      </c>
      <c r="S514" s="126"/>
      <c r="T514" s="126">
        <v>7.8593466000000001E-2</v>
      </c>
      <c r="U514" s="126">
        <v>2.2718952000000001E-2</v>
      </c>
      <c r="V514" s="126">
        <v>1.8520312000000001E-2</v>
      </c>
      <c r="W514" s="126">
        <v>-0.25525298200000002</v>
      </c>
      <c r="X514" s="126">
        <v>0.116135562</v>
      </c>
      <c r="Y514" s="126">
        <v>0.98090007099999998</v>
      </c>
      <c r="Z514" s="135">
        <v>-3.8E-3</v>
      </c>
      <c r="AA514" s="126"/>
      <c r="AB514" s="126"/>
      <c r="AC514" s="126"/>
      <c r="AD514" s="126"/>
      <c r="AE514" s="126"/>
      <c r="AF514" s="135">
        <v>1.6899999999999998E-2</v>
      </c>
      <c r="AG514" s="126">
        <v>8.5843085E-2</v>
      </c>
      <c r="AH514" s="126"/>
      <c r="AI514" s="126"/>
      <c r="AJ514" s="126"/>
      <c r="AK514" s="126"/>
    </row>
    <row r="515" spans="1:37" ht="18" customHeight="1">
      <c r="A515" s="126"/>
      <c r="B515" s="126"/>
      <c r="C515" s="126"/>
      <c r="D515" s="126"/>
      <c r="E515" s="126"/>
      <c r="F515" s="134">
        <v>41609</v>
      </c>
      <c r="G515" s="134">
        <v>43070</v>
      </c>
      <c r="H515" s="134">
        <v>43435</v>
      </c>
      <c r="I515" s="134">
        <v>40148</v>
      </c>
      <c r="J515" s="134">
        <v>42705</v>
      </c>
      <c r="K515" s="126"/>
      <c r="L515" s="126">
        <v>0.17569069600000001</v>
      </c>
      <c r="M515" s="126">
        <v>5.8498151999999998E-2</v>
      </c>
      <c r="N515" s="126">
        <v>-1.2468648000000001E-2</v>
      </c>
      <c r="O515" s="126">
        <v>0.114944221</v>
      </c>
      <c r="P515" s="126">
        <v>4.8077380000000003E-2</v>
      </c>
      <c r="Q515" s="126">
        <v>1.4692349179999999</v>
      </c>
      <c r="R515" s="135">
        <v>0.08</v>
      </c>
      <c r="S515" s="126"/>
      <c r="T515" s="126">
        <v>0.152406498</v>
      </c>
      <c r="U515" s="126">
        <v>4.6875676999999998E-2</v>
      </c>
      <c r="V515" s="126">
        <v>-2.5883666999999999E-2</v>
      </c>
      <c r="W515" s="126">
        <v>8.4059724000000002E-2</v>
      </c>
      <c r="X515" s="126">
        <v>3.7457123000000002E-2</v>
      </c>
      <c r="Y515" s="126">
        <v>1.3430126769999999</v>
      </c>
      <c r="Z515" s="135">
        <v>6.08E-2</v>
      </c>
      <c r="AA515" s="126"/>
      <c r="AB515" s="126"/>
      <c r="AC515" s="126"/>
      <c r="AD515" s="126"/>
      <c r="AE515" s="126"/>
      <c r="AF515" s="135">
        <v>1.9199999999999998E-2</v>
      </c>
      <c r="AG515" s="126">
        <v>0.12622224200000001</v>
      </c>
      <c r="AH515" s="126"/>
      <c r="AI515" s="126"/>
      <c r="AJ515" s="126"/>
      <c r="AK515" s="126"/>
    </row>
    <row r="516" spans="1:37" ht="18" customHeight="1">
      <c r="A516" s="126"/>
      <c r="B516" s="126"/>
      <c r="C516" s="126"/>
      <c r="D516" s="126"/>
      <c r="E516" s="126"/>
      <c r="F516" s="134">
        <v>41609</v>
      </c>
      <c r="G516" s="134">
        <v>40148</v>
      </c>
      <c r="H516" s="134">
        <v>40513</v>
      </c>
      <c r="I516" s="134">
        <v>43070</v>
      </c>
      <c r="J516" s="134">
        <v>40513</v>
      </c>
      <c r="K516" s="126"/>
      <c r="L516" s="126">
        <v>0.17569069600000001</v>
      </c>
      <c r="M516" s="126">
        <v>0.114944221</v>
      </c>
      <c r="N516" s="126">
        <v>-2.3338489999999998E-3</v>
      </c>
      <c r="O516" s="126">
        <v>5.8498151999999998E-2</v>
      </c>
      <c r="P516" s="126">
        <v>-2.3338489999999998E-3</v>
      </c>
      <c r="Q516" s="126">
        <v>1.411235231</v>
      </c>
      <c r="R516" s="135">
        <v>7.1300000000000002E-2</v>
      </c>
      <c r="S516" s="126"/>
      <c r="T516" s="126">
        <v>0.152406498</v>
      </c>
      <c r="U516" s="126">
        <v>8.4059724000000002E-2</v>
      </c>
      <c r="V516" s="126">
        <v>-1.3027189E-2</v>
      </c>
      <c r="W516" s="126">
        <v>4.6875676999999998E-2</v>
      </c>
      <c r="X516" s="126">
        <v>-1.3027189E-2</v>
      </c>
      <c r="Y516" s="126">
        <v>1.2934169579999999</v>
      </c>
      <c r="Z516" s="135">
        <v>5.28E-2</v>
      </c>
      <c r="AA516" s="126"/>
      <c r="AB516" s="126"/>
      <c r="AC516" s="126"/>
      <c r="AD516" s="126"/>
      <c r="AE516" s="126"/>
      <c r="AF516" s="135">
        <v>1.8499999999999999E-2</v>
      </c>
      <c r="AG516" s="126">
        <v>0.117818273</v>
      </c>
      <c r="AH516" s="126"/>
      <c r="AI516" s="126"/>
      <c r="AJ516" s="126"/>
      <c r="AK516" s="126"/>
    </row>
    <row r="517" spans="1:37" ht="18" customHeight="1">
      <c r="A517" s="126"/>
      <c r="B517" s="126"/>
      <c r="C517" s="126"/>
      <c r="D517" s="126"/>
      <c r="E517" s="126"/>
      <c r="F517" s="134">
        <v>41609</v>
      </c>
      <c r="G517" s="134">
        <v>37956</v>
      </c>
      <c r="H517" s="134">
        <v>40513</v>
      </c>
      <c r="I517" s="134">
        <v>37591</v>
      </c>
      <c r="J517" s="134">
        <v>42339</v>
      </c>
      <c r="K517" s="126"/>
      <c r="L517" s="126">
        <v>0.17569069600000001</v>
      </c>
      <c r="M517" s="126">
        <v>5.7538615000000001E-2</v>
      </c>
      <c r="N517" s="126">
        <v>-2.3338489999999998E-3</v>
      </c>
      <c r="O517" s="126">
        <v>-0.110106469</v>
      </c>
      <c r="P517" s="126">
        <v>4.2629688999999998E-2</v>
      </c>
      <c r="Q517" s="126">
        <v>1.1775295969999999</v>
      </c>
      <c r="R517" s="135">
        <v>3.32E-2</v>
      </c>
      <c r="S517" s="126"/>
      <c r="T517" s="126">
        <v>0.152406498</v>
      </c>
      <c r="U517" s="126">
        <v>2.2718952000000001E-2</v>
      </c>
      <c r="V517" s="126">
        <v>-1.3027189E-2</v>
      </c>
      <c r="W517" s="126">
        <v>-0.103872702</v>
      </c>
      <c r="X517" s="126">
        <v>1.8520312000000001E-2</v>
      </c>
      <c r="Y517" s="126">
        <v>1.0797676409999999</v>
      </c>
      <c r="Z517" s="135">
        <v>1.55E-2</v>
      </c>
      <c r="AA517" s="126"/>
      <c r="AB517" s="126"/>
      <c r="AC517" s="126"/>
      <c r="AD517" s="126"/>
      <c r="AE517" s="126"/>
      <c r="AF517" s="135">
        <v>1.78E-2</v>
      </c>
      <c r="AG517" s="126">
        <v>9.7761955999999997E-2</v>
      </c>
      <c r="AH517" s="126"/>
      <c r="AI517" s="126"/>
      <c r="AJ517" s="126"/>
      <c r="AK517" s="126"/>
    </row>
    <row r="518" spans="1:37" ht="18" customHeight="1">
      <c r="A518" s="126"/>
      <c r="B518" s="126"/>
      <c r="C518" s="126"/>
      <c r="D518" s="126"/>
      <c r="E518" s="126"/>
      <c r="F518" s="134">
        <v>40878</v>
      </c>
      <c r="G518" s="134">
        <v>40513</v>
      </c>
      <c r="H518" s="134">
        <v>38322</v>
      </c>
      <c r="I518" s="134">
        <v>38322</v>
      </c>
      <c r="J518" s="134">
        <v>38322</v>
      </c>
      <c r="K518" s="126"/>
      <c r="L518" s="126">
        <v>-5.5772149E-2</v>
      </c>
      <c r="M518" s="126">
        <v>-2.3338489999999998E-3</v>
      </c>
      <c r="N518" s="126">
        <v>0.22464052400000001</v>
      </c>
      <c r="O518" s="126">
        <v>0.22464052400000001</v>
      </c>
      <c r="P518" s="126">
        <v>0.22464052400000001</v>
      </c>
      <c r="Q518" s="126">
        <v>1.851165747</v>
      </c>
      <c r="R518" s="135">
        <v>0.13109999999999999</v>
      </c>
      <c r="S518" s="126"/>
      <c r="T518" s="126">
        <v>-5.3316501000000002E-2</v>
      </c>
      <c r="U518" s="126">
        <v>-1.3027189E-2</v>
      </c>
      <c r="V518" s="126">
        <v>0.13047150199999999</v>
      </c>
      <c r="W518" s="126">
        <v>0.13047150199999999</v>
      </c>
      <c r="X518" s="126">
        <v>0.13047150199999999</v>
      </c>
      <c r="Y518" s="126">
        <v>1.3841286610000001</v>
      </c>
      <c r="Z518" s="135">
        <v>6.7199999999999996E-2</v>
      </c>
      <c r="AA518" s="126"/>
      <c r="AB518" s="126"/>
      <c r="AC518" s="126"/>
      <c r="AD518" s="126"/>
      <c r="AE518" s="126"/>
      <c r="AF518" s="135">
        <v>6.3899999999999998E-2</v>
      </c>
      <c r="AG518" s="126">
        <v>0.46703708599999999</v>
      </c>
      <c r="AH518" s="126"/>
      <c r="AI518" s="126"/>
      <c r="AJ518" s="126"/>
      <c r="AK518" s="126"/>
    </row>
    <row r="519" spans="1:37" ht="18" customHeight="1">
      <c r="A519" s="126"/>
      <c r="B519" s="126"/>
      <c r="C519" s="126"/>
      <c r="D519" s="126"/>
      <c r="E519" s="126"/>
      <c r="F519" s="134">
        <v>39417</v>
      </c>
      <c r="G519" s="134">
        <v>43435</v>
      </c>
      <c r="H519" s="134">
        <v>40513</v>
      </c>
      <c r="I519" s="134">
        <v>38687</v>
      </c>
      <c r="J519" s="134">
        <v>38687</v>
      </c>
      <c r="K519" s="126"/>
      <c r="L519" s="126">
        <v>3.2035421000000001E-2</v>
      </c>
      <c r="M519" s="126">
        <v>-1.2468648000000001E-2</v>
      </c>
      <c r="N519" s="126">
        <v>-2.3338489999999998E-3</v>
      </c>
      <c r="O519" s="126">
        <v>0.15985938099999999</v>
      </c>
      <c r="P519" s="126">
        <v>0.15985938099999999</v>
      </c>
      <c r="Q519" s="126">
        <v>1.4006713900000001</v>
      </c>
      <c r="R519" s="135">
        <v>6.9699999999999998E-2</v>
      </c>
      <c r="S519" s="126"/>
      <c r="T519" s="126">
        <v>1.0598691E-2</v>
      </c>
      <c r="U519" s="126">
        <v>-2.5883666999999999E-2</v>
      </c>
      <c r="V519" s="126">
        <v>-1.3027189E-2</v>
      </c>
      <c r="W519" s="126">
        <v>0.12530372300000001</v>
      </c>
      <c r="X519" s="126">
        <v>0.12530372300000001</v>
      </c>
      <c r="Y519" s="126">
        <v>1.2489401120000001</v>
      </c>
      <c r="Z519" s="135">
        <v>4.5499999999999999E-2</v>
      </c>
      <c r="AA519" s="126"/>
      <c r="AB519" s="126"/>
      <c r="AC519" s="126"/>
      <c r="AD519" s="126"/>
      <c r="AE519" s="126"/>
      <c r="AF519" s="135">
        <v>2.4299999999999999E-2</v>
      </c>
      <c r="AG519" s="126">
        <v>0.151731279</v>
      </c>
      <c r="AH519" s="126"/>
      <c r="AI519" s="126"/>
      <c r="AJ519" s="126"/>
      <c r="AK519" s="126"/>
    </row>
    <row r="520" spans="1:37" ht="18" customHeight="1">
      <c r="A520" s="126"/>
      <c r="B520" s="126"/>
      <c r="C520" s="126"/>
      <c r="D520" s="126"/>
      <c r="E520" s="126"/>
      <c r="F520" s="134">
        <v>42705</v>
      </c>
      <c r="G520" s="134">
        <v>39052</v>
      </c>
      <c r="H520" s="134">
        <v>39783</v>
      </c>
      <c r="I520" s="134">
        <v>38322</v>
      </c>
      <c r="J520" s="134">
        <v>43800</v>
      </c>
      <c r="K520" s="126"/>
      <c r="L520" s="126">
        <v>4.8077380000000003E-2</v>
      </c>
      <c r="M520" s="126">
        <v>0.162901881</v>
      </c>
      <c r="N520" s="126">
        <v>-0.29750054799999998</v>
      </c>
      <c r="O520" s="126">
        <v>0.22464052400000001</v>
      </c>
      <c r="P520" s="126">
        <v>0.14133490000000001</v>
      </c>
      <c r="Q520" s="126">
        <v>1.322407761</v>
      </c>
      <c r="R520" s="135">
        <v>5.7500000000000002E-2</v>
      </c>
      <c r="S520" s="126"/>
      <c r="T520" s="126">
        <v>3.7457123000000002E-2</v>
      </c>
      <c r="U520" s="126">
        <v>0.106798614</v>
      </c>
      <c r="V520" s="126">
        <v>-0.25525298200000002</v>
      </c>
      <c r="W520" s="126">
        <v>0.13047150199999999</v>
      </c>
      <c r="X520" s="126">
        <v>0.134180562</v>
      </c>
      <c r="Y520" s="126">
        <v>1.166088306</v>
      </c>
      <c r="Z520" s="135">
        <v>3.1199999999999999E-2</v>
      </c>
      <c r="AA520" s="126"/>
      <c r="AB520" s="126"/>
      <c r="AC520" s="126"/>
      <c r="AD520" s="126"/>
      <c r="AE520" s="126"/>
      <c r="AF520" s="135">
        <v>2.63E-2</v>
      </c>
      <c r="AG520" s="126">
        <v>0.156319455</v>
      </c>
      <c r="AH520" s="126"/>
      <c r="AI520" s="126"/>
      <c r="AJ520" s="126"/>
      <c r="AK520" s="126"/>
    </row>
    <row r="521" spans="1:37" ht="18" customHeight="1">
      <c r="A521" s="126"/>
      <c r="B521" s="126"/>
      <c r="C521" s="126"/>
      <c r="D521" s="126"/>
      <c r="E521" s="126"/>
      <c r="F521" s="134">
        <v>39052</v>
      </c>
      <c r="G521" s="134">
        <v>37956</v>
      </c>
      <c r="H521" s="134">
        <v>39052</v>
      </c>
      <c r="I521" s="134">
        <v>43800</v>
      </c>
      <c r="J521" s="134">
        <v>37591</v>
      </c>
      <c r="K521" s="126"/>
      <c r="L521" s="126">
        <v>0.162901881</v>
      </c>
      <c r="M521" s="126">
        <v>5.7538615000000001E-2</v>
      </c>
      <c r="N521" s="126">
        <v>0.162901881</v>
      </c>
      <c r="O521" s="126">
        <v>0.14133490000000001</v>
      </c>
      <c r="P521" s="126">
        <v>-0.110106469</v>
      </c>
      <c r="Q521" s="126">
        <v>1.5137209229999999</v>
      </c>
      <c r="R521" s="135">
        <v>8.6400000000000005E-2</v>
      </c>
      <c r="S521" s="126"/>
      <c r="T521" s="126">
        <v>0.106798614</v>
      </c>
      <c r="U521" s="126">
        <v>2.2718952000000001E-2</v>
      </c>
      <c r="V521" s="126">
        <v>0.106798614</v>
      </c>
      <c r="W521" s="126">
        <v>0.134180562</v>
      </c>
      <c r="X521" s="126">
        <v>-0.103872702</v>
      </c>
      <c r="Y521" s="126">
        <v>1.3055495180000001</v>
      </c>
      <c r="Z521" s="135">
        <v>5.4800000000000001E-2</v>
      </c>
      <c r="AA521" s="126"/>
      <c r="AB521" s="126"/>
      <c r="AC521" s="126"/>
      <c r="AD521" s="126"/>
      <c r="AE521" s="126"/>
      <c r="AF521" s="135">
        <v>3.1699999999999999E-2</v>
      </c>
      <c r="AG521" s="126">
        <v>0.208171405</v>
      </c>
      <c r="AH521" s="126"/>
      <c r="AI521" s="126"/>
      <c r="AJ521" s="126"/>
      <c r="AK521" s="126"/>
    </row>
    <row r="522" spans="1:37" ht="18" customHeight="1">
      <c r="A522" s="126"/>
      <c r="B522" s="126"/>
      <c r="C522" s="126"/>
      <c r="D522" s="126"/>
      <c r="E522" s="126"/>
      <c r="F522" s="134">
        <v>43800</v>
      </c>
      <c r="G522" s="134">
        <v>41609</v>
      </c>
      <c r="H522" s="134">
        <v>41609</v>
      </c>
      <c r="I522" s="134">
        <v>43435</v>
      </c>
      <c r="J522" s="134">
        <v>38322</v>
      </c>
      <c r="K522" s="126"/>
      <c r="L522" s="126">
        <v>0.14133490000000001</v>
      </c>
      <c r="M522" s="126">
        <v>0.17569069600000001</v>
      </c>
      <c r="N522" s="126">
        <v>0.17569069600000001</v>
      </c>
      <c r="O522" s="126">
        <v>-1.2468648000000001E-2</v>
      </c>
      <c r="P522" s="126">
        <v>0.22464052400000001</v>
      </c>
      <c r="Q522" s="126">
        <v>2.0236203659999998</v>
      </c>
      <c r="R522" s="135">
        <v>0.15140000000000001</v>
      </c>
      <c r="S522" s="126"/>
      <c r="T522" s="126">
        <v>0.134180562</v>
      </c>
      <c r="U522" s="126">
        <v>0.152406498</v>
      </c>
      <c r="V522" s="126">
        <v>0.152406498</v>
      </c>
      <c r="W522" s="126">
        <v>-2.5883666999999999E-2</v>
      </c>
      <c r="X522" s="126">
        <v>0.13047150199999999</v>
      </c>
      <c r="Y522" s="126">
        <v>1.7221635769999999</v>
      </c>
      <c r="Z522" s="135">
        <v>0.1148</v>
      </c>
      <c r="AA522" s="126"/>
      <c r="AB522" s="126"/>
      <c r="AC522" s="126"/>
      <c r="AD522" s="126"/>
      <c r="AE522" s="126"/>
      <c r="AF522" s="135">
        <v>3.6600000000000001E-2</v>
      </c>
      <c r="AG522" s="126">
        <v>0.301456789</v>
      </c>
      <c r="AH522" s="126"/>
      <c r="AI522" s="126"/>
      <c r="AJ522" s="126"/>
      <c r="AK522" s="126"/>
    </row>
    <row r="523" spans="1:37" ht="18" customHeight="1">
      <c r="A523" s="126"/>
      <c r="B523" s="126"/>
      <c r="C523" s="126"/>
      <c r="D523" s="126"/>
      <c r="E523" s="126"/>
      <c r="F523" s="134">
        <v>42339</v>
      </c>
      <c r="G523" s="134">
        <v>39783</v>
      </c>
      <c r="H523" s="134">
        <v>39783</v>
      </c>
      <c r="I523" s="134">
        <v>41609</v>
      </c>
      <c r="J523" s="134">
        <v>40878</v>
      </c>
      <c r="K523" s="126"/>
      <c r="L523" s="126">
        <v>4.2629688999999998E-2</v>
      </c>
      <c r="M523" s="126">
        <v>-0.29750054799999998</v>
      </c>
      <c r="N523" s="126">
        <v>-0.29750054799999998</v>
      </c>
      <c r="O523" s="126">
        <v>0.17569069600000001</v>
      </c>
      <c r="P523" s="126">
        <v>-5.5772149E-2</v>
      </c>
      <c r="Q523" s="126">
        <v>0.64891544300000004</v>
      </c>
      <c r="R523" s="135">
        <v>-8.2900000000000001E-2</v>
      </c>
      <c r="S523" s="126"/>
      <c r="T523" s="126">
        <v>1.8520312000000001E-2</v>
      </c>
      <c r="U523" s="126">
        <v>-0.25525298200000002</v>
      </c>
      <c r="V523" s="126">
        <v>-0.25525298200000002</v>
      </c>
      <c r="W523" s="126">
        <v>0.152406498</v>
      </c>
      <c r="X523" s="126">
        <v>-5.3316501000000002E-2</v>
      </c>
      <c r="Y523" s="126">
        <v>0.67509918800000002</v>
      </c>
      <c r="Z523" s="135">
        <v>-7.5600000000000001E-2</v>
      </c>
      <c r="AA523" s="126"/>
      <c r="AB523" s="126"/>
      <c r="AC523" s="126"/>
      <c r="AD523" s="126"/>
      <c r="AE523" s="126"/>
      <c r="AF523" s="135">
        <v>-7.3000000000000001E-3</v>
      </c>
      <c r="AG523" s="126">
        <v>-2.6183746000000001E-2</v>
      </c>
      <c r="AH523" s="126"/>
      <c r="AI523" s="126"/>
      <c r="AJ523" s="126"/>
      <c r="AK523" s="126"/>
    </row>
    <row r="524" spans="1:37" ht="18" customHeight="1">
      <c r="A524" s="126"/>
      <c r="B524" s="126"/>
      <c r="C524" s="126"/>
      <c r="D524" s="126"/>
      <c r="E524" s="126"/>
      <c r="F524" s="134">
        <v>44531</v>
      </c>
      <c r="G524" s="134">
        <v>42339</v>
      </c>
      <c r="H524" s="134">
        <v>44531</v>
      </c>
      <c r="I524" s="134">
        <v>38322</v>
      </c>
      <c r="J524" s="134">
        <v>41244</v>
      </c>
      <c r="K524" s="126"/>
      <c r="L524" s="126">
        <v>0.16416114700000001</v>
      </c>
      <c r="M524" s="126">
        <v>4.2629688999999998E-2</v>
      </c>
      <c r="N524" s="126">
        <v>0.16416114700000001</v>
      </c>
      <c r="O524" s="126">
        <v>0.22464052400000001</v>
      </c>
      <c r="P524" s="126">
        <v>0.103943622</v>
      </c>
      <c r="Q524" s="126">
        <v>2.012818802</v>
      </c>
      <c r="R524" s="135">
        <v>0.1502</v>
      </c>
      <c r="S524" s="126"/>
      <c r="T524" s="126">
        <v>0.116135562</v>
      </c>
      <c r="U524" s="126">
        <v>1.8520312000000001E-2</v>
      </c>
      <c r="V524" s="126">
        <v>0.116135562</v>
      </c>
      <c r="W524" s="126">
        <v>0.13047150199999999</v>
      </c>
      <c r="X524" s="126">
        <v>0.100915194</v>
      </c>
      <c r="Y524" s="126">
        <v>1.6195982609999999</v>
      </c>
      <c r="Z524" s="135">
        <v>0.1012</v>
      </c>
      <c r="AA524" s="126"/>
      <c r="AB524" s="126"/>
      <c r="AC524" s="126"/>
      <c r="AD524" s="126"/>
      <c r="AE524" s="126"/>
      <c r="AF524" s="135">
        <v>4.8899999999999999E-2</v>
      </c>
      <c r="AG524" s="126">
        <v>0.39322054200000001</v>
      </c>
      <c r="AH524" s="126"/>
      <c r="AI524" s="126"/>
      <c r="AJ524" s="126"/>
      <c r="AK524" s="126"/>
    </row>
    <row r="525" spans="1:37" ht="18" customHeight="1">
      <c r="A525" s="126"/>
      <c r="B525" s="126"/>
      <c r="C525" s="126"/>
      <c r="D525" s="126"/>
      <c r="E525" s="126"/>
      <c r="F525" s="134">
        <v>40513</v>
      </c>
      <c r="G525" s="134">
        <v>38322</v>
      </c>
      <c r="H525" s="134">
        <v>38322</v>
      </c>
      <c r="I525" s="134">
        <v>39052</v>
      </c>
      <c r="J525" s="134">
        <v>39052</v>
      </c>
      <c r="K525" s="126"/>
      <c r="L525" s="126">
        <v>-2.3338489999999998E-3</v>
      </c>
      <c r="M525" s="126">
        <v>0.22464052400000001</v>
      </c>
      <c r="N525" s="126">
        <v>0.22464052400000001</v>
      </c>
      <c r="O525" s="126">
        <v>0.162901881</v>
      </c>
      <c r="P525" s="126">
        <v>0.162901881</v>
      </c>
      <c r="Q525" s="126">
        <v>2.165715864</v>
      </c>
      <c r="R525" s="135">
        <v>0.1671</v>
      </c>
      <c r="S525" s="126"/>
      <c r="T525" s="126">
        <v>-1.3027189E-2</v>
      </c>
      <c r="U525" s="126">
        <v>0.13047150199999999</v>
      </c>
      <c r="V525" s="126">
        <v>0.13047150199999999</v>
      </c>
      <c r="W525" s="126">
        <v>0.106798614</v>
      </c>
      <c r="X525" s="126">
        <v>0.106798614</v>
      </c>
      <c r="Y525" s="126">
        <v>1.5864725690000001</v>
      </c>
      <c r="Z525" s="135">
        <v>9.6699999999999994E-2</v>
      </c>
      <c r="AA525" s="126"/>
      <c r="AB525" s="126"/>
      <c r="AC525" s="126"/>
      <c r="AD525" s="126"/>
      <c r="AE525" s="126"/>
      <c r="AF525" s="135">
        <v>7.0400000000000004E-2</v>
      </c>
      <c r="AG525" s="126">
        <v>0.57924329500000005</v>
      </c>
      <c r="AH525" s="126"/>
      <c r="AI525" s="126"/>
      <c r="AJ525" s="126"/>
      <c r="AK525" s="126"/>
    </row>
    <row r="526" spans="1:37" ht="18" customHeight="1">
      <c r="A526" s="126"/>
      <c r="B526" s="126"/>
      <c r="C526" s="126"/>
      <c r="D526" s="126"/>
      <c r="E526" s="126"/>
      <c r="F526" s="134">
        <v>40878</v>
      </c>
      <c r="G526" s="134">
        <v>41974</v>
      </c>
      <c r="H526" s="134">
        <v>43070</v>
      </c>
      <c r="I526" s="134">
        <v>43070</v>
      </c>
      <c r="J526" s="134">
        <v>42339</v>
      </c>
      <c r="K526" s="126"/>
      <c r="L526" s="126">
        <v>-5.5772149E-2</v>
      </c>
      <c r="M526" s="126">
        <v>9.7781324000000003E-2</v>
      </c>
      <c r="N526" s="126">
        <v>5.8498151999999998E-2</v>
      </c>
      <c r="O526" s="126">
        <v>5.8498151999999998E-2</v>
      </c>
      <c r="P526" s="126">
        <v>4.2629688999999998E-2</v>
      </c>
      <c r="Q526" s="126">
        <v>1.223401593</v>
      </c>
      <c r="R526" s="135">
        <v>4.1200000000000001E-2</v>
      </c>
      <c r="S526" s="126"/>
      <c r="T526" s="126">
        <v>-5.3316501000000002E-2</v>
      </c>
      <c r="U526" s="126">
        <v>7.8593466000000001E-2</v>
      </c>
      <c r="V526" s="126">
        <v>4.6875676999999998E-2</v>
      </c>
      <c r="W526" s="126">
        <v>4.6875676999999998E-2</v>
      </c>
      <c r="X526" s="126">
        <v>1.8520312000000001E-2</v>
      </c>
      <c r="Y526" s="126">
        <v>1.147457508</v>
      </c>
      <c r="Z526" s="135">
        <v>2.7900000000000001E-2</v>
      </c>
      <c r="AA526" s="126"/>
      <c r="AB526" s="126"/>
      <c r="AC526" s="126"/>
      <c r="AD526" s="126"/>
      <c r="AE526" s="126"/>
      <c r="AF526" s="135">
        <v>1.3299999999999999E-2</v>
      </c>
      <c r="AG526" s="126">
        <v>7.5944084999999995E-2</v>
      </c>
      <c r="AH526" s="126"/>
      <c r="AI526" s="126"/>
      <c r="AJ526" s="126"/>
      <c r="AK526" s="126"/>
    </row>
    <row r="527" spans="1:37" ht="18" customHeight="1">
      <c r="A527" s="126"/>
      <c r="B527" s="126"/>
      <c r="C527" s="126"/>
      <c r="D527" s="126"/>
      <c r="E527" s="126"/>
      <c r="F527" s="134">
        <v>40513</v>
      </c>
      <c r="G527" s="134">
        <v>39417</v>
      </c>
      <c r="H527" s="134">
        <v>37956</v>
      </c>
      <c r="I527" s="134">
        <v>43435</v>
      </c>
      <c r="J527" s="134">
        <v>40148</v>
      </c>
      <c r="K527" s="126"/>
      <c r="L527" s="126">
        <v>-2.3338489999999998E-3</v>
      </c>
      <c r="M527" s="126">
        <v>3.2035421000000001E-2</v>
      </c>
      <c r="N527" s="126">
        <v>5.7538615000000001E-2</v>
      </c>
      <c r="O527" s="126">
        <v>-1.2468648000000001E-2</v>
      </c>
      <c r="P527" s="126">
        <v>0.114944221</v>
      </c>
      <c r="Q527" s="126">
        <v>1.20890593</v>
      </c>
      <c r="R527" s="135">
        <v>3.8699999999999998E-2</v>
      </c>
      <c r="S527" s="126"/>
      <c r="T527" s="126">
        <v>-1.3027189E-2</v>
      </c>
      <c r="U527" s="126">
        <v>1.0598691E-2</v>
      </c>
      <c r="V527" s="126">
        <v>2.2718952000000001E-2</v>
      </c>
      <c r="W527" s="126">
        <v>-2.5883666999999999E-2</v>
      </c>
      <c r="X527" s="126">
        <v>8.4059724000000002E-2</v>
      </c>
      <c r="Y527" s="126">
        <v>1.0816271319999999</v>
      </c>
      <c r="Z527" s="135">
        <v>1.5800000000000002E-2</v>
      </c>
      <c r="AA527" s="126"/>
      <c r="AB527" s="126"/>
      <c r="AC527" s="126"/>
      <c r="AD527" s="126"/>
      <c r="AE527" s="126"/>
      <c r="AF527" s="135">
        <v>2.29E-2</v>
      </c>
      <c r="AG527" s="126">
        <v>0.127278797</v>
      </c>
      <c r="AH527" s="126"/>
      <c r="AI527" s="126"/>
      <c r="AJ527" s="126"/>
      <c r="AK527" s="126"/>
    </row>
    <row r="528" spans="1:37" ht="18" customHeight="1">
      <c r="A528" s="126"/>
      <c r="B528" s="126"/>
      <c r="C528" s="126"/>
      <c r="D528" s="126"/>
      <c r="E528" s="126"/>
      <c r="F528" s="134">
        <v>44896</v>
      </c>
      <c r="G528" s="134">
        <v>38322</v>
      </c>
      <c r="H528" s="134">
        <v>43800</v>
      </c>
      <c r="I528" s="134">
        <v>42339</v>
      </c>
      <c r="J528" s="134">
        <v>39417</v>
      </c>
      <c r="K528" s="126"/>
      <c r="L528" s="126">
        <v>-7.6337504E-2</v>
      </c>
      <c r="M528" s="126">
        <v>0.22464052400000001</v>
      </c>
      <c r="N528" s="126">
        <v>0.14133490000000001</v>
      </c>
      <c r="O528" s="126">
        <v>4.2629688999999998E-2</v>
      </c>
      <c r="P528" s="126">
        <v>3.2035421000000001E-2</v>
      </c>
      <c r="Q528" s="126">
        <v>1.439510364</v>
      </c>
      <c r="R528" s="135">
        <v>7.5600000000000001E-2</v>
      </c>
      <c r="S528" s="126"/>
      <c r="T528" s="126">
        <v>-0.100910782</v>
      </c>
      <c r="U528" s="126">
        <v>0.13047150199999999</v>
      </c>
      <c r="V528" s="126">
        <v>0.134180562</v>
      </c>
      <c r="W528" s="126">
        <v>1.8520312000000001E-2</v>
      </c>
      <c r="X528" s="126">
        <v>1.0598691E-2</v>
      </c>
      <c r="Y528" s="126">
        <v>1.2127133480000001</v>
      </c>
      <c r="Z528" s="135">
        <v>3.9300000000000002E-2</v>
      </c>
      <c r="AA528" s="126"/>
      <c r="AB528" s="126"/>
      <c r="AC528" s="126"/>
      <c r="AD528" s="126"/>
      <c r="AE528" s="126"/>
      <c r="AF528" s="135">
        <v>3.6299999999999999E-2</v>
      </c>
      <c r="AG528" s="126">
        <v>0.22679701599999999</v>
      </c>
      <c r="AH528" s="126"/>
      <c r="AI528" s="126"/>
      <c r="AJ528" s="126"/>
      <c r="AK528" s="126"/>
    </row>
    <row r="529" spans="1:37" ht="18" customHeight="1">
      <c r="A529" s="126"/>
      <c r="B529" s="126"/>
      <c r="C529" s="126"/>
      <c r="D529" s="126"/>
      <c r="E529" s="126"/>
      <c r="F529" s="134">
        <v>43800</v>
      </c>
      <c r="G529" s="134">
        <v>40878</v>
      </c>
      <c r="H529" s="134">
        <v>43070</v>
      </c>
      <c r="I529" s="134">
        <v>41609</v>
      </c>
      <c r="J529" s="134">
        <v>40878</v>
      </c>
      <c r="K529" s="126"/>
      <c r="L529" s="126">
        <v>0.14133490000000001</v>
      </c>
      <c r="M529" s="126">
        <v>-5.5772149E-2</v>
      </c>
      <c r="N529" s="126">
        <v>5.8498151999999998E-2</v>
      </c>
      <c r="O529" s="126">
        <v>0.17569069600000001</v>
      </c>
      <c r="P529" s="126">
        <v>-5.5772149E-2</v>
      </c>
      <c r="Q529" s="126">
        <v>1.3021014399999999</v>
      </c>
      <c r="R529" s="135">
        <v>5.4199999999999998E-2</v>
      </c>
      <c r="S529" s="126"/>
      <c r="T529" s="126">
        <v>0.134180562</v>
      </c>
      <c r="U529" s="126">
        <v>-5.3316501000000002E-2</v>
      </c>
      <c r="V529" s="126">
        <v>4.6875676999999998E-2</v>
      </c>
      <c r="W529" s="126">
        <v>0.152406498</v>
      </c>
      <c r="X529" s="126">
        <v>-5.3316501000000002E-2</v>
      </c>
      <c r="Y529" s="126">
        <v>1.2546162350000001</v>
      </c>
      <c r="Z529" s="135">
        <v>4.6399999999999997E-2</v>
      </c>
      <c r="AA529" s="126"/>
      <c r="AB529" s="126"/>
      <c r="AC529" s="126"/>
      <c r="AD529" s="126"/>
      <c r="AE529" s="126"/>
      <c r="AF529" s="135">
        <v>7.7999999999999996E-3</v>
      </c>
      <c r="AG529" s="126">
        <v>4.7485205000000003E-2</v>
      </c>
      <c r="AH529" s="126"/>
      <c r="AI529" s="126"/>
      <c r="AJ529" s="126"/>
      <c r="AK529" s="126"/>
    </row>
    <row r="530" spans="1:37" ht="18" customHeight="1">
      <c r="A530" s="126"/>
      <c r="B530" s="126"/>
      <c r="C530" s="126"/>
      <c r="D530" s="126"/>
      <c r="E530" s="126"/>
      <c r="F530" s="134">
        <v>44531</v>
      </c>
      <c r="G530" s="134">
        <v>39052</v>
      </c>
      <c r="H530" s="134">
        <v>41609</v>
      </c>
      <c r="I530" s="134">
        <v>43435</v>
      </c>
      <c r="J530" s="134">
        <v>41244</v>
      </c>
      <c r="K530" s="126"/>
      <c r="L530" s="126">
        <v>0.16416114700000001</v>
      </c>
      <c r="M530" s="126">
        <v>0.162901881</v>
      </c>
      <c r="N530" s="126">
        <v>0.17569069600000001</v>
      </c>
      <c r="O530" s="126">
        <v>-1.2468648000000001E-2</v>
      </c>
      <c r="P530" s="126">
        <v>0.103943622</v>
      </c>
      <c r="Q530" s="126">
        <v>1.811633088</v>
      </c>
      <c r="R530" s="135">
        <v>0.12620000000000001</v>
      </c>
      <c r="S530" s="126"/>
      <c r="T530" s="126">
        <v>0.116135562</v>
      </c>
      <c r="U530" s="126">
        <v>0.106798614</v>
      </c>
      <c r="V530" s="126">
        <v>0.152406498</v>
      </c>
      <c r="W530" s="126">
        <v>-2.5883666999999999E-2</v>
      </c>
      <c r="X530" s="126">
        <v>0.100915194</v>
      </c>
      <c r="Y530" s="126">
        <v>1.568896021</v>
      </c>
      <c r="Z530" s="135">
        <v>9.4299999999999995E-2</v>
      </c>
      <c r="AA530" s="126"/>
      <c r="AB530" s="126"/>
      <c r="AC530" s="126"/>
      <c r="AD530" s="126"/>
      <c r="AE530" s="126"/>
      <c r="AF530" s="135">
        <v>3.1899999999999998E-2</v>
      </c>
      <c r="AG530" s="126">
        <v>0.242737067</v>
      </c>
      <c r="AH530" s="126"/>
      <c r="AI530" s="126"/>
      <c r="AJ530" s="126"/>
      <c r="AK530" s="126"/>
    </row>
    <row r="531" spans="1:37" ht="18" customHeight="1">
      <c r="A531" s="126"/>
      <c r="B531" s="126"/>
      <c r="C531" s="126"/>
      <c r="D531" s="126"/>
      <c r="E531" s="126"/>
      <c r="F531" s="134">
        <v>42339</v>
      </c>
      <c r="G531" s="134">
        <v>44896</v>
      </c>
      <c r="H531" s="134">
        <v>44531</v>
      </c>
      <c r="I531" s="134">
        <v>40148</v>
      </c>
      <c r="J531" s="134">
        <v>44166</v>
      </c>
      <c r="K531" s="126"/>
      <c r="L531" s="126">
        <v>4.2629688999999998E-2</v>
      </c>
      <c r="M531" s="126">
        <v>-7.6337504E-2</v>
      </c>
      <c r="N531" s="126">
        <v>0.16416114700000001</v>
      </c>
      <c r="O531" s="126">
        <v>0.114944221</v>
      </c>
      <c r="P531" s="126">
        <v>-2.7078563999999999E-2</v>
      </c>
      <c r="Q531" s="126">
        <v>1.243983823</v>
      </c>
      <c r="R531" s="135">
        <v>4.4600000000000001E-2</v>
      </c>
      <c r="S531" s="126"/>
      <c r="T531" s="126">
        <v>1.8520312000000001E-2</v>
      </c>
      <c r="U531" s="126">
        <v>-0.100910782</v>
      </c>
      <c r="V531" s="126">
        <v>0.116135562</v>
      </c>
      <c r="W531" s="126">
        <v>8.4059724000000002E-2</v>
      </c>
      <c r="X531" s="126">
        <v>-2.9131743000000002E-2</v>
      </c>
      <c r="Y531" s="126">
        <v>1.0927233569999999</v>
      </c>
      <c r="Z531" s="135">
        <v>1.7899999999999999E-2</v>
      </c>
      <c r="AA531" s="126"/>
      <c r="AB531" s="126"/>
      <c r="AC531" s="126"/>
      <c r="AD531" s="126"/>
      <c r="AE531" s="126"/>
      <c r="AF531" s="135">
        <v>2.6700000000000002E-2</v>
      </c>
      <c r="AG531" s="126">
        <v>0.15126046500000001</v>
      </c>
      <c r="AH531" s="126"/>
      <c r="AI531" s="126"/>
      <c r="AJ531" s="126"/>
      <c r="AK531" s="126"/>
    </row>
    <row r="532" spans="1:37" ht="18" customHeight="1">
      <c r="A532" s="126"/>
      <c r="B532" s="126"/>
      <c r="C532" s="126"/>
      <c r="D532" s="126"/>
      <c r="E532" s="126"/>
      <c r="F532" s="134">
        <v>41244</v>
      </c>
      <c r="G532" s="134">
        <v>38687</v>
      </c>
      <c r="H532" s="134">
        <v>43800</v>
      </c>
      <c r="I532" s="134">
        <v>39417</v>
      </c>
      <c r="J532" s="134">
        <v>44896</v>
      </c>
      <c r="K532" s="126"/>
      <c r="L532" s="126">
        <v>0.103943622</v>
      </c>
      <c r="M532" s="126">
        <v>0.15985938099999999</v>
      </c>
      <c r="N532" s="126">
        <v>0.14133490000000001</v>
      </c>
      <c r="O532" s="126">
        <v>3.2035421000000001E-2</v>
      </c>
      <c r="P532" s="126">
        <v>-7.6337504E-2</v>
      </c>
      <c r="Q532" s="126">
        <v>1.434527922</v>
      </c>
      <c r="R532" s="135">
        <v>7.4800000000000005E-2</v>
      </c>
      <c r="S532" s="126"/>
      <c r="T532" s="126">
        <v>0.100915194</v>
      </c>
      <c r="U532" s="126">
        <v>0.12530372300000001</v>
      </c>
      <c r="V532" s="126">
        <v>0.134180562</v>
      </c>
      <c r="W532" s="126">
        <v>1.0598691E-2</v>
      </c>
      <c r="X532" s="126">
        <v>-0.100910782</v>
      </c>
      <c r="Y532" s="126">
        <v>1.3100789310000001</v>
      </c>
      <c r="Z532" s="135">
        <v>5.5500000000000001E-2</v>
      </c>
      <c r="AA532" s="126"/>
      <c r="AB532" s="126"/>
      <c r="AC532" s="126"/>
      <c r="AD532" s="126"/>
      <c r="AE532" s="126"/>
      <c r="AF532" s="135">
        <v>1.9300000000000001E-2</v>
      </c>
      <c r="AG532" s="126">
        <v>0.12444899099999999</v>
      </c>
      <c r="AH532" s="126"/>
      <c r="AI532" s="126"/>
      <c r="AJ532" s="126"/>
      <c r="AK532" s="126"/>
    </row>
    <row r="533" spans="1:37" ht="18" customHeight="1">
      <c r="A533" s="126"/>
      <c r="B533" s="126"/>
      <c r="C533" s="126"/>
      <c r="D533" s="126"/>
      <c r="E533" s="126"/>
      <c r="F533" s="134">
        <v>40878</v>
      </c>
      <c r="G533" s="134">
        <v>41609</v>
      </c>
      <c r="H533" s="134">
        <v>40148</v>
      </c>
      <c r="I533" s="134">
        <v>42339</v>
      </c>
      <c r="J533" s="134">
        <v>44896</v>
      </c>
      <c r="K533" s="126"/>
      <c r="L533" s="126">
        <v>-5.5772149E-2</v>
      </c>
      <c r="M533" s="126">
        <v>0.17569069600000001</v>
      </c>
      <c r="N533" s="126">
        <v>0.114944221</v>
      </c>
      <c r="O533" s="126">
        <v>4.2629688999999998E-2</v>
      </c>
      <c r="P533" s="126">
        <v>-7.6337504E-2</v>
      </c>
      <c r="Q533" s="126">
        <v>1.2228142369999999</v>
      </c>
      <c r="R533" s="135">
        <v>4.1099999999999998E-2</v>
      </c>
      <c r="S533" s="126"/>
      <c r="T533" s="126">
        <v>-5.3316501000000002E-2</v>
      </c>
      <c r="U533" s="126">
        <v>0.152406498</v>
      </c>
      <c r="V533" s="126">
        <v>8.4059724000000002E-2</v>
      </c>
      <c r="W533" s="126">
        <v>1.8520312000000001E-2</v>
      </c>
      <c r="X533" s="126">
        <v>-0.100910782</v>
      </c>
      <c r="Y533" s="126">
        <v>1.106010341</v>
      </c>
      <c r="Z533" s="135">
        <v>2.0400000000000001E-2</v>
      </c>
      <c r="AA533" s="126"/>
      <c r="AB533" s="126"/>
      <c r="AC533" s="126"/>
      <c r="AD533" s="126"/>
      <c r="AE533" s="126"/>
      <c r="AF533" s="135">
        <v>2.07E-2</v>
      </c>
      <c r="AG533" s="126">
        <v>0.116803897</v>
      </c>
      <c r="AH533" s="126"/>
      <c r="AI533" s="126"/>
      <c r="AJ533" s="126"/>
      <c r="AK533" s="126"/>
    </row>
    <row r="534" spans="1:37" ht="18" customHeight="1">
      <c r="A534" s="126"/>
      <c r="B534" s="126"/>
      <c r="C534" s="126"/>
      <c r="D534" s="126"/>
      <c r="E534" s="126"/>
      <c r="F534" s="134">
        <v>43435</v>
      </c>
      <c r="G534" s="134">
        <v>38687</v>
      </c>
      <c r="H534" s="134">
        <v>42339</v>
      </c>
      <c r="I534" s="134">
        <v>44531</v>
      </c>
      <c r="J534" s="134">
        <v>38687</v>
      </c>
      <c r="K534" s="126"/>
      <c r="L534" s="126">
        <v>-1.2468648000000001E-2</v>
      </c>
      <c r="M534" s="126">
        <v>0.15985938099999999</v>
      </c>
      <c r="N534" s="126">
        <v>4.2629688999999998E-2</v>
      </c>
      <c r="O534" s="126">
        <v>0.16416114700000001</v>
      </c>
      <c r="P534" s="126">
        <v>0.15985938099999999</v>
      </c>
      <c r="Q534" s="126">
        <v>1.672034169</v>
      </c>
      <c r="R534" s="135">
        <v>0.10829999999999999</v>
      </c>
      <c r="S534" s="126"/>
      <c r="T534" s="126">
        <v>-2.5883666999999999E-2</v>
      </c>
      <c r="U534" s="126">
        <v>0.12530372300000001</v>
      </c>
      <c r="V534" s="126">
        <v>1.8520312000000001E-2</v>
      </c>
      <c r="W534" s="126">
        <v>0.116135562</v>
      </c>
      <c r="X534" s="126">
        <v>0.12530372300000001</v>
      </c>
      <c r="Y534" s="126">
        <v>1.432440529</v>
      </c>
      <c r="Z534" s="135">
        <v>7.4499999999999997E-2</v>
      </c>
      <c r="AA534" s="126"/>
      <c r="AB534" s="126"/>
      <c r="AC534" s="126"/>
      <c r="AD534" s="126"/>
      <c r="AE534" s="126"/>
      <c r="AF534" s="135">
        <v>3.3799999999999997E-2</v>
      </c>
      <c r="AG534" s="126">
        <v>0.239593639</v>
      </c>
      <c r="AH534" s="126"/>
      <c r="AI534" s="126"/>
      <c r="AJ534" s="126"/>
      <c r="AK534" s="126"/>
    </row>
    <row r="535" spans="1:37" ht="18" customHeight="1">
      <c r="A535" s="126"/>
      <c r="B535" s="126"/>
      <c r="C535" s="126"/>
      <c r="D535" s="126"/>
      <c r="E535" s="126"/>
      <c r="F535" s="134">
        <v>44896</v>
      </c>
      <c r="G535" s="134">
        <v>43800</v>
      </c>
      <c r="H535" s="134">
        <v>41244</v>
      </c>
      <c r="I535" s="134">
        <v>41244</v>
      </c>
      <c r="J535" s="134">
        <v>44896</v>
      </c>
      <c r="K535" s="126"/>
      <c r="L535" s="126">
        <v>-7.6337504E-2</v>
      </c>
      <c r="M535" s="126">
        <v>0.14133490000000001</v>
      </c>
      <c r="N535" s="126">
        <v>0.103943622</v>
      </c>
      <c r="O535" s="126">
        <v>0.103943622</v>
      </c>
      <c r="P535" s="126">
        <v>-7.6337504E-2</v>
      </c>
      <c r="Q535" s="126">
        <v>1.217192694</v>
      </c>
      <c r="R535" s="135">
        <v>4.0099999999999997E-2</v>
      </c>
      <c r="S535" s="126"/>
      <c r="T535" s="126">
        <v>-0.100910782</v>
      </c>
      <c r="U535" s="126">
        <v>0.134180562</v>
      </c>
      <c r="V535" s="126">
        <v>0.100915194</v>
      </c>
      <c r="W535" s="126">
        <v>0.100915194</v>
      </c>
      <c r="X535" s="126">
        <v>-0.100910782</v>
      </c>
      <c r="Y535" s="126">
        <v>1.143609383</v>
      </c>
      <c r="Z535" s="135">
        <v>2.7199999999999998E-2</v>
      </c>
      <c r="AA535" s="126"/>
      <c r="AB535" s="126"/>
      <c r="AC535" s="126"/>
      <c r="AD535" s="126"/>
      <c r="AE535" s="126"/>
      <c r="AF535" s="135">
        <v>1.29E-2</v>
      </c>
      <c r="AG535" s="126">
        <v>7.3583310999999998E-2</v>
      </c>
      <c r="AH535" s="126"/>
      <c r="AI535" s="126"/>
      <c r="AJ535" s="126"/>
      <c r="AK535" s="126"/>
    </row>
    <row r="536" spans="1:37" ht="18" customHeight="1">
      <c r="A536" s="126"/>
      <c r="B536" s="126"/>
      <c r="C536" s="126"/>
      <c r="D536" s="126"/>
      <c r="E536" s="126"/>
      <c r="F536" s="134">
        <v>41974</v>
      </c>
      <c r="G536" s="134">
        <v>43435</v>
      </c>
      <c r="H536" s="134">
        <v>38322</v>
      </c>
      <c r="I536" s="134">
        <v>41974</v>
      </c>
      <c r="J536" s="134">
        <v>41609</v>
      </c>
      <c r="K536" s="126"/>
      <c r="L536" s="126">
        <v>9.7781324000000003E-2</v>
      </c>
      <c r="M536" s="126">
        <v>-1.2468648000000001E-2</v>
      </c>
      <c r="N536" s="126">
        <v>0.22464052400000001</v>
      </c>
      <c r="O536" s="126">
        <v>9.7781324000000003E-2</v>
      </c>
      <c r="P536" s="126">
        <v>0.17569069600000001</v>
      </c>
      <c r="Q536" s="126">
        <v>1.7921664939999999</v>
      </c>
      <c r="R536" s="135">
        <v>0.12379999999999999</v>
      </c>
      <c r="S536" s="126"/>
      <c r="T536" s="126">
        <v>7.8593466000000001E-2</v>
      </c>
      <c r="U536" s="126">
        <v>-2.5883666999999999E-2</v>
      </c>
      <c r="V536" s="126">
        <v>0.13047150199999999</v>
      </c>
      <c r="W536" s="126">
        <v>7.8593466000000001E-2</v>
      </c>
      <c r="X536" s="126">
        <v>0.152406498</v>
      </c>
      <c r="Y536" s="126">
        <v>1.513131381</v>
      </c>
      <c r="Z536" s="135">
        <v>8.6400000000000005E-2</v>
      </c>
      <c r="AA536" s="126"/>
      <c r="AB536" s="126"/>
      <c r="AC536" s="126"/>
      <c r="AD536" s="126"/>
      <c r="AE536" s="126"/>
      <c r="AF536" s="135">
        <v>3.7400000000000003E-2</v>
      </c>
      <c r="AG536" s="126">
        <v>0.27903511399999997</v>
      </c>
      <c r="AH536" s="126"/>
      <c r="AI536" s="126"/>
      <c r="AJ536" s="126"/>
      <c r="AK536" s="126"/>
    </row>
    <row r="537" spans="1:37" ht="18" customHeight="1">
      <c r="A537" s="126"/>
      <c r="B537" s="126"/>
      <c r="C537" s="126"/>
      <c r="D537" s="126"/>
      <c r="E537" s="126"/>
      <c r="F537" s="134">
        <v>38687</v>
      </c>
      <c r="G537" s="134">
        <v>43800</v>
      </c>
      <c r="H537" s="134">
        <v>43435</v>
      </c>
      <c r="I537" s="134">
        <v>39417</v>
      </c>
      <c r="J537" s="134">
        <v>44166</v>
      </c>
      <c r="K537" s="126"/>
      <c r="L537" s="126">
        <v>0.15985938099999999</v>
      </c>
      <c r="M537" s="126">
        <v>0.14133490000000001</v>
      </c>
      <c r="N537" s="126">
        <v>-1.2468648000000001E-2</v>
      </c>
      <c r="O537" s="126">
        <v>3.2035421000000001E-2</v>
      </c>
      <c r="P537" s="126">
        <v>-2.7078563999999999E-2</v>
      </c>
      <c r="Q537" s="126">
        <v>1.3413579419999999</v>
      </c>
      <c r="R537" s="135">
        <v>6.0499999999999998E-2</v>
      </c>
      <c r="S537" s="126"/>
      <c r="T537" s="126">
        <v>0.12530372300000001</v>
      </c>
      <c r="U537" s="126">
        <v>0.134180562</v>
      </c>
      <c r="V537" s="126">
        <v>-2.5883666999999999E-2</v>
      </c>
      <c r="W537" s="126">
        <v>1.0598691E-2</v>
      </c>
      <c r="X537" s="126">
        <v>-2.9131743000000002E-2</v>
      </c>
      <c r="Y537" s="126">
        <v>1.239945673</v>
      </c>
      <c r="Z537" s="135">
        <v>4.3999999999999997E-2</v>
      </c>
      <c r="AA537" s="126"/>
      <c r="AB537" s="126"/>
      <c r="AC537" s="126"/>
      <c r="AD537" s="126"/>
      <c r="AE537" s="126"/>
      <c r="AF537" s="135">
        <v>1.6500000000000001E-2</v>
      </c>
      <c r="AG537" s="126">
        <v>0.10141227</v>
      </c>
      <c r="AH537" s="126"/>
      <c r="AI537" s="126"/>
      <c r="AJ537" s="126"/>
      <c r="AK537" s="126"/>
    </row>
    <row r="538" spans="1:37" ht="18" customHeight="1">
      <c r="A538" s="126"/>
      <c r="B538" s="126"/>
      <c r="C538" s="126"/>
      <c r="D538" s="126"/>
      <c r="E538" s="126"/>
      <c r="F538" s="134">
        <v>43800</v>
      </c>
      <c r="G538" s="134">
        <v>40878</v>
      </c>
      <c r="H538" s="134">
        <v>37956</v>
      </c>
      <c r="I538" s="134">
        <v>42705</v>
      </c>
      <c r="J538" s="134">
        <v>37956</v>
      </c>
      <c r="K538" s="126"/>
      <c r="L538" s="126">
        <v>0.14133490000000001</v>
      </c>
      <c r="M538" s="126">
        <v>-5.5772149E-2</v>
      </c>
      <c r="N538" s="126">
        <v>5.7538615000000001E-2</v>
      </c>
      <c r="O538" s="126">
        <v>4.8077380000000003E-2</v>
      </c>
      <c r="P538" s="126">
        <v>5.7538615000000001E-2</v>
      </c>
      <c r="Q538" s="126">
        <v>1.2823795309999999</v>
      </c>
      <c r="R538" s="135">
        <v>5.0999999999999997E-2</v>
      </c>
      <c r="S538" s="126"/>
      <c r="T538" s="126">
        <v>0.134180562</v>
      </c>
      <c r="U538" s="126">
        <v>-5.3316501000000002E-2</v>
      </c>
      <c r="V538" s="126">
        <v>2.2718952000000001E-2</v>
      </c>
      <c r="W538" s="126">
        <v>3.7457123000000002E-2</v>
      </c>
      <c r="X538" s="126">
        <v>2.2718952000000001E-2</v>
      </c>
      <c r="Y538" s="126">
        <v>1.177930505</v>
      </c>
      <c r="Z538" s="135">
        <v>3.3300000000000003E-2</v>
      </c>
      <c r="AA538" s="126"/>
      <c r="AB538" s="126"/>
      <c r="AC538" s="126"/>
      <c r="AD538" s="126"/>
      <c r="AE538" s="126"/>
      <c r="AF538" s="135">
        <v>1.77E-2</v>
      </c>
      <c r="AG538" s="126">
        <v>0.104449026</v>
      </c>
      <c r="AH538" s="126"/>
      <c r="AI538" s="126"/>
      <c r="AJ538" s="126"/>
      <c r="AK538" s="126"/>
    </row>
    <row r="539" spans="1:37" ht="18" customHeight="1">
      <c r="A539" s="126"/>
      <c r="B539" s="126"/>
      <c r="C539" s="126"/>
      <c r="D539" s="126"/>
      <c r="E539" s="126"/>
      <c r="F539" s="134">
        <v>39417</v>
      </c>
      <c r="G539" s="134">
        <v>43070</v>
      </c>
      <c r="H539" s="134">
        <v>44166</v>
      </c>
      <c r="I539" s="134">
        <v>42339</v>
      </c>
      <c r="J539" s="134">
        <v>39052</v>
      </c>
      <c r="K539" s="126"/>
      <c r="L539" s="126">
        <v>3.2035421000000001E-2</v>
      </c>
      <c r="M539" s="126">
        <v>5.8498151999999998E-2</v>
      </c>
      <c r="N539" s="126">
        <v>-2.7078563999999999E-2</v>
      </c>
      <c r="O539" s="126">
        <v>4.2629688999999998E-2</v>
      </c>
      <c r="P539" s="126">
        <v>0.162901881</v>
      </c>
      <c r="Q539" s="126">
        <v>1.308637579</v>
      </c>
      <c r="R539" s="135">
        <v>5.5300000000000002E-2</v>
      </c>
      <c r="S539" s="126"/>
      <c r="T539" s="126">
        <v>1.0598691E-2</v>
      </c>
      <c r="U539" s="126">
        <v>4.6875676999999998E-2</v>
      </c>
      <c r="V539" s="126">
        <v>-2.9131743000000002E-2</v>
      </c>
      <c r="W539" s="126">
        <v>1.8520312000000001E-2</v>
      </c>
      <c r="X539" s="126">
        <v>0.106798614</v>
      </c>
      <c r="Y539" s="126">
        <v>1.1660961560000001</v>
      </c>
      <c r="Z539" s="135">
        <v>3.1199999999999999E-2</v>
      </c>
      <c r="AA539" s="126"/>
      <c r="AB539" s="126"/>
      <c r="AC539" s="126"/>
      <c r="AD539" s="126"/>
      <c r="AE539" s="126"/>
      <c r="AF539" s="135">
        <v>2.41E-2</v>
      </c>
      <c r="AG539" s="126">
        <v>0.142541423</v>
      </c>
      <c r="AH539" s="126"/>
      <c r="AI539" s="126"/>
      <c r="AJ539" s="126"/>
      <c r="AK539" s="126"/>
    </row>
    <row r="540" spans="1:37" ht="18" customHeight="1">
      <c r="A540" s="126"/>
      <c r="B540" s="126"/>
      <c r="C540" s="126"/>
      <c r="D540" s="126"/>
      <c r="E540" s="126"/>
      <c r="F540" s="134">
        <v>42339</v>
      </c>
      <c r="G540" s="134">
        <v>37956</v>
      </c>
      <c r="H540" s="134">
        <v>44531</v>
      </c>
      <c r="I540" s="134">
        <v>37956</v>
      </c>
      <c r="J540" s="134">
        <v>43800</v>
      </c>
      <c r="K540" s="126"/>
      <c r="L540" s="126">
        <v>4.2629688999999998E-2</v>
      </c>
      <c r="M540" s="126">
        <v>5.7538615000000001E-2</v>
      </c>
      <c r="N540" s="126">
        <v>0.16416114700000001</v>
      </c>
      <c r="O540" s="126">
        <v>5.7538615000000001E-2</v>
      </c>
      <c r="P540" s="126">
        <v>0.14133490000000001</v>
      </c>
      <c r="Q540" s="126">
        <v>1.5891558539999999</v>
      </c>
      <c r="R540" s="135">
        <v>9.7100000000000006E-2</v>
      </c>
      <c r="S540" s="126"/>
      <c r="T540" s="126">
        <v>1.8520312000000001E-2</v>
      </c>
      <c r="U540" s="126">
        <v>2.2718952000000001E-2</v>
      </c>
      <c r="V540" s="126">
        <v>0.116135562</v>
      </c>
      <c r="W540" s="126">
        <v>2.2718952000000001E-2</v>
      </c>
      <c r="X540" s="126">
        <v>0.134180562</v>
      </c>
      <c r="Y540" s="126">
        <v>1.3692653299999999</v>
      </c>
      <c r="Z540" s="135">
        <v>6.4899999999999999E-2</v>
      </c>
      <c r="AA540" s="126"/>
      <c r="AB540" s="126"/>
      <c r="AC540" s="126"/>
      <c r="AD540" s="126"/>
      <c r="AE540" s="126"/>
      <c r="AF540" s="135">
        <v>3.2199999999999999E-2</v>
      </c>
      <c r="AG540" s="126">
        <v>0.219890524</v>
      </c>
      <c r="AH540" s="126"/>
      <c r="AI540" s="126"/>
      <c r="AJ540" s="126"/>
      <c r="AK540" s="126"/>
    </row>
    <row r="541" spans="1:37" ht="18" customHeight="1">
      <c r="A541" s="126"/>
      <c r="B541" s="126"/>
      <c r="C541" s="126"/>
      <c r="D541" s="126"/>
      <c r="E541" s="126"/>
      <c r="F541" s="134">
        <v>41974</v>
      </c>
      <c r="G541" s="134">
        <v>39783</v>
      </c>
      <c r="H541" s="134">
        <v>40148</v>
      </c>
      <c r="I541" s="134">
        <v>40513</v>
      </c>
      <c r="J541" s="134">
        <v>42705</v>
      </c>
      <c r="K541" s="126"/>
      <c r="L541" s="126">
        <v>9.7781324000000003E-2</v>
      </c>
      <c r="M541" s="126">
        <v>-0.29750054799999998</v>
      </c>
      <c r="N541" s="126">
        <v>0.114944221</v>
      </c>
      <c r="O541" s="126">
        <v>-2.3338489999999998E-3</v>
      </c>
      <c r="P541" s="126">
        <v>4.8077380000000003E-2</v>
      </c>
      <c r="Q541" s="126">
        <v>0.96172044199999995</v>
      </c>
      <c r="R541" s="135">
        <v>-7.7999999999999996E-3</v>
      </c>
      <c r="S541" s="126"/>
      <c r="T541" s="126">
        <v>7.8593466000000001E-2</v>
      </c>
      <c r="U541" s="126">
        <v>-0.25525298200000002</v>
      </c>
      <c r="V541" s="126">
        <v>8.4059724000000002E-2</v>
      </c>
      <c r="W541" s="126">
        <v>-1.3027189E-2</v>
      </c>
      <c r="X541" s="126">
        <v>3.7457123000000002E-2</v>
      </c>
      <c r="Y541" s="126">
        <v>0.93410179599999998</v>
      </c>
      <c r="Z541" s="135">
        <v>-1.35E-2</v>
      </c>
      <c r="AA541" s="126"/>
      <c r="AB541" s="126"/>
      <c r="AC541" s="126"/>
      <c r="AD541" s="126"/>
      <c r="AE541" s="126"/>
      <c r="AF541" s="135">
        <v>5.7999999999999996E-3</v>
      </c>
      <c r="AG541" s="126">
        <v>2.7618646E-2</v>
      </c>
      <c r="AH541" s="126"/>
      <c r="AI541" s="126"/>
      <c r="AJ541" s="126"/>
      <c r="AK541" s="126"/>
    </row>
    <row r="542" spans="1:37" ht="18" customHeight="1">
      <c r="A542" s="126"/>
      <c r="B542" s="126"/>
      <c r="C542" s="126"/>
      <c r="D542" s="126"/>
      <c r="E542" s="126"/>
      <c r="F542" s="134">
        <v>42339</v>
      </c>
      <c r="G542" s="134">
        <v>40513</v>
      </c>
      <c r="H542" s="134">
        <v>40513</v>
      </c>
      <c r="I542" s="134">
        <v>41609</v>
      </c>
      <c r="J542" s="134">
        <v>43070</v>
      </c>
      <c r="K542" s="126"/>
      <c r="L542" s="126">
        <v>4.2629688999999998E-2</v>
      </c>
      <c r="M542" s="126">
        <v>-2.3338489999999998E-3</v>
      </c>
      <c r="N542" s="126">
        <v>-2.3338489999999998E-3</v>
      </c>
      <c r="O542" s="126">
        <v>0.17569069600000001</v>
      </c>
      <c r="P542" s="126">
        <v>5.8498151999999998E-2</v>
      </c>
      <c r="Q542" s="126">
        <v>1.3127850059999999</v>
      </c>
      <c r="R542" s="135">
        <v>5.5899999999999998E-2</v>
      </c>
      <c r="S542" s="126"/>
      <c r="T542" s="126">
        <v>1.8520312000000001E-2</v>
      </c>
      <c r="U542" s="126">
        <v>-1.3027189E-2</v>
      </c>
      <c r="V542" s="126">
        <v>-1.3027189E-2</v>
      </c>
      <c r="W542" s="126">
        <v>0.152406498</v>
      </c>
      <c r="X542" s="126">
        <v>4.6875676999999998E-2</v>
      </c>
      <c r="Y542" s="126">
        <v>1.211365346</v>
      </c>
      <c r="Z542" s="135">
        <v>3.9100000000000003E-2</v>
      </c>
      <c r="AA542" s="126"/>
      <c r="AB542" s="126"/>
      <c r="AC542" s="126"/>
      <c r="AD542" s="126"/>
      <c r="AE542" s="126"/>
      <c r="AF542" s="135">
        <v>1.6799999999999999E-2</v>
      </c>
      <c r="AG542" s="126">
        <v>0.10141965999999999</v>
      </c>
      <c r="AH542" s="126"/>
      <c r="AI542" s="126"/>
      <c r="AJ542" s="126"/>
      <c r="AK542" s="126"/>
    </row>
    <row r="543" spans="1:37" ht="18" customHeight="1">
      <c r="A543" s="126"/>
      <c r="B543" s="126"/>
      <c r="C543" s="126"/>
      <c r="D543" s="126"/>
      <c r="E543" s="126"/>
      <c r="F543" s="134">
        <v>37956</v>
      </c>
      <c r="G543" s="134">
        <v>42339</v>
      </c>
      <c r="H543" s="134">
        <v>44166</v>
      </c>
      <c r="I543" s="134">
        <v>37956</v>
      </c>
      <c r="J543" s="134">
        <v>41609</v>
      </c>
      <c r="K543" s="126"/>
      <c r="L543" s="126">
        <v>5.7538615000000001E-2</v>
      </c>
      <c r="M543" s="126">
        <v>4.2629688999999998E-2</v>
      </c>
      <c r="N543" s="126">
        <v>-2.7078563999999999E-2</v>
      </c>
      <c r="O543" s="126">
        <v>5.7538615000000001E-2</v>
      </c>
      <c r="P543" s="126">
        <v>0.17569069600000001</v>
      </c>
      <c r="Q543" s="126">
        <v>1.3584156409999999</v>
      </c>
      <c r="R543" s="135">
        <v>6.3200000000000006E-2</v>
      </c>
      <c r="S543" s="126"/>
      <c r="T543" s="126">
        <v>2.2718952000000001E-2</v>
      </c>
      <c r="U543" s="126">
        <v>1.8520312000000001E-2</v>
      </c>
      <c r="V543" s="126">
        <v>-2.9131743000000002E-2</v>
      </c>
      <c r="W543" s="126">
        <v>2.2718952000000001E-2</v>
      </c>
      <c r="X543" s="126">
        <v>0.152406498</v>
      </c>
      <c r="Y543" s="126">
        <v>1.2059081949999999</v>
      </c>
      <c r="Z543" s="135">
        <v>3.8199999999999998E-2</v>
      </c>
      <c r="AA543" s="126"/>
      <c r="AB543" s="126"/>
      <c r="AC543" s="126"/>
      <c r="AD543" s="126"/>
      <c r="AE543" s="126"/>
      <c r="AF543" s="135">
        <v>2.5000000000000001E-2</v>
      </c>
      <c r="AG543" s="126">
        <v>0.15250744599999999</v>
      </c>
      <c r="AH543" s="126"/>
      <c r="AI543" s="126"/>
      <c r="AJ543" s="126"/>
      <c r="AK543" s="126"/>
    </row>
    <row r="544" spans="1:37" ht="18" customHeight="1">
      <c r="A544" s="126"/>
      <c r="B544" s="126"/>
      <c r="C544" s="126"/>
      <c r="D544" s="126"/>
      <c r="E544" s="126"/>
      <c r="F544" s="134">
        <v>42705</v>
      </c>
      <c r="G544" s="134">
        <v>42339</v>
      </c>
      <c r="H544" s="134">
        <v>41974</v>
      </c>
      <c r="I544" s="134">
        <v>40148</v>
      </c>
      <c r="J544" s="134">
        <v>43070</v>
      </c>
      <c r="K544" s="126"/>
      <c r="L544" s="126">
        <v>4.8077380000000003E-2</v>
      </c>
      <c r="M544" s="126">
        <v>4.2629688999999998E-2</v>
      </c>
      <c r="N544" s="126">
        <v>9.7781324000000003E-2</v>
      </c>
      <c r="O544" s="126">
        <v>0.114944221</v>
      </c>
      <c r="P544" s="126">
        <v>5.8498151999999998E-2</v>
      </c>
      <c r="Q544" s="126">
        <v>1.4360995139999999</v>
      </c>
      <c r="R544" s="135">
        <v>7.51E-2</v>
      </c>
      <c r="S544" s="126"/>
      <c r="T544" s="126">
        <v>3.7457123000000002E-2</v>
      </c>
      <c r="U544" s="126">
        <v>1.8520312000000001E-2</v>
      </c>
      <c r="V544" s="126">
        <v>7.8593466000000001E-2</v>
      </c>
      <c r="W544" s="126">
        <v>8.4059724000000002E-2</v>
      </c>
      <c r="X544" s="126">
        <v>4.6875676999999998E-2</v>
      </c>
      <c r="Y544" s="126">
        <v>1.304091074</v>
      </c>
      <c r="Z544" s="135">
        <v>5.45E-2</v>
      </c>
      <c r="AA544" s="126"/>
      <c r="AB544" s="126"/>
      <c r="AC544" s="126"/>
      <c r="AD544" s="126"/>
      <c r="AE544" s="126"/>
      <c r="AF544" s="135">
        <v>2.0500000000000001E-2</v>
      </c>
      <c r="AG544" s="126">
        <v>0.13200844</v>
      </c>
      <c r="AH544" s="126"/>
      <c r="AI544" s="126"/>
      <c r="AJ544" s="126"/>
      <c r="AK544" s="126"/>
    </row>
    <row r="545" spans="1:37" ht="18" customHeight="1">
      <c r="A545" s="126"/>
      <c r="B545" s="126"/>
      <c r="C545" s="126"/>
      <c r="D545" s="126"/>
      <c r="E545" s="126"/>
      <c r="F545" s="134">
        <v>39052</v>
      </c>
      <c r="G545" s="134">
        <v>39052</v>
      </c>
      <c r="H545" s="134">
        <v>42339</v>
      </c>
      <c r="I545" s="134">
        <v>42705</v>
      </c>
      <c r="J545" s="134">
        <v>37591</v>
      </c>
      <c r="K545" s="126"/>
      <c r="L545" s="126">
        <v>0.162901881</v>
      </c>
      <c r="M545" s="126">
        <v>0.162901881</v>
      </c>
      <c r="N545" s="126">
        <v>4.2629688999999998E-2</v>
      </c>
      <c r="O545" s="126">
        <v>4.8077380000000003E-2</v>
      </c>
      <c r="P545" s="126">
        <v>-0.110106469</v>
      </c>
      <c r="Q545" s="126">
        <v>1.3585315339999999</v>
      </c>
      <c r="R545" s="135">
        <v>6.3200000000000006E-2</v>
      </c>
      <c r="S545" s="126"/>
      <c r="T545" s="126">
        <v>0.106798614</v>
      </c>
      <c r="U545" s="126">
        <v>0.106798614</v>
      </c>
      <c r="V545" s="126">
        <v>1.8520312000000001E-2</v>
      </c>
      <c r="W545" s="126">
        <v>3.7457123000000002E-2</v>
      </c>
      <c r="X545" s="126">
        <v>-0.103872702</v>
      </c>
      <c r="Y545" s="126">
        <v>1.180221296</v>
      </c>
      <c r="Z545" s="135">
        <v>3.3700000000000001E-2</v>
      </c>
      <c r="AA545" s="126"/>
      <c r="AB545" s="126"/>
      <c r="AC545" s="126"/>
      <c r="AD545" s="126"/>
      <c r="AE545" s="126"/>
      <c r="AF545" s="135">
        <v>2.9499999999999998E-2</v>
      </c>
      <c r="AG545" s="126">
        <v>0.17831023800000001</v>
      </c>
      <c r="AH545" s="126"/>
      <c r="AI545" s="126"/>
      <c r="AJ545" s="126"/>
      <c r="AK545" s="126"/>
    </row>
    <row r="546" spans="1:37" ht="18" customHeight="1">
      <c r="A546" s="126"/>
      <c r="B546" s="126"/>
      <c r="C546" s="126"/>
      <c r="D546" s="126"/>
      <c r="E546" s="126"/>
      <c r="F546" s="134">
        <v>40878</v>
      </c>
      <c r="G546" s="134">
        <v>43435</v>
      </c>
      <c r="H546" s="134">
        <v>44896</v>
      </c>
      <c r="I546" s="134">
        <v>40513</v>
      </c>
      <c r="J546" s="134">
        <v>41974</v>
      </c>
      <c r="K546" s="126"/>
      <c r="L546" s="126">
        <v>-5.5772149E-2</v>
      </c>
      <c r="M546" s="126">
        <v>-1.2468648000000001E-2</v>
      </c>
      <c r="N546" s="126">
        <v>-7.6337504E-2</v>
      </c>
      <c r="O546" s="126">
        <v>-2.3338489999999998E-3</v>
      </c>
      <c r="P546" s="126">
        <v>9.7781324000000003E-2</v>
      </c>
      <c r="Q546" s="126">
        <v>0.95205656800000005</v>
      </c>
      <c r="R546" s="135">
        <v>-9.7999999999999997E-3</v>
      </c>
      <c r="S546" s="126"/>
      <c r="T546" s="126">
        <v>-5.3316501000000002E-2</v>
      </c>
      <c r="U546" s="126">
        <v>-2.5883666999999999E-2</v>
      </c>
      <c r="V546" s="126">
        <v>-0.100910782</v>
      </c>
      <c r="W546" s="126">
        <v>-1.3027189E-2</v>
      </c>
      <c r="X546" s="126">
        <v>7.8593466000000001E-2</v>
      </c>
      <c r="Y546" s="126">
        <v>0.89177209999999996</v>
      </c>
      <c r="Z546" s="135">
        <v>-2.2599999999999999E-2</v>
      </c>
      <c r="AA546" s="126"/>
      <c r="AB546" s="126"/>
      <c r="AC546" s="126"/>
      <c r="AD546" s="126"/>
      <c r="AE546" s="126"/>
      <c r="AF546" s="135">
        <v>1.29E-2</v>
      </c>
      <c r="AG546" s="126">
        <v>6.0284469E-2</v>
      </c>
      <c r="AH546" s="126"/>
      <c r="AI546" s="126"/>
      <c r="AJ546" s="126"/>
      <c r="AK546" s="126"/>
    </row>
    <row r="547" spans="1:37" ht="18" customHeight="1">
      <c r="A547" s="126"/>
      <c r="B547" s="126"/>
      <c r="C547" s="126"/>
      <c r="D547" s="126"/>
      <c r="E547" s="126"/>
      <c r="F547" s="134">
        <v>42339</v>
      </c>
      <c r="G547" s="134">
        <v>37956</v>
      </c>
      <c r="H547" s="134">
        <v>43800</v>
      </c>
      <c r="I547" s="134">
        <v>41609</v>
      </c>
      <c r="J547" s="134">
        <v>44896</v>
      </c>
      <c r="K547" s="126"/>
      <c r="L547" s="126">
        <v>4.2629688999999998E-2</v>
      </c>
      <c r="M547" s="126">
        <v>5.7538615000000001E-2</v>
      </c>
      <c r="N547" s="126">
        <v>0.14133490000000001</v>
      </c>
      <c r="O547" s="126">
        <v>0.17569069600000001</v>
      </c>
      <c r="P547" s="126">
        <v>-7.6337504E-2</v>
      </c>
      <c r="Q547" s="126">
        <v>1.4061512979999999</v>
      </c>
      <c r="R547" s="135">
        <v>7.0499999999999993E-2</v>
      </c>
      <c r="S547" s="126"/>
      <c r="T547" s="126">
        <v>1.8520312000000001E-2</v>
      </c>
      <c r="U547" s="126">
        <v>2.2718952000000001E-2</v>
      </c>
      <c r="V547" s="126">
        <v>0.134180562</v>
      </c>
      <c r="W547" s="126">
        <v>0.152406498</v>
      </c>
      <c r="X547" s="126">
        <v>-0.100910782</v>
      </c>
      <c r="Y547" s="126">
        <v>1.254723893</v>
      </c>
      <c r="Z547" s="135">
        <v>4.6399999999999997E-2</v>
      </c>
      <c r="AA547" s="126"/>
      <c r="AB547" s="126"/>
      <c r="AC547" s="126"/>
      <c r="AD547" s="126"/>
      <c r="AE547" s="126"/>
      <c r="AF547" s="135">
        <v>2.41E-2</v>
      </c>
      <c r="AG547" s="126">
        <v>0.15142740399999999</v>
      </c>
      <c r="AH547" s="126"/>
      <c r="AI547" s="126"/>
      <c r="AJ547" s="126"/>
      <c r="AK547" s="126"/>
    </row>
    <row r="548" spans="1:37" ht="18" customHeight="1">
      <c r="A548" s="126"/>
      <c r="B548" s="126"/>
      <c r="C548" s="126"/>
      <c r="D548" s="126"/>
      <c r="E548" s="126"/>
      <c r="F548" s="134">
        <v>44896</v>
      </c>
      <c r="G548" s="134">
        <v>40148</v>
      </c>
      <c r="H548" s="134">
        <v>41974</v>
      </c>
      <c r="I548" s="134">
        <v>39417</v>
      </c>
      <c r="J548" s="134">
        <v>41609</v>
      </c>
      <c r="K548" s="126"/>
      <c r="L548" s="126">
        <v>-7.6337504E-2</v>
      </c>
      <c r="M548" s="126">
        <v>0.114944221</v>
      </c>
      <c r="N548" s="126">
        <v>9.7781324000000003E-2</v>
      </c>
      <c r="O548" s="126">
        <v>3.2035421000000001E-2</v>
      </c>
      <c r="P548" s="126">
        <v>0.17569069600000001</v>
      </c>
      <c r="Q548" s="126">
        <v>1.4107396750000001</v>
      </c>
      <c r="R548" s="135">
        <v>7.1199999999999999E-2</v>
      </c>
      <c r="S548" s="126"/>
      <c r="T548" s="126">
        <v>-0.100910782</v>
      </c>
      <c r="U548" s="126">
        <v>8.4059724000000002E-2</v>
      </c>
      <c r="V548" s="126">
        <v>7.8593466000000001E-2</v>
      </c>
      <c r="W548" s="126">
        <v>1.0598691E-2</v>
      </c>
      <c r="X548" s="126">
        <v>0.152406498</v>
      </c>
      <c r="Y548" s="126">
        <v>1.2520066670000001</v>
      </c>
      <c r="Z548" s="135">
        <v>4.5999999999999999E-2</v>
      </c>
      <c r="AA548" s="126"/>
      <c r="AB548" s="126"/>
      <c r="AC548" s="126"/>
      <c r="AD548" s="126"/>
      <c r="AE548" s="126"/>
      <c r="AF548" s="135">
        <v>2.53E-2</v>
      </c>
      <c r="AG548" s="126">
        <v>0.15873300800000001</v>
      </c>
      <c r="AH548" s="126"/>
      <c r="AI548" s="126"/>
      <c r="AJ548" s="126"/>
      <c r="AK548" s="126"/>
    </row>
    <row r="549" spans="1:37" ht="18" customHeight="1">
      <c r="A549" s="126"/>
      <c r="B549" s="126"/>
      <c r="C549" s="126"/>
      <c r="D549" s="126"/>
      <c r="E549" s="126"/>
      <c r="F549" s="134">
        <v>40148</v>
      </c>
      <c r="G549" s="134">
        <v>44896</v>
      </c>
      <c r="H549" s="134">
        <v>43800</v>
      </c>
      <c r="I549" s="134">
        <v>42339</v>
      </c>
      <c r="J549" s="134">
        <v>44531</v>
      </c>
      <c r="K549" s="126"/>
      <c r="L549" s="126">
        <v>0.114944221</v>
      </c>
      <c r="M549" s="126">
        <v>-7.6337504E-2</v>
      </c>
      <c r="N549" s="126">
        <v>0.14133490000000001</v>
      </c>
      <c r="O549" s="126">
        <v>4.2629688999999998E-2</v>
      </c>
      <c r="P549" s="126">
        <v>0.16416114700000001</v>
      </c>
      <c r="Q549" s="126">
        <v>1.472162567</v>
      </c>
      <c r="R549" s="135">
        <v>8.0399999999999999E-2</v>
      </c>
      <c r="S549" s="126"/>
      <c r="T549" s="126">
        <v>8.4059724000000002E-2</v>
      </c>
      <c r="U549" s="126">
        <v>-0.100910782</v>
      </c>
      <c r="V549" s="126">
        <v>0.134180562</v>
      </c>
      <c r="W549" s="126">
        <v>1.8520312000000001E-2</v>
      </c>
      <c r="X549" s="126">
        <v>0.116135562</v>
      </c>
      <c r="Y549" s="126">
        <v>1.286577225</v>
      </c>
      <c r="Z549" s="135">
        <v>5.1700000000000003E-2</v>
      </c>
      <c r="AA549" s="126"/>
      <c r="AB549" s="126"/>
      <c r="AC549" s="126"/>
      <c r="AD549" s="126"/>
      <c r="AE549" s="126"/>
      <c r="AF549" s="135">
        <v>2.87E-2</v>
      </c>
      <c r="AG549" s="126">
        <v>0.18558534199999999</v>
      </c>
      <c r="AH549" s="126"/>
      <c r="AI549" s="126"/>
      <c r="AJ549" s="126"/>
      <c r="AK549" s="126"/>
    </row>
    <row r="550" spans="1:37" ht="18" customHeight="1">
      <c r="A550" s="126"/>
      <c r="B550" s="126"/>
      <c r="C550" s="126"/>
      <c r="D550" s="126"/>
      <c r="E550" s="126"/>
      <c r="F550" s="134">
        <v>42339</v>
      </c>
      <c r="G550" s="134">
        <v>37956</v>
      </c>
      <c r="H550" s="134">
        <v>44896</v>
      </c>
      <c r="I550" s="134">
        <v>37956</v>
      </c>
      <c r="J550" s="134">
        <v>39052</v>
      </c>
      <c r="K550" s="126"/>
      <c r="L550" s="126">
        <v>4.2629688999999998E-2</v>
      </c>
      <c r="M550" s="126">
        <v>5.7538615000000001E-2</v>
      </c>
      <c r="N550" s="126">
        <v>-7.6337504E-2</v>
      </c>
      <c r="O550" s="126">
        <v>5.7538615000000001E-2</v>
      </c>
      <c r="P550" s="126">
        <v>0.162901881</v>
      </c>
      <c r="Q550" s="126">
        <v>1.2766906440000001</v>
      </c>
      <c r="R550" s="135">
        <v>5.0099999999999999E-2</v>
      </c>
      <c r="S550" s="126"/>
      <c r="T550" s="126">
        <v>1.8520312000000001E-2</v>
      </c>
      <c r="U550" s="126">
        <v>2.2718952000000001E-2</v>
      </c>
      <c r="V550" s="126">
        <v>-0.100910782</v>
      </c>
      <c r="W550" s="126">
        <v>2.2718952000000001E-2</v>
      </c>
      <c r="X550" s="126">
        <v>0.106798614</v>
      </c>
      <c r="Y550" s="126">
        <v>1.07234308</v>
      </c>
      <c r="Z550" s="135">
        <v>1.41E-2</v>
      </c>
      <c r="AA550" s="126"/>
      <c r="AB550" s="126"/>
      <c r="AC550" s="126"/>
      <c r="AD550" s="126"/>
      <c r="AE550" s="126"/>
      <c r="AF550" s="135">
        <v>3.5999999999999997E-2</v>
      </c>
      <c r="AG550" s="126">
        <v>0.20434756400000001</v>
      </c>
      <c r="AH550" s="126"/>
      <c r="AI550" s="126"/>
      <c r="AJ550" s="126"/>
      <c r="AK550" s="126"/>
    </row>
    <row r="551" spans="1:37" ht="18" customHeight="1">
      <c r="A551" s="126"/>
      <c r="B551" s="126"/>
      <c r="C551" s="126"/>
      <c r="D551" s="126"/>
      <c r="E551" s="126"/>
      <c r="F551" s="134">
        <v>43070</v>
      </c>
      <c r="G551" s="134">
        <v>37591</v>
      </c>
      <c r="H551" s="134">
        <v>38322</v>
      </c>
      <c r="I551" s="134">
        <v>42339</v>
      </c>
      <c r="J551" s="134">
        <v>43435</v>
      </c>
      <c r="K551" s="126"/>
      <c r="L551" s="126">
        <v>5.8498151999999998E-2</v>
      </c>
      <c r="M551" s="126">
        <v>-0.110106469</v>
      </c>
      <c r="N551" s="126">
        <v>0.22464052400000001</v>
      </c>
      <c r="O551" s="126">
        <v>4.2629688999999998E-2</v>
      </c>
      <c r="P551" s="126">
        <v>-1.2468648000000001E-2</v>
      </c>
      <c r="Q551" s="126">
        <v>1.2253092350000001</v>
      </c>
      <c r="R551" s="135">
        <v>4.1500000000000002E-2</v>
      </c>
      <c r="S551" s="126"/>
      <c r="T551" s="126">
        <v>4.6875676999999998E-2</v>
      </c>
      <c r="U551" s="126">
        <v>-0.103872702</v>
      </c>
      <c r="V551" s="126">
        <v>0.13047150199999999</v>
      </c>
      <c r="W551" s="126">
        <v>1.8520312000000001E-2</v>
      </c>
      <c r="X551" s="126">
        <v>-2.5883666999999999E-2</v>
      </c>
      <c r="Y551" s="126">
        <v>1.068345428</v>
      </c>
      <c r="Z551" s="135">
        <v>1.3299999999999999E-2</v>
      </c>
      <c r="AA551" s="126"/>
      <c r="AB551" s="126"/>
      <c r="AC551" s="126"/>
      <c r="AD551" s="126"/>
      <c r="AE551" s="126"/>
      <c r="AF551" s="135">
        <v>2.8199999999999999E-2</v>
      </c>
      <c r="AG551" s="126">
        <v>0.15696380700000001</v>
      </c>
      <c r="AH551" s="126"/>
      <c r="AI551" s="126"/>
      <c r="AJ551" s="126"/>
      <c r="AK551" s="126"/>
    </row>
    <row r="552" spans="1:37" ht="18" customHeight="1">
      <c r="A552" s="126"/>
      <c r="B552" s="126"/>
      <c r="C552" s="126"/>
      <c r="D552" s="126"/>
      <c r="E552" s="126"/>
      <c r="F552" s="134">
        <v>39052</v>
      </c>
      <c r="G552" s="134">
        <v>38687</v>
      </c>
      <c r="H552" s="134">
        <v>38687</v>
      </c>
      <c r="I552" s="134">
        <v>41974</v>
      </c>
      <c r="J552" s="134">
        <v>41609</v>
      </c>
      <c r="K552" s="126"/>
      <c r="L552" s="126">
        <v>0.162901881</v>
      </c>
      <c r="M552" s="126">
        <v>0.15985938099999999</v>
      </c>
      <c r="N552" s="126">
        <v>0.15985938099999999</v>
      </c>
      <c r="O552" s="126">
        <v>9.7781324000000003E-2</v>
      </c>
      <c r="P552" s="126">
        <v>0.17569069600000001</v>
      </c>
      <c r="Q552" s="126">
        <v>2.1299375559999998</v>
      </c>
      <c r="R552" s="135">
        <v>0.1633</v>
      </c>
      <c r="S552" s="126"/>
      <c r="T552" s="126">
        <v>0.106798614</v>
      </c>
      <c r="U552" s="126">
        <v>0.12530372300000001</v>
      </c>
      <c r="V552" s="126">
        <v>0.12530372300000001</v>
      </c>
      <c r="W552" s="126">
        <v>7.8593466000000001E-2</v>
      </c>
      <c r="X552" s="126">
        <v>0.152406498</v>
      </c>
      <c r="Y552" s="126">
        <v>1.8011151919999999</v>
      </c>
      <c r="Z552" s="135">
        <v>0.1249</v>
      </c>
      <c r="AA552" s="126"/>
      <c r="AB552" s="126"/>
      <c r="AC552" s="126"/>
      <c r="AD552" s="126"/>
      <c r="AE552" s="126"/>
      <c r="AF552" s="135">
        <v>3.8399999999999997E-2</v>
      </c>
      <c r="AG552" s="126">
        <v>0.32882236399999998</v>
      </c>
      <c r="AH552" s="126"/>
      <c r="AI552" s="126"/>
      <c r="AJ552" s="126"/>
      <c r="AK552" s="126"/>
    </row>
    <row r="553" spans="1:37" ht="18" customHeight="1">
      <c r="A553" s="126"/>
      <c r="B553" s="126"/>
      <c r="C553" s="126"/>
      <c r="D553" s="126"/>
      <c r="E553" s="126"/>
      <c r="F553" s="134">
        <v>43070</v>
      </c>
      <c r="G553" s="134">
        <v>38322</v>
      </c>
      <c r="H553" s="134">
        <v>42339</v>
      </c>
      <c r="I553" s="134">
        <v>41244</v>
      </c>
      <c r="J553" s="134">
        <v>42705</v>
      </c>
      <c r="K553" s="126"/>
      <c r="L553" s="126">
        <v>5.8498151999999998E-2</v>
      </c>
      <c r="M553" s="126">
        <v>0.22464052400000001</v>
      </c>
      <c r="N553" s="126">
        <v>4.2629688999999998E-2</v>
      </c>
      <c r="O553" s="126">
        <v>0.103943622</v>
      </c>
      <c r="P553" s="126">
        <v>4.8077380000000003E-2</v>
      </c>
      <c r="Q553" s="126">
        <v>1.612505802</v>
      </c>
      <c r="R553" s="135">
        <v>0.1003</v>
      </c>
      <c r="S553" s="126"/>
      <c r="T553" s="126">
        <v>4.6875676999999998E-2</v>
      </c>
      <c r="U553" s="126">
        <v>0.13047150199999999</v>
      </c>
      <c r="V553" s="126">
        <v>1.8520312000000001E-2</v>
      </c>
      <c r="W553" s="126">
        <v>0.100915194</v>
      </c>
      <c r="X553" s="126">
        <v>3.7457123000000002E-2</v>
      </c>
      <c r="Y553" s="126">
        <v>1.3968780869999999</v>
      </c>
      <c r="Z553" s="135">
        <v>6.9099999999999995E-2</v>
      </c>
      <c r="AA553" s="126"/>
      <c r="AB553" s="126"/>
      <c r="AC553" s="126"/>
      <c r="AD553" s="126"/>
      <c r="AE553" s="126"/>
      <c r="AF553" s="135">
        <v>3.1099999999999999E-2</v>
      </c>
      <c r="AG553" s="126">
        <v>0.215627715</v>
      </c>
      <c r="AH553" s="126"/>
      <c r="AI553" s="126"/>
      <c r="AJ553" s="126"/>
      <c r="AK553" s="126"/>
    </row>
    <row r="554" spans="1:37" ht="18" customHeight="1">
      <c r="A554" s="126"/>
      <c r="B554" s="126"/>
      <c r="C554" s="126"/>
      <c r="D554" s="126"/>
      <c r="E554" s="126"/>
      <c r="F554" s="134">
        <v>44166</v>
      </c>
      <c r="G554" s="134">
        <v>37591</v>
      </c>
      <c r="H554" s="134">
        <v>43435</v>
      </c>
      <c r="I554" s="134">
        <v>38687</v>
      </c>
      <c r="J554" s="134">
        <v>39417</v>
      </c>
      <c r="K554" s="126"/>
      <c r="L554" s="126">
        <v>-2.7078563999999999E-2</v>
      </c>
      <c r="M554" s="126">
        <v>-0.110106469</v>
      </c>
      <c r="N554" s="126">
        <v>-1.2468648000000001E-2</v>
      </c>
      <c r="O554" s="126">
        <v>0.15985938099999999</v>
      </c>
      <c r="P554" s="126">
        <v>3.2035421000000001E-2</v>
      </c>
      <c r="Q554" s="126">
        <v>1.043145974</v>
      </c>
      <c r="R554" s="135">
        <v>8.5000000000000006E-3</v>
      </c>
      <c r="S554" s="126"/>
      <c r="T554" s="126">
        <v>-2.9131743000000002E-2</v>
      </c>
      <c r="U554" s="126">
        <v>-0.103872702</v>
      </c>
      <c r="V554" s="126">
        <v>-2.5883666999999999E-2</v>
      </c>
      <c r="W554" s="126">
        <v>0.12530372300000001</v>
      </c>
      <c r="X554" s="126">
        <v>1.0598691E-2</v>
      </c>
      <c r="Y554" s="126">
        <v>0.97727646099999999</v>
      </c>
      <c r="Z554" s="135">
        <v>-4.5999999999999999E-3</v>
      </c>
      <c r="AA554" s="126"/>
      <c r="AB554" s="126"/>
      <c r="AC554" s="126"/>
      <c r="AD554" s="126"/>
      <c r="AE554" s="126"/>
      <c r="AF554" s="135">
        <v>1.3100000000000001E-2</v>
      </c>
      <c r="AG554" s="126">
        <v>6.5869513000000005E-2</v>
      </c>
      <c r="AH554" s="126"/>
      <c r="AI554" s="126"/>
      <c r="AJ554" s="126"/>
      <c r="AK554" s="126"/>
    </row>
    <row r="555" spans="1:37" ht="18" customHeight="1">
      <c r="A555" s="126"/>
      <c r="B555" s="126"/>
      <c r="C555" s="126"/>
      <c r="D555" s="126"/>
      <c r="E555" s="126"/>
      <c r="F555" s="134">
        <v>44896</v>
      </c>
      <c r="G555" s="134">
        <v>37956</v>
      </c>
      <c r="H555" s="134">
        <v>39052</v>
      </c>
      <c r="I555" s="134">
        <v>38687</v>
      </c>
      <c r="J555" s="134">
        <v>42339</v>
      </c>
      <c r="K555" s="126"/>
      <c r="L555" s="126">
        <v>-7.6337504E-2</v>
      </c>
      <c r="M555" s="126">
        <v>5.7538615000000001E-2</v>
      </c>
      <c r="N555" s="126">
        <v>0.162901881</v>
      </c>
      <c r="O555" s="126">
        <v>0.15985938099999999</v>
      </c>
      <c r="P555" s="126">
        <v>4.2629688999999998E-2</v>
      </c>
      <c r="Q555" s="126">
        <v>1.4142396859999999</v>
      </c>
      <c r="R555" s="135">
        <v>7.1800000000000003E-2</v>
      </c>
      <c r="S555" s="126"/>
      <c r="T555" s="126">
        <v>-0.100910782</v>
      </c>
      <c r="U555" s="126">
        <v>2.2718952000000001E-2</v>
      </c>
      <c r="V555" s="126">
        <v>0.106798614</v>
      </c>
      <c r="W555" s="126">
        <v>0.12530372300000001</v>
      </c>
      <c r="X555" s="126">
        <v>1.8520312000000001E-2</v>
      </c>
      <c r="Y555" s="126">
        <v>1.188189618</v>
      </c>
      <c r="Z555" s="135">
        <v>3.5099999999999999E-2</v>
      </c>
      <c r="AA555" s="126"/>
      <c r="AB555" s="126"/>
      <c r="AC555" s="126"/>
      <c r="AD555" s="126"/>
      <c r="AE555" s="126"/>
      <c r="AF555" s="135">
        <v>3.6700000000000003E-2</v>
      </c>
      <c r="AG555" s="126">
        <v>0.22605006699999999</v>
      </c>
      <c r="AH555" s="126"/>
      <c r="AI555" s="126"/>
      <c r="AJ555" s="126"/>
      <c r="AK555" s="126"/>
    </row>
    <row r="556" spans="1:37" ht="18" customHeight="1">
      <c r="A556" s="126"/>
      <c r="B556" s="126"/>
      <c r="C556" s="126"/>
      <c r="D556" s="126"/>
      <c r="E556" s="126"/>
      <c r="F556" s="134">
        <v>40148</v>
      </c>
      <c r="G556" s="134">
        <v>37956</v>
      </c>
      <c r="H556" s="134">
        <v>37956</v>
      </c>
      <c r="I556" s="134">
        <v>42705</v>
      </c>
      <c r="J556" s="134">
        <v>41609</v>
      </c>
      <c r="K556" s="126"/>
      <c r="L556" s="126">
        <v>0.114944221</v>
      </c>
      <c r="M556" s="126">
        <v>5.7538615000000001E-2</v>
      </c>
      <c r="N556" s="126">
        <v>5.7538615000000001E-2</v>
      </c>
      <c r="O556" s="126">
        <v>4.8077380000000003E-2</v>
      </c>
      <c r="P556" s="126">
        <v>0.17569069600000001</v>
      </c>
      <c r="Q556" s="126">
        <v>1.574266621</v>
      </c>
      <c r="R556" s="135">
        <v>9.5000000000000001E-2</v>
      </c>
      <c r="S556" s="126"/>
      <c r="T556" s="126">
        <v>8.4059724000000002E-2</v>
      </c>
      <c r="U556" s="126">
        <v>2.2718952000000001E-2</v>
      </c>
      <c r="V556" s="126">
        <v>2.2718952000000001E-2</v>
      </c>
      <c r="W556" s="126">
        <v>3.7457123000000002E-2</v>
      </c>
      <c r="X556" s="126">
        <v>0.152406498</v>
      </c>
      <c r="Y556" s="126">
        <v>1.376248406</v>
      </c>
      <c r="Z556" s="135">
        <v>6.6000000000000003E-2</v>
      </c>
      <c r="AA556" s="126"/>
      <c r="AB556" s="126"/>
      <c r="AC556" s="126"/>
      <c r="AD556" s="126"/>
      <c r="AE556" s="126"/>
      <c r="AF556" s="135">
        <v>2.9000000000000001E-2</v>
      </c>
      <c r="AG556" s="126">
        <v>0.198018216</v>
      </c>
      <c r="AH556" s="126"/>
      <c r="AI556" s="126"/>
      <c r="AJ556" s="126"/>
      <c r="AK556" s="126"/>
    </row>
    <row r="557" spans="1:37" ht="18" customHeight="1">
      <c r="A557" s="126"/>
      <c r="B557" s="126"/>
      <c r="C557" s="126"/>
      <c r="D557" s="126"/>
      <c r="E557" s="126"/>
      <c r="F557" s="134">
        <v>40878</v>
      </c>
      <c r="G557" s="134">
        <v>39417</v>
      </c>
      <c r="H557" s="134">
        <v>41609</v>
      </c>
      <c r="I557" s="134">
        <v>42339</v>
      </c>
      <c r="J557" s="134">
        <v>41609</v>
      </c>
      <c r="K557" s="126"/>
      <c r="L557" s="126">
        <v>-5.5772149E-2</v>
      </c>
      <c r="M557" s="126">
        <v>3.2035421000000001E-2</v>
      </c>
      <c r="N557" s="126">
        <v>0.17569069600000001</v>
      </c>
      <c r="O557" s="126">
        <v>4.2629688999999998E-2</v>
      </c>
      <c r="P557" s="126">
        <v>0.17569069600000001</v>
      </c>
      <c r="Q557" s="126">
        <v>1.448131861</v>
      </c>
      <c r="R557" s="135">
        <v>7.6899999999999996E-2</v>
      </c>
      <c r="S557" s="126"/>
      <c r="T557" s="126">
        <v>-5.3316501000000002E-2</v>
      </c>
      <c r="U557" s="126">
        <v>1.0598691E-2</v>
      </c>
      <c r="V557" s="126">
        <v>0.152406498</v>
      </c>
      <c r="W557" s="126">
        <v>1.8520312000000001E-2</v>
      </c>
      <c r="X557" s="126">
        <v>0.152406498</v>
      </c>
      <c r="Y557" s="126">
        <v>1.3239444490000001</v>
      </c>
      <c r="Z557" s="135">
        <v>5.7700000000000001E-2</v>
      </c>
      <c r="AA557" s="126"/>
      <c r="AB557" s="126"/>
      <c r="AC557" s="126"/>
      <c r="AD557" s="126"/>
      <c r="AE557" s="126"/>
      <c r="AF557" s="135">
        <v>1.9099999999999999E-2</v>
      </c>
      <c r="AG557" s="126">
        <v>0.124187412</v>
      </c>
      <c r="AH557" s="126"/>
      <c r="AI557" s="126"/>
      <c r="AJ557" s="126"/>
      <c r="AK557" s="126"/>
    </row>
    <row r="558" spans="1:37" ht="18" customHeight="1">
      <c r="A558" s="126"/>
      <c r="B558" s="126"/>
      <c r="C558" s="126"/>
      <c r="D558" s="126"/>
      <c r="E558" s="126"/>
      <c r="F558" s="134">
        <v>43800</v>
      </c>
      <c r="G558" s="134">
        <v>38322</v>
      </c>
      <c r="H558" s="134">
        <v>38687</v>
      </c>
      <c r="I558" s="134">
        <v>37956</v>
      </c>
      <c r="J558" s="134">
        <v>44531</v>
      </c>
      <c r="K558" s="126"/>
      <c r="L558" s="126">
        <v>0.14133490000000001</v>
      </c>
      <c r="M558" s="126">
        <v>0.22464052400000001</v>
      </c>
      <c r="N558" s="126">
        <v>0.15985938099999999</v>
      </c>
      <c r="O558" s="126">
        <v>5.7538615000000001E-2</v>
      </c>
      <c r="P558" s="126">
        <v>0.16416114700000001</v>
      </c>
      <c r="Q558" s="126">
        <v>2.111787123</v>
      </c>
      <c r="R558" s="135">
        <v>0.1613</v>
      </c>
      <c r="S558" s="126"/>
      <c r="T558" s="126">
        <v>0.134180562</v>
      </c>
      <c r="U558" s="126">
        <v>0.13047150199999999</v>
      </c>
      <c r="V558" s="126">
        <v>0.12530372300000001</v>
      </c>
      <c r="W558" s="126">
        <v>2.2718952000000001E-2</v>
      </c>
      <c r="X558" s="126">
        <v>0.116135562</v>
      </c>
      <c r="Y558" s="126">
        <v>1.6969122919999999</v>
      </c>
      <c r="Z558" s="135">
        <v>0.1116</v>
      </c>
      <c r="AA558" s="126"/>
      <c r="AB558" s="126"/>
      <c r="AC558" s="126"/>
      <c r="AD558" s="126"/>
      <c r="AE558" s="126"/>
      <c r="AF558" s="135">
        <v>4.9700000000000001E-2</v>
      </c>
      <c r="AG558" s="126">
        <v>0.41487483000000003</v>
      </c>
      <c r="AH558" s="126"/>
      <c r="AI558" s="126"/>
      <c r="AJ558" s="126"/>
      <c r="AK558" s="126"/>
    </row>
    <row r="559" spans="1:37" ht="18" customHeight="1">
      <c r="A559" s="126"/>
      <c r="B559" s="126"/>
      <c r="C559" s="126"/>
      <c r="D559" s="126"/>
      <c r="E559" s="126"/>
      <c r="F559" s="134">
        <v>43070</v>
      </c>
      <c r="G559" s="134">
        <v>37591</v>
      </c>
      <c r="H559" s="134">
        <v>37956</v>
      </c>
      <c r="I559" s="134">
        <v>40878</v>
      </c>
      <c r="J559" s="134">
        <v>44531</v>
      </c>
      <c r="K559" s="126"/>
      <c r="L559" s="126">
        <v>5.8498151999999998E-2</v>
      </c>
      <c r="M559" s="126">
        <v>-0.110106469</v>
      </c>
      <c r="N559" s="126">
        <v>5.7538615000000001E-2</v>
      </c>
      <c r="O559" s="126">
        <v>-5.5772149E-2</v>
      </c>
      <c r="P559" s="126">
        <v>0.16416114700000001</v>
      </c>
      <c r="Q559" s="126">
        <v>1.1211100350000001</v>
      </c>
      <c r="R559" s="135">
        <v>2.3099999999999999E-2</v>
      </c>
      <c r="S559" s="126"/>
      <c r="T559" s="126">
        <v>4.6875676999999998E-2</v>
      </c>
      <c r="U559" s="126">
        <v>-0.103872702</v>
      </c>
      <c r="V559" s="126">
        <v>2.2718952000000001E-2</v>
      </c>
      <c r="W559" s="126">
        <v>-5.3316501000000002E-2</v>
      </c>
      <c r="X559" s="126">
        <v>0.116135562</v>
      </c>
      <c r="Y559" s="126">
        <v>1.0289521850000001</v>
      </c>
      <c r="Z559" s="135">
        <v>5.7000000000000002E-3</v>
      </c>
      <c r="AA559" s="126"/>
      <c r="AB559" s="126"/>
      <c r="AC559" s="126"/>
      <c r="AD559" s="126"/>
      <c r="AE559" s="126"/>
      <c r="AF559" s="135">
        <v>1.7399999999999999E-2</v>
      </c>
      <c r="AG559" s="126">
        <v>9.2157849E-2</v>
      </c>
      <c r="AH559" s="126"/>
      <c r="AI559" s="126"/>
      <c r="AJ559" s="126"/>
      <c r="AK559" s="126"/>
    </row>
    <row r="560" spans="1:37" ht="18" customHeight="1">
      <c r="A560" s="126"/>
      <c r="B560" s="126"/>
      <c r="C560" s="126"/>
      <c r="D560" s="126"/>
      <c r="E560" s="126"/>
      <c r="F560" s="134">
        <v>41974</v>
      </c>
      <c r="G560" s="134">
        <v>42339</v>
      </c>
      <c r="H560" s="134">
        <v>39783</v>
      </c>
      <c r="I560" s="134">
        <v>38322</v>
      </c>
      <c r="J560" s="134">
        <v>37591</v>
      </c>
      <c r="K560" s="126"/>
      <c r="L560" s="126">
        <v>9.7781324000000003E-2</v>
      </c>
      <c r="M560" s="126">
        <v>4.2629688999999998E-2</v>
      </c>
      <c r="N560" s="126">
        <v>-0.29750054799999998</v>
      </c>
      <c r="O560" s="126">
        <v>0.22464052400000001</v>
      </c>
      <c r="P560" s="126">
        <v>-0.110106469</v>
      </c>
      <c r="Q560" s="126">
        <v>0.95833729599999995</v>
      </c>
      <c r="R560" s="135">
        <v>-8.5000000000000006E-3</v>
      </c>
      <c r="S560" s="126"/>
      <c r="T560" s="126">
        <v>7.8593466000000001E-2</v>
      </c>
      <c r="U560" s="126">
        <v>1.8520312000000001E-2</v>
      </c>
      <c r="V560" s="126">
        <v>-0.25525298200000002</v>
      </c>
      <c r="W560" s="126">
        <v>0.13047150199999999</v>
      </c>
      <c r="X560" s="126">
        <v>-0.103872702</v>
      </c>
      <c r="Y560" s="126">
        <v>0.87674385099999996</v>
      </c>
      <c r="Z560" s="135">
        <v>-2.5999999999999999E-2</v>
      </c>
      <c r="AA560" s="126"/>
      <c r="AB560" s="126"/>
      <c r="AC560" s="126"/>
      <c r="AD560" s="126"/>
      <c r="AE560" s="126"/>
      <c r="AF560" s="135">
        <v>1.7500000000000002E-2</v>
      </c>
      <c r="AG560" s="126">
        <v>8.1593446E-2</v>
      </c>
      <c r="AH560" s="126"/>
      <c r="AI560" s="126"/>
      <c r="AJ560" s="126"/>
      <c r="AK560" s="126"/>
    </row>
    <row r="561" spans="1:37" ht="18" customHeight="1">
      <c r="A561" s="126"/>
      <c r="B561" s="126"/>
      <c r="C561" s="126"/>
      <c r="D561" s="126"/>
      <c r="E561" s="126"/>
      <c r="F561" s="134">
        <v>44166</v>
      </c>
      <c r="G561" s="134">
        <v>44531</v>
      </c>
      <c r="H561" s="134">
        <v>37591</v>
      </c>
      <c r="I561" s="134">
        <v>42705</v>
      </c>
      <c r="J561" s="134">
        <v>41974</v>
      </c>
      <c r="K561" s="126"/>
      <c r="L561" s="126">
        <v>-2.7078563999999999E-2</v>
      </c>
      <c r="M561" s="126">
        <v>0.16416114700000001</v>
      </c>
      <c r="N561" s="126">
        <v>-0.110106469</v>
      </c>
      <c r="O561" s="126">
        <v>4.8077380000000003E-2</v>
      </c>
      <c r="P561" s="126">
        <v>9.7781324000000003E-2</v>
      </c>
      <c r="Q561" s="126">
        <v>1.1886697429999999</v>
      </c>
      <c r="R561" s="135">
        <v>3.5200000000000002E-2</v>
      </c>
      <c r="S561" s="126"/>
      <c r="T561" s="126">
        <v>-2.9131743000000002E-2</v>
      </c>
      <c r="U561" s="126">
        <v>0.116135562</v>
      </c>
      <c r="V561" s="126">
        <v>-0.103872702</v>
      </c>
      <c r="W561" s="126">
        <v>3.7457123000000002E-2</v>
      </c>
      <c r="X561" s="126">
        <v>7.8593466000000001E-2</v>
      </c>
      <c r="Y561" s="126">
        <v>1.1042669329999999</v>
      </c>
      <c r="Z561" s="135">
        <v>0.02</v>
      </c>
      <c r="AA561" s="126"/>
      <c r="AB561" s="126"/>
      <c r="AC561" s="126"/>
      <c r="AD561" s="126"/>
      <c r="AE561" s="126"/>
      <c r="AF561" s="135">
        <v>1.5100000000000001E-2</v>
      </c>
      <c r="AG561" s="126">
        <v>8.4402809999999995E-2</v>
      </c>
      <c r="AH561" s="126"/>
      <c r="AI561" s="126"/>
      <c r="AJ561" s="126"/>
      <c r="AK561" s="126"/>
    </row>
    <row r="562" spans="1:37" ht="18" customHeight="1">
      <c r="A562" s="126"/>
      <c r="B562" s="126"/>
      <c r="C562" s="126"/>
      <c r="D562" s="126"/>
      <c r="E562" s="126"/>
      <c r="F562" s="134">
        <v>38322</v>
      </c>
      <c r="G562" s="134">
        <v>37591</v>
      </c>
      <c r="H562" s="134">
        <v>41609</v>
      </c>
      <c r="I562" s="134">
        <v>38687</v>
      </c>
      <c r="J562" s="134">
        <v>40513</v>
      </c>
      <c r="K562" s="126"/>
      <c r="L562" s="126">
        <v>0.22464052400000001</v>
      </c>
      <c r="M562" s="126">
        <v>-0.110106469</v>
      </c>
      <c r="N562" s="126">
        <v>0.17569069600000001</v>
      </c>
      <c r="O562" s="126">
        <v>0.15985938099999999</v>
      </c>
      <c r="P562" s="126">
        <v>-2.3338489999999998E-3</v>
      </c>
      <c r="Q562" s="126">
        <v>1.5647878930000001</v>
      </c>
      <c r="R562" s="135">
        <v>9.3700000000000006E-2</v>
      </c>
      <c r="S562" s="126"/>
      <c r="T562" s="126">
        <v>0.13047150199999999</v>
      </c>
      <c r="U562" s="126">
        <v>-0.103872702</v>
      </c>
      <c r="V562" s="126">
        <v>0.152406498</v>
      </c>
      <c r="W562" s="126">
        <v>0.12530372300000001</v>
      </c>
      <c r="X562" s="126">
        <v>-1.3027189E-2</v>
      </c>
      <c r="Y562" s="126">
        <v>1.3381416610000001</v>
      </c>
      <c r="Z562" s="135">
        <v>0.06</v>
      </c>
      <c r="AA562" s="126"/>
      <c r="AB562" s="126"/>
      <c r="AC562" s="126"/>
      <c r="AD562" s="126"/>
      <c r="AE562" s="126"/>
      <c r="AF562" s="135">
        <v>3.3700000000000001E-2</v>
      </c>
      <c r="AG562" s="126">
        <v>0.226646231</v>
      </c>
      <c r="AH562" s="126"/>
      <c r="AI562" s="126"/>
      <c r="AJ562" s="126"/>
      <c r="AK562" s="126"/>
    </row>
    <row r="563" spans="1:37" ht="18" customHeight="1">
      <c r="A563" s="126"/>
      <c r="B563" s="126"/>
      <c r="C563" s="126"/>
      <c r="D563" s="126"/>
      <c r="E563" s="126"/>
      <c r="F563" s="134">
        <v>43800</v>
      </c>
      <c r="G563" s="134">
        <v>38322</v>
      </c>
      <c r="H563" s="134">
        <v>40513</v>
      </c>
      <c r="I563" s="134">
        <v>44166</v>
      </c>
      <c r="J563" s="134">
        <v>39052</v>
      </c>
      <c r="K563" s="126"/>
      <c r="L563" s="126">
        <v>0.14133490000000001</v>
      </c>
      <c r="M563" s="126">
        <v>0.22464052400000001</v>
      </c>
      <c r="N563" s="126">
        <v>-2.3338489999999998E-3</v>
      </c>
      <c r="O563" s="126">
        <v>-2.7078563999999999E-2</v>
      </c>
      <c r="P563" s="126">
        <v>0.162901881</v>
      </c>
      <c r="Q563" s="126">
        <v>1.647839262</v>
      </c>
      <c r="R563" s="135">
        <v>0.1051</v>
      </c>
      <c r="S563" s="126"/>
      <c r="T563" s="126">
        <v>0.134180562</v>
      </c>
      <c r="U563" s="126">
        <v>0.13047150199999999</v>
      </c>
      <c r="V563" s="126">
        <v>-1.3027189E-2</v>
      </c>
      <c r="W563" s="126">
        <v>-2.9131743000000002E-2</v>
      </c>
      <c r="X563" s="126">
        <v>0.106798614</v>
      </c>
      <c r="Y563" s="126">
        <v>1.389983317</v>
      </c>
      <c r="Z563" s="135">
        <v>6.8099999999999994E-2</v>
      </c>
      <c r="AA563" s="126"/>
      <c r="AB563" s="126"/>
      <c r="AC563" s="126"/>
      <c r="AD563" s="126"/>
      <c r="AE563" s="126"/>
      <c r="AF563" s="135">
        <v>3.6999999999999998E-2</v>
      </c>
      <c r="AG563" s="126">
        <v>0.257855946</v>
      </c>
      <c r="AH563" s="126"/>
      <c r="AI563" s="126"/>
      <c r="AJ563" s="126"/>
      <c r="AK563" s="126"/>
    </row>
    <row r="564" spans="1:37" ht="18" customHeight="1">
      <c r="A564" s="126"/>
      <c r="B564" s="126"/>
      <c r="C564" s="126"/>
      <c r="D564" s="126"/>
      <c r="E564" s="126"/>
      <c r="F564" s="134">
        <v>39417</v>
      </c>
      <c r="G564" s="134">
        <v>42339</v>
      </c>
      <c r="H564" s="134">
        <v>43070</v>
      </c>
      <c r="I564" s="134">
        <v>39417</v>
      </c>
      <c r="J564" s="134">
        <v>43800</v>
      </c>
      <c r="K564" s="126"/>
      <c r="L564" s="126">
        <v>3.2035421000000001E-2</v>
      </c>
      <c r="M564" s="126">
        <v>4.2629688999999998E-2</v>
      </c>
      <c r="N564" s="126">
        <v>5.8498151999999998E-2</v>
      </c>
      <c r="O564" s="126">
        <v>3.2035421000000001E-2</v>
      </c>
      <c r="P564" s="126">
        <v>0.14133490000000001</v>
      </c>
      <c r="Q564" s="126">
        <v>1.358707098</v>
      </c>
      <c r="R564" s="135">
        <v>6.3200000000000006E-2</v>
      </c>
      <c r="S564" s="126"/>
      <c r="T564" s="126">
        <v>1.0598691E-2</v>
      </c>
      <c r="U564" s="126">
        <v>1.8520312000000001E-2</v>
      </c>
      <c r="V564" s="126">
        <v>4.6875676999999998E-2</v>
      </c>
      <c r="W564" s="126">
        <v>1.0598691E-2</v>
      </c>
      <c r="X564" s="126">
        <v>0.134180562</v>
      </c>
      <c r="Y564" s="126">
        <v>1.247041485</v>
      </c>
      <c r="Z564" s="135">
        <v>4.5100000000000001E-2</v>
      </c>
      <c r="AA564" s="126"/>
      <c r="AB564" s="126"/>
      <c r="AC564" s="126"/>
      <c r="AD564" s="126"/>
      <c r="AE564" s="126"/>
      <c r="AF564" s="135">
        <v>1.8100000000000002E-2</v>
      </c>
      <c r="AG564" s="126">
        <v>0.111665614</v>
      </c>
      <c r="AH564" s="126"/>
      <c r="AI564" s="126"/>
      <c r="AJ564" s="126"/>
      <c r="AK564" s="126"/>
    </row>
    <row r="565" spans="1:37" ht="18" customHeight="1">
      <c r="A565" s="126"/>
      <c r="B565" s="126"/>
      <c r="C565" s="126"/>
      <c r="D565" s="126"/>
      <c r="E565" s="126"/>
      <c r="F565" s="134">
        <v>44166</v>
      </c>
      <c r="G565" s="134">
        <v>41244</v>
      </c>
      <c r="H565" s="134">
        <v>37956</v>
      </c>
      <c r="I565" s="134">
        <v>40148</v>
      </c>
      <c r="J565" s="134">
        <v>37956</v>
      </c>
      <c r="K565" s="126"/>
      <c r="L565" s="126">
        <v>-2.7078563999999999E-2</v>
      </c>
      <c r="M565" s="126">
        <v>0.103943622</v>
      </c>
      <c r="N565" s="126">
        <v>5.7538615000000001E-2</v>
      </c>
      <c r="O565" s="126">
        <v>0.114944221</v>
      </c>
      <c r="P565" s="126">
        <v>5.7538615000000001E-2</v>
      </c>
      <c r="Q565" s="126">
        <v>1.3591867040000001</v>
      </c>
      <c r="R565" s="135">
        <v>6.3299999999999995E-2</v>
      </c>
      <c r="S565" s="126"/>
      <c r="T565" s="126">
        <v>-2.9131743000000002E-2</v>
      </c>
      <c r="U565" s="126">
        <v>0.100915194</v>
      </c>
      <c r="V565" s="126">
        <v>2.2718952000000001E-2</v>
      </c>
      <c r="W565" s="126">
        <v>8.4059724000000002E-2</v>
      </c>
      <c r="X565" s="126">
        <v>2.2718952000000001E-2</v>
      </c>
      <c r="Y565" s="126">
        <v>1.2229684750000001</v>
      </c>
      <c r="Z565" s="135">
        <v>4.1099999999999998E-2</v>
      </c>
      <c r="AA565" s="126"/>
      <c r="AB565" s="126"/>
      <c r="AC565" s="126"/>
      <c r="AD565" s="126"/>
      <c r="AE565" s="126"/>
      <c r="AF565" s="135">
        <v>2.2200000000000001E-2</v>
      </c>
      <c r="AG565" s="126">
        <v>0.136218229</v>
      </c>
      <c r="AH565" s="126"/>
      <c r="AI565" s="126"/>
      <c r="AJ565" s="126"/>
      <c r="AK565" s="126"/>
    </row>
    <row r="566" spans="1:37" ht="18" customHeight="1">
      <c r="A566" s="126"/>
      <c r="B566" s="126"/>
      <c r="C566" s="126"/>
      <c r="D566" s="126"/>
      <c r="E566" s="126"/>
      <c r="F566" s="134">
        <v>41244</v>
      </c>
      <c r="G566" s="134">
        <v>41609</v>
      </c>
      <c r="H566" s="134">
        <v>41244</v>
      </c>
      <c r="I566" s="134">
        <v>41974</v>
      </c>
      <c r="J566" s="134">
        <v>40513</v>
      </c>
      <c r="K566" s="126"/>
      <c r="L566" s="126">
        <v>0.103943622</v>
      </c>
      <c r="M566" s="126">
        <v>0.17569069600000001</v>
      </c>
      <c r="N566" s="126">
        <v>0.103943622</v>
      </c>
      <c r="O566" s="126">
        <v>9.7781324000000003E-2</v>
      </c>
      <c r="P566" s="126">
        <v>-2.3338489999999998E-3</v>
      </c>
      <c r="Q566" s="126">
        <v>1.614500168</v>
      </c>
      <c r="R566" s="135">
        <v>0.10050000000000001</v>
      </c>
      <c r="S566" s="126"/>
      <c r="T566" s="126">
        <v>0.100915194</v>
      </c>
      <c r="U566" s="126">
        <v>0.152406498</v>
      </c>
      <c r="V566" s="126">
        <v>0.100915194</v>
      </c>
      <c r="W566" s="126">
        <v>7.8593466000000001E-2</v>
      </c>
      <c r="X566" s="126">
        <v>-1.3027189E-2</v>
      </c>
      <c r="Y566" s="126">
        <v>1.5216620059999999</v>
      </c>
      <c r="Z566" s="135">
        <v>8.7599999999999997E-2</v>
      </c>
      <c r="AA566" s="126"/>
      <c r="AB566" s="126"/>
      <c r="AC566" s="126"/>
      <c r="AD566" s="126"/>
      <c r="AE566" s="126"/>
      <c r="AF566" s="135">
        <v>1.2999999999999999E-2</v>
      </c>
      <c r="AG566" s="126">
        <v>9.2838162000000002E-2</v>
      </c>
      <c r="AH566" s="126"/>
      <c r="AI566" s="126"/>
      <c r="AJ566" s="126"/>
      <c r="AK566" s="126"/>
    </row>
    <row r="567" spans="1:37" ht="18" customHeight="1">
      <c r="A567" s="126"/>
      <c r="B567" s="126"/>
      <c r="C567" s="126"/>
      <c r="D567" s="126"/>
      <c r="E567" s="126"/>
      <c r="F567" s="134">
        <v>42705</v>
      </c>
      <c r="G567" s="134">
        <v>44531</v>
      </c>
      <c r="H567" s="134">
        <v>37956</v>
      </c>
      <c r="I567" s="134">
        <v>37591</v>
      </c>
      <c r="J567" s="134">
        <v>39052</v>
      </c>
      <c r="K567" s="126"/>
      <c r="L567" s="126">
        <v>4.8077380000000003E-2</v>
      </c>
      <c r="M567" s="126">
        <v>0.16416114700000001</v>
      </c>
      <c r="N567" s="126">
        <v>5.7538615000000001E-2</v>
      </c>
      <c r="O567" s="126">
        <v>-0.110106469</v>
      </c>
      <c r="P567" s="126">
        <v>0.162901881</v>
      </c>
      <c r="Q567" s="126">
        <v>1.38067506</v>
      </c>
      <c r="R567" s="135">
        <v>6.6600000000000006E-2</v>
      </c>
      <c r="S567" s="126"/>
      <c r="T567" s="126">
        <v>3.7457123000000002E-2</v>
      </c>
      <c r="U567" s="126">
        <v>0.116135562</v>
      </c>
      <c r="V567" s="126">
        <v>2.2718952000000001E-2</v>
      </c>
      <c r="W567" s="126">
        <v>-0.103872702</v>
      </c>
      <c r="X567" s="126">
        <v>0.106798614</v>
      </c>
      <c r="Y567" s="126">
        <v>1.196304891</v>
      </c>
      <c r="Z567" s="135">
        <v>3.6499999999999998E-2</v>
      </c>
      <c r="AA567" s="126"/>
      <c r="AB567" s="126"/>
      <c r="AC567" s="126"/>
      <c r="AD567" s="126"/>
      <c r="AE567" s="126"/>
      <c r="AF567" s="135">
        <v>3.0099999999999998E-2</v>
      </c>
      <c r="AG567" s="126">
        <v>0.184370169</v>
      </c>
      <c r="AH567" s="126"/>
      <c r="AI567" s="126"/>
      <c r="AJ567" s="126"/>
      <c r="AK567" s="126"/>
    </row>
    <row r="568" spans="1:37" ht="18" customHeight="1">
      <c r="A568" s="126"/>
      <c r="B568" s="126"/>
      <c r="C568" s="126"/>
      <c r="D568" s="126"/>
      <c r="E568" s="126"/>
      <c r="F568" s="134">
        <v>40513</v>
      </c>
      <c r="G568" s="134">
        <v>40513</v>
      </c>
      <c r="H568" s="134">
        <v>41974</v>
      </c>
      <c r="I568" s="134">
        <v>37956</v>
      </c>
      <c r="J568" s="134">
        <v>38322</v>
      </c>
      <c r="K568" s="126"/>
      <c r="L568" s="126">
        <v>-2.3338489999999998E-3</v>
      </c>
      <c r="M568" s="126">
        <v>-2.3338489999999998E-3</v>
      </c>
      <c r="N568" s="126">
        <v>9.7781324000000003E-2</v>
      </c>
      <c r="O568" s="126">
        <v>5.7538615000000001E-2</v>
      </c>
      <c r="P568" s="126">
        <v>0.22464052400000001</v>
      </c>
      <c r="Q568" s="126">
        <v>1.4554174470000001</v>
      </c>
      <c r="R568" s="135">
        <v>7.7899999999999997E-2</v>
      </c>
      <c r="S568" s="126"/>
      <c r="T568" s="126">
        <v>-1.3027189E-2</v>
      </c>
      <c r="U568" s="126">
        <v>-1.3027189E-2</v>
      </c>
      <c r="V568" s="126">
        <v>7.8593466000000001E-2</v>
      </c>
      <c r="W568" s="126">
        <v>2.2718952000000001E-2</v>
      </c>
      <c r="X568" s="126">
        <v>0.13047150199999999</v>
      </c>
      <c r="Y568" s="126">
        <v>1.228420922</v>
      </c>
      <c r="Z568" s="135">
        <v>4.2000000000000003E-2</v>
      </c>
      <c r="AA568" s="126"/>
      <c r="AB568" s="126"/>
      <c r="AC568" s="126"/>
      <c r="AD568" s="126"/>
      <c r="AE568" s="126"/>
      <c r="AF568" s="135">
        <v>3.5900000000000001E-2</v>
      </c>
      <c r="AG568" s="126">
        <v>0.226996525</v>
      </c>
      <c r="AH568" s="126"/>
      <c r="AI568" s="126"/>
      <c r="AJ568" s="126"/>
      <c r="AK568" s="126"/>
    </row>
    <row r="569" spans="1:37" ht="18" customHeight="1">
      <c r="A569" s="126"/>
      <c r="B569" s="126"/>
      <c r="C569" s="126"/>
      <c r="D569" s="126"/>
      <c r="E569" s="126"/>
      <c r="F569" s="134">
        <v>44166</v>
      </c>
      <c r="G569" s="134">
        <v>43435</v>
      </c>
      <c r="H569" s="134">
        <v>38322</v>
      </c>
      <c r="I569" s="134">
        <v>39052</v>
      </c>
      <c r="J569" s="134">
        <v>37591</v>
      </c>
      <c r="K569" s="126"/>
      <c r="L569" s="126">
        <v>-2.7078563999999999E-2</v>
      </c>
      <c r="M569" s="126">
        <v>-1.2468648000000001E-2</v>
      </c>
      <c r="N569" s="126">
        <v>0.22464052400000001</v>
      </c>
      <c r="O569" s="126">
        <v>0.162901881</v>
      </c>
      <c r="P569" s="126">
        <v>-0.110106469</v>
      </c>
      <c r="Q569" s="126">
        <v>1.2685680239999999</v>
      </c>
      <c r="R569" s="135">
        <v>4.87E-2</v>
      </c>
      <c r="S569" s="126"/>
      <c r="T569" s="126">
        <v>-2.9131743000000002E-2</v>
      </c>
      <c r="U569" s="126">
        <v>-2.5883666999999999E-2</v>
      </c>
      <c r="V569" s="126">
        <v>0.13047150199999999</v>
      </c>
      <c r="W569" s="126">
        <v>0.106798614</v>
      </c>
      <c r="X569" s="126">
        <v>-0.103872702</v>
      </c>
      <c r="Y569" s="126">
        <v>1.0815357299999999</v>
      </c>
      <c r="Z569" s="135">
        <v>1.5800000000000002E-2</v>
      </c>
      <c r="AA569" s="126"/>
      <c r="AB569" s="126"/>
      <c r="AC569" s="126"/>
      <c r="AD569" s="126"/>
      <c r="AE569" s="126"/>
      <c r="AF569" s="135">
        <v>3.2899999999999999E-2</v>
      </c>
      <c r="AG569" s="126">
        <v>0.18703229399999999</v>
      </c>
      <c r="AH569" s="126"/>
      <c r="AI569" s="126"/>
      <c r="AJ569" s="126"/>
      <c r="AK569" s="126"/>
    </row>
    <row r="570" spans="1:37" ht="18" customHeight="1">
      <c r="A570" s="126"/>
      <c r="B570" s="126"/>
      <c r="C570" s="126"/>
      <c r="D570" s="126"/>
      <c r="E570" s="126"/>
      <c r="F570" s="134">
        <v>38687</v>
      </c>
      <c r="G570" s="134">
        <v>37591</v>
      </c>
      <c r="H570" s="134">
        <v>42705</v>
      </c>
      <c r="I570" s="134">
        <v>40878</v>
      </c>
      <c r="J570" s="134">
        <v>41244</v>
      </c>
      <c r="K570" s="126"/>
      <c r="L570" s="126">
        <v>0.15985938099999999</v>
      </c>
      <c r="M570" s="126">
        <v>-0.110106469</v>
      </c>
      <c r="N570" s="126">
        <v>4.8077380000000003E-2</v>
      </c>
      <c r="O570" s="126">
        <v>-5.5772149E-2</v>
      </c>
      <c r="P570" s="126">
        <v>0.103943622</v>
      </c>
      <c r="Q570" s="126">
        <v>1.157198232</v>
      </c>
      <c r="R570" s="135">
        <v>2.9600000000000001E-2</v>
      </c>
      <c r="S570" s="126"/>
      <c r="T570" s="126">
        <v>0.12530372300000001</v>
      </c>
      <c r="U570" s="126">
        <v>-0.103872702</v>
      </c>
      <c r="V570" s="126">
        <v>3.7457123000000002E-2</v>
      </c>
      <c r="W570" s="126">
        <v>-5.3316501000000002E-2</v>
      </c>
      <c r="X570" s="126">
        <v>0.100915194</v>
      </c>
      <c r="Y570" s="126">
        <v>1.112363285</v>
      </c>
      <c r="Z570" s="135">
        <v>2.1499999999999998E-2</v>
      </c>
      <c r="AA570" s="126"/>
      <c r="AB570" s="126"/>
      <c r="AC570" s="126"/>
      <c r="AD570" s="126"/>
      <c r="AE570" s="126"/>
      <c r="AF570" s="135">
        <v>8.0999999999999996E-3</v>
      </c>
      <c r="AG570" s="126">
        <v>4.4834947E-2</v>
      </c>
      <c r="AH570" s="126"/>
      <c r="AI570" s="126"/>
      <c r="AJ570" s="126"/>
      <c r="AK570" s="126"/>
    </row>
    <row r="571" spans="1:37" ht="18" customHeight="1">
      <c r="A571" s="126"/>
      <c r="B571" s="126"/>
      <c r="C571" s="126"/>
      <c r="D571" s="126"/>
      <c r="E571" s="126"/>
      <c r="F571" s="134">
        <v>37956</v>
      </c>
      <c r="G571" s="134">
        <v>38687</v>
      </c>
      <c r="H571" s="134">
        <v>38322</v>
      </c>
      <c r="I571" s="134">
        <v>40513</v>
      </c>
      <c r="J571" s="134">
        <v>37591</v>
      </c>
      <c r="K571" s="126"/>
      <c r="L571" s="126">
        <v>5.7538615000000001E-2</v>
      </c>
      <c r="M571" s="126">
        <v>0.15985938099999999</v>
      </c>
      <c r="N571" s="126">
        <v>0.22464052400000001</v>
      </c>
      <c r="O571" s="126">
        <v>-2.3338489999999998E-3</v>
      </c>
      <c r="P571" s="126">
        <v>-0.110106469</v>
      </c>
      <c r="Q571" s="126">
        <v>1.3904093529999999</v>
      </c>
      <c r="R571" s="135">
        <v>6.8099999999999994E-2</v>
      </c>
      <c r="S571" s="126"/>
      <c r="T571" s="126">
        <v>2.2718952000000001E-2</v>
      </c>
      <c r="U571" s="126">
        <v>0.12530372300000001</v>
      </c>
      <c r="V571" s="126">
        <v>0.13047150199999999</v>
      </c>
      <c r="W571" s="126">
        <v>-1.3027189E-2</v>
      </c>
      <c r="X571" s="126">
        <v>-0.103872702</v>
      </c>
      <c r="Y571" s="126">
        <v>1.1753832749999999</v>
      </c>
      <c r="Z571" s="135">
        <v>3.2800000000000003E-2</v>
      </c>
      <c r="AA571" s="126"/>
      <c r="AB571" s="126"/>
      <c r="AC571" s="126"/>
      <c r="AD571" s="126"/>
      <c r="AE571" s="126"/>
      <c r="AF571" s="135">
        <v>3.5299999999999998E-2</v>
      </c>
      <c r="AG571" s="126">
        <v>0.21502607800000001</v>
      </c>
      <c r="AH571" s="126"/>
      <c r="AI571" s="126"/>
      <c r="AJ571" s="126"/>
      <c r="AK571" s="126"/>
    </row>
    <row r="572" spans="1:37" ht="18" customHeight="1">
      <c r="A572" s="126"/>
      <c r="B572" s="126"/>
      <c r="C572" s="126"/>
      <c r="D572" s="126"/>
      <c r="E572" s="126"/>
      <c r="F572" s="134">
        <v>40148</v>
      </c>
      <c r="G572" s="134">
        <v>40148</v>
      </c>
      <c r="H572" s="134">
        <v>43070</v>
      </c>
      <c r="I572" s="134">
        <v>42705</v>
      </c>
      <c r="J572" s="134">
        <v>44531</v>
      </c>
      <c r="K572" s="126"/>
      <c r="L572" s="126">
        <v>0.114944221</v>
      </c>
      <c r="M572" s="126">
        <v>0.114944221</v>
      </c>
      <c r="N572" s="126">
        <v>5.8498151999999998E-2</v>
      </c>
      <c r="O572" s="126">
        <v>4.8077380000000003E-2</v>
      </c>
      <c r="P572" s="126">
        <v>0.16416114700000001</v>
      </c>
      <c r="Q572" s="126">
        <v>1.649752245</v>
      </c>
      <c r="R572" s="135">
        <v>0.1053</v>
      </c>
      <c r="S572" s="126"/>
      <c r="T572" s="126">
        <v>8.4059724000000002E-2</v>
      </c>
      <c r="U572" s="126">
        <v>8.4059724000000002E-2</v>
      </c>
      <c r="V572" s="126">
        <v>4.6875676999999998E-2</v>
      </c>
      <c r="W572" s="126">
        <v>3.7457123000000002E-2</v>
      </c>
      <c r="X572" s="126">
        <v>0.116135562</v>
      </c>
      <c r="Y572" s="126">
        <v>1.4456915829999999</v>
      </c>
      <c r="Z572" s="135">
        <v>7.6499999999999999E-2</v>
      </c>
      <c r="AA572" s="126"/>
      <c r="AB572" s="126"/>
      <c r="AC572" s="126"/>
      <c r="AD572" s="126"/>
      <c r="AE572" s="126"/>
      <c r="AF572" s="135">
        <v>2.8799999999999999E-2</v>
      </c>
      <c r="AG572" s="126">
        <v>0.204060662</v>
      </c>
      <c r="AH572" s="126"/>
      <c r="AI572" s="126"/>
      <c r="AJ572" s="126"/>
      <c r="AK572" s="126"/>
    </row>
    <row r="573" spans="1:37" ht="18" customHeight="1">
      <c r="A573" s="126"/>
      <c r="B573" s="126"/>
      <c r="C573" s="126"/>
      <c r="D573" s="126"/>
      <c r="E573" s="126"/>
      <c r="F573" s="134">
        <v>43070</v>
      </c>
      <c r="G573" s="134">
        <v>41244</v>
      </c>
      <c r="H573" s="134">
        <v>41974</v>
      </c>
      <c r="I573" s="134">
        <v>43070</v>
      </c>
      <c r="J573" s="134">
        <v>38687</v>
      </c>
      <c r="K573" s="126"/>
      <c r="L573" s="126">
        <v>5.8498151999999998E-2</v>
      </c>
      <c r="M573" s="126">
        <v>0.103943622</v>
      </c>
      <c r="N573" s="126">
        <v>9.7781324000000003E-2</v>
      </c>
      <c r="O573" s="126">
        <v>5.8498151999999998E-2</v>
      </c>
      <c r="P573" s="126">
        <v>0.15985938099999999</v>
      </c>
      <c r="Q573" s="126">
        <v>1.6137822260000001</v>
      </c>
      <c r="R573" s="135">
        <v>0.1004</v>
      </c>
      <c r="S573" s="126"/>
      <c r="T573" s="126">
        <v>4.6875676999999998E-2</v>
      </c>
      <c r="U573" s="126">
        <v>0.100915194</v>
      </c>
      <c r="V573" s="126">
        <v>7.8593466000000001E-2</v>
      </c>
      <c r="W573" s="126">
        <v>4.6875676999999998E-2</v>
      </c>
      <c r="X573" s="126">
        <v>0.12530372300000001</v>
      </c>
      <c r="Y573" s="126">
        <v>1.489683584</v>
      </c>
      <c r="Z573" s="135">
        <v>8.3000000000000004E-2</v>
      </c>
      <c r="AA573" s="126"/>
      <c r="AB573" s="126"/>
      <c r="AC573" s="126"/>
      <c r="AD573" s="126"/>
      <c r="AE573" s="126"/>
      <c r="AF573" s="135">
        <v>1.7500000000000002E-2</v>
      </c>
      <c r="AG573" s="126">
        <v>0.124098642</v>
      </c>
      <c r="AH573" s="126"/>
      <c r="AI573" s="126"/>
      <c r="AJ573" s="126"/>
      <c r="AK573" s="126"/>
    </row>
    <row r="574" spans="1:37" ht="18" customHeight="1">
      <c r="A574" s="126"/>
      <c r="B574" s="126"/>
      <c r="C574" s="126"/>
      <c r="D574" s="126"/>
      <c r="E574" s="126"/>
      <c r="F574" s="134">
        <v>40878</v>
      </c>
      <c r="G574" s="134">
        <v>40148</v>
      </c>
      <c r="H574" s="134">
        <v>44531</v>
      </c>
      <c r="I574" s="134">
        <v>43070</v>
      </c>
      <c r="J574" s="134">
        <v>44896</v>
      </c>
      <c r="K574" s="126"/>
      <c r="L574" s="126">
        <v>-5.5772149E-2</v>
      </c>
      <c r="M574" s="126">
        <v>0.114944221</v>
      </c>
      <c r="N574" s="126">
        <v>0.16416114700000001</v>
      </c>
      <c r="O574" s="126">
        <v>5.8498151999999998E-2</v>
      </c>
      <c r="P574" s="126">
        <v>-7.6337504E-2</v>
      </c>
      <c r="Q574" s="126">
        <v>1.2281314510000001</v>
      </c>
      <c r="R574" s="135">
        <v>4.2000000000000003E-2</v>
      </c>
      <c r="S574" s="126"/>
      <c r="T574" s="126">
        <v>-5.3316501000000002E-2</v>
      </c>
      <c r="U574" s="126">
        <v>8.4059724000000002E-2</v>
      </c>
      <c r="V574" s="126">
        <v>0.116135562</v>
      </c>
      <c r="W574" s="126">
        <v>4.6875676999999998E-2</v>
      </c>
      <c r="X574" s="126">
        <v>-0.100910782</v>
      </c>
      <c r="Y574" s="126">
        <v>1.097290195</v>
      </c>
      <c r="Z574" s="135">
        <v>1.8700000000000001E-2</v>
      </c>
      <c r="AA574" s="126"/>
      <c r="AB574" s="126"/>
      <c r="AC574" s="126"/>
      <c r="AD574" s="126"/>
      <c r="AE574" s="126"/>
      <c r="AF574" s="135">
        <v>2.3199999999999998E-2</v>
      </c>
      <c r="AG574" s="126">
        <v>0.13084125599999999</v>
      </c>
      <c r="AH574" s="126"/>
      <c r="AI574" s="126"/>
      <c r="AJ574" s="126"/>
      <c r="AK574" s="126"/>
    </row>
    <row r="575" spans="1:37" ht="18" customHeight="1">
      <c r="A575" s="126"/>
      <c r="B575" s="126"/>
      <c r="C575" s="126"/>
      <c r="D575" s="126"/>
      <c r="E575" s="126"/>
      <c r="F575" s="134">
        <v>42339</v>
      </c>
      <c r="G575" s="134">
        <v>44531</v>
      </c>
      <c r="H575" s="134">
        <v>43435</v>
      </c>
      <c r="I575" s="134">
        <v>43070</v>
      </c>
      <c r="J575" s="134">
        <v>40513</v>
      </c>
      <c r="K575" s="126"/>
      <c r="L575" s="126">
        <v>4.2629688999999998E-2</v>
      </c>
      <c r="M575" s="126">
        <v>0.16416114700000001</v>
      </c>
      <c r="N575" s="126">
        <v>-1.2468648000000001E-2</v>
      </c>
      <c r="O575" s="126">
        <v>5.8498151999999998E-2</v>
      </c>
      <c r="P575" s="126">
        <v>-2.3338489999999998E-3</v>
      </c>
      <c r="Q575" s="126">
        <v>1.2846502360000001</v>
      </c>
      <c r="R575" s="135">
        <v>5.1400000000000001E-2</v>
      </c>
      <c r="S575" s="126"/>
      <c r="T575" s="126">
        <v>1.8520312000000001E-2</v>
      </c>
      <c r="U575" s="126">
        <v>0.116135562</v>
      </c>
      <c r="V575" s="126">
        <v>-2.5883666999999999E-2</v>
      </c>
      <c r="W575" s="126">
        <v>4.6875676999999998E-2</v>
      </c>
      <c r="X575" s="126">
        <v>-1.3027189E-2</v>
      </c>
      <c r="Y575" s="126">
        <v>1.153292269</v>
      </c>
      <c r="Z575" s="135">
        <v>2.8899999999999999E-2</v>
      </c>
      <c r="AA575" s="126"/>
      <c r="AB575" s="126"/>
      <c r="AC575" s="126"/>
      <c r="AD575" s="126"/>
      <c r="AE575" s="126"/>
      <c r="AF575" s="135">
        <v>2.24E-2</v>
      </c>
      <c r="AG575" s="126">
        <v>0.13135796699999999</v>
      </c>
      <c r="AH575" s="126"/>
      <c r="AI575" s="126"/>
      <c r="AJ575" s="126"/>
      <c r="AK575" s="126"/>
    </row>
    <row r="576" spans="1:37" ht="18" customHeight="1">
      <c r="A576" s="126"/>
      <c r="B576" s="126"/>
      <c r="C576" s="126"/>
      <c r="D576" s="126"/>
      <c r="E576" s="126"/>
      <c r="F576" s="134">
        <v>43070</v>
      </c>
      <c r="G576" s="134">
        <v>43800</v>
      </c>
      <c r="H576" s="134">
        <v>44166</v>
      </c>
      <c r="I576" s="134">
        <v>42705</v>
      </c>
      <c r="J576" s="134">
        <v>42339</v>
      </c>
      <c r="K576" s="126"/>
      <c r="L576" s="126">
        <v>5.8498151999999998E-2</v>
      </c>
      <c r="M576" s="126">
        <v>0.14133490000000001</v>
      </c>
      <c r="N576" s="126">
        <v>-2.7078563999999999E-2</v>
      </c>
      <c r="O576" s="126">
        <v>4.8077380000000003E-2</v>
      </c>
      <c r="P576" s="126">
        <v>4.2629688999999998E-2</v>
      </c>
      <c r="Q576" s="126">
        <v>1.3014272650000001</v>
      </c>
      <c r="R576" s="135">
        <v>5.4100000000000002E-2</v>
      </c>
      <c r="S576" s="126"/>
      <c r="T576" s="126">
        <v>4.6875676999999998E-2</v>
      </c>
      <c r="U576" s="126">
        <v>0.134180562</v>
      </c>
      <c r="V576" s="126">
        <v>-2.9131743000000002E-2</v>
      </c>
      <c r="W576" s="126">
        <v>3.7457123000000002E-2</v>
      </c>
      <c r="X576" s="126">
        <v>1.8520312000000001E-2</v>
      </c>
      <c r="Y576" s="126">
        <v>1.2310924320000001</v>
      </c>
      <c r="Z576" s="135">
        <v>4.2500000000000003E-2</v>
      </c>
      <c r="AA576" s="126"/>
      <c r="AB576" s="126"/>
      <c r="AC576" s="126"/>
      <c r="AD576" s="126"/>
      <c r="AE576" s="126"/>
      <c r="AF576" s="135">
        <v>1.1599999999999999E-2</v>
      </c>
      <c r="AG576" s="126">
        <v>7.0334832E-2</v>
      </c>
      <c r="AH576" s="126"/>
      <c r="AI576" s="126"/>
      <c r="AJ576" s="126"/>
      <c r="AK576" s="126"/>
    </row>
    <row r="577" spans="1:37" ht="18" customHeight="1">
      <c r="A577" s="126"/>
      <c r="B577" s="126"/>
      <c r="C577" s="126"/>
      <c r="D577" s="126"/>
      <c r="E577" s="126"/>
      <c r="F577" s="134">
        <v>44166</v>
      </c>
      <c r="G577" s="134">
        <v>41609</v>
      </c>
      <c r="H577" s="134">
        <v>40878</v>
      </c>
      <c r="I577" s="134">
        <v>42339</v>
      </c>
      <c r="J577" s="134">
        <v>43070</v>
      </c>
      <c r="K577" s="126"/>
      <c r="L577" s="126">
        <v>-2.7078563999999999E-2</v>
      </c>
      <c r="M577" s="126">
        <v>0.17569069600000001</v>
      </c>
      <c r="N577" s="126">
        <v>-5.5772149E-2</v>
      </c>
      <c r="O577" s="126">
        <v>4.2629688999999998E-2</v>
      </c>
      <c r="P577" s="126">
        <v>5.8498151999999998E-2</v>
      </c>
      <c r="Q577" s="126">
        <v>1.2140572199999999</v>
      </c>
      <c r="R577" s="135">
        <v>3.9600000000000003E-2</v>
      </c>
      <c r="S577" s="126"/>
      <c r="T577" s="126">
        <v>-2.9131743000000002E-2</v>
      </c>
      <c r="U577" s="126">
        <v>0.152406498</v>
      </c>
      <c r="V577" s="126">
        <v>-5.3316501000000002E-2</v>
      </c>
      <c r="W577" s="126">
        <v>1.8520312000000001E-2</v>
      </c>
      <c r="X577" s="126">
        <v>4.6875676999999998E-2</v>
      </c>
      <c r="Y577" s="126">
        <v>1.144942302</v>
      </c>
      <c r="Z577" s="135">
        <v>2.7400000000000001E-2</v>
      </c>
      <c r="AA577" s="126"/>
      <c r="AB577" s="126"/>
      <c r="AC577" s="126"/>
      <c r="AD577" s="126"/>
      <c r="AE577" s="126"/>
      <c r="AF577" s="135">
        <v>1.21E-2</v>
      </c>
      <c r="AG577" s="126">
        <v>6.9114918999999997E-2</v>
      </c>
      <c r="AH577" s="126"/>
      <c r="AI577" s="126"/>
      <c r="AJ577" s="126"/>
      <c r="AK577" s="126"/>
    </row>
    <row r="578" spans="1:37" ht="18" customHeight="1">
      <c r="A578" s="126"/>
      <c r="B578" s="126"/>
      <c r="C578" s="126"/>
      <c r="D578" s="126"/>
      <c r="E578" s="126"/>
      <c r="F578" s="134">
        <v>37956</v>
      </c>
      <c r="G578" s="134">
        <v>43070</v>
      </c>
      <c r="H578" s="134">
        <v>44166</v>
      </c>
      <c r="I578" s="134">
        <v>40878</v>
      </c>
      <c r="J578" s="134">
        <v>43070</v>
      </c>
      <c r="K578" s="126"/>
      <c r="L578" s="126">
        <v>5.7538615000000001E-2</v>
      </c>
      <c r="M578" s="126">
        <v>5.8498151999999998E-2</v>
      </c>
      <c r="N578" s="126">
        <v>-2.7078563999999999E-2</v>
      </c>
      <c r="O578" s="126">
        <v>-5.5772149E-2</v>
      </c>
      <c r="P578" s="126">
        <v>5.8498151999999998E-2</v>
      </c>
      <c r="Q578" s="126">
        <v>1.096018653</v>
      </c>
      <c r="R578" s="135">
        <v>1.8499999999999999E-2</v>
      </c>
      <c r="S578" s="126"/>
      <c r="T578" s="126">
        <v>2.2718952000000001E-2</v>
      </c>
      <c r="U578" s="126">
        <v>4.6875676999999998E-2</v>
      </c>
      <c r="V578" s="126">
        <v>-2.9131743000000002E-2</v>
      </c>
      <c r="W578" s="126">
        <v>-5.3316501000000002E-2</v>
      </c>
      <c r="X578" s="126">
        <v>4.6875676999999998E-2</v>
      </c>
      <c r="Y578" s="126">
        <v>1.034607434</v>
      </c>
      <c r="Z578" s="135">
        <v>6.7999999999999996E-3</v>
      </c>
      <c r="AA578" s="126"/>
      <c r="AB578" s="126"/>
      <c r="AC578" s="126"/>
      <c r="AD578" s="126"/>
      <c r="AE578" s="126"/>
      <c r="AF578" s="135">
        <v>1.17E-2</v>
      </c>
      <c r="AG578" s="126">
        <v>6.1411219000000003E-2</v>
      </c>
      <c r="AH578" s="126"/>
      <c r="AI578" s="126"/>
      <c r="AJ578" s="126"/>
      <c r="AK578" s="126"/>
    </row>
    <row r="579" spans="1:37" ht="18" customHeight="1">
      <c r="A579" s="126"/>
      <c r="B579" s="126"/>
      <c r="C579" s="126"/>
      <c r="D579" s="126"/>
      <c r="E579" s="126"/>
      <c r="F579" s="134">
        <v>42705</v>
      </c>
      <c r="G579" s="134">
        <v>37591</v>
      </c>
      <c r="H579" s="134">
        <v>43435</v>
      </c>
      <c r="I579" s="134">
        <v>44531</v>
      </c>
      <c r="J579" s="134">
        <v>41974</v>
      </c>
      <c r="K579" s="126"/>
      <c r="L579" s="126">
        <v>4.8077380000000003E-2</v>
      </c>
      <c r="M579" s="126">
        <v>-0.110106469</v>
      </c>
      <c r="N579" s="126">
        <v>-1.2468648000000001E-2</v>
      </c>
      <c r="O579" s="126">
        <v>0.16416114700000001</v>
      </c>
      <c r="P579" s="126">
        <v>9.7781324000000003E-2</v>
      </c>
      <c r="Q579" s="126">
        <v>1.2061635879999999</v>
      </c>
      <c r="R579" s="135">
        <v>3.8199999999999998E-2</v>
      </c>
      <c r="S579" s="126"/>
      <c r="T579" s="126">
        <v>3.7457123000000002E-2</v>
      </c>
      <c r="U579" s="126">
        <v>-0.103872702</v>
      </c>
      <c r="V579" s="126">
        <v>-2.5883666999999999E-2</v>
      </c>
      <c r="W579" s="126">
        <v>0.116135562</v>
      </c>
      <c r="X579" s="126">
        <v>7.8593466000000001E-2</v>
      </c>
      <c r="Y579" s="126">
        <v>1.1078595069999999</v>
      </c>
      <c r="Z579" s="135">
        <v>2.07E-2</v>
      </c>
      <c r="AA579" s="126"/>
      <c r="AB579" s="126"/>
      <c r="AC579" s="126"/>
      <c r="AD579" s="126"/>
      <c r="AE579" s="126"/>
      <c r="AF579" s="135">
        <v>1.7500000000000002E-2</v>
      </c>
      <c r="AG579" s="126">
        <v>9.8304081000000001E-2</v>
      </c>
      <c r="AH579" s="126"/>
      <c r="AI579" s="126"/>
      <c r="AJ579" s="126"/>
      <c r="AK579" s="126"/>
    </row>
    <row r="580" spans="1:37" ht="18" customHeight="1">
      <c r="A580" s="126"/>
      <c r="B580" s="126"/>
      <c r="C580" s="126"/>
      <c r="D580" s="126"/>
      <c r="E580" s="126"/>
      <c r="F580" s="134">
        <v>43070</v>
      </c>
      <c r="G580" s="134">
        <v>41974</v>
      </c>
      <c r="H580" s="134">
        <v>39052</v>
      </c>
      <c r="I580" s="134">
        <v>40513</v>
      </c>
      <c r="J580" s="134">
        <v>40878</v>
      </c>
      <c r="K580" s="126"/>
      <c r="L580" s="126">
        <v>5.8498151999999998E-2</v>
      </c>
      <c r="M580" s="126">
        <v>9.7781324000000003E-2</v>
      </c>
      <c r="N580" s="126">
        <v>0.162901881</v>
      </c>
      <c r="O580" s="126">
        <v>-2.3338489999999998E-3</v>
      </c>
      <c r="P580" s="126">
        <v>-5.5772149E-2</v>
      </c>
      <c r="Q580" s="126">
        <v>1.298325503</v>
      </c>
      <c r="R580" s="135">
        <v>5.3600000000000002E-2</v>
      </c>
      <c r="S580" s="126"/>
      <c r="T580" s="126">
        <v>4.6875676999999998E-2</v>
      </c>
      <c r="U580" s="126">
        <v>7.8593466000000001E-2</v>
      </c>
      <c r="V580" s="126">
        <v>0.106798614</v>
      </c>
      <c r="W580" s="126">
        <v>-1.3027189E-2</v>
      </c>
      <c r="X580" s="126">
        <v>-5.3316501000000002E-2</v>
      </c>
      <c r="Y580" s="126">
        <v>1.18048346</v>
      </c>
      <c r="Z580" s="135">
        <v>3.3700000000000001E-2</v>
      </c>
      <c r="AA580" s="126"/>
      <c r="AB580" s="126"/>
      <c r="AC580" s="126"/>
      <c r="AD580" s="126"/>
      <c r="AE580" s="126"/>
      <c r="AF580" s="135">
        <v>1.9900000000000001E-2</v>
      </c>
      <c r="AG580" s="126">
        <v>0.11784204199999999</v>
      </c>
      <c r="AH580" s="126"/>
      <c r="AI580" s="126"/>
      <c r="AJ580" s="126"/>
      <c r="AK580" s="126"/>
    </row>
    <row r="581" spans="1:37" ht="18" customHeight="1">
      <c r="A581" s="126"/>
      <c r="B581" s="126"/>
      <c r="C581" s="126"/>
      <c r="D581" s="126"/>
      <c r="E581" s="126"/>
      <c r="F581" s="134">
        <v>40878</v>
      </c>
      <c r="G581" s="134">
        <v>42705</v>
      </c>
      <c r="H581" s="134">
        <v>38322</v>
      </c>
      <c r="I581" s="134">
        <v>44531</v>
      </c>
      <c r="J581" s="134">
        <v>40148</v>
      </c>
      <c r="K581" s="126"/>
      <c r="L581" s="126">
        <v>-5.5772149E-2</v>
      </c>
      <c r="M581" s="126">
        <v>4.8077380000000003E-2</v>
      </c>
      <c r="N581" s="126">
        <v>0.22464052400000001</v>
      </c>
      <c r="O581" s="126">
        <v>0.16416114700000001</v>
      </c>
      <c r="P581" s="126">
        <v>0.114944221</v>
      </c>
      <c r="Q581" s="126">
        <v>1.6422235119999999</v>
      </c>
      <c r="R581" s="135">
        <v>0.1043</v>
      </c>
      <c r="S581" s="126"/>
      <c r="T581" s="126">
        <v>-5.3316501000000002E-2</v>
      </c>
      <c r="U581" s="126">
        <v>3.7457123000000002E-2</v>
      </c>
      <c r="V581" s="126">
        <v>0.13047150199999999</v>
      </c>
      <c r="W581" s="126">
        <v>0.116135562</v>
      </c>
      <c r="X581" s="126">
        <v>8.4059724000000002E-2</v>
      </c>
      <c r="Y581" s="126">
        <v>1.369995439</v>
      </c>
      <c r="Z581" s="135">
        <v>6.5000000000000002E-2</v>
      </c>
      <c r="AA581" s="126"/>
      <c r="AB581" s="126"/>
      <c r="AC581" s="126"/>
      <c r="AD581" s="126"/>
      <c r="AE581" s="126"/>
      <c r="AF581" s="135">
        <v>3.9300000000000002E-2</v>
      </c>
      <c r="AG581" s="126">
        <v>0.27222807300000001</v>
      </c>
      <c r="AH581" s="126"/>
      <c r="AI581" s="126"/>
      <c r="AJ581" s="126"/>
      <c r="AK581" s="126"/>
    </row>
    <row r="582" spans="1:37" ht="18" customHeight="1">
      <c r="A582" s="126"/>
      <c r="B582" s="126"/>
      <c r="C582" s="126"/>
      <c r="D582" s="126"/>
      <c r="E582" s="126"/>
      <c r="F582" s="134">
        <v>44896</v>
      </c>
      <c r="G582" s="134">
        <v>41244</v>
      </c>
      <c r="H582" s="134">
        <v>37956</v>
      </c>
      <c r="I582" s="134">
        <v>42339</v>
      </c>
      <c r="J582" s="134">
        <v>42705</v>
      </c>
      <c r="K582" s="126"/>
      <c r="L582" s="126">
        <v>-7.6337504E-2</v>
      </c>
      <c r="M582" s="126">
        <v>0.103943622</v>
      </c>
      <c r="N582" s="126">
        <v>5.7538615000000001E-2</v>
      </c>
      <c r="O582" s="126">
        <v>4.2629688999999998E-2</v>
      </c>
      <c r="P582" s="126">
        <v>4.8077380000000003E-2</v>
      </c>
      <c r="Q582" s="126">
        <v>1.1922613550000001</v>
      </c>
      <c r="R582" s="135">
        <v>3.5799999999999998E-2</v>
      </c>
      <c r="S582" s="126"/>
      <c r="T582" s="126">
        <v>-0.100910782</v>
      </c>
      <c r="U582" s="126">
        <v>0.100915194</v>
      </c>
      <c r="V582" s="126">
        <v>2.2718952000000001E-2</v>
      </c>
      <c r="W582" s="126">
        <v>1.8520312000000001E-2</v>
      </c>
      <c r="X582" s="126">
        <v>3.7457123000000002E-2</v>
      </c>
      <c r="Y582" s="126">
        <v>1.081880575</v>
      </c>
      <c r="Z582" s="135">
        <v>1.5900000000000001E-2</v>
      </c>
      <c r="AA582" s="126"/>
      <c r="AB582" s="126"/>
      <c r="AC582" s="126"/>
      <c r="AD582" s="126"/>
      <c r="AE582" s="126"/>
      <c r="AF582" s="135">
        <v>1.9900000000000001E-2</v>
      </c>
      <c r="AG582" s="126">
        <v>0.11038078</v>
      </c>
      <c r="AH582" s="126"/>
      <c r="AI582" s="126"/>
      <c r="AJ582" s="126"/>
      <c r="AK582" s="126"/>
    </row>
    <row r="583" spans="1:37" ht="18" customHeight="1">
      <c r="A583" s="126"/>
      <c r="B583" s="126"/>
      <c r="C583" s="126"/>
      <c r="D583" s="126"/>
      <c r="E583" s="126"/>
      <c r="F583" s="134">
        <v>43070</v>
      </c>
      <c r="G583" s="134">
        <v>44531</v>
      </c>
      <c r="H583" s="134">
        <v>43435</v>
      </c>
      <c r="I583" s="134">
        <v>41609</v>
      </c>
      <c r="J583" s="134">
        <v>41244</v>
      </c>
      <c r="K583" s="126"/>
      <c r="L583" s="126">
        <v>5.8498151999999998E-2</v>
      </c>
      <c r="M583" s="126">
        <v>0.16416114700000001</v>
      </c>
      <c r="N583" s="126">
        <v>-1.2468648000000001E-2</v>
      </c>
      <c r="O583" s="126">
        <v>0.17569069600000001</v>
      </c>
      <c r="P583" s="126">
        <v>0.103943622</v>
      </c>
      <c r="Q583" s="126">
        <v>1.6320305390000001</v>
      </c>
      <c r="R583" s="135">
        <v>0.10290000000000001</v>
      </c>
      <c r="S583" s="126"/>
      <c r="T583" s="126">
        <v>4.6875676999999998E-2</v>
      </c>
      <c r="U583" s="126">
        <v>0.116135562</v>
      </c>
      <c r="V583" s="126">
        <v>-2.5883666999999999E-2</v>
      </c>
      <c r="W583" s="126">
        <v>0.152406498</v>
      </c>
      <c r="X583" s="126">
        <v>0.100915194</v>
      </c>
      <c r="Y583" s="126">
        <v>1.4776444980000001</v>
      </c>
      <c r="Z583" s="135">
        <v>8.1199999999999994E-2</v>
      </c>
      <c r="AA583" s="126"/>
      <c r="AB583" s="126"/>
      <c r="AC583" s="126"/>
      <c r="AD583" s="126"/>
      <c r="AE583" s="126"/>
      <c r="AF583" s="135">
        <v>2.1700000000000001E-2</v>
      </c>
      <c r="AG583" s="126">
        <v>0.154386041</v>
      </c>
      <c r="AH583" s="126"/>
      <c r="AI583" s="126"/>
      <c r="AJ583" s="126"/>
      <c r="AK583" s="126"/>
    </row>
    <row r="584" spans="1:37" ht="18" customHeight="1">
      <c r="A584" s="126"/>
      <c r="B584" s="126"/>
      <c r="C584" s="126"/>
      <c r="D584" s="126"/>
      <c r="E584" s="126"/>
      <c r="F584" s="134">
        <v>38322</v>
      </c>
      <c r="G584" s="134">
        <v>38322</v>
      </c>
      <c r="H584" s="134">
        <v>43070</v>
      </c>
      <c r="I584" s="134">
        <v>44531</v>
      </c>
      <c r="J584" s="134">
        <v>44896</v>
      </c>
      <c r="K584" s="126"/>
      <c r="L584" s="126">
        <v>0.22464052400000001</v>
      </c>
      <c r="M584" s="126">
        <v>0.22464052400000001</v>
      </c>
      <c r="N584" s="126">
        <v>5.8498151999999998E-2</v>
      </c>
      <c r="O584" s="126">
        <v>0.16416114700000001</v>
      </c>
      <c r="P584" s="126">
        <v>-7.6337504E-2</v>
      </c>
      <c r="Q584" s="126">
        <v>1.8141242479999999</v>
      </c>
      <c r="R584" s="135">
        <v>0.1265</v>
      </c>
      <c r="S584" s="126"/>
      <c r="T584" s="126">
        <v>0.13047150199999999</v>
      </c>
      <c r="U584" s="126">
        <v>0.13047150199999999</v>
      </c>
      <c r="V584" s="126">
        <v>4.6875676999999998E-2</v>
      </c>
      <c r="W584" s="126">
        <v>0.116135562</v>
      </c>
      <c r="X584" s="126">
        <v>-0.100910782</v>
      </c>
      <c r="Y584" s="126">
        <v>1.3813253839999999</v>
      </c>
      <c r="Z584" s="135">
        <v>6.6699999999999995E-2</v>
      </c>
      <c r="AA584" s="126"/>
      <c r="AB584" s="126"/>
      <c r="AC584" s="126"/>
      <c r="AD584" s="126"/>
      <c r="AE584" s="126"/>
      <c r="AF584" s="135">
        <v>5.9799999999999999E-2</v>
      </c>
      <c r="AG584" s="126">
        <v>0.43279886400000001</v>
      </c>
      <c r="AH584" s="126"/>
      <c r="AI584" s="126"/>
      <c r="AJ584" s="126"/>
      <c r="AK584" s="126"/>
    </row>
    <row r="585" spans="1:37" ht="18" customHeight="1">
      <c r="A585" s="126"/>
      <c r="B585" s="126"/>
      <c r="C585" s="126"/>
      <c r="D585" s="126"/>
      <c r="E585" s="126"/>
      <c r="F585" s="134">
        <v>43435</v>
      </c>
      <c r="G585" s="134">
        <v>40878</v>
      </c>
      <c r="H585" s="134">
        <v>38322</v>
      </c>
      <c r="I585" s="134">
        <v>41974</v>
      </c>
      <c r="J585" s="134">
        <v>44166</v>
      </c>
      <c r="K585" s="126"/>
      <c r="L585" s="126">
        <v>-1.2468648000000001E-2</v>
      </c>
      <c r="M585" s="126">
        <v>-5.5772149E-2</v>
      </c>
      <c r="N585" s="126">
        <v>0.22464052400000001</v>
      </c>
      <c r="O585" s="126">
        <v>9.7781324000000003E-2</v>
      </c>
      <c r="P585" s="126">
        <v>-2.7078563999999999E-2</v>
      </c>
      <c r="Q585" s="126">
        <v>1.2549584789999999</v>
      </c>
      <c r="R585" s="135">
        <v>4.65E-2</v>
      </c>
      <c r="S585" s="126"/>
      <c r="T585" s="126">
        <v>-2.5883666999999999E-2</v>
      </c>
      <c r="U585" s="126">
        <v>-5.3316501000000002E-2</v>
      </c>
      <c r="V585" s="126">
        <v>0.13047150199999999</v>
      </c>
      <c r="W585" s="126">
        <v>7.8593466000000001E-2</v>
      </c>
      <c r="X585" s="126">
        <v>-2.9131743000000002E-2</v>
      </c>
      <c r="Y585" s="126">
        <v>1.105981369</v>
      </c>
      <c r="Z585" s="135">
        <v>2.0400000000000001E-2</v>
      </c>
      <c r="AA585" s="126"/>
      <c r="AB585" s="126"/>
      <c r="AC585" s="126"/>
      <c r="AD585" s="126"/>
      <c r="AE585" s="126"/>
      <c r="AF585" s="135">
        <v>2.6100000000000002E-2</v>
      </c>
      <c r="AG585" s="126">
        <v>0.14897711</v>
      </c>
      <c r="AH585" s="126"/>
      <c r="AI585" s="126"/>
      <c r="AJ585" s="126"/>
      <c r="AK585" s="126"/>
    </row>
    <row r="586" spans="1:37" ht="18" customHeight="1">
      <c r="A586" s="126"/>
      <c r="B586" s="126"/>
      <c r="C586" s="126"/>
      <c r="D586" s="126"/>
      <c r="E586" s="126"/>
      <c r="F586" s="134">
        <v>41974</v>
      </c>
      <c r="G586" s="134">
        <v>44531</v>
      </c>
      <c r="H586" s="134">
        <v>39052</v>
      </c>
      <c r="I586" s="134">
        <v>42339</v>
      </c>
      <c r="J586" s="134">
        <v>42705</v>
      </c>
      <c r="K586" s="126"/>
      <c r="L586" s="126">
        <v>9.7781324000000003E-2</v>
      </c>
      <c r="M586" s="126">
        <v>0.16416114700000001</v>
      </c>
      <c r="N586" s="126">
        <v>0.162901881</v>
      </c>
      <c r="O586" s="126">
        <v>4.2629688999999998E-2</v>
      </c>
      <c r="P586" s="126">
        <v>4.8077380000000003E-2</v>
      </c>
      <c r="Q586" s="126">
        <v>1.6745616350000001</v>
      </c>
      <c r="R586" s="135">
        <v>0.1086</v>
      </c>
      <c r="S586" s="126"/>
      <c r="T586" s="126">
        <v>7.8593466000000001E-2</v>
      </c>
      <c r="U586" s="126">
        <v>0.116135562</v>
      </c>
      <c r="V586" s="126">
        <v>0.106798614</v>
      </c>
      <c r="W586" s="126">
        <v>1.8520312000000001E-2</v>
      </c>
      <c r="X586" s="126">
        <v>3.7457123000000002E-2</v>
      </c>
      <c r="Y586" s="126">
        <v>1.429757825</v>
      </c>
      <c r="Z586" s="135">
        <v>7.4099999999999999E-2</v>
      </c>
      <c r="AA586" s="126"/>
      <c r="AB586" s="126"/>
      <c r="AC586" s="126"/>
      <c r="AD586" s="126"/>
      <c r="AE586" s="126"/>
      <c r="AF586" s="135">
        <v>3.4500000000000003E-2</v>
      </c>
      <c r="AG586" s="126">
        <v>0.24480381100000001</v>
      </c>
      <c r="AH586" s="126"/>
      <c r="AI586" s="126"/>
      <c r="AJ586" s="126"/>
      <c r="AK586" s="126"/>
    </row>
    <row r="587" spans="1:37" ht="18" customHeight="1">
      <c r="A587" s="126"/>
      <c r="B587" s="126"/>
      <c r="C587" s="126"/>
      <c r="D587" s="126"/>
      <c r="E587" s="126"/>
      <c r="F587" s="134">
        <v>42339</v>
      </c>
      <c r="G587" s="134">
        <v>42705</v>
      </c>
      <c r="H587" s="134">
        <v>40878</v>
      </c>
      <c r="I587" s="134">
        <v>42705</v>
      </c>
      <c r="J587" s="134">
        <v>41974</v>
      </c>
      <c r="K587" s="126"/>
      <c r="L587" s="126">
        <v>4.2629688999999998E-2</v>
      </c>
      <c r="M587" s="126">
        <v>4.8077380000000003E-2</v>
      </c>
      <c r="N587" s="126">
        <v>-5.5772149E-2</v>
      </c>
      <c r="O587" s="126">
        <v>4.8077380000000003E-2</v>
      </c>
      <c r="P587" s="126">
        <v>9.7781324000000003E-2</v>
      </c>
      <c r="Q587" s="126">
        <v>1.1981678819999999</v>
      </c>
      <c r="R587" s="135">
        <v>3.6799999999999999E-2</v>
      </c>
      <c r="S587" s="126"/>
      <c r="T587" s="126">
        <v>1.8520312000000001E-2</v>
      </c>
      <c r="U587" s="126">
        <v>3.7457123000000002E-2</v>
      </c>
      <c r="V587" s="126">
        <v>-5.3316501000000002E-2</v>
      </c>
      <c r="W587" s="126">
        <v>3.7457123000000002E-2</v>
      </c>
      <c r="X587" s="126">
        <v>7.8593466000000001E-2</v>
      </c>
      <c r="Y587" s="126">
        <v>1.126045035</v>
      </c>
      <c r="Z587" s="135">
        <v>2.4E-2</v>
      </c>
      <c r="AA587" s="126"/>
      <c r="AB587" s="126"/>
      <c r="AC587" s="126"/>
      <c r="AD587" s="126"/>
      <c r="AE587" s="126"/>
      <c r="AF587" s="135">
        <v>1.2800000000000001E-2</v>
      </c>
      <c r="AG587" s="126">
        <v>7.2122847000000004E-2</v>
      </c>
      <c r="AH587" s="126"/>
      <c r="AI587" s="126"/>
      <c r="AJ587" s="126"/>
      <c r="AK587" s="126"/>
    </row>
    <row r="588" spans="1:37" ht="18" customHeight="1">
      <c r="A588" s="126"/>
      <c r="B588" s="126"/>
      <c r="C588" s="126"/>
      <c r="D588" s="126"/>
      <c r="E588" s="126"/>
      <c r="F588" s="134">
        <v>37591</v>
      </c>
      <c r="G588" s="134">
        <v>37591</v>
      </c>
      <c r="H588" s="134">
        <v>41974</v>
      </c>
      <c r="I588" s="134">
        <v>41974</v>
      </c>
      <c r="J588" s="134">
        <v>39417</v>
      </c>
      <c r="K588" s="126"/>
      <c r="L588" s="126">
        <v>-0.110106469</v>
      </c>
      <c r="M588" s="126">
        <v>-0.110106469</v>
      </c>
      <c r="N588" s="126">
        <v>9.7781324000000003E-2</v>
      </c>
      <c r="O588" s="126">
        <v>9.7781324000000003E-2</v>
      </c>
      <c r="P588" s="126">
        <v>3.2035421000000001E-2</v>
      </c>
      <c r="Q588" s="126">
        <v>1.00741247</v>
      </c>
      <c r="R588" s="135">
        <v>1.5E-3</v>
      </c>
      <c r="S588" s="126"/>
      <c r="T588" s="126">
        <v>-0.103872702</v>
      </c>
      <c r="U588" s="126">
        <v>-0.103872702</v>
      </c>
      <c r="V588" s="126">
        <v>7.8593466000000001E-2</v>
      </c>
      <c r="W588" s="126">
        <v>7.8593466000000001E-2</v>
      </c>
      <c r="X588" s="126">
        <v>1.0598691E-2</v>
      </c>
      <c r="Y588" s="126">
        <v>0.96082808099999994</v>
      </c>
      <c r="Z588" s="135">
        <v>-8.0000000000000002E-3</v>
      </c>
      <c r="AA588" s="126"/>
      <c r="AB588" s="126"/>
      <c r="AC588" s="126"/>
      <c r="AD588" s="126"/>
      <c r="AE588" s="126"/>
      <c r="AF588" s="135">
        <v>9.4000000000000004E-3</v>
      </c>
      <c r="AG588" s="126">
        <v>4.6584388999999997E-2</v>
      </c>
      <c r="AH588" s="126"/>
      <c r="AI588" s="126"/>
      <c r="AJ588" s="126"/>
      <c r="AK588" s="126"/>
    </row>
    <row r="589" spans="1:37" ht="18" customHeight="1">
      <c r="A589" s="126"/>
      <c r="B589" s="126"/>
      <c r="C589" s="126"/>
      <c r="D589" s="126"/>
      <c r="E589" s="126"/>
      <c r="F589" s="134">
        <v>43800</v>
      </c>
      <c r="G589" s="134">
        <v>43800</v>
      </c>
      <c r="H589" s="134">
        <v>40148</v>
      </c>
      <c r="I589" s="134">
        <v>40513</v>
      </c>
      <c r="J589" s="134">
        <v>44531</v>
      </c>
      <c r="K589" s="126"/>
      <c r="L589" s="126">
        <v>0.14133490000000001</v>
      </c>
      <c r="M589" s="126">
        <v>0.14133490000000001</v>
      </c>
      <c r="N589" s="126">
        <v>0.114944221</v>
      </c>
      <c r="O589" s="126">
        <v>-2.3338489999999998E-3</v>
      </c>
      <c r="P589" s="126">
        <v>0.16416114700000001</v>
      </c>
      <c r="Q589" s="126">
        <v>1.749694707</v>
      </c>
      <c r="R589" s="135">
        <v>0.11840000000000001</v>
      </c>
      <c r="S589" s="126"/>
      <c r="T589" s="126">
        <v>0.134180562</v>
      </c>
      <c r="U589" s="126">
        <v>0.134180562</v>
      </c>
      <c r="V589" s="126">
        <v>8.4059724000000002E-2</v>
      </c>
      <c r="W589" s="126">
        <v>-1.3027189E-2</v>
      </c>
      <c r="X589" s="126">
        <v>0.116135562</v>
      </c>
      <c r="Y589" s="126">
        <v>1.577007746</v>
      </c>
      <c r="Z589" s="135">
        <v>9.5399999999999999E-2</v>
      </c>
      <c r="AA589" s="126"/>
      <c r="AB589" s="126"/>
      <c r="AC589" s="126"/>
      <c r="AD589" s="126"/>
      <c r="AE589" s="126"/>
      <c r="AF589" s="135">
        <v>2.3E-2</v>
      </c>
      <c r="AG589" s="126">
        <v>0.17268696</v>
      </c>
      <c r="AH589" s="126"/>
      <c r="AI589" s="126"/>
      <c r="AJ589" s="126"/>
      <c r="AK589" s="126"/>
    </row>
    <row r="590" spans="1:37" ht="18" customHeight="1">
      <c r="A590" s="126"/>
      <c r="B590" s="126"/>
      <c r="C590" s="126"/>
      <c r="D590" s="126"/>
      <c r="E590" s="126"/>
      <c r="F590" s="134">
        <v>41974</v>
      </c>
      <c r="G590" s="134">
        <v>40513</v>
      </c>
      <c r="H590" s="134">
        <v>38687</v>
      </c>
      <c r="I590" s="134">
        <v>37956</v>
      </c>
      <c r="J590" s="134">
        <v>39052</v>
      </c>
      <c r="K590" s="126"/>
      <c r="L590" s="126">
        <v>9.7781324000000003E-2</v>
      </c>
      <c r="M590" s="126">
        <v>-2.3338489999999998E-3</v>
      </c>
      <c r="N590" s="126">
        <v>0.15985938099999999</v>
      </c>
      <c r="O590" s="126">
        <v>5.7538615000000001E-2</v>
      </c>
      <c r="P590" s="126">
        <v>0.162901881</v>
      </c>
      <c r="Q590" s="126">
        <v>1.609216398</v>
      </c>
      <c r="R590" s="135">
        <v>9.98E-2</v>
      </c>
      <c r="S590" s="126"/>
      <c r="T590" s="126">
        <v>7.8593466000000001E-2</v>
      </c>
      <c r="U590" s="126">
        <v>-1.3027189E-2</v>
      </c>
      <c r="V590" s="126">
        <v>0.12530372300000001</v>
      </c>
      <c r="W590" s="126">
        <v>2.2718952000000001E-2</v>
      </c>
      <c r="X590" s="126">
        <v>0.106798614</v>
      </c>
      <c r="Y590" s="126">
        <v>1.377661595</v>
      </c>
      <c r="Z590" s="135">
        <v>6.6199999999999995E-2</v>
      </c>
      <c r="AA590" s="126"/>
      <c r="AB590" s="126"/>
      <c r="AC590" s="126"/>
      <c r="AD590" s="126"/>
      <c r="AE590" s="126"/>
      <c r="AF590" s="135">
        <v>3.3599999999999998E-2</v>
      </c>
      <c r="AG590" s="126">
        <v>0.231554803</v>
      </c>
      <c r="AH590" s="126"/>
      <c r="AI590" s="126"/>
      <c r="AJ590" s="126"/>
      <c r="AK590" s="126"/>
    </row>
    <row r="591" spans="1:37" ht="18" customHeight="1">
      <c r="A591" s="126"/>
      <c r="B591" s="126"/>
      <c r="C591" s="126"/>
      <c r="D591" s="126"/>
      <c r="E591" s="126"/>
      <c r="F591" s="134">
        <v>37956</v>
      </c>
      <c r="G591" s="134">
        <v>41974</v>
      </c>
      <c r="H591" s="134">
        <v>43435</v>
      </c>
      <c r="I591" s="134">
        <v>37591</v>
      </c>
      <c r="J591" s="134">
        <v>41974</v>
      </c>
      <c r="K591" s="126"/>
      <c r="L591" s="126">
        <v>5.7538615000000001E-2</v>
      </c>
      <c r="M591" s="126">
        <v>9.7781324000000003E-2</v>
      </c>
      <c r="N591" s="126">
        <v>-1.2468648000000001E-2</v>
      </c>
      <c r="O591" s="126">
        <v>-0.110106469</v>
      </c>
      <c r="P591" s="126">
        <v>9.7781324000000003E-2</v>
      </c>
      <c r="Q591" s="126">
        <v>1.1394277310000001</v>
      </c>
      <c r="R591" s="135">
        <v>2.64E-2</v>
      </c>
      <c r="S591" s="126"/>
      <c r="T591" s="126">
        <v>2.2718952000000001E-2</v>
      </c>
      <c r="U591" s="126">
        <v>7.8593466000000001E-2</v>
      </c>
      <c r="V591" s="126">
        <v>-2.5883666999999999E-2</v>
      </c>
      <c r="W591" s="126">
        <v>-0.103872702</v>
      </c>
      <c r="X591" s="126">
        <v>7.8593466000000001E-2</v>
      </c>
      <c r="Y591" s="126">
        <v>1.051428289</v>
      </c>
      <c r="Z591" s="135">
        <v>1.01E-2</v>
      </c>
      <c r="AA591" s="126"/>
      <c r="AB591" s="126"/>
      <c r="AC591" s="126"/>
      <c r="AD591" s="126"/>
      <c r="AE591" s="126"/>
      <c r="AF591" s="135">
        <v>1.6400000000000001E-2</v>
      </c>
      <c r="AG591" s="126">
        <v>8.7999441999999997E-2</v>
      </c>
      <c r="AH591" s="126"/>
      <c r="AI591" s="126"/>
      <c r="AJ591" s="126"/>
      <c r="AK591" s="126"/>
    </row>
    <row r="592" spans="1:37" ht="18" customHeight="1">
      <c r="A592" s="126"/>
      <c r="B592" s="126"/>
      <c r="C592" s="126"/>
      <c r="D592" s="126"/>
      <c r="E592" s="126"/>
      <c r="F592" s="134">
        <v>43435</v>
      </c>
      <c r="G592" s="134">
        <v>41244</v>
      </c>
      <c r="H592" s="134">
        <v>39052</v>
      </c>
      <c r="I592" s="134">
        <v>42339</v>
      </c>
      <c r="J592" s="134">
        <v>41974</v>
      </c>
      <c r="K592" s="126"/>
      <c r="L592" s="126">
        <v>-1.2468648000000001E-2</v>
      </c>
      <c r="M592" s="126">
        <v>0.103943622</v>
      </c>
      <c r="N592" s="126">
        <v>0.162901881</v>
      </c>
      <c r="O592" s="126">
        <v>4.2629688999999998E-2</v>
      </c>
      <c r="P592" s="126">
        <v>9.7781324000000003E-2</v>
      </c>
      <c r="Q592" s="126">
        <v>1.4840693389999999</v>
      </c>
      <c r="R592" s="135">
        <v>8.2199999999999995E-2</v>
      </c>
      <c r="S592" s="126"/>
      <c r="T592" s="126">
        <v>-2.5883666999999999E-2</v>
      </c>
      <c r="U592" s="126">
        <v>0.100915194</v>
      </c>
      <c r="V592" s="126">
        <v>0.106798614</v>
      </c>
      <c r="W592" s="126">
        <v>1.8520312000000001E-2</v>
      </c>
      <c r="X592" s="126">
        <v>7.8593466000000001E-2</v>
      </c>
      <c r="Y592" s="126">
        <v>1.321733217</v>
      </c>
      <c r="Z592" s="135">
        <v>5.74E-2</v>
      </c>
      <c r="AA592" s="126"/>
      <c r="AB592" s="126"/>
      <c r="AC592" s="126"/>
      <c r="AD592" s="126"/>
      <c r="AE592" s="126"/>
      <c r="AF592" s="135">
        <v>2.4799999999999999E-2</v>
      </c>
      <c r="AG592" s="126">
        <v>0.162336122</v>
      </c>
      <c r="AH592" s="126"/>
      <c r="AI592" s="126"/>
      <c r="AJ592" s="126"/>
      <c r="AK592" s="126"/>
    </row>
    <row r="593" spans="1:37" ht="18" customHeight="1">
      <c r="A593" s="126"/>
      <c r="B593" s="126"/>
      <c r="C593" s="126"/>
      <c r="D593" s="126"/>
      <c r="E593" s="126"/>
      <c r="F593" s="134">
        <v>41244</v>
      </c>
      <c r="G593" s="134">
        <v>41244</v>
      </c>
      <c r="H593" s="134">
        <v>39417</v>
      </c>
      <c r="I593" s="134">
        <v>44896</v>
      </c>
      <c r="J593" s="134">
        <v>39417</v>
      </c>
      <c r="K593" s="126"/>
      <c r="L593" s="126">
        <v>0.103943622</v>
      </c>
      <c r="M593" s="126">
        <v>0.103943622</v>
      </c>
      <c r="N593" s="126">
        <v>3.2035421000000001E-2</v>
      </c>
      <c r="O593" s="126">
        <v>-7.6337504E-2</v>
      </c>
      <c r="P593" s="126">
        <v>3.2035421000000001E-2</v>
      </c>
      <c r="Q593" s="126">
        <v>1.216065422</v>
      </c>
      <c r="R593" s="135">
        <v>3.9899999999999998E-2</v>
      </c>
      <c r="S593" s="126"/>
      <c r="T593" s="126">
        <v>0.100915194</v>
      </c>
      <c r="U593" s="126">
        <v>0.100915194</v>
      </c>
      <c r="V593" s="126">
        <v>1.0598691E-2</v>
      </c>
      <c r="W593" s="126">
        <v>-0.100910782</v>
      </c>
      <c r="X593" s="126">
        <v>1.0598691E-2</v>
      </c>
      <c r="Y593" s="126">
        <v>1.129886277</v>
      </c>
      <c r="Z593" s="135">
        <v>2.47E-2</v>
      </c>
      <c r="AA593" s="126"/>
      <c r="AB593" s="126"/>
      <c r="AC593" s="126"/>
      <c r="AD593" s="126"/>
      <c r="AE593" s="126"/>
      <c r="AF593" s="135">
        <v>1.52E-2</v>
      </c>
      <c r="AG593" s="126">
        <v>8.6179144999999999E-2</v>
      </c>
      <c r="AH593" s="126"/>
      <c r="AI593" s="126"/>
      <c r="AJ593" s="126"/>
      <c r="AK593" s="126"/>
    </row>
    <row r="594" spans="1:37" ht="18" customHeight="1">
      <c r="A594" s="126"/>
      <c r="B594" s="126"/>
      <c r="C594" s="126"/>
      <c r="D594" s="126"/>
      <c r="E594" s="126"/>
      <c r="F594" s="134">
        <v>43800</v>
      </c>
      <c r="G594" s="134">
        <v>44166</v>
      </c>
      <c r="H594" s="134">
        <v>39417</v>
      </c>
      <c r="I594" s="134">
        <v>37956</v>
      </c>
      <c r="J594" s="134">
        <v>44531</v>
      </c>
      <c r="K594" s="126"/>
      <c r="L594" s="126">
        <v>0.14133490000000001</v>
      </c>
      <c r="M594" s="126">
        <v>-2.7078563999999999E-2</v>
      </c>
      <c r="N594" s="126">
        <v>3.2035421000000001E-2</v>
      </c>
      <c r="O594" s="126">
        <v>5.7538615000000001E-2</v>
      </c>
      <c r="P594" s="126">
        <v>0.16416114700000001</v>
      </c>
      <c r="Q594" s="126">
        <v>1.4448297859999999</v>
      </c>
      <c r="R594" s="135">
        <v>7.6399999999999996E-2</v>
      </c>
      <c r="S594" s="126"/>
      <c r="T594" s="126">
        <v>0.134180562</v>
      </c>
      <c r="U594" s="126">
        <v>-2.9131743000000002E-2</v>
      </c>
      <c r="V594" s="126">
        <v>1.0598691E-2</v>
      </c>
      <c r="W594" s="126">
        <v>2.2718952000000001E-2</v>
      </c>
      <c r="X594" s="126">
        <v>0.116135562</v>
      </c>
      <c r="Y594" s="126">
        <v>1.2898191619999999</v>
      </c>
      <c r="Z594" s="135">
        <v>5.2200000000000003E-2</v>
      </c>
      <c r="AA594" s="126"/>
      <c r="AB594" s="126"/>
      <c r="AC594" s="126"/>
      <c r="AD594" s="126"/>
      <c r="AE594" s="126"/>
      <c r="AF594" s="135">
        <v>2.4199999999999999E-2</v>
      </c>
      <c r="AG594" s="126">
        <v>0.15501062400000001</v>
      </c>
      <c r="AH594" s="126"/>
      <c r="AI594" s="126"/>
      <c r="AJ594" s="126"/>
      <c r="AK594" s="126"/>
    </row>
    <row r="595" spans="1:37" ht="18" customHeight="1">
      <c r="A595" s="126"/>
      <c r="B595" s="126"/>
      <c r="C595" s="126"/>
      <c r="D595" s="126"/>
      <c r="E595" s="126"/>
      <c r="F595" s="134">
        <v>43800</v>
      </c>
      <c r="G595" s="134">
        <v>43800</v>
      </c>
      <c r="H595" s="134">
        <v>37591</v>
      </c>
      <c r="I595" s="134">
        <v>41974</v>
      </c>
      <c r="J595" s="134">
        <v>39052</v>
      </c>
      <c r="K595" s="126"/>
      <c r="L595" s="126">
        <v>0.14133490000000001</v>
      </c>
      <c r="M595" s="126">
        <v>0.14133490000000001</v>
      </c>
      <c r="N595" s="126">
        <v>-0.110106469</v>
      </c>
      <c r="O595" s="126">
        <v>9.7781324000000003E-2</v>
      </c>
      <c r="P595" s="126">
        <v>0.162901881</v>
      </c>
      <c r="Q595" s="126">
        <v>1.542256396</v>
      </c>
      <c r="R595" s="135">
        <v>9.0499999999999997E-2</v>
      </c>
      <c r="S595" s="126"/>
      <c r="T595" s="126">
        <v>0.134180562</v>
      </c>
      <c r="U595" s="126">
        <v>0.134180562</v>
      </c>
      <c r="V595" s="126">
        <v>-0.103872702</v>
      </c>
      <c r="W595" s="126">
        <v>7.8593466000000001E-2</v>
      </c>
      <c r="X595" s="126">
        <v>0.106798614</v>
      </c>
      <c r="Y595" s="126">
        <v>1.418897981</v>
      </c>
      <c r="Z595" s="135">
        <v>7.2499999999999995E-2</v>
      </c>
      <c r="AA595" s="126"/>
      <c r="AB595" s="126"/>
      <c r="AC595" s="126"/>
      <c r="AD595" s="126"/>
      <c r="AE595" s="126"/>
      <c r="AF595" s="135">
        <v>1.7999999999999999E-2</v>
      </c>
      <c r="AG595" s="126">
        <v>0.123358415</v>
      </c>
      <c r="AH595" s="126"/>
      <c r="AI595" s="126"/>
      <c r="AJ595" s="126"/>
      <c r="AK595" s="126"/>
    </row>
    <row r="596" spans="1:37" ht="18" customHeight="1">
      <c r="A596" s="126"/>
      <c r="B596" s="126"/>
      <c r="C596" s="126"/>
      <c r="D596" s="126"/>
      <c r="E596" s="126"/>
      <c r="F596" s="134">
        <v>44531</v>
      </c>
      <c r="G596" s="134">
        <v>44896</v>
      </c>
      <c r="H596" s="134">
        <v>44166</v>
      </c>
      <c r="I596" s="134">
        <v>42339</v>
      </c>
      <c r="J596" s="134">
        <v>43435</v>
      </c>
      <c r="K596" s="126"/>
      <c r="L596" s="126">
        <v>0.16416114700000001</v>
      </c>
      <c r="M596" s="126">
        <v>-7.6337504E-2</v>
      </c>
      <c r="N596" s="126">
        <v>-2.7078563999999999E-2</v>
      </c>
      <c r="O596" s="126">
        <v>4.2629688999999998E-2</v>
      </c>
      <c r="P596" s="126">
        <v>-1.2468648000000001E-2</v>
      </c>
      <c r="Q596" s="126">
        <v>1.095166187</v>
      </c>
      <c r="R596" s="135">
        <v>1.83E-2</v>
      </c>
      <c r="S596" s="126"/>
      <c r="T596" s="126">
        <v>0.116135562</v>
      </c>
      <c r="U596" s="126">
        <v>-0.100910782</v>
      </c>
      <c r="V596" s="126">
        <v>-2.9131743000000002E-2</v>
      </c>
      <c r="W596" s="126">
        <v>1.8520312000000001E-2</v>
      </c>
      <c r="X596" s="126">
        <v>-2.5883666999999999E-2</v>
      </c>
      <c r="Y596" s="126">
        <v>0.97895430000000005</v>
      </c>
      <c r="Z596" s="135">
        <v>-4.1999999999999997E-3</v>
      </c>
      <c r="AA596" s="126"/>
      <c r="AB596" s="126"/>
      <c r="AC596" s="126"/>
      <c r="AD596" s="126"/>
      <c r="AE596" s="126"/>
      <c r="AF596" s="135">
        <v>2.2599999999999999E-2</v>
      </c>
      <c r="AG596" s="126">
        <v>0.116211887</v>
      </c>
      <c r="AH596" s="126"/>
      <c r="AI596" s="126"/>
      <c r="AJ596" s="126"/>
      <c r="AK596" s="126"/>
    </row>
    <row r="597" spans="1:37" ht="18" customHeight="1">
      <c r="A597" s="126"/>
      <c r="B597" s="126"/>
      <c r="C597" s="126"/>
      <c r="D597" s="126"/>
      <c r="E597" s="126"/>
      <c r="F597" s="134">
        <v>43070</v>
      </c>
      <c r="G597" s="134">
        <v>40513</v>
      </c>
      <c r="H597" s="134">
        <v>39052</v>
      </c>
      <c r="I597" s="134">
        <v>42339</v>
      </c>
      <c r="J597" s="134">
        <v>42339</v>
      </c>
      <c r="K597" s="126"/>
      <c r="L597" s="126">
        <v>5.8498151999999998E-2</v>
      </c>
      <c r="M597" s="126">
        <v>-2.3338489999999998E-3</v>
      </c>
      <c r="N597" s="126">
        <v>0.162901881</v>
      </c>
      <c r="O597" s="126">
        <v>4.2629688999999998E-2</v>
      </c>
      <c r="P597" s="126">
        <v>4.2629688999999998E-2</v>
      </c>
      <c r="Q597" s="126">
        <v>1.3557103530000001</v>
      </c>
      <c r="R597" s="135">
        <v>6.2799999999999995E-2</v>
      </c>
      <c r="S597" s="126"/>
      <c r="T597" s="126">
        <v>4.6875676999999998E-2</v>
      </c>
      <c r="U597" s="126">
        <v>-1.3027189E-2</v>
      </c>
      <c r="V597" s="126">
        <v>0.106798614</v>
      </c>
      <c r="W597" s="126">
        <v>1.8520312000000001E-2</v>
      </c>
      <c r="X597" s="126">
        <v>1.8520312000000001E-2</v>
      </c>
      <c r="Y597" s="126">
        <v>1.1944522660000001</v>
      </c>
      <c r="Z597" s="135">
        <v>3.6200000000000003E-2</v>
      </c>
      <c r="AA597" s="126"/>
      <c r="AB597" s="126"/>
      <c r="AC597" s="126"/>
      <c r="AD597" s="126"/>
      <c r="AE597" s="126"/>
      <c r="AF597" s="135">
        <v>2.6599999999999999E-2</v>
      </c>
      <c r="AG597" s="126">
        <v>0.16125808599999999</v>
      </c>
      <c r="AH597" s="126"/>
      <c r="AI597" s="126"/>
      <c r="AJ597" s="126"/>
      <c r="AK597" s="126"/>
    </row>
    <row r="598" spans="1:37" ht="18" customHeight="1">
      <c r="A598" s="126"/>
      <c r="B598" s="126"/>
      <c r="C598" s="126"/>
      <c r="D598" s="126"/>
      <c r="E598" s="126"/>
      <c r="F598" s="134">
        <v>44896</v>
      </c>
      <c r="G598" s="134">
        <v>44531</v>
      </c>
      <c r="H598" s="134">
        <v>40513</v>
      </c>
      <c r="I598" s="134">
        <v>41244</v>
      </c>
      <c r="J598" s="134">
        <v>41244</v>
      </c>
      <c r="K598" s="126"/>
      <c r="L598" s="126">
        <v>-7.6337504E-2</v>
      </c>
      <c r="M598" s="126">
        <v>0.16416114700000001</v>
      </c>
      <c r="N598" s="126">
        <v>-2.3338489999999998E-3</v>
      </c>
      <c r="O598" s="126">
        <v>0.103943622</v>
      </c>
      <c r="P598" s="126">
        <v>0.103943622</v>
      </c>
      <c r="Q598" s="126">
        <v>1.340948284</v>
      </c>
      <c r="R598" s="135">
        <v>6.0400000000000002E-2</v>
      </c>
      <c r="S598" s="126"/>
      <c r="T598" s="126">
        <v>-0.100910782</v>
      </c>
      <c r="U598" s="126">
        <v>0.116135562</v>
      </c>
      <c r="V598" s="126">
        <v>-1.3027189E-2</v>
      </c>
      <c r="W598" s="126">
        <v>0.100915194</v>
      </c>
      <c r="X598" s="126">
        <v>0.100915194</v>
      </c>
      <c r="Y598" s="126">
        <v>1.2263324630000001</v>
      </c>
      <c r="Z598" s="135">
        <v>4.1599999999999998E-2</v>
      </c>
      <c r="AA598" s="126"/>
      <c r="AB598" s="126"/>
      <c r="AC598" s="126"/>
      <c r="AD598" s="126"/>
      <c r="AE598" s="126"/>
      <c r="AF598" s="135">
        <v>1.8800000000000001E-2</v>
      </c>
      <c r="AG598" s="126">
        <v>0.11461581999999999</v>
      </c>
      <c r="AH598" s="126"/>
      <c r="AI598" s="126"/>
      <c r="AJ598" s="126"/>
      <c r="AK598" s="126"/>
    </row>
    <row r="599" spans="1:37" ht="18" customHeight="1">
      <c r="A599" s="126"/>
      <c r="B599" s="126"/>
      <c r="C599" s="126"/>
      <c r="D599" s="126"/>
      <c r="E599" s="126"/>
      <c r="F599" s="134">
        <v>39417</v>
      </c>
      <c r="G599" s="134">
        <v>38687</v>
      </c>
      <c r="H599" s="134">
        <v>39417</v>
      </c>
      <c r="I599" s="134">
        <v>42339</v>
      </c>
      <c r="J599" s="134">
        <v>44531</v>
      </c>
      <c r="K599" s="126"/>
      <c r="L599" s="126">
        <v>3.2035421000000001E-2</v>
      </c>
      <c r="M599" s="126">
        <v>0.15985938099999999</v>
      </c>
      <c r="N599" s="126">
        <v>3.2035421000000001E-2</v>
      </c>
      <c r="O599" s="126">
        <v>4.2629688999999998E-2</v>
      </c>
      <c r="P599" s="126">
        <v>0.16416114700000001</v>
      </c>
      <c r="Q599" s="126">
        <v>1.5383663780000001</v>
      </c>
      <c r="R599" s="135">
        <v>0.09</v>
      </c>
      <c r="S599" s="126"/>
      <c r="T599" s="126">
        <v>1.0598691E-2</v>
      </c>
      <c r="U599" s="126">
        <v>0.12530372300000001</v>
      </c>
      <c r="V599" s="126">
        <v>1.0598691E-2</v>
      </c>
      <c r="W599" s="126">
        <v>1.8520312000000001E-2</v>
      </c>
      <c r="X599" s="126">
        <v>0.116135562</v>
      </c>
      <c r="Y599" s="126">
        <v>1.3246615319999999</v>
      </c>
      <c r="Z599" s="135">
        <v>5.7799999999999997E-2</v>
      </c>
      <c r="AA599" s="126"/>
      <c r="AB599" s="126"/>
      <c r="AC599" s="126"/>
      <c r="AD599" s="126"/>
      <c r="AE599" s="126"/>
      <c r="AF599" s="135">
        <v>3.2099999999999997E-2</v>
      </c>
      <c r="AG599" s="126">
        <v>0.213704846</v>
      </c>
      <c r="AH599" s="126"/>
      <c r="AI599" s="126"/>
      <c r="AJ599" s="126"/>
      <c r="AK599" s="126"/>
    </row>
    <row r="600" spans="1:37" ht="18" customHeight="1">
      <c r="A600" s="126"/>
      <c r="B600" s="126"/>
      <c r="C600" s="126"/>
      <c r="D600" s="126"/>
      <c r="E600" s="126"/>
      <c r="F600" s="134">
        <v>44896</v>
      </c>
      <c r="G600" s="134">
        <v>43435</v>
      </c>
      <c r="H600" s="134">
        <v>43070</v>
      </c>
      <c r="I600" s="134">
        <v>40148</v>
      </c>
      <c r="J600" s="134">
        <v>41974</v>
      </c>
      <c r="K600" s="126"/>
      <c r="L600" s="126">
        <v>-7.6337504E-2</v>
      </c>
      <c r="M600" s="126">
        <v>-1.2468648000000001E-2</v>
      </c>
      <c r="N600" s="126">
        <v>5.8498151999999998E-2</v>
      </c>
      <c r="O600" s="126">
        <v>0.114944221</v>
      </c>
      <c r="P600" s="126">
        <v>9.7781324000000003E-2</v>
      </c>
      <c r="Q600" s="126">
        <v>1.200115193</v>
      </c>
      <c r="R600" s="135">
        <v>3.7199999999999997E-2</v>
      </c>
      <c r="S600" s="126"/>
      <c r="T600" s="126">
        <v>-0.100910782</v>
      </c>
      <c r="U600" s="126">
        <v>-2.5883666999999999E-2</v>
      </c>
      <c r="V600" s="126">
        <v>4.6875676999999998E-2</v>
      </c>
      <c r="W600" s="126">
        <v>8.4059724000000002E-2</v>
      </c>
      <c r="X600" s="126">
        <v>7.8593466000000001E-2</v>
      </c>
      <c r="Y600" s="126">
        <v>1.0862532819999999</v>
      </c>
      <c r="Z600" s="135">
        <v>1.67E-2</v>
      </c>
      <c r="AA600" s="126"/>
      <c r="AB600" s="126"/>
      <c r="AC600" s="126"/>
      <c r="AD600" s="126"/>
      <c r="AE600" s="126"/>
      <c r="AF600" s="135">
        <v>2.0500000000000001E-2</v>
      </c>
      <c r="AG600" s="126">
        <v>0.113861911</v>
      </c>
      <c r="AH600" s="126"/>
      <c r="AI600" s="126"/>
      <c r="AJ600" s="126"/>
      <c r="AK600" s="126"/>
    </row>
    <row r="601" spans="1:37" ht="18" customHeight="1">
      <c r="A601" s="126"/>
      <c r="B601" s="126"/>
      <c r="C601" s="126"/>
      <c r="D601" s="126"/>
      <c r="E601" s="126"/>
      <c r="F601" s="134">
        <v>43070</v>
      </c>
      <c r="G601" s="134">
        <v>42339</v>
      </c>
      <c r="H601" s="134">
        <v>43070</v>
      </c>
      <c r="I601" s="134">
        <v>43800</v>
      </c>
      <c r="J601" s="134">
        <v>40148</v>
      </c>
      <c r="K601" s="126"/>
      <c r="L601" s="126">
        <v>5.8498151999999998E-2</v>
      </c>
      <c r="M601" s="126">
        <v>4.2629688999999998E-2</v>
      </c>
      <c r="N601" s="126">
        <v>5.8498151999999998E-2</v>
      </c>
      <c r="O601" s="126">
        <v>0.14133490000000001</v>
      </c>
      <c r="P601" s="126">
        <v>0.114944221</v>
      </c>
      <c r="Q601" s="126">
        <v>1.5157420420000001</v>
      </c>
      <c r="R601" s="135">
        <v>8.6699999999999999E-2</v>
      </c>
      <c r="S601" s="126"/>
      <c r="T601" s="126">
        <v>4.6875676999999998E-2</v>
      </c>
      <c r="U601" s="126">
        <v>1.8520312000000001E-2</v>
      </c>
      <c r="V601" s="126">
        <v>4.6875676999999998E-2</v>
      </c>
      <c r="W601" s="126">
        <v>0.134180562</v>
      </c>
      <c r="X601" s="126">
        <v>8.4059724000000002E-2</v>
      </c>
      <c r="Y601" s="126">
        <v>1.391680421</v>
      </c>
      <c r="Z601" s="135">
        <v>6.83E-2</v>
      </c>
      <c r="AA601" s="126"/>
      <c r="AB601" s="126"/>
      <c r="AC601" s="126"/>
      <c r="AD601" s="126"/>
      <c r="AE601" s="126"/>
      <c r="AF601" s="135">
        <v>1.84E-2</v>
      </c>
      <c r="AG601" s="126">
        <v>0.124061621</v>
      </c>
      <c r="AH601" s="126"/>
      <c r="AI601" s="126"/>
      <c r="AJ601" s="126"/>
      <c r="AK601" s="126"/>
    </row>
    <row r="602" spans="1:37" ht="18" customHeight="1">
      <c r="A602" s="126"/>
      <c r="B602" s="126"/>
      <c r="C602" s="126"/>
      <c r="D602" s="126"/>
      <c r="E602" s="126"/>
      <c r="F602" s="134">
        <v>43800</v>
      </c>
      <c r="G602" s="134">
        <v>44531</v>
      </c>
      <c r="H602" s="134">
        <v>40513</v>
      </c>
      <c r="I602" s="134">
        <v>40878</v>
      </c>
      <c r="J602" s="134">
        <v>37591</v>
      </c>
      <c r="K602" s="126"/>
      <c r="L602" s="126">
        <v>0.14133490000000001</v>
      </c>
      <c r="M602" s="126">
        <v>0.16416114700000001</v>
      </c>
      <c r="N602" s="126">
        <v>-2.3338489999999998E-3</v>
      </c>
      <c r="O602" s="126">
        <v>-5.5772149E-2</v>
      </c>
      <c r="P602" s="126">
        <v>-0.110106469</v>
      </c>
      <c r="Q602" s="126">
        <v>1.1471534130000001</v>
      </c>
      <c r="R602" s="135">
        <v>2.7799999999999998E-2</v>
      </c>
      <c r="S602" s="126"/>
      <c r="T602" s="126">
        <v>0.134180562</v>
      </c>
      <c r="U602" s="126">
        <v>0.116135562</v>
      </c>
      <c r="V602" s="126">
        <v>-1.3027189E-2</v>
      </c>
      <c r="W602" s="126">
        <v>-5.3316501000000002E-2</v>
      </c>
      <c r="X602" s="126">
        <v>-0.103872702</v>
      </c>
      <c r="Y602" s="126">
        <v>1.083395111</v>
      </c>
      <c r="Z602" s="135">
        <v>1.61E-2</v>
      </c>
      <c r="AA602" s="126"/>
      <c r="AB602" s="126"/>
      <c r="AC602" s="126"/>
      <c r="AD602" s="126"/>
      <c r="AE602" s="126"/>
      <c r="AF602" s="135">
        <v>1.17E-2</v>
      </c>
      <c r="AG602" s="126">
        <v>6.3758302000000003E-2</v>
      </c>
      <c r="AH602" s="126"/>
      <c r="AI602" s="126"/>
      <c r="AJ602" s="126"/>
      <c r="AK602" s="126"/>
    </row>
    <row r="603" spans="1:37" ht="18" customHeight="1">
      <c r="A603" s="126"/>
      <c r="B603" s="126"/>
      <c r="C603" s="126"/>
      <c r="D603" s="126"/>
      <c r="E603" s="126"/>
      <c r="F603" s="134">
        <v>43435</v>
      </c>
      <c r="G603" s="134">
        <v>41244</v>
      </c>
      <c r="H603" s="134">
        <v>42705</v>
      </c>
      <c r="I603" s="134">
        <v>41974</v>
      </c>
      <c r="J603" s="134">
        <v>38687</v>
      </c>
      <c r="K603" s="126"/>
      <c r="L603" s="126">
        <v>-1.2468648000000001E-2</v>
      </c>
      <c r="M603" s="126">
        <v>0.103943622</v>
      </c>
      <c r="N603" s="126">
        <v>4.8077380000000003E-2</v>
      </c>
      <c r="O603" s="126">
        <v>9.7781324000000003E-2</v>
      </c>
      <c r="P603" s="126">
        <v>0.15985938099999999</v>
      </c>
      <c r="Q603" s="126">
        <v>1.4876431059999999</v>
      </c>
      <c r="R603" s="135">
        <v>8.2699999999999996E-2</v>
      </c>
      <c r="S603" s="126"/>
      <c r="T603" s="126">
        <v>-2.5883666999999999E-2</v>
      </c>
      <c r="U603" s="126">
        <v>0.100915194</v>
      </c>
      <c r="V603" s="126">
        <v>3.7457123000000002E-2</v>
      </c>
      <c r="W603" s="126">
        <v>7.8593466000000001E-2</v>
      </c>
      <c r="X603" s="126">
        <v>0.12530372300000001</v>
      </c>
      <c r="Y603" s="126">
        <v>1.3721595870000001</v>
      </c>
      <c r="Z603" s="135">
        <v>6.5299999999999997E-2</v>
      </c>
      <c r="AA603" s="126"/>
      <c r="AB603" s="126"/>
      <c r="AC603" s="126"/>
      <c r="AD603" s="126"/>
      <c r="AE603" s="126"/>
      <c r="AF603" s="135">
        <v>1.7399999999999999E-2</v>
      </c>
      <c r="AG603" s="126">
        <v>0.11548351900000001</v>
      </c>
      <c r="AH603" s="126"/>
      <c r="AI603" s="126"/>
      <c r="AJ603" s="126"/>
      <c r="AK603" s="126"/>
    </row>
    <row r="604" spans="1:37" ht="18" customHeight="1">
      <c r="A604" s="126"/>
      <c r="B604" s="126"/>
      <c r="C604" s="126"/>
      <c r="D604" s="126"/>
      <c r="E604" s="126"/>
      <c r="F604" s="134">
        <v>38687</v>
      </c>
      <c r="G604" s="134">
        <v>41609</v>
      </c>
      <c r="H604" s="134">
        <v>37591</v>
      </c>
      <c r="I604" s="134">
        <v>38687</v>
      </c>
      <c r="J604" s="134">
        <v>43435</v>
      </c>
      <c r="K604" s="126"/>
      <c r="L604" s="126">
        <v>0.15985938099999999</v>
      </c>
      <c r="M604" s="126">
        <v>0.17569069600000001</v>
      </c>
      <c r="N604" s="126">
        <v>-0.110106469</v>
      </c>
      <c r="O604" s="126">
        <v>0.15985938099999999</v>
      </c>
      <c r="P604" s="126">
        <v>-1.2468648000000001E-2</v>
      </c>
      <c r="Q604" s="126">
        <v>1.4518438090000001</v>
      </c>
      <c r="R604" s="135">
        <v>7.7399999999999997E-2</v>
      </c>
      <c r="S604" s="126"/>
      <c r="T604" s="126">
        <v>0.12530372300000001</v>
      </c>
      <c r="U604" s="126">
        <v>0.152406498</v>
      </c>
      <c r="V604" s="126">
        <v>-0.103872702</v>
      </c>
      <c r="W604" s="126">
        <v>0.12530372300000001</v>
      </c>
      <c r="X604" s="126">
        <v>-2.5883666999999999E-2</v>
      </c>
      <c r="Y604" s="126">
        <v>1.3142387170000001</v>
      </c>
      <c r="Z604" s="135">
        <v>5.62E-2</v>
      </c>
      <c r="AA604" s="126"/>
      <c r="AB604" s="126"/>
      <c r="AC604" s="126"/>
      <c r="AD604" s="126"/>
      <c r="AE604" s="126"/>
      <c r="AF604" s="135">
        <v>2.12E-2</v>
      </c>
      <c r="AG604" s="126">
        <v>0.13760509200000001</v>
      </c>
      <c r="AH604" s="126"/>
      <c r="AI604" s="126"/>
      <c r="AJ604" s="126"/>
      <c r="AK604" s="126"/>
    </row>
    <row r="605" spans="1:37" ht="18" customHeight="1">
      <c r="A605" s="126"/>
      <c r="B605" s="126"/>
      <c r="C605" s="126"/>
      <c r="D605" s="126"/>
      <c r="E605" s="126"/>
      <c r="F605" s="134">
        <v>39052</v>
      </c>
      <c r="G605" s="134">
        <v>41974</v>
      </c>
      <c r="H605" s="134">
        <v>38687</v>
      </c>
      <c r="I605" s="134">
        <v>40878</v>
      </c>
      <c r="J605" s="134">
        <v>44896</v>
      </c>
      <c r="K605" s="126"/>
      <c r="L605" s="126">
        <v>0.162901881</v>
      </c>
      <c r="M605" s="126">
        <v>9.7781324000000003E-2</v>
      </c>
      <c r="N605" s="126">
        <v>0.15985938099999999</v>
      </c>
      <c r="O605" s="126">
        <v>-5.5772149E-2</v>
      </c>
      <c r="P605" s="126">
        <v>-7.6337504E-2</v>
      </c>
      <c r="Q605" s="126">
        <v>1.334334857</v>
      </c>
      <c r="R605" s="135">
        <v>5.9400000000000001E-2</v>
      </c>
      <c r="S605" s="126"/>
      <c r="T605" s="126">
        <v>0.106798614</v>
      </c>
      <c r="U605" s="126">
        <v>7.8593466000000001E-2</v>
      </c>
      <c r="V605" s="126">
        <v>0.12530372300000001</v>
      </c>
      <c r="W605" s="126">
        <v>-5.3316501000000002E-2</v>
      </c>
      <c r="X605" s="126">
        <v>-0.100910782</v>
      </c>
      <c r="Y605" s="126">
        <v>1.16937395</v>
      </c>
      <c r="Z605" s="135">
        <v>3.1800000000000002E-2</v>
      </c>
      <c r="AA605" s="126"/>
      <c r="AB605" s="126"/>
      <c r="AC605" s="126"/>
      <c r="AD605" s="126"/>
      <c r="AE605" s="126"/>
      <c r="AF605" s="135">
        <v>2.76E-2</v>
      </c>
      <c r="AG605" s="126">
        <v>0.16496090699999999</v>
      </c>
      <c r="AH605" s="126"/>
      <c r="AI605" s="126"/>
      <c r="AJ605" s="126"/>
      <c r="AK605" s="126"/>
    </row>
    <row r="606" spans="1:37" ht="18" customHeight="1">
      <c r="A606" s="126"/>
      <c r="B606" s="126"/>
      <c r="C606" s="126"/>
      <c r="D606" s="126"/>
      <c r="E606" s="126"/>
      <c r="F606" s="134">
        <v>38687</v>
      </c>
      <c r="G606" s="134">
        <v>38687</v>
      </c>
      <c r="H606" s="134">
        <v>38322</v>
      </c>
      <c r="I606" s="134">
        <v>40148</v>
      </c>
      <c r="J606" s="134">
        <v>43435</v>
      </c>
      <c r="K606" s="126"/>
      <c r="L606" s="126">
        <v>0.15985938099999999</v>
      </c>
      <c r="M606" s="126">
        <v>0.15985938099999999</v>
      </c>
      <c r="N606" s="126">
        <v>0.22464052400000001</v>
      </c>
      <c r="O606" s="126">
        <v>0.114944221</v>
      </c>
      <c r="P606" s="126">
        <v>-1.2468648000000001E-2</v>
      </c>
      <c r="Q606" s="126">
        <v>1.9094874580000001</v>
      </c>
      <c r="R606" s="135">
        <v>0.1381</v>
      </c>
      <c r="S606" s="126"/>
      <c r="T606" s="126">
        <v>0.12530372300000001</v>
      </c>
      <c r="U606" s="126">
        <v>0.12530372300000001</v>
      </c>
      <c r="V606" s="126">
        <v>0.13047150199999999</v>
      </c>
      <c r="W606" s="126">
        <v>8.4059724000000002E-2</v>
      </c>
      <c r="X606" s="126">
        <v>-2.5883666999999999E-2</v>
      </c>
      <c r="Y606" s="126">
        <v>1.551550891</v>
      </c>
      <c r="Z606" s="135">
        <v>9.1800000000000007E-2</v>
      </c>
      <c r="AA606" s="126"/>
      <c r="AB606" s="126"/>
      <c r="AC606" s="126"/>
      <c r="AD606" s="126"/>
      <c r="AE606" s="126"/>
      <c r="AF606" s="135">
        <v>4.6300000000000001E-2</v>
      </c>
      <c r="AG606" s="126">
        <v>0.35793656699999998</v>
      </c>
      <c r="AH606" s="126"/>
      <c r="AI606" s="126"/>
      <c r="AJ606" s="126"/>
      <c r="AK606" s="126"/>
    </row>
    <row r="607" spans="1:37" ht="18" customHeight="1">
      <c r="A607" s="126"/>
      <c r="B607" s="126"/>
      <c r="C607" s="126"/>
      <c r="D607" s="126"/>
      <c r="E607" s="126"/>
      <c r="F607" s="134">
        <v>37591</v>
      </c>
      <c r="G607" s="134">
        <v>37956</v>
      </c>
      <c r="H607" s="134">
        <v>38322</v>
      </c>
      <c r="I607" s="134">
        <v>41609</v>
      </c>
      <c r="J607" s="134">
        <v>43070</v>
      </c>
      <c r="K607" s="126"/>
      <c r="L607" s="126">
        <v>-0.110106469</v>
      </c>
      <c r="M607" s="126">
        <v>5.7538615000000001E-2</v>
      </c>
      <c r="N607" s="126">
        <v>0.22464052400000001</v>
      </c>
      <c r="O607" s="126">
        <v>0.17569069600000001</v>
      </c>
      <c r="P607" s="126">
        <v>5.8498151999999998E-2</v>
      </c>
      <c r="Q607" s="126">
        <v>1.501195091</v>
      </c>
      <c r="R607" s="135">
        <v>8.4599999999999995E-2</v>
      </c>
      <c r="S607" s="126"/>
      <c r="T607" s="126">
        <v>-0.103872702</v>
      </c>
      <c r="U607" s="126">
        <v>2.2718952000000001E-2</v>
      </c>
      <c r="V607" s="126">
        <v>0.13047150199999999</v>
      </c>
      <c r="W607" s="126">
        <v>0.152406498</v>
      </c>
      <c r="X607" s="126">
        <v>4.6875676999999998E-2</v>
      </c>
      <c r="Y607" s="126">
        <v>1.282228946</v>
      </c>
      <c r="Z607" s="135">
        <v>5.0999999999999997E-2</v>
      </c>
      <c r="AA607" s="126"/>
      <c r="AB607" s="126"/>
      <c r="AC607" s="126"/>
      <c r="AD607" s="126"/>
      <c r="AE607" s="126"/>
      <c r="AF607" s="135">
        <v>3.3700000000000001E-2</v>
      </c>
      <c r="AG607" s="126">
        <v>0.218966145</v>
      </c>
      <c r="AH607" s="126"/>
      <c r="AI607" s="126"/>
      <c r="AJ607" s="126"/>
      <c r="AK607" s="126"/>
    </row>
    <row r="608" spans="1:37" ht="18" customHeight="1">
      <c r="A608" s="126"/>
      <c r="B608" s="126"/>
      <c r="C608" s="126"/>
      <c r="D608" s="126"/>
      <c r="E608" s="126"/>
      <c r="F608" s="134">
        <v>43435</v>
      </c>
      <c r="G608" s="134">
        <v>40148</v>
      </c>
      <c r="H608" s="134">
        <v>39417</v>
      </c>
      <c r="I608" s="134">
        <v>40878</v>
      </c>
      <c r="J608" s="134">
        <v>43070</v>
      </c>
      <c r="K608" s="126"/>
      <c r="L608" s="126">
        <v>-1.2468648000000001E-2</v>
      </c>
      <c r="M608" s="126">
        <v>0.114944221</v>
      </c>
      <c r="N608" s="126">
        <v>3.2035421000000001E-2</v>
      </c>
      <c r="O608" s="126">
        <v>-5.5772149E-2</v>
      </c>
      <c r="P608" s="126">
        <v>5.8498151999999998E-2</v>
      </c>
      <c r="Q608" s="126">
        <v>1.1470999770000001</v>
      </c>
      <c r="R608" s="135">
        <v>2.7799999999999998E-2</v>
      </c>
      <c r="S608" s="126"/>
      <c r="T608" s="126">
        <v>-2.5883666999999999E-2</v>
      </c>
      <c r="U608" s="126">
        <v>8.4059724000000002E-2</v>
      </c>
      <c r="V608" s="126">
        <v>1.0598691E-2</v>
      </c>
      <c r="W608" s="126">
        <v>-5.3316501000000002E-2</v>
      </c>
      <c r="X608" s="126">
        <v>4.6875676999999998E-2</v>
      </c>
      <c r="Y608" s="126">
        <v>1.064317688</v>
      </c>
      <c r="Z608" s="135">
        <v>1.2500000000000001E-2</v>
      </c>
      <c r="AA608" s="126"/>
      <c r="AB608" s="126"/>
      <c r="AC608" s="126"/>
      <c r="AD608" s="126"/>
      <c r="AE608" s="126"/>
      <c r="AF608" s="135">
        <v>1.5299999999999999E-2</v>
      </c>
      <c r="AG608" s="126">
        <v>8.2782288999999995E-2</v>
      </c>
      <c r="AH608" s="126"/>
      <c r="AI608" s="126"/>
      <c r="AJ608" s="126"/>
      <c r="AK608" s="126"/>
    </row>
    <row r="609" spans="1:37" ht="18" customHeight="1">
      <c r="A609" s="126"/>
      <c r="B609" s="126"/>
      <c r="C609" s="126"/>
      <c r="D609" s="126"/>
      <c r="E609" s="126"/>
      <c r="F609" s="134">
        <v>44166</v>
      </c>
      <c r="G609" s="134">
        <v>43800</v>
      </c>
      <c r="H609" s="134">
        <v>41609</v>
      </c>
      <c r="I609" s="134">
        <v>40878</v>
      </c>
      <c r="J609" s="134">
        <v>44166</v>
      </c>
      <c r="K609" s="126"/>
      <c r="L609" s="126">
        <v>-2.7078563999999999E-2</v>
      </c>
      <c r="M609" s="126">
        <v>0.14133490000000001</v>
      </c>
      <c r="N609" s="126">
        <v>0.17569069600000001</v>
      </c>
      <c r="O609" s="126">
        <v>-5.5772149E-2</v>
      </c>
      <c r="P609" s="126">
        <v>-2.7078563999999999E-2</v>
      </c>
      <c r="Q609" s="126">
        <v>1.2301010489999999</v>
      </c>
      <c r="R609" s="135">
        <v>4.2299999999999997E-2</v>
      </c>
      <c r="S609" s="126"/>
      <c r="T609" s="126">
        <v>-2.9131743000000002E-2</v>
      </c>
      <c r="U609" s="126">
        <v>0.134180562</v>
      </c>
      <c r="V609" s="126">
        <v>0.152406498</v>
      </c>
      <c r="W609" s="126">
        <v>-5.3316501000000002E-2</v>
      </c>
      <c r="X609" s="126">
        <v>-2.9131743000000002E-2</v>
      </c>
      <c r="Y609" s="126">
        <v>1.1912546429999999</v>
      </c>
      <c r="Z609" s="135">
        <v>3.56E-2</v>
      </c>
      <c r="AA609" s="126"/>
      <c r="AB609" s="126"/>
      <c r="AC609" s="126"/>
      <c r="AD609" s="126"/>
      <c r="AE609" s="126"/>
      <c r="AF609" s="135">
        <v>6.7000000000000002E-3</v>
      </c>
      <c r="AG609" s="126">
        <v>3.8846406E-2</v>
      </c>
      <c r="AH609" s="126"/>
      <c r="AI609" s="126"/>
      <c r="AJ609" s="126"/>
      <c r="AK609" s="126"/>
    </row>
    <row r="610" spans="1:37" ht="18" customHeight="1">
      <c r="A610" s="126"/>
      <c r="B610" s="126"/>
      <c r="C610" s="126"/>
      <c r="D610" s="126"/>
      <c r="E610" s="126"/>
      <c r="F610" s="134">
        <v>38687</v>
      </c>
      <c r="G610" s="134">
        <v>39417</v>
      </c>
      <c r="H610" s="134">
        <v>40148</v>
      </c>
      <c r="I610" s="134">
        <v>41974</v>
      </c>
      <c r="J610" s="134">
        <v>39417</v>
      </c>
      <c r="K610" s="126"/>
      <c r="L610" s="126">
        <v>0.15985938099999999</v>
      </c>
      <c r="M610" s="126">
        <v>3.2035421000000001E-2</v>
      </c>
      <c r="N610" s="126">
        <v>0.114944221</v>
      </c>
      <c r="O610" s="126">
        <v>9.7781324000000003E-2</v>
      </c>
      <c r="P610" s="126">
        <v>3.2035421000000001E-2</v>
      </c>
      <c r="Q610" s="126">
        <v>1.5475232800000001</v>
      </c>
      <c r="R610" s="135">
        <v>9.1300000000000006E-2</v>
      </c>
      <c r="S610" s="126"/>
      <c r="T610" s="126">
        <v>0.12530372300000001</v>
      </c>
      <c r="U610" s="126">
        <v>1.0598691E-2</v>
      </c>
      <c r="V610" s="126">
        <v>8.4059724000000002E-2</v>
      </c>
      <c r="W610" s="126">
        <v>7.8593466000000001E-2</v>
      </c>
      <c r="X610" s="126">
        <v>1.0598691E-2</v>
      </c>
      <c r="Y610" s="126">
        <v>1.3622725469999999</v>
      </c>
      <c r="Z610" s="135">
        <v>6.3799999999999996E-2</v>
      </c>
      <c r="AA610" s="126"/>
      <c r="AB610" s="126"/>
      <c r="AC610" s="126"/>
      <c r="AD610" s="126"/>
      <c r="AE610" s="126"/>
      <c r="AF610" s="135">
        <v>2.75E-2</v>
      </c>
      <c r="AG610" s="126">
        <v>0.185250733</v>
      </c>
      <c r="AH610" s="126"/>
      <c r="AI610" s="126"/>
      <c r="AJ610" s="126"/>
      <c r="AK610" s="126"/>
    </row>
    <row r="611" spans="1:37" ht="18" customHeight="1">
      <c r="A611" s="126"/>
      <c r="B611" s="126"/>
      <c r="C611" s="126"/>
      <c r="D611" s="126"/>
      <c r="E611" s="126"/>
      <c r="F611" s="134">
        <v>40513</v>
      </c>
      <c r="G611" s="134">
        <v>43070</v>
      </c>
      <c r="H611" s="134">
        <v>40513</v>
      </c>
      <c r="I611" s="134">
        <v>42705</v>
      </c>
      <c r="J611" s="134">
        <v>39417</v>
      </c>
      <c r="K611" s="126"/>
      <c r="L611" s="126">
        <v>-2.3338489999999998E-3</v>
      </c>
      <c r="M611" s="126">
        <v>5.8498151999999998E-2</v>
      </c>
      <c r="N611" s="126">
        <v>-2.3338489999999998E-3</v>
      </c>
      <c r="O611" s="126">
        <v>4.8077380000000003E-2</v>
      </c>
      <c r="P611" s="126">
        <v>3.2035421000000001E-2</v>
      </c>
      <c r="Q611" s="126">
        <v>1.14332794</v>
      </c>
      <c r="R611" s="135">
        <v>2.7199999999999998E-2</v>
      </c>
      <c r="S611" s="126"/>
      <c r="T611" s="126">
        <v>-1.3027189E-2</v>
      </c>
      <c r="U611" s="126">
        <v>4.6875676999999998E-2</v>
      </c>
      <c r="V611" s="126">
        <v>-1.3027189E-2</v>
      </c>
      <c r="W611" s="126">
        <v>3.7457123000000002E-2</v>
      </c>
      <c r="X611" s="126">
        <v>1.0598691E-2</v>
      </c>
      <c r="Y611" s="126">
        <v>1.071304552</v>
      </c>
      <c r="Z611" s="135">
        <v>1.3899999999999999E-2</v>
      </c>
      <c r="AA611" s="126"/>
      <c r="AB611" s="126"/>
      <c r="AC611" s="126"/>
      <c r="AD611" s="126"/>
      <c r="AE611" s="126"/>
      <c r="AF611" s="135">
        <v>1.3299999999999999E-2</v>
      </c>
      <c r="AG611" s="126">
        <v>7.2023388999999993E-2</v>
      </c>
      <c r="AH611" s="126"/>
      <c r="AI611" s="126"/>
      <c r="AJ611" s="126"/>
      <c r="AK611" s="126"/>
    </row>
    <row r="612" spans="1:37" ht="18" customHeight="1">
      <c r="A612" s="126"/>
      <c r="B612" s="126"/>
      <c r="C612" s="126"/>
      <c r="D612" s="126"/>
      <c r="E612" s="126"/>
      <c r="F612" s="134">
        <v>43435</v>
      </c>
      <c r="G612" s="134">
        <v>42339</v>
      </c>
      <c r="H612" s="134">
        <v>43070</v>
      </c>
      <c r="I612" s="134">
        <v>43800</v>
      </c>
      <c r="J612" s="134">
        <v>39052</v>
      </c>
      <c r="K612" s="126"/>
      <c r="L612" s="126">
        <v>-1.2468648000000001E-2</v>
      </c>
      <c r="M612" s="126">
        <v>4.2629688999999998E-2</v>
      </c>
      <c r="N612" s="126">
        <v>5.8498151999999998E-2</v>
      </c>
      <c r="O612" s="126">
        <v>0.14133490000000001</v>
      </c>
      <c r="P612" s="126">
        <v>0.162901881</v>
      </c>
      <c r="Q612" s="126">
        <v>1.4812642920000001</v>
      </c>
      <c r="R612" s="135">
        <v>8.1699999999999995E-2</v>
      </c>
      <c r="S612" s="126"/>
      <c r="T612" s="126">
        <v>-2.5883666999999999E-2</v>
      </c>
      <c r="U612" s="126">
        <v>1.8520312000000001E-2</v>
      </c>
      <c r="V612" s="126">
        <v>4.6875676999999998E-2</v>
      </c>
      <c r="W612" s="126">
        <v>0.134180562</v>
      </c>
      <c r="X612" s="126">
        <v>0.106798614</v>
      </c>
      <c r="Y612" s="126">
        <v>1.323780288</v>
      </c>
      <c r="Z612" s="135">
        <v>5.7700000000000001E-2</v>
      </c>
      <c r="AA612" s="126"/>
      <c r="AB612" s="126"/>
      <c r="AC612" s="126"/>
      <c r="AD612" s="126"/>
      <c r="AE612" s="126"/>
      <c r="AF612" s="135">
        <v>2.4E-2</v>
      </c>
      <c r="AG612" s="126">
        <v>0.15748400400000001</v>
      </c>
      <c r="AH612" s="126"/>
      <c r="AI612" s="126"/>
      <c r="AJ612" s="126"/>
      <c r="AK612" s="126"/>
    </row>
    <row r="613" spans="1:37" ht="18" customHeight="1">
      <c r="A613" s="126"/>
      <c r="B613" s="126"/>
      <c r="C613" s="126"/>
      <c r="D613" s="126"/>
      <c r="E613" s="126"/>
      <c r="F613" s="134">
        <v>41609</v>
      </c>
      <c r="G613" s="134">
        <v>38322</v>
      </c>
      <c r="H613" s="134">
        <v>43070</v>
      </c>
      <c r="I613" s="134">
        <v>43800</v>
      </c>
      <c r="J613" s="134">
        <v>39052</v>
      </c>
      <c r="K613" s="126"/>
      <c r="L613" s="126">
        <v>0.17569069600000001</v>
      </c>
      <c r="M613" s="126">
        <v>0.22464052400000001</v>
      </c>
      <c r="N613" s="126">
        <v>5.8498151999999998E-2</v>
      </c>
      <c r="O613" s="126">
        <v>0.14133490000000001</v>
      </c>
      <c r="P613" s="126">
        <v>0.162901881</v>
      </c>
      <c r="Q613" s="126">
        <v>2.1448425640000002</v>
      </c>
      <c r="R613" s="135">
        <v>0.16489999999999999</v>
      </c>
      <c r="S613" s="126"/>
      <c r="T613" s="126">
        <v>0.152406498</v>
      </c>
      <c r="U613" s="126">
        <v>0.13047150199999999</v>
      </c>
      <c r="V613" s="126">
        <v>4.6875676999999998E-2</v>
      </c>
      <c r="W613" s="126">
        <v>0.134180562</v>
      </c>
      <c r="X613" s="126">
        <v>0.106798614</v>
      </c>
      <c r="Y613" s="126">
        <v>1.7695634060000001</v>
      </c>
      <c r="Z613" s="135">
        <v>0.12089999999999999</v>
      </c>
      <c r="AA613" s="126"/>
      <c r="AB613" s="126"/>
      <c r="AC613" s="126"/>
      <c r="AD613" s="126"/>
      <c r="AE613" s="126"/>
      <c r="AF613" s="135">
        <v>4.3999999999999997E-2</v>
      </c>
      <c r="AG613" s="126">
        <v>0.375279158</v>
      </c>
      <c r="AH613" s="126"/>
      <c r="AI613" s="126"/>
      <c r="AJ613" s="126"/>
      <c r="AK613" s="126"/>
    </row>
    <row r="614" spans="1:37" ht="18" customHeight="1">
      <c r="A614" s="126"/>
      <c r="B614" s="126"/>
      <c r="C614" s="126"/>
      <c r="D614" s="126"/>
      <c r="E614" s="126"/>
      <c r="F614" s="134">
        <v>43800</v>
      </c>
      <c r="G614" s="134">
        <v>42339</v>
      </c>
      <c r="H614" s="134">
        <v>43800</v>
      </c>
      <c r="I614" s="134">
        <v>44531</v>
      </c>
      <c r="J614" s="134">
        <v>40513</v>
      </c>
      <c r="K614" s="126"/>
      <c r="L614" s="126">
        <v>0.14133490000000001</v>
      </c>
      <c r="M614" s="126">
        <v>4.2629688999999998E-2</v>
      </c>
      <c r="N614" s="126">
        <v>0.14133490000000001</v>
      </c>
      <c r="O614" s="126">
        <v>0.16416114700000001</v>
      </c>
      <c r="P614" s="126">
        <v>-2.3338489999999998E-3</v>
      </c>
      <c r="Q614" s="126">
        <v>1.627632959</v>
      </c>
      <c r="R614" s="135">
        <v>0.1023</v>
      </c>
      <c r="S614" s="126"/>
      <c r="T614" s="126">
        <v>0.134180562</v>
      </c>
      <c r="U614" s="126">
        <v>1.8520312000000001E-2</v>
      </c>
      <c r="V614" s="126">
        <v>0.134180562</v>
      </c>
      <c r="W614" s="126">
        <v>0.116135562</v>
      </c>
      <c r="X614" s="126">
        <v>-1.3027189E-2</v>
      </c>
      <c r="Y614" s="126">
        <v>1.4769657410000001</v>
      </c>
      <c r="Z614" s="135">
        <v>8.1100000000000005E-2</v>
      </c>
      <c r="AA614" s="126"/>
      <c r="AB614" s="126"/>
      <c r="AC614" s="126"/>
      <c r="AD614" s="126"/>
      <c r="AE614" s="126"/>
      <c r="AF614" s="135">
        <v>2.12E-2</v>
      </c>
      <c r="AG614" s="126">
        <v>0.15066721899999999</v>
      </c>
      <c r="AH614" s="126"/>
      <c r="AI614" s="126"/>
      <c r="AJ614" s="126"/>
      <c r="AK614" s="126"/>
    </row>
    <row r="615" spans="1:37" ht="18" customHeight="1">
      <c r="A615" s="126"/>
      <c r="B615" s="126"/>
      <c r="C615" s="126"/>
      <c r="D615" s="126"/>
      <c r="E615" s="126"/>
      <c r="F615" s="134">
        <v>42339</v>
      </c>
      <c r="G615" s="134">
        <v>44166</v>
      </c>
      <c r="H615" s="134">
        <v>41974</v>
      </c>
      <c r="I615" s="134">
        <v>41244</v>
      </c>
      <c r="J615" s="134">
        <v>43070</v>
      </c>
      <c r="K615" s="126"/>
      <c r="L615" s="126">
        <v>4.2629688999999998E-2</v>
      </c>
      <c r="M615" s="126">
        <v>-2.7078563999999999E-2</v>
      </c>
      <c r="N615" s="126">
        <v>9.7781324000000003E-2</v>
      </c>
      <c r="O615" s="126">
        <v>0.103943622</v>
      </c>
      <c r="P615" s="126">
        <v>5.8498151999999998E-2</v>
      </c>
      <c r="Q615" s="126">
        <v>1.31755036</v>
      </c>
      <c r="R615" s="135">
        <v>5.67E-2</v>
      </c>
      <c r="S615" s="126"/>
      <c r="T615" s="126">
        <v>1.8520312000000001E-2</v>
      </c>
      <c r="U615" s="126">
        <v>-2.9131743000000002E-2</v>
      </c>
      <c r="V615" s="126">
        <v>7.8593466000000001E-2</v>
      </c>
      <c r="W615" s="126">
        <v>0.100915194</v>
      </c>
      <c r="X615" s="126">
        <v>4.6875676999999998E-2</v>
      </c>
      <c r="Y615" s="126">
        <v>1.2408205640000001</v>
      </c>
      <c r="Z615" s="135">
        <v>4.41E-2</v>
      </c>
      <c r="AA615" s="126"/>
      <c r="AB615" s="126"/>
      <c r="AC615" s="126"/>
      <c r="AD615" s="126"/>
      <c r="AE615" s="126"/>
      <c r="AF615" s="135">
        <v>1.26E-2</v>
      </c>
      <c r="AG615" s="126">
        <v>7.6729795000000003E-2</v>
      </c>
      <c r="AH615" s="126"/>
      <c r="AI615" s="126"/>
      <c r="AJ615" s="126"/>
      <c r="AK615" s="126"/>
    </row>
    <row r="616" spans="1:37" ht="18" customHeight="1">
      <c r="A616" s="126"/>
      <c r="B616" s="126"/>
      <c r="C616" s="126"/>
      <c r="D616" s="126"/>
      <c r="E616" s="126"/>
      <c r="F616" s="134">
        <v>39052</v>
      </c>
      <c r="G616" s="134">
        <v>43435</v>
      </c>
      <c r="H616" s="134">
        <v>39052</v>
      </c>
      <c r="I616" s="134">
        <v>41974</v>
      </c>
      <c r="J616" s="134">
        <v>38322</v>
      </c>
      <c r="K616" s="126"/>
      <c r="L616" s="126">
        <v>0.162901881</v>
      </c>
      <c r="M616" s="126">
        <v>-1.2468648000000001E-2</v>
      </c>
      <c r="N616" s="126">
        <v>0.162901881</v>
      </c>
      <c r="O616" s="126">
        <v>9.7781324000000003E-2</v>
      </c>
      <c r="P616" s="126">
        <v>0.22464052400000001</v>
      </c>
      <c r="Q616" s="126">
        <v>1.888451085</v>
      </c>
      <c r="R616" s="135">
        <v>0.1356</v>
      </c>
      <c r="S616" s="126"/>
      <c r="T616" s="126">
        <v>0.106798614</v>
      </c>
      <c r="U616" s="126">
        <v>-2.5883666999999999E-2</v>
      </c>
      <c r="V616" s="126">
        <v>0.106798614</v>
      </c>
      <c r="W616" s="126">
        <v>7.8593466000000001E-2</v>
      </c>
      <c r="X616" s="126">
        <v>0.13047150199999999</v>
      </c>
      <c r="Y616" s="126">
        <v>1.487026559</v>
      </c>
      <c r="Z616" s="135">
        <v>8.2600000000000007E-2</v>
      </c>
      <c r="AA616" s="126"/>
      <c r="AB616" s="126"/>
      <c r="AC616" s="126"/>
      <c r="AD616" s="126"/>
      <c r="AE616" s="126"/>
      <c r="AF616" s="135">
        <v>5.2999999999999999E-2</v>
      </c>
      <c r="AG616" s="126">
        <v>0.401424526</v>
      </c>
      <c r="AH616" s="126"/>
      <c r="AI616" s="126"/>
      <c r="AJ616" s="126"/>
      <c r="AK616" s="126"/>
    </row>
    <row r="617" spans="1:37" ht="18" customHeight="1">
      <c r="A617" s="126"/>
      <c r="B617" s="126"/>
      <c r="C617" s="126"/>
      <c r="D617" s="126"/>
      <c r="E617" s="126"/>
      <c r="F617" s="134">
        <v>43070</v>
      </c>
      <c r="G617" s="134">
        <v>44896</v>
      </c>
      <c r="H617" s="134">
        <v>44166</v>
      </c>
      <c r="I617" s="134">
        <v>43070</v>
      </c>
      <c r="J617" s="134">
        <v>38322</v>
      </c>
      <c r="K617" s="126"/>
      <c r="L617" s="126">
        <v>5.8498151999999998E-2</v>
      </c>
      <c r="M617" s="126">
        <v>-7.6337504E-2</v>
      </c>
      <c r="N617" s="126">
        <v>-2.7078563999999999E-2</v>
      </c>
      <c r="O617" s="126">
        <v>5.8498151999999998E-2</v>
      </c>
      <c r="P617" s="126">
        <v>0.22464052400000001</v>
      </c>
      <c r="Q617" s="126">
        <v>1.2689893059999999</v>
      </c>
      <c r="R617" s="135">
        <v>4.8800000000000003E-2</v>
      </c>
      <c r="S617" s="126"/>
      <c r="T617" s="126">
        <v>4.6875676999999998E-2</v>
      </c>
      <c r="U617" s="126">
        <v>-0.100910782</v>
      </c>
      <c r="V617" s="126">
        <v>-2.9131743000000002E-2</v>
      </c>
      <c r="W617" s="126">
        <v>4.6875676999999998E-2</v>
      </c>
      <c r="X617" s="126">
        <v>0.13047150199999999</v>
      </c>
      <c r="Y617" s="126">
        <v>1.0987578689999999</v>
      </c>
      <c r="Z617" s="135">
        <v>1.9E-2</v>
      </c>
      <c r="AA617" s="126"/>
      <c r="AB617" s="126"/>
      <c r="AC617" s="126"/>
      <c r="AD617" s="126"/>
      <c r="AE617" s="126"/>
      <c r="AF617" s="135">
        <v>2.98E-2</v>
      </c>
      <c r="AG617" s="126">
        <v>0.17023143600000001</v>
      </c>
      <c r="AH617" s="126"/>
      <c r="AI617" s="126"/>
      <c r="AJ617" s="126"/>
      <c r="AK617" s="126"/>
    </row>
    <row r="618" spans="1:37" ht="18" customHeight="1">
      <c r="A618" s="126"/>
      <c r="B618" s="126"/>
      <c r="C618" s="126"/>
      <c r="D618" s="126"/>
      <c r="E618" s="126"/>
      <c r="F618" s="134">
        <v>42339</v>
      </c>
      <c r="G618" s="134">
        <v>38322</v>
      </c>
      <c r="H618" s="134">
        <v>42705</v>
      </c>
      <c r="I618" s="134">
        <v>44531</v>
      </c>
      <c r="J618" s="134">
        <v>37591</v>
      </c>
      <c r="K618" s="126"/>
      <c r="L618" s="126">
        <v>4.2629688999999998E-2</v>
      </c>
      <c r="M618" s="126">
        <v>0.22464052400000001</v>
      </c>
      <c r="N618" s="126">
        <v>4.8077380000000003E-2</v>
      </c>
      <c r="O618" s="126">
        <v>0.16416114700000001</v>
      </c>
      <c r="P618" s="126">
        <v>-0.110106469</v>
      </c>
      <c r="Q618" s="126">
        <v>1.446869521</v>
      </c>
      <c r="R618" s="135">
        <v>7.6700000000000004E-2</v>
      </c>
      <c r="S618" s="126"/>
      <c r="T618" s="126">
        <v>1.8520312000000001E-2</v>
      </c>
      <c r="U618" s="126">
        <v>0.13047150199999999</v>
      </c>
      <c r="V618" s="126">
        <v>3.7457123000000002E-2</v>
      </c>
      <c r="W618" s="126">
        <v>0.116135562</v>
      </c>
      <c r="X618" s="126">
        <v>-0.103872702</v>
      </c>
      <c r="Y618" s="126">
        <v>1.2198303559999999</v>
      </c>
      <c r="Z618" s="135">
        <v>4.0500000000000001E-2</v>
      </c>
      <c r="AA618" s="126"/>
      <c r="AB618" s="126"/>
      <c r="AC618" s="126"/>
      <c r="AD618" s="126"/>
      <c r="AE618" s="126"/>
      <c r="AF618" s="135">
        <v>3.61E-2</v>
      </c>
      <c r="AG618" s="126">
        <v>0.22703916499999999</v>
      </c>
      <c r="AH618" s="126"/>
      <c r="AI618" s="126"/>
      <c r="AJ618" s="126"/>
      <c r="AK618" s="126"/>
    </row>
    <row r="619" spans="1:37" ht="18" customHeight="1">
      <c r="A619" s="126"/>
      <c r="B619" s="126"/>
      <c r="C619" s="126"/>
      <c r="D619" s="126"/>
      <c r="E619" s="126"/>
      <c r="F619" s="134">
        <v>43435</v>
      </c>
      <c r="G619" s="134">
        <v>42705</v>
      </c>
      <c r="H619" s="134">
        <v>41609</v>
      </c>
      <c r="I619" s="134">
        <v>43435</v>
      </c>
      <c r="J619" s="134">
        <v>43435</v>
      </c>
      <c r="K619" s="126"/>
      <c r="L619" s="126">
        <v>-1.2468648000000001E-2</v>
      </c>
      <c r="M619" s="126">
        <v>4.8077380000000003E-2</v>
      </c>
      <c r="N619" s="126">
        <v>0.17569069600000001</v>
      </c>
      <c r="O619" s="126">
        <v>-1.2468648000000001E-2</v>
      </c>
      <c r="P619" s="126">
        <v>-1.2468648000000001E-2</v>
      </c>
      <c r="Q619" s="126">
        <v>1.204858499</v>
      </c>
      <c r="R619" s="135">
        <v>3.7999999999999999E-2</v>
      </c>
      <c r="S619" s="126"/>
      <c r="T619" s="126">
        <v>-2.5883666999999999E-2</v>
      </c>
      <c r="U619" s="126">
        <v>3.7457123000000002E-2</v>
      </c>
      <c r="V619" s="126">
        <v>0.152406498</v>
      </c>
      <c r="W619" s="126">
        <v>-2.5883666999999999E-2</v>
      </c>
      <c r="X619" s="126">
        <v>-2.5883666999999999E-2</v>
      </c>
      <c r="Y619" s="126">
        <v>1.1187507059999999</v>
      </c>
      <c r="Z619" s="135">
        <v>2.2700000000000001E-2</v>
      </c>
      <c r="AA619" s="126"/>
      <c r="AB619" s="126"/>
      <c r="AC619" s="126"/>
      <c r="AD619" s="126"/>
      <c r="AE619" s="126"/>
      <c r="AF619" s="135">
        <v>1.5299999999999999E-2</v>
      </c>
      <c r="AG619" s="126">
        <v>8.6107793000000002E-2</v>
      </c>
      <c r="AH619" s="126"/>
      <c r="AI619" s="126"/>
      <c r="AJ619" s="126"/>
      <c r="AK619" s="126"/>
    </row>
    <row r="620" spans="1:37" ht="18" customHeight="1">
      <c r="A620" s="126"/>
      <c r="B620" s="126"/>
      <c r="C620" s="126"/>
      <c r="D620" s="126"/>
      <c r="E620" s="126"/>
      <c r="F620" s="134">
        <v>44531</v>
      </c>
      <c r="G620" s="134">
        <v>37591</v>
      </c>
      <c r="H620" s="134">
        <v>37591</v>
      </c>
      <c r="I620" s="134">
        <v>39783</v>
      </c>
      <c r="J620" s="134">
        <v>41974</v>
      </c>
      <c r="K620" s="126"/>
      <c r="L620" s="126">
        <v>0.16416114700000001</v>
      </c>
      <c r="M620" s="126">
        <v>-0.110106469</v>
      </c>
      <c r="N620" s="126">
        <v>-0.110106469</v>
      </c>
      <c r="O620" s="126">
        <v>-0.29750054799999998</v>
      </c>
      <c r="P620" s="126">
        <v>9.7781324000000003E-2</v>
      </c>
      <c r="Q620" s="126">
        <v>0.77431925700000004</v>
      </c>
      <c r="R620" s="135">
        <v>-4.99E-2</v>
      </c>
      <c r="S620" s="126"/>
      <c r="T620" s="126">
        <v>0.116135562</v>
      </c>
      <c r="U620" s="126">
        <v>-0.103872702</v>
      </c>
      <c r="V620" s="126">
        <v>-0.103872702</v>
      </c>
      <c r="W620" s="126">
        <v>-0.25525298200000002</v>
      </c>
      <c r="X620" s="126">
        <v>7.8593466000000001E-2</v>
      </c>
      <c r="Y620" s="126">
        <v>0.76470177399999995</v>
      </c>
      <c r="Z620" s="135">
        <v>-5.2200000000000003E-2</v>
      </c>
      <c r="AA620" s="126"/>
      <c r="AB620" s="126"/>
      <c r="AC620" s="126"/>
      <c r="AD620" s="126"/>
      <c r="AE620" s="126"/>
      <c r="AF620" s="135">
        <v>2.3999999999999998E-3</v>
      </c>
      <c r="AG620" s="126">
        <v>9.6174820000000001E-3</v>
      </c>
      <c r="AH620" s="126"/>
      <c r="AI620" s="126"/>
      <c r="AJ620" s="126"/>
      <c r="AK620" s="126"/>
    </row>
    <row r="621" spans="1:37" ht="18" customHeight="1">
      <c r="A621" s="126"/>
      <c r="B621" s="126"/>
      <c r="C621" s="126"/>
      <c r="D621" s="126"/>
      <c r="E621" s="126"/>
      <c r="F621" s="134">
        <v>40513</v>
      </c>
      <c r="G621" s="134">
        <v>41609</v>
      </c>
      <c r="H621" s="134">
        <v>44166</v>
      </c>
      <c r="I621" s="134">
        <v>43800</v>
      </c>
      <c r="J621" s="134">
        <v>43800</v>
      </c>
      <c r="K621" s="126"/>
      <c r="L621" s="126">
        <v>-2.3338489999999998E-3</v>
      </c>
      <c r="M621" s="126">
        <v>0.17569069600000001</v>
      </c>
      <c r="N621" s="126">
        <v>-2.7078563999999999E-2</v>
      </c>
      <c r="O621" s="126">
        <v>0.14133490000000001</v>
      </c>
      <c r="P621" s="126">
        <v>0.14133490000000001</v>
      </c>
      <c r="Q621" s="126">
        <v>1.5356413069999999</v>
      </c>
      <c r="R621" s="135">
        <v>8.9599999999999999E-2</v>
      </c>
      <c r="S621" s="126"/>
      <c r="T621" s="126">
        <v>-1.3027189E-2</v>
      </c>
      <c r="U621" s="126">
        <v>0.152406498</v>
      </c>
      <c r="V621" s="126">
        <v>-2.9131743000000002E-2</v>
      </c>
      <c r="W621" s="126">
        <v>0.134180562</v>
      </c>
      <c r="X621" s="126">
        <v>0.134180562</v>
      </c>
      <c r="Y621" s="126">
        <v>1.4602515119999999</v>
      </c>
      <c r="Z621" s="135">
        <v>7.8700000000000006E-2</v>
      </c>
      <c r="AA621" s="126"/>
      <c r="AB621" s="126"/>
      <c r="AC621" s="126"/>
      <c r="AD621" s="126"/>
      <c r="AE621" s="126"/>
      <c r="AF621" s="135">
        <v>1.09E-2</v>
      </c>
      <c r="AG621" s="126">
        <v>7.5389794999999996E-2</v>
      </c>
      <c r="AH621" s="126"/>
      <c r="AI621" s="126"/>
      <c r="AJ621" s="126"/>
      <c r="AK621" s="126"/>
    </row>
    <row r="622" spans="1:37" ht="18" customHeight="1">
      <c r="A622" s="126"/>
      <c r="B622" s="126"/>
      <c r="C622" s="126"/>
      <c r="D622" s="126"/>
      <c r="E622" s="126"/>
      <c r="F622" s="134">
        <v>40148</v>
      </c>
      <c r="G622" s="134">
        <v>41244</v>
      </c>
      <c r="H622" s="134">
        <v>44896</v>
      </c>
      <c r="I622" s="134">
        <v>38322</v>
      </c>
      <c r="J622" s="134">
        <v>41609</v>
      </c>
      <c r="K622" s="126"/>
      <c r="L622" s="126">
        <v>0.114944221</v>
      </c>
      <c r="M622" s="126">
        <v>0.103943622</v>
      </c>
      <c r="N622" s="126">
        <v>-7.6337504E-2</v>
      </c>
      <c r="O622" s="126">
        <v>0.22464052400000001</v>
      </c>
      <c r="P622" s="126">
        <v>0.17569069600000001</v>
      </c>
      <c r="Q622" s="126">
        <v>1.7209587690000001</v>
      </c>
      <c r="R622" s="135">
        <v>0.1147</v>
      </c>
      <c r="S622" s="126"/>
      <c r="T622" s="126">
        <v>8.4059724000000002E-2</v>
      </c>
      <c r="U622" s="126">
        <v>0.100915194</v>
      </c>
      <c r="V622" s="126">
        <v>-0.100910782</v>
      </c>
      <c r="W622" s="126">
        <v>0.13047150199999999</v>
      </c>
      <c r="X622" s="126">
        <v>0.152406498</v>
      </c>
      <c r="Y622" s="126">
        <v>1.4433144019999999</v>
      </c>
      <c r="Z622" s="135">
        <v>7.6100000000000001E-2</v>
      </c>
      <c r="AA622" s="126"/>
      <c r="AB622" s="126"/>
      <c r="AC622" s="126"/>
      <c r="AD622" s="126"/>
      <c r="AE622" s="126"/>
      <c r="AF622" s="135">
        <v>3.85E-2</v>
      </c>
      <c r="AG622" s="126">
        <v>0.27764436799999997</v>
      </c>
      <c r="AH622" s="126"/>
      <c r="AI622" s="126"/>
      <c r="AJ622" s="126"/>
      <c r="AK622" s="126"/>
    </row>
    <row r="623" spans="1:37" ht="18" customHeight="1">
      <c r="A623" s="126"/>
      <c r="B623" s="126"/>
      <c r="C623" s="126"/>
      <c r="D623" s="126"/>
      <c r="E623" s="126"/>
      <c r="F623" s="134">
        <v>43800</v>
      </c>
      <c r="G623" s="134">
        <v>43070</v>
      </c>
      <c r="H623" s="134">
        <v>43800</v>
      </c>
      <c r="I623" s="134">
        <v>43070</v>
      </c>
      <c r="J623" s="134">
        <v>38322</v>
      </c>
      <c r="K623" s="126"/>
      <c r="L623" s="126">
        <v>0.14133490000000001</v>
      </c>
      <c r="M623" s="126">
        <v>5.8498151999999998E-2</v>
      </c>
      <c r="N623" s="126">
        <v>0.14133490000000001</v>
      </c>
      <c r="O623" s="126">
        <v>5.8498151999999998E-2</v>
      </c>
      <c r="P623" s="126">
        <v>0.22464052400000001</v>
      </c>
      <c r="Q623" s="126">
        <v>1.866951019</v>
      </c>
      <c r="R623" s="135">
        <v>0.13300000000000001</v>
      </c>
      <c r="S623" s="126"/>
      <c r="T623" s="126">
        <v>0.134180562</v>
      </c>
      <c r="U623" s="126">
        <v>4.6875676999999998E-2</v>
      </c>
      <c r="V623" s="126">
        <v>0.134180562</v>
      </c>
      <c r="W623" s="126">
        <v>4.6875676999999998E-2</v>
      </c>
      <c r="X623" s="126">
        <v>0.13047150199999999</v>
      </c>
      <c r="Y623" s="126">
        <v>1.6365395469999999</v>
      </c>
      <c r="Z623" s="135">
        <v>0.10349999999999999</v>
      </c>
      <c r="AA623" s="126"/>
      <c r="AB623" s="126"/>
      <c r="AC623" s="126"/>
      <c r="AD623" s="126"/>
      <c r="AE623" s="126"/>
      <c r="AF623" s="135">
        <v>2.9499999999999998E-2</v>
      </c>
      <c r="AG623" s="126">
        <v>0.23041147200000001</v>
      </c>
      <c r="AH623" s="126"/>
      <c r="AI623" s="126"/>
      <c r="AJ623" s="126"/>
      <c r="AK623" s="126"/>
    </row>
    <row r="624" spans="1:37" ht="18" customHeight="1">
      <c r="A624" s="126"/>
      <c r="B624" s="126"/>
      <c r="C624" s="126"/>
      <c r="D624" s="126"/>
      <c r="E624" s="126"/>
      <c r="F624" s="134">
        <v>41609</v>
      </c>
      <c r="G624" s="134">
        <v>44531</v>
      </c>
      <c r="H624" s="134">
        <v>38322</v>
      </c>
      <c r="I624" s="134">
        <v>44896</v>
      </c>
      <c r="J624" s="134">
        <v>42339</v>
      </c>
      <c r="K624" s="126"/>
      <c r="L624" s="126">
        <v>0.17569069600000001</v>
      </c>
      <c r="M624" s="126">
        <v>0.16416114700000001</v>
      </c>
      <c r="N624" s="126">
        <v>0.22464052400000001</v>
      </c>
      <c r="O624" s="126">
        <v>-7.6337504E-2</v>
      </c>
      <c r="P624" s="126">
        <v>4.2629688999999998E-2</v>
      </c>
      <c r="Q624" s="126">
        <v>1.7002657329999999</v>
      </c>
      <c r="R624" s="135">
        <v>0.112</v>
      </c>
      <c r="S624" s="126"/>
      <c r="T624" s="126">
        <v>0.152406498</v>
      </c>
      <c r="U624" s="126">
        <v>0.116135562</v>
      </c>
      <c r="V624" s="126">
        <v>0.13047150199999999</v>
      </c>
      <c r="W624" s="126">
        <v>-0.100910782</v>
      </c>
      <c r="X624" s="126">
        <v>1.8520312000000001E-2</v>
      </c>
      <c r="Y624" s="126">
        <v>1.372485175</v>
      </c>
      <c r="Z624" s="135">
        <v>6.54E-2</v>
      </c>
      <c r="AA624" s="126"/>
      <c r="AB624" s="126"/>
      <c r="AC624" s="126"/>
      <c r="AD624" s="126"/>
      <c r="AE624" s="126"/>
      <c r="AF624" s="135">
        <v>4.6600000000000003E-2</v>
      </c>
      <c r="AG624" s="126">
        <v>0.327780558</v>
      </c>
      <c r="AH624" s="126"/>
      <c r="AI624" s="126"/>
      <c r="AJ624" s="126"/>
      <c r="AK624" s="126"/>
    </row>
    <row r="625" spans="1:37" ht="18" customHeight="1">
      <c r="A625" s="126"/>
      <c r="B625" s="126"/>
      <c r="C625" s="126"/>
      <c r="D625" s="126"/>
      <c r="E625" s="126"/>
      <c r="F625" s="134">
        <v>42339</v>
      </c>
      <c r="G625" s="134">
        <v>37956</v>
      </c>
      <c r="H625" s="134">
        <v>39052</v>
      </c>
      <c r="I625" s="134">
        <v>40513</v>
      </c>
      <c r="J625" s="134">
        <v>43435</v>
      </c>
      <c r="K625" s="126"/>
      <c r="L625" s="126">
        <v>4.2629688999999998E-2</v>
      </c>
      <c r="M625" s="126">
        <v>5.7538615000000001E-2</v>
      </c>
      <c r="N625" s="126">
        <v>0.162901881</v>
      </c>
      <c r="O625" s="126">
        <v>-2.3338489999999998E-3</v>
      </c>
      <c r="P625" s="126">
        <v>-1.2468648000000001E-2</v>
      </c>
      <c r="Q625" s="126">
        <v>1.2818030090000001</v>
      </c>
      <c r="R625" s="135">
        <v>5.0900000000000001E-2</v>
      </c>
      <c r="S625" s="126"/>
      <c r="T625" s="126">
        <v>1.8520312000000001E-2</v>
      </c>
      <c r="U625" s="126">
        <v>2.2718952000000001E-2</v>
      </c>
      <c r="V625" s="126">
        <v>0.106798614</v>
      </c>
      <c r="W625" s="126">
        <v>-1.3027189E-2</v>
      </c>
      <c r="X625" s="126">
        <v>-2.5883666999999999E-2</v>
      </c>
      <c r="Y625" s="126">
        <v>1.1153040089999999</v>
      </c>
      <c r="Z625" s="135">
        <v>2.2100000000000002E-2</v>
      </c>
      <c r="AA625" s="126"/>
      <c r="AB625" s="126"/>
      <c r="AC625" s="126"/>
      <c r="AD625" s="126"/>
      <c r="AE625" s="126"/>
      <c r="AF625" s="135">
        <v>2.8799999999999999E-2</v>
      </c>
      <c r="AG625" s="126">
        <v>0.16649900000000001</v>
      </c>
      <c r="AH625" s="126"/>
      <c r="AI625" s="126"/>
      <c r="AJ625" s="126"/>
      <c r="AK625" s="126"/>
    </row>
    <row r="626" spans="1:37" ht="18" customHeight="1">
      <c r="A626" s="126"/>
      <c r="B626" s="126"/>
      <c r="C626" s="126"/>
      <c r="D626" s="126"/>
      <c r="E626" s="126"/>
      <c r="F626" s="134">
        <v>40513</v>
      </c>
      <c r="G626" s="134">
        <v>39052</v>
      </c>
      <c r="H626" s="134">
        <v>41244</v>
      </c>
      <c r="I626" s="134">
        <v>40148</v>
      </c>
      <c r="J626" s="134">
        <v>43800</v>
      </c>
      <c r="K626" s="126"/>
      <c r="L626" s="126">
        <v>-2.3338489999999998E-3</v>
      </c>
      <c r="M626" s="126">
        <v>0.162901881</v>
      </c>
      <c r="N626" s="126">
        <v>0.103943622</v>
      </c>
      <c r="O626" s="126">
        <v>0.114944221</v>
      </c>
      <c r="P626" s="126">
        <v>0.14133490000000001</v>
      </c>
      <c r="Q626" s="126">
        <v>1.6833582810000001</v>
      </c>
      <c r="R626" s="135">
        <v>0.10979999999999999</v>
      </c>
      <c r="S626" s="126"/>
      <c r="T626" s="126">
        <v>-1.3027189E-2</v>
      </c>
      <c r="U626" s="126">
        <v>0.106798614</v>
      </c>
      <c r="V626" s="126">
        <v>0.100915194</v>
      </c>
      <c r="W626" s="126">
        <v>8.4059724000000002E-2</v>
      </c>
      <c r="X626" s="126">
        <v>0.134180562</v>
      </c>
      <c r="Y626" s="126">
        <v>1.511234556</v>
      </c>
      <c r="Z626" s="135">
        <v>8.6099999999999996E-2</v>
      </c>
      <c r="AA626" s="126"/>
      <c r="AB626" s="126"/>
      <c r="AC626" s="126"/>
      <c r="AD626" s="126"/>
      <c r="AE626" s="126"/>
      <c r="AF626" s="135">
        <v>2.3699999999999999E-2</v>
      </c>
      <c r="AG626" s="126">
        <v>0.17212372500000001</v>
      </c>
      <c r="AH626" s="126"/>
      <c r="AI626" s="126"/>
      <c r="AJ626" s="126"/>
      <c r="AK626" s="126"/>
    </row>
    <row r="627" spans="1:37" ht="18" customHeight="1">
      <c r="A627" s="126"/>
      <c r="B627" s="126"/>
      <c r="C627" s="126"/>
      <c r="D627" s="126"/>
      <c r="E627" s="126"/>
      <c r="F627" s="134">
        <v>43070</v>
      </c>
      <c r="G627" s="134">
        <v>39417</v>
      </c>
      <c r="H627" s="134">
        <v>40878</v>
      </c>
      <c r="I627" s="134">
        <v>42705</v>
      </c>
      <c r="J627" s="134">
        <v>39417</v>
      </c>
      <c r="K627" s="126"/>
      <c r="L627" s="126">
        <v>5.8498151999999998E-2</v>
      </c>
      <c r="M627" s="126">
        <v>3.2035421000000001E-2</v>
      </c>
      <c r="N627" s="126">
        <v>-5.5772149E-2</v>
      </c>
      <c r="O627" s="126">
        <v>4.8077380000000003E-2</v>
      </c>
      <c r="P627" s="126">
        <v>3.2035421000000001E-2</v>
      </c>
      <c r="Q627" s="126">
        <v>1.1217323450000001</v>
      </c>
      <c r="R627" s="135">
        <v>2.3199999999999998E-2</v>
      </c>
      <c r="S627" s="126"/>
      <c r="T627" s="126">
        <v>4.6875676999999998E-2</v>
      </c>
      <c r="U627" s="126">
        <v>1.0598691E-2</v>
      </c>
      <c r="V627" s="126">
        <v>-5.3316501000000002E-2</v>
      </c>
      <c r="W627" s="126">
        <v>3.7457123000000002E-2</v>
      </c>
      <c r="X627" s="126">
        <v>1.0598691E-2</v>
      </c>
      <c r="Y627" s="126">
        <v>1.053600855</v>
      </c>
      <c r="Z627" s="135">
        <v>1.0500000000000001E-2</v>
      </c>
      <c r="AA627" s="126"/>
      <c r="AB627" s="126"/>
      <c r="AC627" s="126"/>
      <c r="AD627" s="126"/>
      <c r="AE627" s="126"/>
      <c r="AF627" s="135">
        <v>1.2699999999999999E-2</v>
      </c>
      <c r="AG627" s="126">
        <v>6.8131490000000003E-2</v>
      </c>
      <c r="AH627" s="126"/>
      <c r="AI627" s="126"/>
      <c r="AJ627" s="126"/>
      <c r="AK627" s="126"/>
    </row>
    <row r="628" spans="1:37" ht="18" customHeight="1">
      <c r="A628" s="126"/>
      <c r="B628" s="126"/>
      <c r="C628" s="126"/>
      <c r="D628" s="126"/>
      <c r="E628" s="126"/>
      <c r="F628" s="134">
        <v>42339</v>
      </c>
      <c r="G628" s="134">
        <v>44166</v>
      </c>
      <c r="H628" s="134">
        <v>37956</v>
      </c>
      <c r="I628" s="134">
        <v>44166</v>
      </c>
      <c r="J628" s="134">
        <v>40878</v>
      </c>
      <c r="K628" s="126"/>
      <c r="L628" s="126">
        <v>4.2629688999999998E-2</v>
      </c>
      <c r="M628" s="126">
        <v>-2.7078563999999999E-2</v>
      </c>
      <c r="N628" s="126">
        <v>5.7538615000000001E-2</v>
      </c>
      <c r="O628" s="126">
        <v>-2.7078563999999999E-2</v>
      </c>
      <c r="P628" s="126">
        <v>-5.5772149E-2</v>
      </c>
      <c r="Q628" s="126">
        <v>0.99028651199999995</v>
      </c>
      <c r="R628" s="135">
        <v>-2E-3</v>
      </c>
      <c r="S628" s="126"/>
      <c r="T628" s="126">
        <v>1.8520312000000001E-2</v>
      </c>
      <c r="U628" s="126">
        <v>-2.9131743000000002E-2</v>
      </c>
      <c r="V628" s="126">
        <v>2.2718952000000001E-2</v>
      </c>
      <c r="W628" s="126">
        <v>-2.9131743000000002E-2</v>
      </c>
      <c r="X628" s="126">
        <v>-5.3316501000000002E-2</v>
      </c>
      <c r="Y628" s="126">
        <v>0.93207618699999994</v>
      </c>
      <c r="Z628" s="135">
        <v>-1.4E-2</v>
      </c>
      <c r="AA628" s="126"/>
      <c r="AB628" s="126"/>
      <c r="AC628" s="126"/>
      <c r="AD628" s="126"/>
      <c r="AE628" s="126"/>
      <c r="AF628" s="135">
        <v>1.2E-2</v>
      </c>
      <c r="AG628" s="126">
        <v>5.8210325E-2</v>
      </c>
      <c r="AH628" s="126"/>
      <c r="AI628" s="126"/>
      <c r="AJ628" s="126"/>
      <c r="AK628" s="126"/>
    </row>
    <row r="629" spans="1:37" ht="18" customHeight="1">
      <c r="A629" s="126"/>
      <c r="B629" s="126"/>
      <c r="C629" s="126"/>
      <c r="D629" s="126"/>
      <c r="E629" s="126"/>
      <c r="F629" s="134">
        <v>39052</v>
      </c>
      <c r="G629" s="134">
        <v>43800</v>
      </c>
      <c r="H629" s="134">
        <v>40148</v>
      </c>
      <c r="I629" s="134">
        <v>39052</v>
      </c>
      <c r="J629" s="134">
        <v>42705</v>
      </c>
      <c r="K629" s="126"/>
      <c r="L629" s="126">
        <v>0.162901881</v>
      </c>
      <c r="M629" s="126">
        <v>0.14133490000000001</v>
      </c>
      <c r="N629" s="126">
        <v>0.114944221</v>
      </c>
      <c r="O629" s="126">
        <v>0.162901881</v>
      </c>
      <c r="P629" s="126">
        <v>4.8077380000000003E-2</v>
      </c>
      <c r="Q629" s="126">
        <v>1.877911514</v>
      </c>
      <c r="R629" s="135">
        <v>0.1343</v>
      </c>
      <c r="S629" s="126"/>
      <c r="T629" s="126">
        <v>0.106798614</v>
      </c>
      <c r="U629" s="126">
        <v>0.134180562</v>
      </c>
      <c r="V629" s="126">
        <v>8.4059724000000002E-2</v>
      </c>
      <c r="W629" s="126">
        <v>0.106798614</v>
      </c>
      <c r="X629" s="126">
        <v>3.7457123000000002E-2</v>
      </c>
      <c r="Y629" s="126">
        <v>1.5988660139999999</v>
      </c>
      <c r="Z629" s="135">
        <v>9.8400000000000001E-2</v>
      </c>
      <c r="AA629" s="126"/>
      <c r="AB629" s="126"/>
      <c r="AC629" s="126"/>
      <c r="AD629" s="126"/>
      <c r="AE629" s="126"/>
      <c r="AF629" s="135">
        <v>3.5900000000000001E-2</v>
      </c>
      <c r="AG629" s="126">
        <v>0.27904550099999997</v>
      </c>
      <c r="AH629" s="126"/>
      <c r="AI629" s="126"/>
      <c r="AJ629" s="126"/>
      <c r="AK629" s="126"/>
    </row>
    <row r="630" spans="1:37" ht="18" customHeight="1">
      <c r="A630" s="126"/>
      <c r="B630" s="126"/>
      <c r="C630" s="126"/>
      <c r="D630" s="126"/>
      <c r="E630" s="126"/>
      <c r="F630" s="134">
        <v>41244</v>
      </c>
      <c r="G630" s="134">
        <v>42705</v>
      </c>
      <c r="H630" s="134">
        <v>43070</v>
      </c>
      <c r="I630" s="134">
        <v>43435</v>
      </c>
      <c r="J630" s="134">
        <v>41974</v>
      </c>
      <c r="K630" s="126"/>
      <c r="L630" s="126">
        <v>0.103943622</v>
      </c>
      <c r="M630" s="126">
        <v>4.8077380000000003E-2</v>
      </c>
      <c r="N630" s="126">
        <v>5.8498151999999998E-2</v>
      </c>
      <c r="O630" s="126">
        <v>-1.2468648000000001E-2</v>
      </c>
      <c r="P630" s="126">
        <v>9.7781324000000003E-2</v>
      </c>
      <c r="Q630" s="126">
        <v>1.3442440769999999</v>
      </c>
      <c r="R630" s="135">
        <v>6.0999999999999999E-2</v>
      </c>
      <c r="S630" s="126"/>
      <c r="T630" s="126">
        <v>0.100915194</v>
      </c>
      <c r="U630" s="126">
        <v>3.7457123000000002E-2</v>
      </c>
      <c r="V630" s="126">
        <v>4.6875676999999998E-2</v>
      </c>
      <c r="W630" s="126">
        <v>-2.5883666999999999E-2</v>
      </c>
      <c r="X630" s="126">
        <v>7.8593466000000001E-2</v>
      </c>
      <c r="Y630" s="126">
        <v>1.268655646</v>
      </c>
      <c r="Z630" s="135">
        <v>4.87E-2</v>
      </c>
      <c r="AA630" s="126"/>
      <c r="AB630" s="126"/>
      <c r="AC630" s="126"/>
      <c r="AD630" s="126"/>
      <c r="AE630" s="126"/>
      <c r="AF630" s="135">
        <v>1.2200000000000001E-2</v>
      </c>
      <c r="AG630" s="126">
        <v>7.5588430999999998E-2</v>
      </c>
      <c r="AH630" s="126"/>
      <c r="AI630" s="126"/>
      <c r="AJ630" s="126"/>
      <c r="AK630" s="126"/>
    </row>
    <row r="631" spans="1:37" ht="18" customHeight="1">
      <c r="A631" s="126"/>
      <c r="B631" s="126"/>
      <c r="C631" s="126"/>
      <c r="D631" s="126"/>
      <c r="E631" s="126"/>
      <c r="F631" s="134">
        <v>43070</v>
      </c>
      <c r="G631" s="134">
        <v>39052</v>
      </c>
      <c r="H631" s="134">
        <v>41244</v>
      </c>
      <c r="I631" s="134">
        <v>39052</v>
      </c>
      <c r="J631" s="134">
        <v>40878</v>
      </c>
      <c r="K631" s="126"/>
      <c r="L631" s="126">
        <v>5.8498151999999998E-2</v>
      </c>
      <c r="M631" s="126">
        <v>0.162901881</v>
      </c>
      <c r="N631" s="126">
        <v>0.103943622</v>
      </c>
      <c r="O631" s="126">
        <v>0.162901881</v>
      </c>
      <c r="P631" s="126">
        <v>-5.5772149E-2</v>
      </c>
      <c r="Q631" s="126">
        <v>1.5410644630000001</v>
      </c>
      <c r="R631" s="135">
        <v>9.0300000000000005E-2</v>
      </c>
      <c r="S631" s="126"/>
      <c r="T631" s="126">
        <v>4.6875676999999998E-2</v>
      </c>
      <c r="U631" s="126">
        <v>0.106798614</v>
      </c>
      <c r="V631" s="126">
        <v>0.100915194</v>
      </c>
      <c r="W631" s="126">
        <v>0.106798614</v>
      </c>
      <c r="X631" s="126">
        <v>-5.3316501000000002E-2</v>
      </c>
      <c r="Y631" s="126">
        <v>1.3607984150000001</v>
      </c>
      <c r="Z631" s="135">
        <v>6.3600000000000004E-2</v>
      </c>
      <c r="AA631" s="126"/>
      <c r="AB631" s="126"/>
      <c r="AC631" s="126"/>
      <c r="AD631" s="126"/>
      <c r="AE631" s="126"/>
      <c r="AF631" s="135">
        <v>2.6800000000000001E-2</v>
      </c>
      <c r="AG631" s="126">
        <v>0.18026604700000001</v>
      </c>
      <c r="AH631" s="126"/>
      <c r="AI631" s="126"/>
      <c r="AJ631" s="126"/>
      <c r="AK631" s="126"/>
    </row>
    <row r="632" spans="1:37" ht="18" customHeight="1">
      <c r="A632" s="126"/>
      <c r="B632" s="126"/>
      <c r="C632" s="126"/>
      <c r="D632" s="126"/>
      <c r="E632" s="126"/>
      <c r="F632" s="134">
        <v>43435</v>
      </c>
      <c r="G632" s="134">
        <v>39052</v>
      </c>
      <c r="H632" s="134">
        <v>41974</v>
      </c>
      <c r="I632" s="134">
        <v>43435</v>
      </c>
      <c r="J632" s="134">
        <v>43070</v>
      </c>
      <c r="K632" s="126"/>
      <c r="L632" s="126">
        <v>-1.2468648000000001E-2</v>
      </c>
      <c r="M632" s="126">
        <v>0.162901881</v>
      </c>
      <c r="N632" s="126">
        <v>9.7781324000000003E-2</v>
      </c>
      <c r="O632" s="126">
        <v>-1.2468648000000001E-2</v>
      </c>
      <c r="P632" s="126">
        <v>5.8498151999999998E-2</v>
      </c>
      <c r="Q632" s="126">
        <v>1.342111421</v>
      </c>
      <c r="R632" s="135">
        <v>6.0600000000000001E-2</v>
      </c>
      <c r="S632" s="126"/>
      <c r="T632" s="126">
        <v>-2.5883666999999999E-2</v>
      </c>
      <c r="U632" s="126">
        <v>0.106798614</v>
      </c>
      <c r="V632" s="126">
        <v>7.8593466000000001E-2</v>
      </c>
      <c r="W632" s="126">
        <v>-2.5883666999999999E-2</v>
      </c>
      <c r="X632" s="126">
        <v>4.6875676999999998E-2</v>
      </c>
      <c r="Y632" s="126">
        <v>1.1978166290000001</v>
      </c>
      <c r="Z632" s="135">
        <v>3.6799999999999999E-2</v>
      </c>
      <c r="AA632" s="126"/>
      <c r="AB632" s="126"/>
      <c r="AC632" s="126"/>
      <c r="AD632" s="126"/>
      <c r="AE632" s="126"/>
      <c r="AF632" s="135">
        <v>2.3900000000000001E-2</v>
      </c>
      <c r="AG632" s="126">
        <v>0.14429479200000001</v>
      </c>
      <c r="AH632" s="126"/>
      <c r="AI632" s="126"/>
      <c r="AJ632" s="126"/>
      <c r="AK632" s="126"/>
    </row>
    <row r="633" spans="1:37" ht="18" customHeight="1">
      <c r="A633" s="126"/>
      <c r="B633" s="126"/>
      <c r="C633" s="126"/>
      <c r="D633" s="126"/>
      <c r="E633" s="126"/>
      <c r="F633" s="134">
        <v>44166</v>
      </c>
      <c r="G633" s="134">
        <v>39052</v>
      </c>
      <c r="H633" s="134">
        <v>37956</v>
      </c>
      <c r="I633" s="134">
        <v>41974</v>
      </c>
      <c r="J633" s="134">
        <v>39417</v>
      </c>
      <c r="K633" s="126"/>
      <c r="L633" s="126">
        <v>-2.7078563999999999E-2</v>
      </c>
      <c r="M633" s="126">
        <v>0.162901881</v>
      </c>
      <c r="N633" s="126">
        <v>5.7538615000000001E-2</v>
      </c>
      <c r="O633" s="126">
        <v>9.7781324000000003E-2</v>
      </c>
      <c r="P633" s="126">
        <v>3.2035421000000001E-2</v>
      </c>
      <c r="Q633" s="126">
        <v>1.381512173</v>
      </c>
      <c r="R633" s="135">
        <v>6.6799999999999998E-2</v>
      </c>
      <c r="S633" s="126"/>
      <c r="T633" s="126">
        <v>-2.9131743000000002E-2</v>
      </c>
      <c r="U633" s="126">
        <v>0.106798614</v>
      </c>
      <c r="V633" s="126">
        <v>2.2718952000000001E-2</v>
      </c>
      <c r="W633" s="126">
        <v>7.8593466000000001E-2</v>
      </c>
      <c r="X633" s="126">
        <v>1.0598691E-2</v>
      </c>
      <c r="Y633" s="126">
        <v>1.208739378</v>
      </c>
      <c r="Z633" s="135">
        <v>3.8600000000000002E-2</v>
      </c>
      <c r="AA633" s="126"/>
      <c r="AB633" s="126"/>
      <c r="AC633" s="126"/>
      <c r="AD633" s="126"/>
      <c r="AE633" s="126"/>
      <c r="AF633" s="135">
        <v>2.81E-2</v>
      </c>
      <c r="AG633" s="126">
        <v>0.17277279600000001</v>
      </c>
      <c r="AH633" s="126"/>
      <c r="AI633" s="126"/>
      <c r="AJ633" s="126"/>
      <c r="AK633" s="126"/>
    </row>
    <row r="634" spans="1:37" ht="18" customHeight="1">
      <c r="A634" s="126"/>
      <c r="B634" s="126"/>
      <c r="C634" s="126"/>
      <c r="D634" s="126"/>
      <c r="E634" s="126"/>
      <c r="F634" s="134">
        <v>43070</v>
      </c>
      <c r="G634" s="134">
        <v>41609</v>
      </c>
      <c r="H634" s="134">
        <v>39783</v>
      </c>
      <c r="I634" s="134">
        <v>43435</v>
      </c>
      <c r="J634" s="134">
        <v>43070</v>
      </c>
      <c r="K634" s="126"/>
      <c r="L634" s="126">
        <v>5.8498151999999998E-2</v>
      </c>
      <c r="M634" s="126">
        <v>0.17569069600000001</v>
      </c>
      <c r="N634" s="126">
        <v>-0.29750054799999998</v>
      </c>
      <c r="O634" s="126">
        <v>-1.2468648000000001E-2</v>
      </c>
      <c r="P634" s="126">
        <v>5.8498151999999998E-2</v>
      </c>
      <c r="Q634" s="126">
        <v>0.98286628499999995</v>
      </c>
      <c r="R634" s="135">
        <v>-3.5000000000000001E-3</v>
      </c>
      <c r="S634" s="126"/>
      <c r="T634" s="126">
        <v>4.6875676999999998E-2</v>
      </c>
      <c r="U634" s="126">
        <v>0.152406498</v>
      </c>
      <c r="V634" s="126">
        <v>-0.25525298200000002</v>
      </c>
      <c r="W634" s="126">
        <v>-2.5883666999999999E-2</v>
      </c>
      <c r="X634" s="126">
        <v>4.6875676999999998E-2</v>
      </c>
      <c r="Y634" s="126">
        <v>0.96562589200000004</v>
      </c>
      <c r="Z634" s="135">
        <v>-7.0000000000000001E-3</v>
      </c>
      <c r="AA634" s="126"/>
      <c r="AB634" s="126"/>
      <c r="AC634" s="126"/>
      <c r="AD634" s="126"/>
      <c r="AE634" s="126"/>
      <c r="AF634" s="135">
        <v>3.5000000000000001E-3</v>
      </c>
      <c r="AG634" s="126">
        <v>1.7240393E-2</v>
      </c>
      <c r="AH634" s="126"/>
      <c r="AI634" s="126"/>
      <c r="AJ634" s="126"/>
      <c r="AK634" s="126"/>
    </row>
    <row r="635" spans="1:37" ht="18" customHeight="1">
      <c r="A635" s="126"/>
      <c r="B635" s="126"/>
      <c r="C635" s="126"/>
      <c r="D635" s="126"/>
      <c r="E635" s="126"/>
      <c r="F635" s="134">
        <v>40513</v>
      </c>
      <c r="G635" s="134">
        <v>43070</v>
      </c>
      <c r="H635" s="134">
        <v>41974</v>
      </c>
      <c r="I635" s="134">
        <v>40878</v>
      </c>
      <c r="J635" s="134">
        <v>38687</v>
      </c>
      <c r="K635" s="126"/>
      <c r="L635" s="126">
        <v>-2.3338489999999998E-3</v>
      </c>
      <c r="M635" s="126">
        <v>5.8498151999999998E-2</v>
      </c>
      <c r="N635" s="126">
        <v>9.7781324000000003E-2</v>
      </c>
      <c r="O635" s="126">
        <v>-5.5772149E-2</v>
      </c>
      <c r="P635" s="126">
        <v>0.15985938099999999</v>
      </c>
      <c r="Q635" s="126">
        <v>1.294381351</v>
      </c>
      <c r="R635" s="135">
        <v>5.2999999999999999E-2</v>
      </c>
      <c r="S635" s="126"/>
      <c r="T635" s="126">
        <v>-1.3027189E-2</v>
      </c>
      <c r="U635" s="126">
        <v>4.6875676999999998E-2</v>
      </c>
      <c r="V635" s="126">
        <v>7.8593466000000001E-2</v>
      </c>
      <c r="W635" s="126">
        <v>-5.3316501000000002E-2</v>
      </c>
      <c r="X635" s="126">
        <v>0.12530372300000001</v>
      </c>
      <c r="Y635" s="126">
        <v>1.2025318110000001</v>
      </c>
      <c r="Z635" s="135">
        <v>3.7600000000000001E-2</v>
      </c>
      <c r="AA635" s="126"/>
      <c r="AB635" s="126"/>
      <c r="AC635" s="126"/>
      <c r="AD635" s="126"/>
      <c r="AE635" s="126"/>
      <c r="AF635" s="135">
        <v>1.54E-2</v>
      </c>
      <c r="AG635" s="126">
        <v>9.1849541000000007E-2</v>
      </c>
      <c r="AH635" s="126"/>
      <c r="AI635" s="126"/>
      <c r="AJ635" s="126"/>
      <c r="AK635" s="126"/>
    </row>
    <row r="636" spans="1:37" ht="18" customHeight="1">
      <c r="A636" s="126"/>
      <c r="B636" s="126"/>
      <c r="C636" s="126"/>
      <c r="D636" s="126"/>
      <c r="E636" s="126"/>
      <c r="F636" s="134">
        <v>44166</v>
      </c>
      <c r="G636" s="134">
        <v>37591</v>
      </c>
      <c r="H636" s="134">
        <v>40148</v>
      </c>
      <c r="I636" s="134">
        <v>40513</v>
      </c>
      <c r="J636" s="134">
        <v>38687</v>
      </c>
      <c r="K636" s="126"/>
      <c r="L636" s="126">
        <v>-2.7078563999999999E-2</v>
      </c>
      <c r="M636" s="126">
        <v>-0.110106469</v>
      </c>
      <c r="N636" s="126">
        <v>0.114944221</v>
      </c>
      <c r="O636" s="126">
        <v>-2.3338489999999998E-3</v>
      </c>
      <c r="P636" s="126">
        <v>0.15985938099999999</v>
      </c>
      <c r="Q636" s="126">
        <v>1.1448627039999999</v>
      </c>
      <c r="R636" s="135">
        <v>2.7400000000000001E-2</v>
      </c>
      <c r="S636" s="126"/>
      <c r="T636" s="126">
        <v>-2.9131743000000002E-2</v>
      </c>
      <c r="U636" s="126">
        <v>-0.103872702</v>
      </c>
      <c r="V636" s="126">
        <v>8.4059724000000002E-2</v>
      </c>
      <c r="W636" s="126">
        <v>-1.3027189E-2</v>
      </c>
      <c r="X636" s="126">
        <v>0.12530372300000001</v>
      </c>
      <c r="Y636" s="126">
        <v>1.065380287</v>
      </c>
      <c r="Z636" s="135">
        <v>1.2699999999999999E-2</v>
      </c>
      <c r="AA636" s="126"/>
      <c r="AB636" s="126"/>
      <c r="AC636" s="126"/>
      <c r="AD636" s="126"/>
      <c r="AE636" s="126"/>
      <c r="AF636" s="135">
        <v>1.47E-2</v>
      </c>
      <c r="AG636" s="126">
        <v>7.9482417999999999E-2</v>
      </c>
      <c r="AH636" s="126"/>
      <c r="AI636" s="126"/>
      <c r="AJ636" s="126"/>
      <c r="AK636" s="126"/>
    </row>
    <row r="637" spans="1:37" ht="18" customHeight="1">
      <c r="A637" s="126"/>
      <c r="B637" s="126"/>
      <c r="C637" s="126"/>
      <c r="D637" s="126"/>
      <c r="E637" s="126"/>
      <c r="F637" s="134">
        <v>44896</v>
      </c>
      <c r="G637" s="134">
        <v>39417</v>
      </c>
      <c r="H637" s="134">
        <v>44896</v>
      </c>
      <c r="I637" s="134">
        <v>44531</v>
      </c>
      <c r="J637" s="134">
        <v>44531</v>
      </c>
      <c r="K637" s="126"/>
      <c r="L637" s="126">
        <v>-7.6337504E-2</v>
      </c>
      <c r="M637" s="126">
        <v>3.2035421000000001E-2</v>
      </c>
      <c r="N637" s="126">
        <v>-7.6337504E-2</v>
      </c>
      <c r="O637" s="126">
        <v>0.16416114700000001</v>
      </c>
      <c r="P637" s="126">
        <v>0.16416114700000001</v>
      </c>
      <c r="Q637" s="126">
        <v>1.2308225770000001</v>
      </c>
      <c r="R637" s="135">
        <v>4.24E-2</v>
      </c>
      <c r="S637" s="126"/>
      <c r="T637" s="126">
        <v>-0.100910782</v>
      </c>
      <c r="U637" s="126">
        <v>1.0598691E-2</v>
      </c>
      <c r="V637" s="126">
        <v>-0.100910782</v>
      </c>
      <c r="W637" s="126">
        <v>0.116135562</v>
      </c>
      <c r="X637" s="126">
        <v>0.116135562</v>
      </c>
      <c r="Y637" s="126">
        <v>1.041902377</v>
      </c>
      <c r="Z637" s="135">
        <v>8.2000000000000007E-3</v>
      </c>
      <c r="AA637" s="126"/>
      <c r="AB637" s="126"/>
      <c r="AC637" s="126"/>
      <c r="AD637" s="126"/>
      <c r="AE637" s="126"/>
      <c r="AF637" s="135">
        <v>3.4200000000000001E-2</v>
      </c>
      <c r="AG637" s="126">
        <v>0.18892019900000001</v>
      </c>
      <c r="AH637" s="126"/>
      <c r="AI637" s="126"/>
      <c r="AJ637" s="126"/>
      <c r="AK637" s="126"/>
    </row>
    <row r="638" spans="1:37" ht="18" customHeight="1">
      <c r="A638" s="126"/>
      <c r="B638" s="126"/>
      <c r="C638" s="126"/>
      <c r="D638" s="126"/>
      <c r="E638" s="126"/>
      <c r="F638" s="134">
        <v>37956</v>
      </c>
      <c r="G638" s="134">
        <v>43435</v>
      </c>
      <c r="H638" s="134">
        <v>43800</v>
      </c>
      <c r="I638" s="134">
        <v>38687</v>
      </c>
      <c r="J638" s="134">
        <v>41974</v>
      </c>
      <c r="K638" s="126"/>
      <c r="L638" s="126">
        <v>5.7538615000000001E-2</v>
      </c>
      <c r="M638" s="126">
        <v>-1.2468648000000001E-2</v>
      </c>
      <c r="N638" s="126">
        <v>0.14133490000000001</v>
      </c>
      <c r="O638" s="126">
        <v>0.15985938099999999</v>
      </c>
      <c r="P638" s="126">
        <v>9.7781324000000003E-2</v>
      </c>
      <c r="Q638" s="126">
        <v>1.5590015310000001</v>
      </c>
      <c r="R638" s="135">
        <v>9.2899999999999996E-2</v>
      </c>
      <c r="S638" s="126"/>
      <c r="T638" s="126">
        <v>2.2718952000000001E-2</v>
      </c>
      <c r="U638" s="126">
        <v>-2.5883666999999999E-2</v>
      </c>
      <c r="V638" s="126">
        <v>0.134180562</v>
      </c>
      <c r="W638" s="126">
        <v>0.12530372300000001</v>
      </c>
      <c r="X638" s="126">
        <v>7.8593466000000001E-2</v>
      </c>
      <c r="Y638" s="126">
        <v>1.397818821</v>
      </c>
      <c r="Z638" s="135">
        <v>6.93E-2</v>
      </c>
      <c r="AA638" s="126"/>
      <c r="AB638" s="126"/>
      <c r="AC638" s="126"/>
      <c r="AD638" s="126"/>
      <c r="AE638" s="126"/>
      <c r="AF638" s="135">
        <v>2.3599999999999999E-2</v>
      </c>
      <c r="AG638" s="126">
        <v>0.16118271000000001</v>
      </c>
      <c r="AH638" s="126"/>
      <c r="AI638" s="126"/>
      <c r="AJ638" s="126"/>
      <c r="AK638" s="126"/>
    </row>
    <row r="639" spans="1:37" ht="18" customHeight="1">
      <c r="A639" s="126"/>
      <c r="B639" s="126"/>
      <c r="C639" s="126"/>
      <c r="D639" s="126"/>
      <c r="E639" s="126"/>
      <c r="F639" s="134">
        <v>43070</v>
      </c>
      <c r="G639" s="134">
        <v>43435</v>
      </c>
      <c r="H639" s="134">
        <v>40148</v>
      </c>
      <c r="I639" s="134">
        <v>41974</v>
      </c>
      <c r="J639" s="134">
        <v>43070</v>
      </c>
      <c r="K639" s="126"/>
      <c r="L639" s="126">
        <v>5.8498151999999998E-2</v>
      </c>
      <c r="M639" s="126">
        <v>-1.2468648000000001E-2</v>
      </c>
      <c r="N639" s="126">
        <v>0.114944221</v>
      </c>
      <c r="O639" s="126">
        <v>9.7781324000000003E-2</v>
      </c>
      <c r="P639" s="126">
        <v>5.8498151999999998E-2</v>
      </c>
      <c r="Q639" s="126">
        <v>1.3733502639999999</v>
      </c>
      <c r="R639" s="135">
        <v>6.5500000000000003E-2</v>
      </c>
      <c r="S639" s="126"/>
      <c r="T639" s="126">
        <v>4.6875676999999998E-2</v>
      </c>
      <c r="U639" s="126">
        <v>-2.5883666999999999E-2</v>
      </c>
      <c r="V639" s="126">
        <v>8.4059724000000002E-2</v>
      </c>
      <c r="W639" s="126">
        <v>7.8593466000000001E-2</v>
      </c>
      <c r="X639" s="126">
        <v>4.6875676999999998E-2</v>
      </c>
      <c r="Y639" s="126">
        <v>1.2592557579999999</v>
      </c>
      <c r="Z639" s="135">
        <v>4.7199999999999999E-2</v>
      </c>
      <c r="AA639" s="126"/>
      <c r="AB639" s="126"/>
      <c r="AC639" s="126"/>
      <c r="AD639" s="126"/>
      <c r="AE639" s="126"/>
      <c r="AF639" s="135">
        <v>1.83E-2</v>
      </c>
      <c r="AG639" s="126">
        <v>0.114094506</v>
      </c>
      <c r="AH639" s="126"/>
      <c r="AI639" s="126"/>
      <c r="AJ639" s="126"/>
      <c r="AK639" s="126"/>
    </row>
    <row r="640" spans="1:37" ht="18" customHeight="1">
      <c r="A640" s="126"/>
      <c r="B640" s="126"/>
      <c r="C640" s="126"/>
      <c r="D640" s="126"/>
      <c r="E640" s="126"/>
      <c r="F640" s="134">
        <v>43435</v>
      </c>
      <c r="G640" s="134">
        <v>40878</v>
      </c>
      <c r="H640" s="134">
        <v>39417</v>
      </c>
      <c r="I640" s="134">
        <v>37591</v>
      </c>
      <c r="J640" s="134">
        <v>44531</v>
      </c>
      <c r="K640" s="126"/>
      <c r="L640" s="126">
        <v>-1.2468648000000001E-2</v>
      </c>
      <c r="M640" s="126">
        <v>-5.5772149E-2</v>
      </c>
      <c r="N640" s="126">
        <v>3.2035421000000001E-2</v>
      </c>
      <c r="O640" s="126">
        <v>-0.110106469</v>
      </c>
      <c r="P640" s="126">
        <v>0.16416114700000001</v>
      </c>
      <c r="Q640" s="126">
        <v>1.018009554</v>
      </c>
      <c r="R640" s="135">
        <v>3.5999999999999999E-3</v>
      </c>
      <c r="S640" s="126"/>
      <c r="T640" s="126">
        <v>-2.5883666999999999E-2</v>
      </c>
      <c r="U640" s="126">
        <v>-5.3316501000000002E-2</v>
      </c>
      <c r="V640" s="126">
        <v>1.0598691E-2</v>
      </c>
      <c r="W640" s="126">
        <v>-0.103872702</v>
      </c>
      <c r="X640" s="126">
        <v>0.116135562</v>
      </c>
      <c r="Y640" s="126">
        <v>0.94521901500000005</v>
      </c>
      <c r="Z640" s="135">
        <v>-1.12E-2</v>
      </c>
      <c r="AA640" s="126"/>
      <c r="AB640" s="126"/>
      <c r="AC640" s="126"/>
      <c r="AD640" s="126"/>
      <c r="AE640" s="126"/>
      <c r="AF640" s="135">
        <v>1.4800000000000001E-2</v>
      </c>
      <c r="AG640" s="126">
        <v>7.2790539000000001E-2</v>
      </c>
      <c r="AH640" s="126"/>
      <c r="AI640" s="126"/>
      <c r="AJ640" s="126"/>
      <c r="AK640" s="126"/>
    </row>
    <row r="641" spans="1:37" ht="18" customHeight="1">
      <c r="A641" s="126"/>
      <c r="B641" s="126"/>
      <c r="C641" s="126"/>
      <c r="D641" s="126"/>
      <c r="E641" s="126"/>
      <c r="F641" s="134">
        <v>41974</v>
      </c>
      <c r="G641" s="134">
        <v>41244</v>
      </c>
      <c r="H641" s="134">
        <v>40878</v>
      </c>
      <c r="I641" s="134">
        <v>42339</v>
      </c>
      <c r="J641" s="134">
        <v>39052</v>
      </c>
      <c r="K641" s="126"/>
      <c r="L641" s="126">
        <v>9.7781324000000003E-2</v>
      </c>
      <c r="M641" s="126">
        <v>0.103943622</v>
      </c>
      <c r="N641" s="126">
        <v>-5.5772149E-2</v>
      </c>
      <c r="O641" s="126">
        <v>4.2629688999999998E-2</v>
      </c>
      <c r="P641" s="126">
        <v>0.162901881</v>
      </c>
      <c r="Q641" s="126">
        <v>1.421175531</v>
      </c>
      <c r="R641" s="135">
        <v>7.2800000000000004E-2</v>
      </c>
      <c r="S641" s="126"/>
      <c r="T641" s="126">
        <v>7.8593466000000001E-2</v>
      </c>
      <c r="U641" s="126">
        <v>0.100915194</v>
      </c>
      <c r="V641" s="126">
        <v>-5.3316501000000002E-2</v>
      </c>
      <c r="W641" s="126">
        <v>1.8520312000000001E-2</v>
      </c>
      <c r="X641" s="126">
        <v>0.106798614</v>
      </c>
      <c r="Y641" s="126">
        <v>1.285967155</v>
      </c>
      <c r="Z641" s="135">
        <v>5.16E-2</v>
      </c>
      <c r="AA641" s="126"/>
      <c r="AB641" s="126"/>
      <c r="AC641" s="126"/>
      <c r="AD641" s="126"/>
      <c r="AE641" s="126"/>
      <c r="AF641" s="135">
        <v>2.12E-2</v>
      </c>
      <c r="AG641" s="126">
        <v>0.13520837599999999</v>
      </c>
      <c r="AH641" s="126"/>
      <c r="AI641" s="126"/>
      <c r="AJ641" s="126"/>
      <c r="AK641" s="126"/>
    </row>
    <row r="642" spans="1:37" ht="18" customHeight="1">
      <c r="A642" s="126"/>
      <c r="B642" s="126"/>
      <c r="C642" s="126"/>
      <c r="D642" s="126"/>
      <c r="E642" s="126"/>
      <c r="F642" s="134">
        <v>41609</v>
      </c>
      <c r="G642" s="134">
        <v>37591</v>
      </c>
      <c r="H642" s="134">
        <v>44166</v>
      </c>
      <c r="I642" s="134">
        <v>40878</v>
      </c>
      <c r="J642" s="134">
        <v>43435</v>
      </c>
      <c r="K642" s="126"/>
      <c r="L642" s="126">
        <v>0.17569069600000001</v>
      </c>
      <c r="M642" s="126">
        <v>-0.110106469</v>
      </c>
      <c r="N642" s="126">
        <v>-2.7078563999999999E-2</v>
      </c>
      <c r="O642" s="126">
        <v>-5.5772149E-2</v>
      </c>
      <c r="P642" s="126">
        <v>-1.2468648000000001E-2</v>
      </c>
      <c r="Q642" s="126">
        <v>0.97070260600000002</v>
      </c>
      <c r="R642" s="135">
        <v>-5.8999999999999999E-3</v>
      </c>
      <c r="S642" s="126"/>
      <c r="T642" s="126">
        <v>0.152406498</v>
      </c>
      <c r="U642" s="126">
        <v>-0.103872702</v>
      </c>
      <c r="V642" s="126">
        <v>-2.9131743000000002E-2</v>
      </c>
      <c r="W642" s="126">
        <v>-5.3316501000000002E-2</v>
      </c>
      <c r="X642" s="126">
        <v>-2.5883666999999999E-2</v>
      </c>
      <c r="Y642" s="126">
        <v>0.94195468199999999</v>
      </c>
      <c r="Z642" s="135">
        <v>-1.1900000000000001E-2</v>
      </c>
      <c r="AA642" s="126"/>
      <c r="AB642" s="126"/>
      <c r="AC642" s="126"/>
      <c r="AD642" s="126"/>
      <c r="AE642" s="126"/>
      <c r="AF642" s="135">
        <v>6.0000000000000001E-3</v>
      </c>
      <c r="AG642" s="126">
        <v>2.8747925000000001E-2</v>
      </c>
      <c r="AH642" s="126"/>
      <c r="AI642" s="126"/>
      <c r="AJ642" s="126"/>
      <c r="AK642" s="126"/>
    </row>
    <row r="643" spans="1:37" ht="18" customHeight="1">
      <c r="A643" s="126"/>
      <c r="B643" s="126"/>
      <c r="C643" s="126"/>
      <c r="D643" s="126"/>
      <c r="E643" s="126"/>
      <c r="F643" s="134">
        <v>37956</v>
      </c>
      <c r="G643" s="134">
        <v>40878</v>
      </c>
      <c r="H643" s="134">
        <v>39417</v>
      </c>
      <c r="I643" s="134">
        <v>39052</v>
      </c>
      <c r="J643" s="134">
        <v>44896</v>
      </c>
      <c r="K643" s="126"/>
      <c r="L643" s="126">
        <v>5.7538615000000001E-2</v>
      </c>
      <c r="M643" s="126">
        <v>-5.5772149E-2</v>
      </c>
      <c r="N643" s="126">
        <v>3.2035421000000001E-2</v>
      </c>
      <c r="O643" s="126">
        <v>0.162901881</v>
      </c>
      <c r="P643" s="126">
        <v>-7.6337504E-2</v>
      </c>
      <c r="Q643" s="126">
        <v>1.1279098890000001</v>
      </c>
      <c r="R643" s="135">
        <v>2.4400000000000002E-2</v>
      </c>
      <c r="S643" s="126"/>
      <c r="T643" s="126">
        <v>2.2718952000000001E-2</v>
      </c>
      <c r="U643" s="126">
        <v>-5.3316501000000002E-2</v>
      </c>
      <c r="V643" s="126">
        <v>1.0598691E-2</v>
      </c>
      <c r="W643" s="126">
        <v>0.106798614</v>
      </c>
      <c r="X643" s="126">
        <v>-0.100910782</v>
      </c>
      <c r="Y643" s="126">
        <v>0.98598806900000002</v>
      </c>
      <c r="Z643" s="135">
        <v>-2.8E-3</v>
      </c>
      <c r="AA643" s="126"/>
      <c r="AB643" s="126"/>
      <c r="AC643" s="126"/>
      <c r="AD643" s="126"/>
      <c r="AE643" s="126"/>
      <c r="AF643" s="135">
        <v>2.7199999999999998E-2</v>
      </c>
      <c r="AG643" s="126">
        <v>0.14192182</v>
      </c>
      <c r="AH643" s="126"/>
      <c r="AI643" s="126"/>
      <c r="AJ643" s="126"/>
      <c r="AK643" s="126"/>
    </row>
    <row r="644" spans="1:37" ht="18" customHeight="1">
      <c r="A644" s="126"/>
      <c r="B644" s="126"/>
      <c r="C644" s="126"/>
      <c r="D644" s="126"/>
      <c r="E644" s="126"/>
      <c r="F644" s="134">
        <v>41244</v>
      </c>
      <c r="G644" s="134">
        <v>40878</v>
      </c>
      <c r="H644" s="134">
        <v>41609</v>
      </c>
      <c r="I644" s="134">
        <v>44166</v>
      </c>
      <c r="J644" s="134">
        <v>38322</v>
      </c>
      <c r="K644" s="126"/>
      <c r="L644" s="126">
        <v>0.103943622</v>
      </c>
      <c r="M644" s="126">
        <v>-5.5772149E-2</v>
      </c>
      <c r="N644" s="126">
        <v>0.17569069600000001</v>
      </c>
      <c r="O644" s="126">
        <v>-2.7078563999999999E-2</v>
      </c>
      <c r="P644" s="126">
        <v>0.22464052400000001</v>
      </c>
      <c r="Q644" s="126">
        <v>1.5241305700000001</v>
      </c>
      <c r="R644" s="135">
        <v>8.7900000000000006E-2</v>
      </c>
      <c r="S644" s="126"/>
      <c r="T644" s="126">
        <v>0.100915194</v>
      </c>
      <c r="U644" s="126">
        <v>-5.3316501000000002E-2</v>
      </c>
      <c r="V644" s="126">
        <v>0.152406498</v>
      </c>
      <c r="W644" s="126">
        <v>-2.9131743000000002E-2</v>
      </c>
      <c r="X644" s="126">
        <v>0.13047150199999999</v>
      </c>
      <c r="Y644" s="126">
        <v>1.3516755220000001</v>
      </c>
      <c r="Z644" s="135">
        <v>6.2100000000000002E-2</v>
      </c>
      <c r="AA644" s="126"/>
      <c r="AB644" s="126"/>
      <c r="AC644" s="126"/>
      <c r="AD644" s="126"/>
      <c r="AE644" s="126"/>
      <c r="AF644" s="135">
        <v>2.58E-2</v>
      </c>
      <c r="AG644" s="126">
        <v>0.172455048</v>
      </c>
      <c r="AH644" s="126"/>
      <c r="AI644" s="126"/>
      <c r="AJ644" s="126"/>
      <c r="AK644" s="126"/>
    </row>
    <row r="645" spans="1:37" ht="18" customHeight="1">
      <c r="A645" s="126"/>
      <c r="B645" s="126"/>
      <c r="C645" s="126"/>
      <c r="D645" s="126"/>
      <c r="E645" s="126"/>
      <c r="F645" s="134">
        <v>40148</v>
      </c>
      <c r="G645" s="134">
        <v>41609</v>
      </c>
      <c r="H645" s="134">
        <v>38687</v>
      </c>
      <c r="I645" s="134">
        <v>44531</v>
      </c>
      <c r="J645" s="134">
        <v>39417</v>
      </c>
      <c r="K645" s="126"/>
      <c r="L645" s="126">
        <v>0.114944221</v>
      </c>
      <c r="M645" s="126">
        <v>0.17569069600000001</v>
      </c>
      <c r="N645" s="126">
        <v>0.15985938099999999</v>
      </c>
      <c r="O645" s="126">
        <v>0.16416114700000001</v>
      </c>
      <c r="P645" s="126">
        <v>3.2035421000000001E-2</v>
      </c>
      <c r="Q645" s="126">
        <v>1.909212525</v>
      </c>
      <c r="R645" s="135">
        <v>0.1381</v>
      </c>
      <c r="S645" s="126"/>
      <c r="T645" s="126">
        <v>8.4059724000000002E-2</v>
      </c>
      <c r="U645" s="126">
        <v>0.152406498</v>
      </c>
      <c r="V645" s="126">
        <v>0.12530372300000001</v>
      </c>
      <c r="W645" s="126">
        <v>0.116135562</v>
      </c>
      <c r="X645" s="126">
        <v>1.0598691E-2</v>
      </c>
      <c r="Y645" s="126">
        <v>1.6298764240000001</v>
      </c>
      <c r="Z645" s="135">
        <v>0.1026</v>
      </c>
      <c r="AA645" s="126"/>
      <c r="AB645" s="126"/>
      <c r="AC645" s="126"/>
      <c r="AD645" s="126"/>
      <c r="AE645" s="126"/>
      <c r="AF645" s="135">
        <v>3.5400000000000001E-2</v>
      </c>
      <c r="AG645" s="126">
        <v>0.279336101</v>
      </c>
      <c r="AH645" s="126"/>
      <c r="AI645" s="126"/>
      <c r="AJ645" s="126"/>
      <c r="AK645" s="126"/>
    </row>
    <row r="646" spans="1:37" ht="18" customHeight="1">
      <c r="A646" s="126"/>
      <c r="B646" s="126"/>
      <c r="C646" s="126"/>
      <c r="D646" s="126"/>
      <c r="E646" s="126"/>
      <c r="F646" s="134">
        <v>41244</v>
      </c>
      <c r="G646" s="134">
        <v>38687</v>
      </c>
      <c r="H646" s="134">
        <v>41609</v>
      </c>
      <c r="I646" s="134">
        <v>44166</v>
      </c>
      <c r="J646" s="134">
        <v>43070</v>
      </c>
      <c r="K646" s="126"/>
      <c r="L646" s="126">
        <v>0.103943622</v>
      </c>
      <c r="M646" s="126">
        <v>0.15985938099999999</v>
      </c>
      <c r="N646" s="126">
        <v>0.17569069600000001</v>
      </c>
      <c r="O646" s="126">
        <v>-2.7078563999999999E-2</v>
      </c>
      <c r="P646" s="126">
        <v>5.8498151999999998E-2</v>
      </c>
      <c r="Q646" s="126">
        <v>1.601456116</v>
      </c>
      <c r="R646" s="135">
        <v>9.8799999999999999E-2</v>
      </c>
      <c r="S646" s="126"/>
      <c r="T646" s="126">
        <v>0.100915194</v>
      </c>
      <c r="U646" s="126">
        <v>0.12530372300000001</v>
      </c>
      <c r="V646" s="126">
        <v>0.152406498</v>
      </c>
      <c r="W646" s="126">
        <v>-2.9131743000000002E-2</v>
      </c>
      <c r="X646" s="126">
        <v>4.6875676999999998E-2</v>
      </c>
      <c r="Y646" s="126">
        <v>1.4864182239999999</v>
      </c>
      <c r="Z646" s="135">
        <v>8.2500000000000004E-2</v>
      </c>
      <c r="AA646" s="126"/>
      <c r="AB646" s="126"/>
      <c r="AC646" s="126"/>
      <c r="AD646" s="126"/>
      <c r="AE646" s="126"/>
      <c r="AF646" s="135">
        <v>1.6299999999999999E-2</v>
      </c>
      <c r="AG646" s="126">
        <v>0.115037892</v>
      </c>
      <c r="AH646" s="126"/>
      <c r="AI646" s="126"/>
      <c r="AJ646" s="126"/>
      <c r="AK646" s="126"/>
    </row>
    <row r="647" spans="1:37" ht="18" customHeight="1">
      <c r="A647" s="126"/>
      <c r="B647" s="126"/>
      <c r="C647" s="126"/>
      <c r="D647" s="126"/>
      <c r="E647" s="126"/>
      <c r="F647" s="134">
        <v>43800</v>
      </c>
      <c r="G647" s="134">
        <v>42705</v>
      </c>
      <c r="H647" s="134">
        <v>37956</v>
      </c>
      <c r="I647" s="134">
        <v>43800</v>
      </c>
      <c r="J647" s="134">
        <v>42339</v>
      </c>
      <c r="K647" s="126"/>
      <c r="L647" s="126">
        <v>0.14133490000000001</v>
      </c>
      <c r="M647" s="126">
        <v>4.8077380000000003E-2</v>
      </c>
      <c r="N647" s="126">
        <v>5.7538615000000001E-2</v>
      </c>
      <c r="O647" s="126">
        <v>0.14133490000000001</v>
      </c>
      <c r="P647" s="126">
        <v>4.2629688999999998E-2</v>
      </c>
      <c r="Q647" s="126">
        <v>1.538665503</v>
      </c>
      <c r="R647" s="135">
        <v>0.09</v>
      </c>
      <c r="S647" s="126"/>
      <c r="T647" s="126">
        <v>0.134180562</v>
      </c>
      <c r="U647" s="126">
        <v>3.7457123000000002E-2</v>
      </c>
      <c r="V647" s="126">
        <v>2.2718952000000001E-2</v>
      </c>
      <c r="W647" s="126">
        <v>0.134180562</v>
      </c>
      <c r="X647" s="126">
        <v>1.8520312000000001E-2</v>
      </c>
      <c r="Y647" s="126">
        <v>1.4148980959999999</v>
      </c>
      <c r="Z647" s="135">
        <v>7.1900000000000006E-2</v>
      </c>
      <c r="AA647" s="126"/>
      <c r="AB647" s="126"/>
      <c r="AC647" s="126"/>
      <c r="AD647" s="126"/>
      <c r="AE647" s="126"/>
      <c r="AF647" s="135">
        <v>1.8100000000000002E-2</v>
      </c>
      <c r="AG647" s="126">
        <v>0.123767407</v>
      </c>
      <c r="AH647" s="126"/>
      <c r="AI647" s="126"/>
      <c r="AJ647" s="126"/>
      <c r="AK647" s="126"/>
    </row>
    <row r="648" spans="1:37" ht="18" customHeight="1">
      <c r="A648" s="126"/>
      <c r="B648" s="126"/>
      <c r="C648" s="126"/>
      <c r="D648" s="126"/>
      <c r="E648" s="126"/>
      <c r="F648" s="134">
        <v>40878</v>
      </c>
      <c r="G648" s="134">
        <v>42339</v>
      </c>
      <c r="H648" s="134">
        <v>38687</v>
      </c>
      <c r="I648" s="134">
        <v>38687</v>
      </c>
      <c r="J648" s="134">
        <v>40878</v>
      </c>
      <c r="K648" s="126"/>
      <c r="L648" s="126">
        <v>-5.5772149E-2</v>
      </c>
      <c r="M648" s="126">
        <v>4.2629688999999998E-2</v>
      </c>
      <c r="N648" s="126">
        <v>0.15985938099999999</v>
      </c>
      <c r="O648" s="126">
        <v>0.15985938099999999</v>
      </c>
      <c r="P648" s="126">
        <v>-5.5772149E-2</v>
      </c>
      <c r="Q648" s="126">
        <v>1.2850583870000001</v>
      </c>
      <c r="R648" s="135">
        <v>5.1400000000000001E-2</v>
      </c>
      <c r="S648" s="126"/>
      <c r="T648" s="126">
        <v>-5.3316501000000002E-2</v>
      </c>
      <c r="U648" s="126">
        <v>1.8520312000000001E-2</v>
      </c>
      <c r="V648" s="126">
        <v>0.12530372300000001</v>
      </c>
      <c r="W648" s="126">
        <v>0.12530372300000001</v>
      </c>
      <c r="X648" s="126">
        <v>-5.3316501000000002E-2</v>
      </c>
      <c r="Y648" s="126">
        <v>1.176442151</v>
      </c>
      <c r="Z648" s="135">
        <v>3.3000000000000002E-2</v>
      </c>
      <c r="AA648" s="126"/>
      <c r="AB648" s="126"/>
      <c r="AC648" s="126"/>
      <c r="AD648" s="126"/>
      <c r="AE648" s="126"/>
      <c r="AF648" s="135">
        <v>1.84E-2</v>
      </c>
      <c r="AG648" s="126">
        <v>0.108616236</v>
      </c>
      <c r="AH648" s="126"/>
      <c r="AI648" s="126"/>
      <c r="AJ648" s="126"/>
      <c r="AK648" s="126"/>
    </row>
    <row r="649" spans="1:37" ht="18" customHeight="1">
      <c r="A649" s="126"/>
      <c r="B649" s="126"/>
      <c r="C649" s="126"/>
      <c r="D649" s="126"/>
      <c r="E649" s="126"/>
      <c r="F649" s="134">
        <v>40513</v>
      </c>
      <c r="G649" s="134">
        <v>41609</v>
      </c>
      <c r="H649" s="134">
        <v>43800</v>
      </c>
      <c r="I649" s="134">
        <v>41244</v>
      </c>
      <c r="J649" s="134">
        <v>43800</v>
      </c>
      <c r="K649" s="126"/>
      <c r="L649" s="126">
        <v>-2.3338489999999998E-3</v>
      </c>
      <c r="M649" s="126">
        <v>0.17569069600000001</v>
      </c>
      <c r="N649" s="126">
        <v>0.14133490000000001</v>
      </c>
      <c r="O649" s="126">
        <v>0.103943622</v>
      </c>
      <c r="P649" s="126">
        <v>0.14133490000000001</v>
      </c>
      <c r="Q649" s="126">
        <v>1.7506204519999999</v>
      </c>
      <c r="R649" s="135">
        <v>0.11849999999999999</v>
      </c>
      <c r="S649" s="126"/>
      <c r="T649" s="126">
        <v>-1.3027189E-2</v>
      </c>
      <c r="U649" s="126">
        <v>0.152406498</v>
      </c>
      <c r="V649" s="126">
        <v>0.134180562</v>
      </c>
      <c r="W649" s="126">
        <v>0.100915194</v>
      </c>
      <c r="X649" s="126">
        <v>0.134180562</v>
      </c>
      <c r="Y649" s="126">
        <v>1.663053925</v>
      </c>
      <c r="Z649" s="135">
        <v>0.1071</v>
      </c>
      <c r="AA649" s="126"/>
      <c r="AB649" s="126"/>
      <c r="AC649" s="126"/>
      <c r="AD649" s="126"/>
      <c r="AE649" s="126"/>
      <c r="AF649" s="135">
        <v>1.14E-2</v>
      </c>
      <c r="AG649" s="126">
        <v>8.7566526000000006E-2</v>
      </c>
      <c r="AH649" s="126"/>
      <c r="AI649" s="126"/>
      <c r="AJ649" s="126"/>
      <c r="AK649" s="126"/>
    </row>
    <row r="650" spans="1:37" ht="18" customHeight="1">
      <c r="A650" s="126"/>
      <c r="B650" s="126"/>
      <c r="C650" s="126"/>
      <c r="D650" s="126"/>
      <c r="E650" s="126"/>
      <c r="F650" s="134">
        <v>38687</v>
      </c>
      <c r="G650" s="134">
        <v>41244</v>
      </c>
      <c r="H650" s="134">
        <v>40513</v>
      </c>
      <c r="I650" s="134">
        <v>40513</v>
      </c>
      <c r="J650" s="134">
        <v>43070</v>
      </c>
      <c r="K650" s="126"/>
      <c r="L650" s="126">
        <v>0.15985938099999999</v>
      </c>
      <c r="M650" s="126">
        <v>0.103943622</v>
      </c>
      <c r="N650" s="126">
        <v>-2.3338489999999998E-3</v>
      </c>
      <c r="O650" s="126">
        <v>-2.3338489999999998E-3</v>
      </c>
      <c r="P650" s="126">
        <v>5.8498151999999998E-2</v>
      </c>
      <c r="Q650" s="126">
        <v>1.3738725860000001</v>
      </c>
      <c r="R650" s="135">
        <v>6.5600000000000006E-2</v>
      </c>
      <c r="S650" s="126"/>
      <c r="T650" s="126">
        <v>0.12530372300000001</v>
      </c>
      <c r="U650" s="126">
        <v>0.100915194</v>
      </c>
      <c r="V650" s="126">
        <v>-1.3027189E-2</v>
      </c>
      <c r="W650" s="126">
        <v>-1.3027189E-2</v>
      </c>
      <c r="X650" s="126">
        <v>4.6875676999999998E-2</v>
      </c>
      <c r="Y650" s="126">
        <v>1.2802305970000001</v>
      </c>
      <c r="Z650" s="135">
        <v>5.0599999999999999E-2</v>
      </c>
      <c r="AA650" s="126"/>
      <c r="AB650" s="126"/>
      <c r="AC650" s="126"/>
      <c r="AD650" s="126"/>
      <c r="AE650" s="126"/>
      <c r="AF650" s="135">
        <v>1.49E-2</v>
      </c>
      <c r="AG650" s="126">
        <v>9.3641988999999995E-2</v>
      </c>
      <c r="AH650" s="126"/>
      <c r="AI650" s="126"/>
      <c r="AJ650" s="126"/>
      <c r="AK650" s="126"/>
    </row>
    <row r="651" spans="1:37" ht="18" customHeight="1">
      <c r="A651" s="126"/>
      <c r="B651" s="126"/>
      <c r="C651" s="126"/>
      <c r="D651" s="126"/>
      <c r="E651" s="126"/>
      <c r="F651" s="134">
        <v>40878</v>
      </c>
      <c r="G651" s="134">
        <v>42339</v>
      </c>
      <c r="H651" s="134">
        <v>44166</v>
      </c>
      <c r="I651" s="134">
        <v>39052</v>
      </c>
      <c r="J651" s="134">
        <v>43070</v>
      </c>
      <c r="K651" s="126"/>
      <c r="L651" s="126">
        <v>-5.5772149E-2</v>
      </c>
      <c r="M651" s="126">
        <v>4.2629688999999998E-2</v>
      </c>
      <c r="N651" s="126">
        <v>-2.7078563999999999E-2</v>
      </c>
      <c r="O651" s="126">
        <v>0.162901881</v>
      </c>
      <c r="P651" s="126">
        <v>5.8498151999999998E-2</v>
      </c>
      <c r="Q651" s="126">
        <v>1.1986297269999999</v>
      </c>
      <c r="R651" s="135">
        <v>3.6900000000000002E-2</v>
      </c>
      <c r="S651" s="126"/>
      <c r="T651" s="126">
        <v>-5.3316501000000002E-2</v>
      </c>
      <c r="U651" s="126">
        <v>1.8520312000000001E-2</v>
      </c>
      <c r="V651" s="126">
        <v>-2.9131743000000002E-2</v>
      </c>
      <c r="W651" s="126">
        <v>0.106798614</v>
      </c>
      <c r="X651" s="126">
        <v>4.6875676999999998E-2</v>
      </c>
      <c r="Y651" s="126">
        <v>1.093896792</v>
      </c>
      <c r="Z651" s="135">
        <v>1.8100000000000002E-2</v>
      </c>
      <c r="AA651" s="126"/>
      <c r="AB651" s="126"/>
      <c r="AC651" s="126"/>
      <c r="AD651" s="126"/>
      <c r="AE651" s="126"/>
      <c r="AF651" s="135">
        <v>1.8800000000000001E-2</v>
      </c>
      <c r="AG651" s="126">
        <v>0.104732935</v>
      </c>
      <c r="AH651" s="126"/>
      <c r="AI651" s="126"/>
      <c r="AJ651" s="126"/>
      <c r="AK651" s="126"/>
    </row>
    <row r="652" spans="1:37" ht="18" customHeight="1">
      <c r="A652" s="126"/>
      <c r="B652" s="126"/>
      <c r="C652" s="126"/>
      <c r="D652" s="126"/>
      <c r="E652" s="126"/>
      <c r="F652" s="134">
        <v>40878</v>
      </c>
      <c r="G652" s="134">
        <v>37956</v>
      </c>
      <c r="H652" s="134">
        <v>43070</v>
      </c>
      <c r="I652" s="134">
        <v>37591</v>
      </c>
      <c r="J652" s="134">
        <v>39417</v>
      </c>
      <c r="K652" s="126"/>
      <c r="L652" s="126">
        <v>-5.5772149E-2</v>
      </c>
      <c r="M652" s="126">
        <v>5.7538615000000001E-2</v>
      </c>
      <c r="N652" s="126">
        <v>5.8498151999999998E-2</v>
      </c>
      <c r="O652" s="126">
        <v>-0.110106469</v>
      </c>
      <c r="P652" s="126">
        <v>3.2035421000000001E-2</v>
      </c>
      <c r="Q652" s="126">
        <v>0.98235116899999997</v>
      </c>
      <c r="R652" s="135">
        <v>-3.5999999999999999E-3</v>
      </c>
      <c r="S652" s="126"/>
      <c r="T652" s="126">
        <v>-5.3316501000000002E-2</v>
      </c>
      <c r="U652" s="126">
        <v>2.2718952000000001E-2</v>
      </c>
      <c r="V652" s="126">
        <v>4.6875676999999998E-2</v>
      </c>
      <c r="W652" s="126">
        <v>-0.103872702</v>
      </c>
      <c r="X652" s="126">
        <v>1.0598691E-2</v>
      </c>
      <c r="Y652" s="126">
        <v>0.925893666</v>
      </c>
      <c r="Z652" s="135">
        <v>-1.5299999999999999E-2</v>
      </c>
      <c r="AA652" s="126"/>
      <c r="AB652" s="126"/>
      <c r="AC652" s="126"/>
      <c r="AD652" s="126"/>
      <c r="AE652" s="126"/>
      <c r="AF652" s="135">
        <v>1.17E-2</v>
      </c>
      <c r="AG652" s="126">
        <v>5.6457502999999999E-2</v>
      </c>
      <c r="AH652" s="126"/>
      <c r="AI652" s="126"/>
      <c r="AJ652" s="126"/>
      <c r="AK652" s="126"/>
    </row>
    <row r="653" spans="1:37" ht="18" customHeight="1">
      <c r="A653" s="126"/>
      <c r="B653" s="126"/>
      <c r="C653" s="126"/>
      <c r="D653" s="126"/>
      <c r="E653" s="126"/>
      <c r="F653" s="134">
        <v>44166</v>
      </c>
      <c r="G653" s="134">
        <v>39052</v>
      </c>
      <c r="H653" s="134">
        <v>42705</v>
      </c>
      <c r="I653" s="134">
        <v>42339</v>
      </c>
      <c r="J653" s="134">
        <v>39052</v>
      </c>
      <c r="K653" s="126"/>
      <c r="L653" s="126">
        <v>-2.7078563999999999E-2</v>
      </c>
      <c r="M653" s="126">
        <v>0.162901881</v>
      </c>
      <c r="N653" s="126">
        <v>4.8077380000000003E-2</v>
      </c>
      <c r="O653" s="126">
        <v>4.2629688999999998E-2</v>
      </c>
      <c r="P653" s="126">
        <v>0.162901881</v>
      </c>
      <c r="Q653" s="126">
        <v>1.476142501</v>
      </c>
      <c r="R653" s="135">
        <v>8.1000000000000003E-2</v>
      </c>
      <c r="S653" s="126"/>
      <c r="T653" s="126">
        <v>-2.9131743000000002E-2</v>
      </c>
      <c r="U653" s="126">
        <v>0.106798614</v>
      </c>
      <c r="V653" s="126">
        <v>3.7457123000000002E-2</v>
      </c>
      <c r="W653" s="126">
        <v>1.8520312000000001E-2</v>
      </c>
      <c r="X653" s="126">
        <v>0.106798614</v>
      </c>
      <c r="Y653" s="126">
        <v>1.271812336</v>
      </c>
      <c r="Z653" s="135">
        <v>4.9299999999999997E-2</v>
      </c>
      <c r="AA653" s="126"/>
      <c r="AB653" s="126"/>
      <c r="AC653" s="126"/>
      <c r="AD653" s="126"/>
      <c r="AE653" s="126"/>
      <c r="AF653" s="135">
        <v>3.1699999999999999E-2</v>
      </c>
      <c r="AG653" s="126">
        <v>0.20433016500000001</v>
      </c>
      <c r="AH653" s="126"/>
      <c r="AI653" s="126"/>
      <c r="AJ653" s="126"/>
      <c r="AK653" s="126"/>
    </row>
    <row r="654" spans="1:37" ht="18" customHeight="1">
      <c r="A654" s="126"/>
      <c r="B654" s="126"/>
      <c r="C654" s="126"/>
      <c r="D654" s="126"/>
      <c r="E654" s="126"/>
      <c r="F654" s="134">
        <v>43070</v>
      </c>
      <c r="G654" s="134">
        <v>44531</v>
      </c>
      <c r="H654" s="134">
        <v>44896</v>
      </c>
      <c r="I654" s="134">
        <v>42339</v>
      </c>
      <c r="J654" s="134">
        <v>37591</v>
      </c>
      <c r="K654" s="126"/>
      <c r="L654" s="126">
        <v>5.8498151999999998E-2</v>
      </c>
      <c r="M654" s="126">
        <v>0.16416114700000001</v>
      </c>
      <c r="N654" s="126">
        <v>-7.6337504E-2</v>
      </c>
      <c r="O654" s="126">
        <v>4.2629688999999998E-2</v>
      </c>
      <c r="P654" s="126">
        <v>-0.110106469</v>
      </c>
      <c r="Q654" s="126">
        <v>1.0820366109999999</v>
      </c>
      <c r="R654" s="135">
        <v>1.5900000000000001E-2</v>
      </c>
      <c r="S654" s="126"/>
      <c r="T654" s="126">
        <v>4.6875676999999998E-2</v>
      </c>
      <c r="U654" s="126">
        <v>0.116135562</v>
      </c>
      <c r="V654" s="126">
        <v>-0.100910782</v>
      </c>
      <c r="W654" s="126">
        <v>1.8520312000000001E-2</v>
      </c>
      <c r="X654" s="126">
        <v>-0.103872702</v>
      </c>
      <c r="Y654" s="126">
        <v>0.97701631</v>
      </c>
      <c r="Z654" s="135">
        <v>-4.5999999999999999E-3</v>
      </c>
      <c r="AA654" s="126"/>
      <c r="AB654" s="126"/>
      <c r="AC654" s="126"/>
      <c r="AD654" s="126"/>
      <c r="AE654" s="126"/>
      <c r="AF654" s="135">
        <v>2.0500000000000001E-2</v>
      </c>
      <c r="AG654" s="126">
        <v>0.105020301</v>
      </c>
      <c r="AH654" s="126"/>
      <c r="AI654" s="126"/>
      <c r="AJ654" s="126"/>
      <c r="AK654" s="126"/>
    </row>
    <row r="655" spans="1:37" ht="18" customHeight="1">
      <c r="A655" s="126"/>
      <c r="B655" s="126"/>
      <c r="C655" s="126"/>
      <c r="D655" s="126"/>
      <c r="E655" s="126"/>
      <c r="F655" s="134">
        <v>42339</v>
      </c>
      <c r="G655" s="134">
        <v>44166</v>
      </c>
      <c r="H655" s="134">
        <v>40148</v>
      </c>
      <c r="I655" s="134">
        <v>41974</v>
      </c>
      <c r="J655" s="134">
        <v>44531</v>
      </c>
      <c r="K655" s="126"/>
      <c r="L655" s="126">
        <v>4.2629688999999998E-2</v>
      </c>
      <c r="M655" s="126">
        <v>-2.7078563999999999E-2</v>
      </c>
      <c r="N655" s="126">
        <v>0.114944221</v>
      </c>
      <c r="O655" s="126">
        <v>9.7781324000000003E-2</v>
      </c>
      <c r="P655" s="126">
        <v>0.16416114700000001</v>
      </c>
      <c r="Q655" s="126">
        <v>1.480585796</v>
      </c>
      <c r="R655" s="135">
        <v>8.1600000000000006E-2</v>
      </c>
      <c r="S655" s="126"/>
      <c r="T655" s="126">
        <v>1.8520312000000001E-2</v>
      </c>
      <c r="U655" s="126">
        <v>-2.9131743000000002E-2</v>
      </c>
      <c r="V655" s="126">
        <v>8.4059724000000002E-2</v>
      </c>
      <c r="W655" s="126">
        <v>7.8593466000000001E-2</v>
      </c>
      <c r="X655" s="126">
        <v>0.116135562</v>
      </c>
      <c r="Y655" s="126">
        <v>1.3075789799999999</v>
      </c>
      <c r="Z655" s="135">
        <v>5.5100000000000003E-2</v>
      </c>
      <c r="AA655" s="126"/>
      <c r="AB655" s="126"/>
      <c r="AC655" s="126"/>
      <c r="AD655" s="126"/>
      <c r="AE655" s="126"/>
      <c r="AF655" s="135">
        <v>2.6499999999999999E-2</v>
      </c>
      <c r="AG655" s="126">
        <v>0.17300681600000001</v>
      </c>
      <c r="AH655" s="126"/>
      <c r="AI655" s="126"/>
      <c r="AJ655" s="126"/>
      <c r="AK655" s="126"/>
    </row>
    <row r="656" spans="1:37" ht="18" customHeight="1">
      <c r="A656" s="126"/>
      <c r="B656" s="126"/>
      <c r="C656" s="126"/>
      <c r="D656" s="126"/>
      <c r="E656" s="126"/>
      <c r="F656" s="134">
        <v>44896</v>
      </c>
      <c r="G656" s="134">
        <v>38687</v>
      </c>
      <c r="H656" s="134">
        <v>42705</v>
      </c>
      <c r="I656" s="134">
        <v>38322</v>
      </c>
      <c r="J656" s="134">
        <v>40513</v>
      </c>
      <c r="K656" s="126"/>
      <c r="L656" s="126">
        <v>-7.6337504E-2</v>
      </c>
      <c r="M656" s="126">
        <v>0.15985938099999999</v>
      </c>
      <c r="N656" s="126">
        <v>4.8077380000000003E-2</v>
      </c>
      <c r="O656" s="126">
        <v>0.22464052400000001</v>
      </c>
      <c r="P656" s="126">
        <v>-2.3338489999999998E-3</v>
      </c>
      <c r="Q656" s="126">
        <v>1.4246211689999999</v>
      </c>
      <c r="R656" s="135">
        <v>7.3300000000000004E-2</v>
      </c>
      <c r="S656" s="126"/>
      <c r="T656" s="126">
        <v>-0.100910782</v>
      </c>
      <c r="U656" s="126">
        <v>0.12530372300000001</v>
      </c>
      <c r="V656" s="126">
        <v>3.7457123000000002E-2</v>
      </c>
      <c r="W656" s="126">
        <v>0.13047150199999999</v>
      </c>
      <c r="X656" s="126">
        <v>-1.3027189E-2</v>
      </c>
      <c r="Y656" s="126">
        <v>1.1963728769999999</v>
      </c>
      <c r="Z656" s="135">
        <v>3.6499999999999998E-2</v>
      </c>
      <c r="AA656" s="126"/>
      <c r="AB656" s="126"/>
      <c r="AC656" s="126"/>
      <c r="AD656" s="126"/>
      <c r="AE656" s="126"/>
      <c r="AF656" s="135">
        <v>3.6799999999999999E-2</v>
      </c>
      <c r="AG656" s="126">
        <v>0.22824829199999999</v>
      </c>
      <c r="AH656" s="126"/>
      <c r="AI656" s="126"/>
      <c r="AJ656" s="126"/>
      <c r="AK656" s="126"/>
    </row>
    <row r="657" spans="1:37" ht="18" customHeight="1">
      <c r="A657" s="126"/>
      <c r="B657" s="126"/>
      <c r="C657" s="126"/>
      <c r="D657" s="126"/>
      <c r="E657" s="126"/>
      <c r="F657" s="134">
        <v>37591</v>
      </c>
      <c r="G657" s="134">
        <v>38687</v>
      </c>
      <c r="H657" s="134">
        <v>40148</v>
      </c>
      <c r="I657" s="134">
        <v>44531</v>
      </c>
      <c r="J657" s="134">
        <v>40148</v>
      </c>
      <c r="K657" s="126"/>
      <c r="L657" s="126">
        <v>-0.110106469</v>
      </c>
      <c r="M657" s="126">
        <v>0.15985938099999999</v>
      </c>
      <c r="N657" s="126">
        <v>0.114944221</v>
      </c>
      <c r="O657" s="126">
        <v>0.16416114700000001</v>
      </c>
      <c r="P657" s="126">
        <v>0.114944221</v>
      </c>
      <c r="Q657" s="126">
        <v>1.558622631</v>
      </c>
      <c r="R657" s="135">
        <v>9.2799999999999994E-2</v>
      </c>
      <c r="S657" s="126"/>
      <c r="T657" s="126">
        <v>-0.103872702</v>
      </c>
      <c r="U657" s="126">
        <v>0.12530372300000001</v>
      </c>
      <c r="V657" s="126">
        <v>8.4059724000000002E-2</v>
      </c>
      <c r="W657" s="126">
        <v>0.116135562</v>
      </c>
      <c r="X657" s="126">
        <v>8.4059724000000002E-2</v>
      </c>
      <c r="Y657" s="126">
        <v>1.3575560090000001</v>
      </c>
      <c r="Z657" s="135">
        <v>6.3E-2</v>
      </c>
      <c r="AA657" s="126"/>
      <c r="AB657" s="126"/>
      <c r="AC657" s="126"/>
      <c r="AD657" s="126"/>
      <c r="AE657" s="126"/>
      <c r="AF657" s="135">
        <v>2.98E-2</v>
      </c>
      <c r="AG657" s="126">
        <v>0.201066622</v>
      </c>
      <c r="AH657" s="126"/>
      <c r="AI657" s="126"/>
      <c r="AJ657" s="126"/>
      <c r="AK657" s="126"/>
    </row>
    <row r="658" spans="1:37" ht="18" customHeight="1">
      <c r="A658" s="126"/>
      <c r="B658" s="126"/>
      <c r="C658" s="126"/>
      <c r="D658" s="126"/>
      <c r="E658" s="126"/>
      <c r="F658" s="134">
        <v>40148</v>
      </c>
      <c r="G658" s="134">
        <v>43070</v>
      </c>
      <c r="H658" s="134">
        <v>41974</v>
      </c>
      <c r="I658" s="134">
        <v>38687</v>
      </c>
      <c r="J658" s="134">
        <v>41974</v>
      </c>
      <c r="K658" s="126"/>
      <c r="L658" s="126">
        <v>0.114944221</v>
      </c>
      <c r="M658" s="126">
        <v>5.8498151999999998E-2</v>
      </c>
      <c r="N658" s="126">
        <v>9.7781324000000003E-2</v>
      </c>
      <c r="O658" s="126">
        <v>0.15985938099999999</v>
      </c>
      <c r="P658" s="126">
        <v>9.7781324000000003E-2</v>
      </c>
      <c r="Q658" s="126">
        <v>1.697004102</v>
      </c>
      <c r="R658" s="135">
        <v>0.1116</v>
      </c>
      <c r="S658" s="126"/>
      <c r="T658" s="126">
        <v>8.4059724000000002E-2</v>
      </c>
      <c r="U658" s="126">
        <v>4.6875676999999998E-2</v>
      </c>
      <c r="V658" s="126">
        <v>7.8593466000000001E-2</v>
      </c>
      <c r="W658" s="126">
        <v>0.12530372300000001</v>
      </c>
      <c r="X658" s="126">
        <v>7.8593466000000001E-2</v>
      </c>
      <c r="Y658" s="126">
        <v>1.5119890819999999</v>
      </c>
      <c r="Z658" s="135">
        <v>8.6199999999999999E-2</v>
      </c>
      <c r="AA658" s="126"/>
      <c r="AB658" s="126"/>
      <c r="AC658" s="126"/>
      <c r="AD658" s="126"/>
      <c r="AE658" s="126"/>
      <c r="AF658" s="135">
        <v>2.5399999999999999E-2</v>
      </c>
      <c r="AG658" s="126">
        <v>0.18501502</v>
      </c>
      <c r="AH658" s="126"/>
      <c r="AI658" s="126"/>
      <c r="AJ658" s="126"/>
      <c r="AK658" s="126"/>
    </row>
    <row r="659" spans="1:37" ht="18" customHeight="1">
      <c r="A659" s="126"/>
      <c r="B659" s="126"/>
      <c r="C659" s="126"/>
      <c r="D659" s="126"/>
      <c r="E659" s="126"/>
      <c r="F659" s="134">
        <v>38322</v>
      </c>
      <c r="G659" s="134">
        <v>42705</v>
      </c>
      <c r="H659" s="134">
        <v>39417</v>
      </c>
      <c r="I659" s="134">
        <v>43800</v>
      </c>
      <c r="J659" s="134">
        <v>43800</v>
      </c>
      <c r="K659" s="126"/>
      <c r="L659" s="126">
        <v>0.22464052400000001</v>
      </c>
      <c r="M659" s="126">
        <v>4.8077380000000003E-2</v>
      </c>
      <c r="N659" s="126">
        <v>3.2035421000000001E-2</v>
      </c>
      <c r="O659" s="126">
        <v>0.14133490000000001</v>
      </c>
      <c r="P659" s="126">
        <v>0.14133490000000001</v>
      </c>
      <c r="Q659" s="126">
        <v>1.7993457479999999</v>
      </c>
      <c r="R659" s="135">
        <v>0.12470000000000001</v>
      </c>
      <c r="S659" s="126"/>
      <c r="T659" s="126">
        <v>0.13047150199999999</v>
      </c>
      <c r="U659" s="126">
        <v>3.7457123000000002E-2</v>
      </c>
      <c r="V659" s="126">
        <v>1.0598691E-2</v>
      </c>
      <c r="W659" s="126">
        <v>0.134180562</v>
      </c>
      <c r="X659" s="126">
        <v>0.134180562</v>
      </c>
      <c r="Y659" s="126">
        <v>1.5634398730000001</v>
      </c>
      <c r="Z659" s="135">
        <v>9.35E-2</v>
      </c>
      <c r="AA659" s="126"/>
      <c r="AB659" s="126"/>
      <c r="AC659" s="126"/>
      <c r="AD659" s="126"/>
      <c r="AE659" s="126"/>
      <c r="AF659" s="135">
        <v>3.1199999999999999E-2</v>
      </c>
      <c r="AG659" s="126">
        <v>0.23590587499999999</v>
      </c>
      <c r="AH659" s="126"/>
      <c r="AI659" s="126"/>
      <c r="AJ659" s="126"/>
      <c r="AK659" s="126"/>
    </row>
    <row r="660" spans="1:37" ht="18" customHeight="1">
      <c r="A660" s="126"/>
      <c r="B660" s="126"/>
      <c r="C660" s="126"/>
      <c r="D660" s="126"/>
      <c r="E660" s="126"/>
      <c r="F660" s="134">
        <v>37591</v>
      </c>
      <c r="G660" s="134">
        <v>42339</v>
      </c>
      <c r="H660" s="134">
        <v>38322</v>
      </c>
      <c r="I660" s="134">
        <v>38687</v>
      </c>
      <c r="J660" s="134">
        <v>41609</v>
      </c>
      <c r="K660" s="126"/>
      <c r="L660" s="126">
        <v>-0.110106469</v>
      </c>
      <c r="M660" s="126">
        <v>4.2629688999999998E-2</v>
      </c>
      <c r="N660" s="126">
        <v>0.22464052400000001</v>
      </c>
      <c r="O660" s="126">
        <v>0.15985938099999999</v>
      </c>
      <c r="P660" s="126">
        <v>0.17569069600000001</v>
      </c>
      <c r="Q660" s="126">
        <v>1.636752051</v>
      </c>
      <c r="R660" s="135">
        <v>0.1036</v>
      </c>
      <c r="S660" s="126"/>
      <c r="T660" s="126">
        <v>-0.103872702</v>
      </c>
      <c r="U660" s="126">
        <v>1.8520312000000001E-2</v>
      </c>
      <c r="V660" s="126">
        <v>0.13047150199999999</v>
      </c>
      <c r="W660" s="126">
        <v>0.12530372300000001</v>
      </c>
      <c r="X660" s="126">
        <v>0.152406498</v>
      </c>
      <c r="Y660" s="126">
        <v>1.381029635</v>
      </c>
      <c r="Z660" s="135">
        <v>6.6699999999999995E-2</v>
      </c>
      <c r="AA660" s="126"/>
      <c r="AB660" s="126"/>
      <c r="AC660" s="126"/>
      <c r="AD660" s="126"/>
      <c r="AE660" s="126"/>
      <c r="AF660" s="135">
        <v>3.6900000000000002E-2</v>
      </c>
      <c r="AG660" s="126">
        <v>0.25572241600000001</v>
      </c>
      <c r="AH660" s="126"/>
      <c r="AI660" s="126"/>
      <c r="AJ660" s="126"/>
      <c r="AK660" s="126"/>
    </row>
    <row r="661" spans="1:37" ht="18" customHeight="1">
      <c r="A661" s="126"/>
      <c r="B661" s="126"/>
      <c r="C661" s="126"/>
      <c r="D661" s="126"/>
      <c r="E661" s="126"/>
      <c r="F661" s="134">
        <v>40878</v>
      </c>
      <c r="G661" s="134">
        <v>42705</v>
      </c>
      <c r="H661" s="134">
        <v>37956</v>
      </c>
      <c r="I661" s="134">
        <v>41244</v>
      </c>
      <c r="J661" s="134">
        <v>42339</v>
      </c>
      <c r="K661" s="126"/>
      <c r="L661" s="126">
        <v>-5.5772149E-2</v>
      </c>
      <c r="M661" s="126">
        <v>4.8077380000000003E-2</v>
      </c>
      <c r="N661" s="126">
        <v>5.7538615000000001E-2</v>
      </c>
      <c r="O661" s="126">
        <v>0.103943622</v>
      </c>
      <c r="P661" s="126">
        <v>4.2629688999999998E-2</v>
      </c>
      <c r="Q661" s="126">
        <v>1.217034495</v>
      </c>
      <c r="R661" s="135">
        <v>4.0099999999999997E-2</v>
      </c>
      <c r="S661" s="126"/>
      <c r="T661" s="126">
        <v>-5.3316501000000002E-2</v>
      </c>
      <c r="U661" s="126">
        <v>3.7457123000000002E-2</v>
      </c>
      <c r="V661" s="126">
        <v>2.2718952000000001E-2</v>
      </c>
      <c r="W661" s="126">
        <v>0.100915194</v>
      </c>
      <c r="X661" s="126">
        <v>1.8520312000000001E-2</v>
      </c>
      <c r="Y661" s="126">
        <v>1.1346169230000001</v>
      </c>
      <c r="Z661" s="135">
        <v>2.5600000000000001E-2</v>
      </c>
      <c r="AA661" s="126"/>
      <c r="AB661" s="126"/>
      <c r="AC661" s="126"/>
      <c r="AD661" s="126"/>
      <c r="AE661" s="126"/>
      <c r="AF661" s="135">
        <v>1.4500000000000001E-2</v>
      </c>
      <c r="AG661" s="126">
        <v>8.2417571999999995E-2</v>
      </c>
      <c r="AH661" s="126"/>
      <c r="AI661" s="126"/>
      <c r="AJ661" s="126"/>
      <c r="AK661" s="126"/>
    </row>
    <row r="662" spans="1:37" ht="18" customHeight="1">
      <c r="A662" s="126"/>
      <c r="B662" s="126"/>
      <c r="C662" s="126"/>
      <c r="D662" s="126"/>
      <c r="E662" s="126"/>
      <c r="F662" s="134">
        <v>38687</v>
      </c>
      <c r="G662" s="134">
        <v>43070</v>
      </c>
      <c r="H662" s="134">
        <v>44531</v>
      </c>
      <c r="I662" s="134">
        <v>40148</v>
      </c>
      <c r="J662" s="134">
        <v>38687</v>
      </c>
      <c r="K662" s="126"/>
      <c r="L662" s="126">
        <v>0.15985938099999999</v>
      </c>
      <c r="M662" s="126">
        <v>5.8498151999999998E-2</v>
      </c>
      <c r="N662" s="126">
        <v>0.16416114700000001</v>
      </c>
      <c r="O662" s="126">
        <v>0.114944221</v>
      </c>
      <c r="P662" s="126">
        <v>0.15985938099999999</v>
      </c>
      <c r="Q662" s="126">
        <v>1.9296184380000001</v>
      </c>
      <c r="R662" s="135">
        <v>0.14050000000000001</v>
      </c>
      <c r="S662" s="126"/>
      <c r="T662" s="126">
        <v>0.12530372300000001</v>
      </c>
      <c r="U662" s="126">
        <v>4.6875676999999998E-2</v>
      </c>
      <c r="V662" s="126">
        <v>0.116135562</v>
      </c>
      <c r="W662" s="126">
        <v>8.4059724000000002E-2</v>
      </c>
      <c r="X662" s="126">
        <v>0.12530372300000001</v>
      </c>
      <c r="Y662" s="126">
        <v>1.6448980550000001</v>
      </c>
      <c r="Z662" s="135">
        <v>0.1047</v>
      </c>
      <c r="AA662" s="126"/>
      <c r="AB662" s="126"/>
      <c r="AC662" s="126"/>
      <c r="AD662" s="126"/>
      <c r="AE662" s="126"/>
      <c r="AF662" s="135">
        <v>3.5799999999999998E-2</v>
      </c>
      <c r="AG662" s="126">
        <v>0.28472038300000002</v>
      </c>
      <c r="AH662" s="126"/>
      <c r="AI662" s="126"/>
      <c r="AJ662" s="126"/>
      <c r="AK662" s="126"/>
    </row>
    <row r="663" spans="1:37" ht="18" customHeight="1">
      <c r="A663" s="126"/>
      <c r="B663" s="126"/>
      <c r="C663" s="126"/>
      <c r="D663" s="126"/>
      <c r="E663" s="126"/>
      <c r="F663" s="134">
        <v>37591</v>
      </c>
      <c r="G663" s="134">
        <v>38322</v>
      </c>
      <c r="H663" s="134">
        <v>41609</v>
      </c>
      <c r="I663" s="134">
        <v>41974</v>
      </c>
      <c r="J663" s="134">
        <v>42705</v>
      </c>
      <c r="K663" s="126"/>
      <c r="L663" s="126">
        <v>-0.110106469</v>
      </c>
      <c r="M663" s="126">
        <v>0.22464052400000001</v>
      </c>
      <c r="N663" s="126">
        <v>0.17569069600000001</v>
      </c>
      <c r="O663" s="126">
        <v>9.7781324000000003E-2</v>
      </c>
      <c r="P663" s="126">
        <v>4.8077380000000003E-2</v>
      </c>
      <c r="Q663" s="126">
        <v>1.5466378649999999</v>
      </c>
      <c r="R663" s="135">
        <v>9.11E-2</v>
      </c>
      <c r="S663" s="126"/>
      <c r="T663" s="126">
        <v>-0.103872702</v>
      </c>
      <c r="U663" s="126">
        <v>0.13047150199999999</v>
      </c>
      <c r="V663" s="126">
        <v>0.152406498</v>
      </c>
      <c r="W663" s="126">
        <v>7.8593466000000001E-2</v>
      </c>
      <c r="X663" s="126">
        <v>3.7457123000000002E-2</v>
      </c>
      <c r="Y663" s="126">
        <v>1.3432014249999999</v>
      </c>
      <c r="Z663" s="135">
        <v>6.08E-2</v>
      </c>
      <c r="AA663" s="126"/>
      <c r="AB663" s="126"/>
      <c r="AC663" s="126"/>
      <c r="AD663" s="126"/>
      <c r="AE663" s="126"/>
      <c r="AF663" s="135">
        <v>3.0300000000000001E-2</v>
      </c>
      <c r="AG663" s="126">
        <v>0.20343644</v>
      </c>
      <c r="AH663" s="126"/>
      <c r="AI663" s="126"/>
      <c r="AJ663" s="126"/>
      <c r="AK663" s="126"/>
    </row>
    <row r="664" spans="1:37" ht="18" customHeight="1">
      <c r="A664" s="126"/>
      <c r="B664" s="126"/>
      <c r="C664" s="126"/>
      <c r="D664" s="126"/>
      <c r="E664" s="126"/>
      <c r="F664" s="134">
        <v>38322</v>
      </c>
      <c r="G664" s="134">
        <v>42339</v>
      </c>
      <c r="H664" s="134">
        <v>39417</v>
      </c>
      <c r="I664" s="134">
        <v>38322</v>
      </c>
      <c r="J664" s="134">
        <v>42705</v>
      </c>
      <c r="K664" s="126"/>
      <c r="L664" s="126">
        <v>0.22464052400000001</v>
      </c>
      <c r="M664" s="126">
        <v>4.2629688999999998E-2</v>
      </c>
      <c r="N664" s="126">
        <v>3.2035421000000001E-2</v>
      </c>
      <c r="O664" s="126">
        <v>0.22464052400000001</v>
      </c>
      <c r="P664" s="126">
        <v>4.8077380000000003E-2</v>
      </c>
      <c r="Q664" s="126">
        <v>1.771848831</v>
      </c>
      <c r="R664" s="135">
        <v>0.1212</v>
      </c>
      <c r="S664" s="126"/>
      <c r="T664" s="126">
        <v>0.13047150199999999</v>
      </c>
      <c r="U664" s="126">
        <v>1.8520312000000001E-2</v>
      </c>
      <c r="V664" s="126">
        <v>1.0598691E-2</v>
      </c>
      <c r="W664" s="126">
        <v>0.13047150199999999</v>
      </c>
      <c r="X664" s="126">
        <v>3.7457123000000002E-2</v>
      </c>
      <c r="Y664" s="126">
        <v>1.3875215949999999</v>
      </c>
      <c r="Z664" s="135">
        <v>6.7699999999999996E-2</v>
      </c>
      <c r="AA664" s="126"/>
      <c r="AB664" s="126"/>
      <c r="AC664" s="126"/>
      <c r="AD664" s="126"/>
      <c r="AE664" s="126"/>
      <c r="AF664" s="135">
        <v>5.3499999999999999E-2</v>
      </c>
      <c r="AG664" s="126">
        <v>0.38432723499999999</v>
      </c>
      <c r="AH664" s="126"/>
      <c r="AI664" s="126"/>
      <c r="AJ664" s="126"/>
      <c r="AK664" s="126"/>
    </row>
    <row r="665" spans="1:37" ht="18" customHeight="1">
      <c r="A665" s="126"/>
      <c r="B665" s="126"/>
      <c r="C665" s="126"/>
      <c r="D665" s="126"/>
      <c r="E665" s="126"/>
      <c r="F665" s="134">
        <v>43800</v>
      </c>
      <c r="G665" s="134">
        <v>40148</v>
      </c>
      <c r="H665" s="134">
        <v>40878</v>
      </c>
      <c r="I665" s="134">
        <v>39417</v>
      </c>
      <c r="J665" s="134">
        <v>39052</v>
      </c>
      <c r="K665" s="126"/>
      <c r="L665" s="126">
        <v>0.14133490000000001</v>
      </c>
      <c r="M665" s="126">
        <v>0.114944221</v>
      </c>
      <c r="N665" s="126">
        <v>-5.5772149E-2</v>
      </c>
      <c r="O665" s="126">
        <v>3.2035421000000001E-2</v>
      </c>
      <c r="P665" s="126">
        <v>0.162901881</v>
      </c>
      <c r="Q665" s="126">
        <v>1.485043812</v>
      </c>
      <c r="R665" s="135">
        <v>8.2299999999999998E-2</v>
      </c>
      <c r="S665" s="126"/>
      <c r="T665" s="126">
        <v>0.134180562</v>
      </c>
      <c r="U665" s="126">
        <v>8.4059724000000002E-2</v>
      </c>
      <c r="V665" s="126">
        <v>-5.3316501000000002E-2</v>
      </c>
      <c r="W665" s="126">
        <v>1.0598691E-2</v>
      </c>
      <c r="X665" s="126">
        <v>0.106798614</v>
      </c>
      <c r="Y665" s="126">
        <v>1.3262044829999999</v>
      </c>
      <c r="Z665" s="135">
        <v>5.8099999999999999E-2</v>
      </c>
      <c r="AA665" s="126"/>
      <c r="AB665" s="126"/>
      <c r="AC665" s="126"/>
      <c r="AD665" s="126"/>
      <c r="AE665" s="126"/>
      <c r="AF665" s="135">
        <v>2.4199999999999999E-2</v>
      </c>
      <c r="AG665" s="126">
        <v>0.158839329</v>
      </c>
      <c r="AH665" s="126"/>
      <c r="AI665" s="126"/>
      <c r="AJ665" s="126"/>
      <c r="AK665" s="126"/>
    </row>
    <row r="666" spans="1:37" ht="18" customHeight="1">
      <c r="A666" s="126"/>
      <c r="B666" s="126"/>
      <c r="C666" s="126"/>
      <c r="D666" s="126"/>
      <c r="E666" s="126"/>
      <c r="F666" s="134">
        <v>38687</v>
      </c>
      <c r="G666" s="134">
        <v>40513</v>
      </c>
      <c r="H666" s="134">
        <v>37591</v>
      </c>
      <c r="I666" s="134">
        <v>44531</v>
      </c>
      <c r="J666" s="134">
        <v>40878</v>
      </c>
      <c r="K666" s="126"/>
      <c r="L666" s="126">
        <v>0.15985938099999999</v>
      </c>
      <c r="M666" s="126">
        <v>-2.3338489999999998E-3</v>
      </c>
      <c r="N666" s="126">
        <v>-0.110106469</v>
      </c>
      <c r="O666" s="126">
        <v>0.16416114700000001</v>
      </c>
      <c r="P666" s="126">
        <v>-5.5772149E-2</v>
      </c>
      <c r="Q666" s="126">
        <v>1.1686018819999999</v>
      </c>
      <c r="R666" s="135">
        <v>3.1699999999999999E-2</v>
      </c>
      <c r="S666" s="126"/>
      <c r="T666" s="126">
        <v>0.12530372300000001</v>
      </c>
      <c r="U666" s="126">
        <v>-1.3027189E-2</v>
      </c>
      <c r="V666" s="126">
        <v>-0.103872702</v>
      </c>
      <c r="W666" s="126">
        <v>0.116135562</v>
      </c>
      <c r="X666" s="126">
        <v>-5.3316501000000002E-2</v>
      </c>
      <c r="Y666" s="126">
        <v>1.0738205460000001</v>
      </c>
      <c r="Z666" s="135">
        <v>1.43E-2</v>
      </c>
      <c r="AA666" s="126"/>
      <c r="AB666" s="126"/>
      <c r="AC666" s="126"/>
      <c r="AD666" s="126"/>
      <c r="AE666" s="126"/>
      <c r="AF666" s="135">
        <v>1.7299999999999999E-2</v>
      </c>
      <c r="AG666" s="126">
        <v>9.4781335999999994E-2</v>
      </c>
      <c r="AH666" s="126"/>
      <c r="AI666" s="126"/>
      <c r="AJ666" s="126"/>
      <c r="AK666" s="126"/>
    </row>
    <row r="667" spans="1:37" ht="18" customHeight="1">
      <c r="A667" s="126"/>
      <c r="B667" s="126"/>
      <c r="C667" s="126"/>
      <c r="D667" s="126"/>
      <c r="E667" s="126"/>
      <c r="F667" s="134">
        <v>41974</v>
      </c>
      <c r="G667" s="134">
        <v>44896</v>
      </c>
      <c r="H667" s="134">
        <v>43070</v>
      </c>
      <c r="I667" s="134">
        <v>40878</v>
      </c>
      <c r="J667" s="134">
        <v>43070</v>
      </c>
      <c r="K667" s="126"/>
      <c r="L667" s="126">
        <v>9.7781324000000003E-2</v>
      </c>
      <c r="M667" s="126">
        <v>-7.6337504E-2</v>
      </c>
      <c r="N667" s="126">
        <v>5.8498151999999998E-2</v>
      </c>
      <c r="O667" s="126">
        <v>-5.5772149E-2</v>
      </c>
      <c r="P667" s="126">
        <v>5.8498151999999998E-2</v>
      </c>
      <c r="Q667" s="126">
        <v>1.0861811109999999</v>
      </c>
      <c r="R667" s="135">
        <v>1.67E-2</v>
      </c>
      <c r="S667" s="126"/>
      <c r="T667" s="126">
        <v>7.8593466000000001E-2</v>
      </c>
      <c r="U667" s="126">
        <v>-0.100910782</v>
      </c>
      <c r="V667" s="126">
        <v>4.6875676999999998E-2</v>
      </c>
      <c r="W667" s="126">
        <v>-5.3316501000000002E-2</v>
      </c>
      <c r="X667" s="126">
        <v>4.6875676999999998E-2</v>
      </c>
      <c r="Y667" s="126">
        <v>1.0182826570000001</v>
      </c>
      <c r="Z667" s="135">
        <v>3.5999999999999999E-3</v>
      </c>
      <c r="AA667" s="126"/>
      <c r="AB667" s="126"/>
      <c r="AC667" s="126"/>
      <c r="AD667" s="126"/>
      <c r="AE667" s="126"/>
      <c r="AF667" s="135">
        <v>1.2999999999999999E-2</v>
      </c>
      <c r="AG667" s="126">
        <v>6.7898454999999996E-2</v>
      </c>
      <c r="AH667" s="126"/>
      <c r="AI667" s="126"/>
      <c r="AJ667" s="126"/>
      <c r="AK667" s="126"/>
    </row>
    <row r="668" spans="1:37" ht="18" customHeight="1">
      <c r="A668" s="126"/>
      <c r="B668" s="126"/>
      <c r="C668" s="126"/>
      <c r="D668" s="126"/>
      <c r="E668" s="126"/>
      <c r="F668" s="134">
        <v>42339</v>
      </c>
      <c r="G668" s="134">
        <v>40513</v>
      </c>
      <c r="H668" s="134">
        <v>44896</v>
      </c>
      <c r="I668" s="134">
        <v>43435</v>
      </c>
      <c r="J668" s="134">
        <v>44896</v>
      </c>
      <c r="K668" s="126"/>
      <c r="L668" s="126">
        <v>4.2629688999999998E-2</v>
      </c>
      <c r="M668" s="126">
        <v>-2.3338489999999998E-3</v>
      </c>
      <c r="N668" s="126">
        <v>-7.6337504E-2</v>
      </c>
      <c r="O668" s="126">
        <v>-1.2468648000000001E-2</v>
      </c>
      <c r="P668" s="126">
        <v>-7.6337504E-2</v>
      </c>
      <c r="Q668" s="126">
        <v>0.88263121499999997</v>
      </c>
      <c r="R668" s="135">
        <v>-2.47E-2</v>
      </c>
      <c r="S668" s="126"/>
      <c r="T668" s="126">
        <v>1.8520312000000001E-2</v>
      </c>
      <c r="U668" s="126">
        <v>-1.3027189E-2</v>
      </c>
      <c r="V668" s="126">
        <v>-0.100910782</v>
      </c>
      <c r="W668" s="126">
        <v>-2.5883666999999999E-2</v>
      </c>
      <c r="X668" s="126">
        <v>-0.100910782</v>
      </c>
      <c r="Y668" s="126">
        <v>0.80074550200000005</v>
      </c>
      <c r="Z668" s="135">
        <v>-4.3499999999999997E-2</v>
      </c>
      <c r="AA668" s="126"/>
      <c r="AB668" s="126"/>
      <c r="AC668" s="126"/>
      <c r="AD668" s="126"/>
      <c r="AE668" s="126"/>
      <c r="AF668" s="135">
        <v>1.8800000000000001E-2</v>
      </c>
      <c r="AG668" s="126">
        <v>8.1885712999999999E-2</v>
      </c>
      <c r="AH668" s="126"/>
      <c r="AI668" s="126"/>
      <c r="AJ668" s="126"/>
      <c r="AK668" s="126"/>
    </row>
    <row r="669" spans="1:37" ht="18" customHeight="1">
      <c r="A669" s="126"/>
      <c r="B669" s="126"/>
      <c r="C669" s="126"/>
      <c r="D669" s="126"/>
      <c r="E669" s="126"/>
      <c r="F669" s="134">
        <v>42339</v>
      </c>
      <c r="G669" s="134">
        <v>43070</v>
      </c>
      <c r="H669" s="134">
        <v>37956</v>
      </c>
      <c r="I669" s="134">
        <v>40148</v>
      </c>
      <c r="J669" s="134">
        <v>44896</v>
      </c>
      <c r="K669" s="126"/>
      <c r="L669" s="126">
        <v>4.2629688999999998E-2</v>
      </c>
      <c r="M669" s="126">
        <v>5.8498151999999998E-2</v>
      </c>
      <c r="N669" s="126">
        <v>5.7538615000000001E-2</v>
      </c>
      <c r="O669" s="126">
        <v>0.114944221</v>
      </c>
      <c r="P669" s="126">
        <v>-7.6337504E-2</v>
      </c>
      <c r="Q669" s="126">
        <v>1.218076742</v>
      </c>
      <c r="R669" s="135">
        <v>4.02E-2</v>
      </c>
      <c r="S669" s="126"/>
      <c r="T669" s="126">
        <v>1.8520312000000001E-2</v>
      </c>
      <c r="U669" s="126">
        <v>4.6875676999999998E-2</v>
      </c>
      <c r="V669" s="126">
        <v>2.2718952000000001E-2</v>
      </c>
      <c r="W669" s="126">
        <v>8.4059724000000002E-2</v>
      </c>
      <c r="X669" s="126">
        <v>-0.100910782</v>
      </c>
      <c r="Y669" s="126">
        <v>1.073864565</v>
      </c>
      <c r="Z669" s="135">
        <v>1.44E-2</v>
      </c>
      <c r="AA669" s="126"/>
      <c r="AB669" s="126"/>
      <c r="AC669" s="126"/>
      <c r="AD669" s="126"/>
      <c r="AE669" s="126"/>
      <c r="AF669" s="135">
        <v>2.5899999999999999E-2</v>
      </c>
      <c r="AG669" s="126">
        <v>0.144212178</v>
      </c>
      <c r="AH669" s="126"/>
      <c r="AI669" s="126"/>
      <c r="AJ669" s="126"/>
      <c r="AK669" s="126"/>
    </row>
    <row r="670" spans="1:37" ht="18" customHeight="1">
      <c r="A670" s="126"/>
      <c r="B670" s="126"/>
      <c r="C670" s="126"/>
      <c r="D670" s="126"/>
      <c r="E670" s="126"/>
      <c r="F670" s="134">
        <v>44896</v>
      </c>
      <c r="G670" s="134">
        <v>42339</v>
      </c>
      <c r="H670" s="134">
        <v>44166</v>
      </c>
      <c r="I670" s="134">
        <v>37956</v>
      </c>
      <c r="J670" s="134">
        <v>39783</v>
      </c>
      <c r="K670" s="126"/>
      <c r="L670" s="126">
        <v>-7.6337504E-2</v>
      </c>
      <c r="M670" s="126">
        <v>4.2629688999999998E-2</v>
      </c>
      <c r="N670" s="126">
        <v>-2.7078563999999999E-2</v>
      </c>
      <c r="O670" s="126">
        <v>5.7538615000000001E-2</v>
      </c>
      <c r="P670" s="126">
        <v>-0.29750054799999998</v>
      </c>
      <c r="Q670" s="126">
        <v>0.74026406499999997</v>
      </c>
      <c r="R670" s="135">
        <v>-5.8400000000000001E-2</v>
      </c>
      <c r="S670" s="126"/>
      <c r="T670" s="126">
        <v>-0.100910782</v>
      </c>
      <c r="U670" s="126">
        <v>1.8520312000000001E-2</v>
      </c>
      <c r="V670" s="126">
        <v>-2.9131743000000002E-2</v>
      </c>
      <c r="W670" s="126">
        <v>2.2718952000000001E-2</v>
      </c>
      <c r="X670" s="126">
        <v>-0.25525298200000002</v>
      </c>
      <c r="Y670" s="126">
        <v>0.70888905800000002</v>
      </c>
      <c r="Z670" s="135">
        <v>-6.6500000000000004E-2</v>
      </c>
      <c r="AA670" s="126"/>
      <c r="AB670" s="126"/>
      <c r="AC670" s="126"/>
      <c r="AD670" s="126"/>
      <c r="AE670" s="126"/>
      <c r="AF670" s="135">
        <v>8.0999999999999996E-3</v>
      </c>
      <c r="AG670" s="126">
        <v>3.1375008000000003E-2</v>
      </c>
      <c r="AH670" s="126"/>
      <c r="AI670" s="126"/>
      <c r="AJ670" s="126"/>
      <c r="AK670" s="126"/>
    </row>
    <row r="671" spans="1:37" ht="18" customHeight="1">
      <c r="A671" s="126"/>
      <c r="B671" s="126"/>
      <c r="C671" s="126"/>
      <c r="D671" s="126"/>
      <c r="E671" s="126"/>
      <c r="F671" s="134">
        <v>41609</v>
      </c>
      <c r="G671" s="134">
        <v>38322</v>
      </c>
      <c r="H671" s="134">
        <v>39052</v>
      </c>
      <c r="I671" s="134">
        <v>43435</v>
      </c>
      <c r="J671" s="134">
        <v>37956</v>
      </c>
      <c r="K671" s="126"/>
      <c r="L671" s="126">
        <v>0.17569069600000001</v>
      </c>
      <c r="M671" s="126">
        <v>0.22464052400000001</v>
      </c>
      <c r="N671" s="126">
        <v>0.162901881</v>
      </c>
      <c r="O671" s="126">
        <v>-1.2468648000000001E-2</v>
      </c>
      <c r="P671" s="126">
        <v>5.7538615000000001E-2</v>
      </c>
      <c r="Q671" s="126">
        <v>1.837310958</v>
      </c>
      <c r="R671" s="135">
        <v>0.12939999999999999</v>
      </c>
      <c r="S671" s="126"/>
      <c r="T671" s="126">
        <v>0.152406498</v>
      </c>
      <c r="U671" s="126">
        <v>0.13047150199999999</v>
      </c>
      <c r="V671" s="126">
        <v>0.106798614</v>
      </c>
      <c r="W671" s="126">
        <v>-2.5883666999999999E-2</v>
      </c>
      <c r="X671" s="126">
        <v>2.2718952000000001E-2</v>
      </c>
      <c r="Y671" s="126">
        <v>1.4718379109999999</v>
      </c>
      <c r="Z671" s="135">
        <v>8.0399999999999999E-2</v>
      </c>
      <c r="AA671" s="126"/>
      <c r="AB671" s="126"/>
      <c r="AC671" s="126"/>
      <c r="AD671" s="126"/>
      <c r="AE671" s="126"/>
      <c r="AF671" s="135">
        <v>4.9000000000000002E-2</v>
      </c>
      <c r="AG671" s="126">
        <v>0.365473047</v>
      </c>
      <c r="AH671" s="126"/>
      <c r="AI671" s="126"/>
      <c r="AJ671" s="126"/>
      <c r="AK671" s="126"/>
    </row>
    <row r="672" spans="1:37" ht="18" customHeight="1">
      <c r="A672" s="126"/>
      <c r="B672" s="126"/>
      <c r="C672" s="126"/>
      <c r="D672" s="126"/>
      <c r="E672" s="126"/>
      <c r="F672" s="134">
        <v>43800</v>
      </c>
      <c r="G672" s="134">
        <v>39417</v>
      </c>
      <c r="H672" s="134">
        <v>43800</v>
      </c>
      <c r="I672" s="134">
        <v>44896</v>
      </c>
      <c r="J672" s="134">
        <v>43800</v>
      </c>
      <c r="K672" s="126"/>
      <c r="L672" s="126">
        <v>0.14133490000000001</v>
      </c>
      <c r="M672" s="126">
        <v>3.2035421000000001E-2</v>
      </c>
      <c r="N672" s="126">
        <v>0.14133490000000001</v>
      </c>
      <c r="O672" s="126">
        <v>-7.6337504E-2</v>
      </c>
      <c r="P672" s="126">
        <v>0.14133490000000001</v>
      </c>
      <c r="Q672" s="126">
        <v>1.461849797</v>
      </c>
      <c r="R672" s="135">
        <v>7.8899999999999998E-2</v>
      </c>
      <c r="S672" s="126"/>
      <c r="T672" s="126">
        <v>0.134180562</v>
      </c>
      <c r="U672" s="126">
        <v>1.0598691E-2</v>
      </c>
      <c r="V672" s="126">
        <v>0.134180562</v>
      </c>
      <c r="W672" s="126">
        <v>-0.100910782</v>
      </c>
      <c r="X672" s="126">
        <v>0.134180562</v>
      </c>
      <c r="Y672" s="126">
        <v>1.3664683909999999</v>
      </c>
      <c r="Z672" s="135">
        <v>6.4399999999999999E-2</v>
      </c>
      <c r="AA672" s="126"/>
      <c r="AB672" s="126"/>
      <c r="AC672" s="126"/>
      <c r="AD672" s="126"/>
      <c r="AE672" s="126"/>
      <c r="AF672" s="135">
        <v>1.4500000000000001E-2</v>
      </c>
      <c r="AG672" s="126">
        <v>9.5381406000000002E-2</v>
      </c>
      <c r="AH672" s="126"/>
      <c r="AI672" s="126"/>
      <c r="AJ672" s="126"/>
      <c r="AK672" s="126"/>
    </row>
    <row r="673" spans="1:37" ht="18" customHeight="1">
      <c r="A673" s="126"/>
      <c r="B673" s="126"/>
      <c r="C673" s="126"/>
      <c r="D673" s="126"/>
      <c r="E673" s="126"/>
      <c r="F673" s="134">
        <v>43070</v>
      </c>
      <c r="G673" s="134">
        <v>40513</v>
      </c>
      <c r="H673" s="134">
        <v>40513</v>
      </c>
      <c r="I673" s="134">
        <v>43070</v>
      </c>
      <c r="J673" s="134">
        <v>41244</v>
      </c>
      <c r="K673" s="126"/>
      <c r="L673" s="126">
        <v>5.8498151999999998E-2</v>
      </c>
      <c r="M673" s="126">
        <v>-2.3338489999999998E-3</v>
      </c>
      <c r="N673" s="126">
        <v>-2.3338489999999998E-3</v>
      </c>
      <c r="O673" s="126">
        <v>5.8498151999999998E-2</v>
      </c>
      <c r="P673" s="126">
        <v>0.103943622</v>
      </c>
      <c r="Q673" s="126">
        <v>1.241440289</v>
      </c>
      <c r="R673" s="135">
        <v>4.4200000000000003E-2</v>
      </c>
      <c r="S673" s="126"/>
      <c r="T673" s="126">
        <v>4.6875676999999998E-2</v>
      </c>
      <c r="U673" s="126">
        <v>-1.3027189E-2</v>
      </c>
      <c r="V673" s="126">
        <v>-1.3027189E-2</v>
      </c>
      <c r="W673" s="126">
        <v>4.6875676999999998E-2</v>
      </c>
      <c r="X673" s="126">
        <v>0.100915194</v>
      </c>
      <c r="Y673" s="126">
        <v>1.1836609899999999</v>
      </c>
      <c r="Z673" s="135">
        <v>3.4299999999999997E-2</v>
      </c>
      <c r="AA673" s="126"/>
      <c r="AB673" s="126"/>
      <c r="AC673" s="126"/>
      <c r="AD673" s="126"/>
      <c r="AE673" s="126"/>
      <c r="AF673" s="135">
        <v>9.9000000000000008E-3</v>
      </c>
      <c r="AG673" s="126">
        <v>5.7779298999999999E-2</v>
      </c>
      <c r="AH673" s="126"/>
      <c r="AI673" s="126"/>
      <c r="AJ673" s="126"/>
      <c r="AK673" s="126"/>
    </row>
    <row r="674" spans="1:37" ht="18" customHeight="1">
      <c r="A674" s="126"/>
      <c r="B674" s="126"/>
      <c r="C674" s="126"/>
      <c r="D674" s="126"/>
      <c r="E674" s="126"/>
      <c r="F674" s="134">
        <v>40513</v>
      </c>
      <c r="G674" s="134">
        <v>42705</v>
      </c>
      <c r="H674" s="134">
        <v>42339</v>
      </c>
      <c r="I674" s="134">
        <v>44166</v>
      </c>
      <c r="J674" s="134">
        <v>43435</v>
      </c>
      <c r="K674" s="126"/>
      <c r="L674" s="126">
        <v>-2.3338489999999998E-3</v>
      </c>
      <c r="M674" s="126">
        <v>4.8077380000000003E-2</v>
      </c>
      <c r="N674" s="126">
        <v>4.2629688999999998E-2</v>
      </c>
      <c r="O674" s="126">
        <v>-2.7078563999999999E-2</v>
      </c>
      <c r="P674" s="126">
        <v>-1.2468648000000001E-2</v>
      </c>
      <c r="Q674" s="126">
        <v>1.050037637</v>
      </c>
      <c r="R674" s="135">
        <v>9.7999999999999997E-3</v>
      </c>
      <c r="S674" s="126"/>
      <c r="T674" s="126">
        <v>-1.3027189E-2</v>
      </c>
      <c r="U674" s="126">
        <v>3.7457123000000002E-2</v>
      </c>
      <c r="V674" s="126">
        <v>1.8520312000000001E-2</v>
      </c>
      <c r="W674" s="126">
        <v>-2.9131743000000002E-2</v>
      </c>
      <c r="X674" s="126">
        <v>-2.5883666999999999E-2</v>
      </c>
      <c r="Y674" s="126">
        <v>0.98800732800000002</v>
      </c>
      <c r="Z674" s="135">
        <v>-2.3999999999999998E-3</v>
      </c>
      <c r="AA674" s="126"/>
      <c r="AB674" s="126"/>
      <c r="AC674" s="126"/>
      <c r="AD674" s="126"/>
      <c r="AE674" s="126"/>
      <c r="AF674" s="135">
        <v>1.2200000000000001E-2</v>
      </c>
      <c r="AG674" s="126">
        <v>6.2030308999999999E-2</v>
      </c>
      <c r="AH674" s="126"/>
      <c r="AI674" s="126"/>
      <c r="AJ674" s="126"/>
      <c r="AK674" s="126"/>
    </row>
    <row r="675" spans="1:37" ht="18" customHeight="1">
      <c r="A675" s="126"/>
      <c r="B675" s="126"/>
      <c r="C675" s="126"/>
      <c r="D675" s="126"/>
      <c r="E675" s="126"/>
      <c r="F675" s="134">
        <v>43070</v>
      </c>
      <c r="G675" s="134">
        <v>40148</v>
      </c>
      <c r="H675" s="134">
        <v>44166</v>
      </c>
      <c r="I675" s="134">
        <v>39417</v>
      </c>
      <c r="J675" s="134">
        <v>43435</v>
      </c>
      <c r="K675" s="126"/>
      <c r="L675" s="126">
        <v>5.8498151999999998E-2</v>
      </c>
      <c r="M675" s="126">
        <v>0.114944221</v>
      </c>
      <c r="N675" s="126">
        <v>-2.7078563999999999E-2</v>
      </c>
      <c r="O675" s="126">
        <v>3.2035421000000001E-2</v>
      </c>
      <c r="P675" s="126">
        <v>-1.2468648000000001E-2</v>
      </c>
      <c r="Q675" s="126">
        <v>1.180491153</v>
      </c>
      <c r="R675" s="135">
        <v>3.3700000000000001E-2</v>
      </c>
      <c r="S675" s="126"/>
      <c r="T675" s="126">
        <v>4.6875676999999998E-2</v>
      </c>
      <c r="U675" s="126">
        <v>8.4059724000000002E-2</v>
      </c>
      <c r="V675" s="126">
        <v>-2.9131743000000002E-2</v>
      </c>
      <c r="W675" s="126">
        <v>1.0598691E-2</v>
      </c>
      <c r="X675" s="126">
        <v>-2.5883666999999999E-2</v>
      </c>
      <c r="Y675" s="126">
        <v>1.0903717390000001</v>
      </c>
      <c r="Z675" s="135">
        <v>1.7500000000000002E-2</v>
      </c>
      <c r="AA675" s="126"/>
      <c r="AB675" s="126"/>
      <c r="AC675" s="126"/>
      <c r="AD675" s="126"/>
      <c r="AE675" s="126"/>
      <c r="AF675" s="135">
        <v>1.6299999999999999E-2</v>
      </c>
      <c r="AG675" s="126">
        <v>9.0119413999999995E-2</v>
      </c>
      <c r="AH675" s="126"/>
      <c r="AI675" s="126"/>
      <c r="AJ675" s="126"/>
      <c r="AK675" s="126"/>
    </row>
    <row r="676" spans="1:37" ht="18" customHeight="1">
      <c r="A676" s="126"/>
      <c r="B676" s="126"/>
      <c r="C676" s="126"/>
      <c r="D676" s="126"/>
      <c r="E676" s="126"/>
      <c r="F676" s="134">
        <v>43800</v>
      </c>
      <c r="G676" s="134">
        <v>40513</v>
      </c>
      <c r="H676" s="134">
        <v>41974</v>
      </c>
      <c r="I676" s="134">
        <v>41974</v>
      </c>
      <c r="J676" s="134">
        <v>39783</v>
      </c>
      <c r="K676" s="126"/>
      <c r="L676" s="126">
        <v>0.14133490000000001</v>
      </c>
      <c r="M676" s="126">
        <v>-2.3338489999999998E-3</v>
      </c>
      <c r="N676" s="126">
        <v>9.7781324000000003E-2</v>
      </c>
      <c r="O676" s="126">
        <v>9.7781324000000003E-2</v>
      </c>
      <c r="P676" s="126">
        <v>-0.29750054799999998</v>
      </c>
      <c r="Q676" s="126">
        <v>1.0377585549999999</v>
      </c>
      <c r="R676" s="135">
        <v>7.4000000000000003E-3</v>
      </c>
      <c r="S676" s="126"/>
      <c r="T676" s="126">
        <v>0.134180562</v>
      </c>
      <c r="U676" s="126">
        <v>-1.3027189E-2</v>
      </c>
      <c r="V676" s="126">
        <v>7.8593466000000001E-2</v>
      </c>
      <c r="W676" s="126">
        <v>7.8593466000000001E-2</v>
      </c>
      <c r="X676" s="126">
        <v>-0.25525298200000002</v>
      </c>
      <c r="Y676" s="126">
        <v>1.0233558979999999</v>
      </c>
      <c r="Z676" s="135">
        <v>4.5999999999999999E-3</v>
      </c>
      <c r="AA676" s="126"/>
      <c r="AB676" s="126"/>
      <c r="AC676" s="126"/>
      <c r="AD676" s="126"/>
      <c r="AE676" s="126"/>
      <c r="AF676" s="135">
        <v>2.8E-3</v>
      </c>
      <c r="AG676" s="126">
        <v>1.4402656999999999E-2</v>
      </c>
      <c r="AH676" s="126"/>
      <c r="AI676" s="126"/>
      <c r="AJ676" s="126"/>
      <c r="AK676" s="126"/>
    </row>
    <row r="677" spans="1:37" ht="18" customHeight="1">
      <c r="A677" s="126"/>
      <c r="B677" s="126"/>
      <c r="C677" s="126"/>
      <c r="D677" s="126"/>
      <c r="E677" s="126"/>
      <c r="F677" s="134">
        <v>41244</v>
      </c>
      <c r="G677" s="134">
        <v>40148</v>
      </c>
      <c r="H677" s="134">
        <v>39417</v>
      </c>
      <c r="I677" s="134">
        <v>39052</v>
      </c>
      <c r="J677" s="134">
        <v>41244</v>
      </c>
      <c r="K677" s="126"/>
      <c r="L677" s="126">
        <v>0.103943622</v>
      </c>
      <c r="M677" s="126">
        <v>0.114944221</v>
      </c>
      <c r="N677" s="126">
        <v>3.2035421000000001E-2</v>
      </c>
      <c r="O677" s="126">
        <v>0.162901881</v>
      </c>
      <c r="P677" s="126">
        <v>0.103943622</v>
      </c>
      <c r="Q677" s="126">
        <v>1.6782788390000001</v>
      </c>
      <c r="R677" s="135">
        <v>0.1091</v>
      </c>
      <c r="S677" s="126"/>
      <c r="T677" s="126">
        <v>0.100915194</v>
      </c>
      <c r="U677" s="126">
        <v>8.4059724000000002E-2</v>
      </c>
      <c r="V677" s="126">
        <v>1.0598691E-2</v>
      </c>
      <c r="W677" s="126">
        <v>0.106798614</v>
      </c>
      <c r="X677" s="126">
        <v>0.100915194</v>
      </c>
      <c r="Y677" s="126">
        <v>1.496737016</v>
      </c>
      <c r="Z677" s="135">
        <v>8.4000000000000005E-2</v>
      </c>
      <c r="AA677" s="126"/>
      <c r="AB677" s="126"/>
      <c r="AC677" s="126"/>
      <c r="AD677" s="126"/>
      <c r="AE677" s="126"/>
      <c r="AF677" s="135">
        <v>2.5100000000000001E-2</v>
      </c>
      <c r="AG677" s="126">
        <v>0.18154182199999999</v>
      </c>
      <c r="AH677" s="126"/>
      <c r="AI677" s="126"/>
      <c r="AJ677" s="126"/>
      <c r="AK677" s="126"/>
    </row>
    <row r="678" spans="1:37" ht="18" customHeight="1">
      <c r="A678" s="126"/>
      <c r="B678" s="126"/>
      <c r="C678" s="126"/>
      <c r="D678" s="126"/>
      <c r="E678" s="126"/>
      <c r="F678" s="134">
        <v>44166</v>
      </c>
      <c r="G678" s="134">
        <v>39783</v>
      </c>
      <c r="H678" s="134">
        <v>43435</v>
      </c>
      <c r="I678" s="134">
        <v>40878</v>
      </c>
      <c r="J678" s="134">
        <v>38687</v>
      </c>
      <c r="K678" s="126"/>
      <c r="L678" s="126">
        <v>-2.7078563999999999E-2</v>
      </c>
      <c r="M678" s="126">
        <v>-0.29750054799999998</v>
      </c>
      <c r="N678" s="126">
        <v>-1.2468648000000001E-2</v>
      </c>
      <c r="O678" s="126">
        <v>-5.5772149E-2</v>
      </c>
      <c r="P678" s="126">
        <v>0.15985938099999999</v>
      </c>
      <c r="Q678" s="126">
        <v>0.79218484300000003</v>
      </c>
      <c r="R678" s="135">
        <v>-4.5499999999999999E-2</v>
      </c>
      <c r="S678" s="126"/>
      <c r="T678" s="126">
        <v>-2.9131743000000002E-2</v>
      </c>
      <c r="U678" s="126">
        <v>-0.25525298200000002</v>
      </c>
      <c r="V678" s="126">
        <v>-2.5883666999999999E-2</v>
      </c>
      <c r="W678" s="126">
        <v>-5.3316501000000002E-2</v>
      </c>
      <c r="X678" s="126">
        <v>0.12530372300000001</v>
      </c>
      <c r="Y678" s="126">
        <v>0.78798110399999999</v>
      </c>
      <c r="Z678" s="135">
        <v>-4.65E-2</v>
      </c>
      <c r="AA678" s="126"/>
      <c r="AB678" s="126"/>
      <c r="AC678" s="126"/>
      <c r="AD678" s="126"/>
      <c r="AE678" s="126"/>
      <c r="AF678" s="135">
        <v>1E-3</v>
      </c>
      <c r="AG678" s="126">
        <v>4.2037380000000003E-3</v>
      </c>
      <c r="AH678" s="126"/>
      <c r="AI678" s="126"/>
      <c r="AJ678" s="126"/>
      <c r="AK678" s="126"/>
    </row>
    <row r="679" spans="1:37" ht="18" customHeight="1">
      <c r="A679" s="126"/>
      <c r="B679" s="126"/>
      <c r="C679" s="126"/>
      <c r="D679" s="126"/>
      <c r="E679" s="126"/>
      <c r="F679" s="134">
        <v>44896</v>
      </c>
      <c r="G679" s="134">
        <v>43800</v>
      </c>
      <c r="H679" s="134">
        <v>40878</v>
      </c>
      <c r="I679" s="134">
        <v>43800</v>
      </c>
      <c r="J679" s="134">
        <v>37591</v>
      </c>
      <c r="K679" s="126"/>
      <c r="L679" s="126">
        <v>-7.6337504E-2</v>
      </c>
      <c r="M679" s="126">
        <v>0.14133490000000001</v>
      </c>
      <c r="N679" s="126">
        <v>-5.5772149E-2</v>
      </c>
      <c r="O679" s="126">
        <v>0.14133490000000001</v>
      </c>
      <c r="P679" s="126">
        <v>-0.110106469</v>
      </c>
      <c r="Q679" s="126">
        <v>1.041283076</v>
      </c>
      <c r="R679" s="135">
        <v>8.0999999999999996E-3</v>
      </c>
      <c r="S679" s="126"/>
      <c r="T679" s="126">
        <v>-0.100910782</v>
      </c>
      <c r="U679" s="126">
        <v>0.134180562</v>
      </c>
      <c r="V679" s="126">
        <v>-5.3316501000000002E-2</v>
      </c>
      <c r="W679" s="126">
        <v>0.134180562</v>
      </c>
      <c r="X679" s="126">
        <v>-0.103872702</v>
      </c>
      <c r="Y679" s="126">
        <v>1.0103139649999999</v>
      </c>
      <c r="Z679" s="135">
        <v>2.0999999999999999E-3</v>
      </c>
      <c r="AA679" s="126"/>
      <c r="AB679" s="126"/>
      <c r="AC679" s="126"/>
      <c r="AD679" s="126"/>
      <c r="AE679" s="126"/>
      <c r="AF679" s="135">
        <v>6.1000000000000004E-3</v>
      </c>
      <c r="AG679" s="126">
        <v>3.0969111000000001E-2</v>
      </c>
      <c r="AH679" s="126"/>
      <c r="AI679" s="126"/>
      <c r="AJ679" s="126"/>
      <c r="AK679" s="126"/>
    </row>
    <row r="680" spans="1:37" ht="18" customHeight="1">
      <c r="A680" s="126"/>
      <c r="B680" s="126"/>
      <c r="C680" s="126"/>
      <c r="D680" s="126"/>
      <c r="E680" s="126"/>
      <c r="F680" s="134">
        <v>43070</v>
      </c>
      <c r="G680" s="134">
        <v>39052</v>
      </c>
      <c r="H680" s="134">
        <v>40878</v>
      </c>
      <c r="I680" s="134">
        <v>40878</v>
      </c>
      <c r="J680" s="134">
        <v>44896</v>
      </c>
      <c r="K680" s="126"/>
      <c r="L680" s="126">
        <v>5.8498151999999998E-2</v>
      </c>
      <c r="M680" s="126">
        <v>0.162901881</v>
      </c>
      <c r="N680" s="126">
        <v>-5.5772149E-2</v>
      </c>
      <c r="O680" s="126">
        <v>-5.5772149E-2</v>
      </c>
      <c r="P680" s="126">
        <v>-7.6337504E-2</v>
      </c>
      <c r="Q680" s="126">
        <v>1.034086297</v>
      </c>
      <c r="R680" s="135">
        <v>6.7000000000000002E-3</v>
      </c>
      <c r="S680" s="126"/>
      <c r="T680" s="126">
        <v>4.6875676999999998E-2</v>
      </c>
      <c r="U680" s="126">
        <v>0.106798614</v>
      </c>
      <c r="V680" s="126">
        <v>-5.3316501000000002E-2</v>
      </c>
      <c r="W680" s="126">
        <v>-5.3316501000000002E-2</v>
      </c>
      <c r="X680" s="126">
        <v>-0.100910782</v>
      </c>
      <c r="Y680" s="126">
        <v>0.94755576200000002</v>
      </c>
      <c r="Z680" s="135">
        <v>-1.0699999999999999E-2</v>
      </c>
      <c r="AA680" s="126"/>
      <c r="AB680" s="126"/>
      <c r="AC680" s="126"/>
      <c r="AD680" s="126"/>
      <c r="AE680" s="126"/>
      <c r="AF680" s="135">
        <v>1.7399999999999999E-2</v>
      </c>
      <c r="AG680" s="126">
        <v>8.6530535000000006E-2</v>
      </c>
      <c r="AH680" s="126"/>
      <c r="AI680" s="126"/>
      <c r="AJ680" s="126"/>
      <c r="AK680" s="126"/>
    </row>
    <row r="681" spans="1:37" ht="18" customHeight="1">
      <c r="A681" s="126"/>
      <c r="B681" s="126"/>
      <c r="C681" s="126"/>
      <c r="D681" s="126"/>
      <c r="E681" s="126"/>
      <c r="F681" s="134">
        <v>37591</v>
      </c>
      <c r="G681" s="134">
        <v>42705</v>
      </c>
      <c r="H681" s="134">
        <v>41609</v>
      </c>
      <c r="I681" s="134">
        <v>42339</v>
      </c>
      <c r="J681" s="134">
        <v>39052</v>
      </c>
      <c r="K681" s="126"/>
      <c r="L681" s="126">
        <v>-0.110106469</v>
      </c>
      <c r="M681" s="126">
        <v>4.8077380000000003E-2</v>
      </c>
      <c r="N681" s="126">
        <v>0.17569069600000001</v>
      </c>
      <c r="O681" s="126">
        <v>4.2629688999999998E-2</v>
      </c>
      <c r="P681" s="126">
        <v>0.162901881</v>
      </c>
      <c r="Q681" s="126">
        <v>1.3760171139999999</v>
      </c>
      <c r="R681" s="135">
        <v>6.59E-2</v>
      </c>
      <c r="S681" s="126"/>
      <c r="T681" s="126">
        <v>-0.103872702</v>
      </c>
      <c r="U681" s="126">
        <v>3.7457123000000002E-2</v>
      </c>
      <c r="V681" s="126">
        <v>0.152406498</v>
      </c>
      <c r="W681" s="126">
        <v>1.8520312000000001E-2</v>
      </c>
      <c r="X681" s="126">
        <v>0.106798614</v>
      </c>
      <c r="Y681" s="126">
        <v>1.2352950460000001</v>
      </c>
      <c r="Z681" s="135">
        <v>4.3200000000000002E-2</v>
      </c>
      <c r="AA681" s="126"/>
      <c r="AB681" s="126"/>
      <c r="AC681" s="126"/>
      <c r="AD681" s="126"/>
      <c r="AE681" s="126"/>
      <c r="AF681" s="135">
        <v>2.2800000000000001E-2</v>
      </c>
      <c r="AG681" s="126">
        <v>0.14072206800000001</v>
      </c>
      <c r="AH681" s="126"/>
      <c r="AI681" s="126"/>
      <c r="AJ681" s="126"/>
      <c r="AK681" s="126"/>
    </row>
    <row r="682" spans="1:37" ht="18" customHeight="1">
      <c r="A682" s="126"/>
      <c r="B682" s="126"/>
      <c r="C682" s="126"/>
      <c r="D682" s="126"/>
      <c r="E682" s="126"/>
      <c r="F682" s="134">
        <v>41609</v>
      </c>
      <c r="G682" s="134">
        <v>39052</v>
      </c>
      <c r="H682" s="134">
        <v>39783</v>
      </c>
      <c r="I682" s="134">
        <v>42339</v>
      </c>
      <c r="J682" s="134">
        <v>37956</v>
      </c>
      <c r="K682" s="126"/>
      <c r="L682" s="126">
        <v>0.17569069600000001</v>
      </c>
      <c r="M682" s="126">
        <v>0.162901881</v>
      </c>
      <c r="N682" s="126">
        <v>-0.29750054799999998</v>
      </c>
      <c r="O682" s="126">
        <v>4.2629688999999998E-2</v>
      </c>
      <c r="P682" s="126">
        <v>5.7538615000000001E-2</v>
      </c>
      <c r="Q682" s="126">
        <v>1.15172444</v>
      </c>
      <c r="R682" s="135">
        <v>2.87E-2</v>
      </c>
      <c r="S682" s="126"/>
      <c r="T682" s="126">
        <v>0.152406498</v>
      </c>
      <c r="U682" s="126">
        <v>0.106798614</v>
      </c>
      <c r="V682" s="126">
        <v>-0.25525298200000002</v>
      </c>
      <c r="W682" s="126">
        <v>1.8520312000000001E-2</v>
      </c>
      <c r="X682" s="126">
        <v>2.2718952000000001E-2</v>
      </c>
      <c r="Y682" s="126">
        <v>1.0462280829999999</v>
      </c>
      <c r="Z682" s="135">
        <v>9.1000000000000004E-3</v>
      </c>
      <c r="AA682" s="126"/>
      <c r="AB682" s="126"/>
      <c r="AC682" s="126"/>
      <c r="AD682" s="126"/>
      <c r="AE682" s="126"/>
      <c r="AF682" s="135">
        <v>1.9599999999999999E-2</v>
      </c>
      <c r="AG682" s="126">
        <v>0.105496357</v>
      </c>
      <c r="AH682" s="126"/>
      <c r="AI682" s="126"/>
      <c r="AJ682" s="126"/>
      <c r="AK682" s="126"/>
    </row>
    <row r="683" spans="1:37" ht="18" customHeight="1">
      <c r="A683" s="126"/>
      <c r="B683" s="126"/>
      <c r="C683" s="126"/>
      <c r="D683" s="126"/>
      <c r="E683" s="126"/>
      <c r="F683" s="134">
        <v>44896</v>
      </c>
      <c r="G683" s="134">
        <v>38687</v>
      </c>
      <c r="H683" s="134">
        <v>44896</v>
      </c>
      <c r="I683" s="134">
        <v>39052</v>
      </c>
      <c r="J683" s="134">
        <v>39417</v>
      </c>
      <c r="K683" s="126"/>
      <c r="L683" s="126">
        <v>-7.6337504E-2</v>
      </c>
      <c r="M683" s="126">
        <v>0.15985938099999999</v>
      </c>
      <c r="N683" s="126">
        <v>-7.6337504E-2</v>
      </c>
      <c r="O683" s="126">
        <v>0.162901881</v>
      </c>
      <c r="P683" s="126">
        <v>3.2035421000000001E-2</v>
      </c>
      <c r="Q683" s="126">
        <v>1.22399693</v>
      </c>
      <c r="R683" s="135">
        <v>4.1300000000000003E-2</v>
      </c>
      <c r="S683" s="126"/>
      <c r="T683" s="126">
        <v>-0.100910782</v>
      </c>
      <c r="U683" s="126">
        <v>0.12530372300000001</v>
      </c>
      <c r="V683" s="126">
        <v>-0.100910782</v>
      </c>
      <c r="W683" s="126">
        <v>0.106798614</v>
      </c>
      <c r="X683" s="126">
        <v>1.0598691E-2</v>
      </c>
      <c r="Y683" s="126">
        <v>1.0417265330000001</v>
      </c>
      <c r="Z683" s="135">
        <v>8.2000000000000007E-3</v>
      </c>
      <c r="AA683" s="126"/>
      <c r="AB683" s="126"/>
      <c r="AC683" s="126"/>
      <c r="AD683" s="126"/>
      <c r="AE683" s="126"/>
      <c r="AF683" s="135">
        <v>3.3000000000000002E-2</v>
      </c>
      <c r="AG683" s="126">
        <v>0.182270397</v>
      </c>
      <c r="AH683" s="126"/>
      <c r="AI683" s="126"/>
      <c r="AJ683" s="126"/>
      <c r="AK683" s="126"/>
    </row>
    <row r="684" spans="1:37" ht="18" customHeight="1">
      <c r="A684" s="126"/>
      <c r="B684" s="126"/>
      <c r="C684" s="126"/>
      <c r="D684" s="126"/>
      <c r="E684" s="126"/>
      <c r="F684" s="134">
        <v>41609</v>
      </c>
      <c r="G684" s="134">
        <v>41244</v>
      </c>
      <c r="H684" s="134">
        <v>44531</v>
      </c>
      <c r="I684" s="134">
        <v>41609</v>
      </c>
      <c r="J684" s="134">
        <v>38322</v>
      </c>
      <c r="K684" s="126"/>
      <c r="L684" s="126">
        <v>0.17569069600000001</v>
      </c>
      <c r="M684" s="126">
        <v>0.103943622</v>
      </c>
      <c r="N684" s="126">
        <v>0.16416114700000001</v>
      </c>
      <c r="O684" s="126">
        <v>0.17569069600000001</v>
      </c>
      <c r="P684" s="126">
        <v>0.22464052400000001</v>
      </c>
      <c r="Q684" s="126">
        <v>2.3259456429999998</v>
      </c>
      <c r="R684" s="135">
        <v>0.18390000000000001</v>
      </c>
      <c r="S684" s="126"/>
      <c r="T684" s="126">
        <v>0.152406498</v>
      </c>
      <c r="U684" s="126">
        <v>0.100915194</v>
      </c>
      <c r="V684" s="126">
        <v>0.116135562</v>
      </c>
      <c r="W684" s="126">
        <v>0.152406498</v>
      </c>
      <c r="X684" s="126">
        <v>0.13047150199999999</v>
      </c>
      <c r="Y684" s="126">
        <v>1.920019331</v>
      </c>
      <c r="Z684" s="135">
        <v>0.1394</v>
      </c>
      <c r="AA684" s="126"/>
      <c r="AB684" s="126"/>
      <c r="AC684" s="126"/>
      <c r="AD684" s="126"/>
      <c r="AE684" s="126"/>
      <c r="AF684" s="135">
        <v>4.4600000000000001E-2</v>
      </c>
      <c r="AG684" s="126">
        <v>0.40592631200000001</v>
      </c>
      <c r="AH684" s="126"/>
      <c r="AI684" s="126"/>
      <c r="AJ684" s="126"/>
      <c r="AK684" s="126"/>
    </row>
    <row r="685" spans="1:37" ht="18" customHeight="1">
      <c r="A685" s="126"/>
      <c r="B685" s="126"/>
      <c r="C685" s="126"/>
      <c r="D685" s="126"/>
      <c r="E685" s="126"/>
      <c r="F685" s="134">
        <v>37591</v>
      </c>
      <c r="G685" s="134">
        <v>38687</v>
      </c>
      <c r="H685" s="134">
        <v>40148</v>
      </c>
      <c r="I685" s="134">
        <v>39052</v>
      </c>
      <c r="J685" s="134">
        <v>40148</v>
      </c>
      <c r="K685" s="126"/>
      <c r="L685" s="126">
        <v>-0.110106469</v>
      </c>
      <c r="M685" s="126">
        <v>0.15985938099999999</v>
      </c>
      <c r="N685" s="126">
        <v>0.114944221</v>
      </c>
      <c r="O685" s="126">
        <v>0.162901881</v>
      </c>
      <c r="P685" s="126">
        <v>0.114944221</v>
      </c>
      <c r="Q685" s="126">
        <v>1.5566611450000001</v>
      </c>
      <c r="R685" s="135">
        <v>9.2499999999999999E-2</v>
      </c>
      <c r="S685" s="126"/>
      <c r="T685" s="126">
        <v>-0.103872702</v>
      </c>
      <c r="U685" s="126">
        <v>0.12530372300000001</v>
      </c>
      <c r="V685" s="126">
        <v>8.4059724000000002E-2</v>
      </c>
      <c r="W685" s="126">
        <v>0.106798614</v>
      </c>
      <c r="X685" s="126">
        <v>8.4059724000000002E-2</v>
      </c>
      <c r="Y685" s="126">
        <v>1.34493957</v>
      </c>
      <c r="Z685" s="135">
        <v>6.1100000000000002E-2</v>
      </c>
      <c r="AA685" s="126"/>
      <c r="AB685" s="126"/>
      <c r="AC685" s="126"/>
      <c r="AD685" s="126"/>
      <c r="AE685" s="126"/>
      <c r="AF685" s="135">
        <v>3.15E-2</v>
      </c>
      <c r="AG685" s="126">
        <v>0.211721575</v>
      </c>
      <c r="AH685" s="126"/>
      <c r="AI685" s="126"/>
      <c r="AJ685" s="126"/>
      <c r="AK685" s="126"/>
    </row>
    <row r="686" spans="1:37" ht="18" customHeight="1">
      <c r="A686" s="126"/>
      <c r="B686" s="126"/>
      <c r="C686" s="126"/>
      <c r="D686" s="126"/>
      <c r="E686" s="126"/>
      <c r="F686" s="134">
        <v>44896</v>
      </c>
      <c r="G686" s="134">
        <v>38322</v>
      </c>
      <c r="H686" s="134">
        <v>40878</v>
      </c>
      <c r="I686" s="134">
        <v>43800</v>
      </c>
      <c r="J686" s="134">
        <v>38687</v>
      </c>
      <c r="K686" s="126"/>
      <c r="L686" s="126">
        <v>-7.6337504E-2</v>
      </c>
      <c r="M686" s="126">
        <v>0.22464052400000001</v>
      </c>
      <c r="N686" s="126">
        <v>-5.5772149E-2</v>
      </c>
      <c r="O686" s="126">
        <v>0.14133490000000001</v>
      </c>
      <c r="P686" s="126">
        <v>0.15985938099999999</v>
      </c>
      <c r="Q686" s="126">
        <v>1.482493034</v>
      </c>
      <c r="R686" s="135">
        <v>8.1900000000000001E-2</v>
      </c>
      <c r="S686" s="126"/>
      <c r="T686" s="126">
        <v>-0.100910782</v>
      </c>
      <c r="U686" s="126">
        <v>0.13047150199999999</v>
      </c>
      <c r="V686" s="126">
        <v>-5.3316501000000002E-2</v>
      </c>
      <c r="W686" s="126">
        <v>0.134180562</v>
      </c>
      <c r="X686" s="126">
        <v>0.12530372300000001</v>
      </c>
      <c r="Y686" s="126">
        <v>1.2658305969999999</v>
      </c>
      <c r="Z686" s="135">
        <v>4.8300000000000003E-2</v>
      </c>
      <c r="AA686" s="126"/>
      <c r="AB686" s="126"/>
      <c r="AC686" s="126"/>
      <c r="AD686" s="126"/>
      <c r="AE686" s="126"/>
      <c r="AF686" s="135">
        <v>3.3700000000000001E-2</v>
      </c>
      <c r="AG686" s="126">
        <v>0.21666243700000001</v>
      </c>
      <c r="AH686" s="126"/>
      <c r="AI686" s="126"/>
      <c r="AJ686" s="126"/>
      <c r="AK686" s="126"/>
    </row>
    <row r="687" spans="1:37" ht="18" customHeight="1">
      <c r="A687" s="126"/>
      <c r="B687" s="126"/>
      <c r="C687" s="126"/>
      <c r="D687" s="126"/>
      <c r="E687" s="126"/>
      <c r="F687" s="134">
        <v>39417</v>
      </c>
      <c r="G687" s="134">
        <v>44896</v>
      </c>
      <c r="H687" s="134">
        <v>43800</v>
      </c>
      <c r="I687" s="134">
        <v>38687</v>
      </c>
      <c r="J687" s="134">
        <v>37956</v>
      </c>
      <c r="K687" s="126"/>
      <c r="L687" s="126">
        <v>3.2035421000000001E-2</v>
      </c>
      <c r="M687" s="126">
        <v>-7.6337504E-2</v>
      </c>
      <c r="N687" s="126">
        <v>0.14133490000000001</v>
      </c>
      <c r="O687" s="126">
        <v>0.15985938099999999</v>
      </c>
      <c r="P687" s="126">
        <v>5.7538615000000001E-2</v>
      </c>
      <c r="Q687" s="126">
        <v>1.3694796</v>
      </c>
      <c r="R687" s="135">
        <v>6.4899999999999999E-2</v>
      </c>
      <c r="S687" s="126"/>
      <c r="T687" s="126">
        <v>1.0598691E-2</v>
      </c>
      <c r="U687" s="126">
        <v>-0.100910782</v>
      </c>
      <c r="V687" s="126">
        <v>0.134180562</v>
      </c>
      <c r="W687" s="126">
        <v>0.12530372300000001</v>
      </c>
      <c r="X687" s="126">
        <v>2.2718952000000001E-2</v>
      </c>
      <c r="Y687" s="126">
        <v>1.2115386299999999</v>
      </c>
      <c r="Z687" s="135">
        <v>3.9100000000000003E-2</v>
      </c>
      <c r="AA687" s="126"/>
      <c r="AB687" s="126"/>
      <c r="AC687" s="126"/>
      <c r="AD687" s="126"/>
      <c r="AE687" s="126"/>
      <c r="AF687" s="135">
        <v>2.58E-2</v>
      </c>
      <c r="AG687" s="126">
        <v>0.15794097000000001</v>
      </c>
      <c r="AH687" s="126"/>
      <c r="AI687" s="126"/>
      <c r="AJ687" s="126"/>
      <c r="AK687" s="126"/>
    </row>
    <row r="688" spans="1:37" ht="18" customHeight="1">
      <c r="A688" s="126"/>
      <c r="B688" s="126"/>
      <c r="C688" s="126"/>
      <c r="D688" s="126"/>
      <c r="E688" s="126"/>
      <c r="F688" s="134">
        <v>37956</v>
      </c>
      <c r="G688" s="134">
        <v>39417</v>
      </c>
      <c r="H688" s="134">
        <v>44896</v>
      </c>
      <c r="I688" s="134">
        <v>39417</v>
      </c>
      <c r="J688" s="134">
        <v>42339</v>
      </c>
      <c r="K688" s="126"/>
      <c r="L688" s="126">
        <v>5.7538615000000001E-2</v>
      </c>
      <c r="M688" s="126">
        <v>3.2035421000000001E-2</v>
      </c>
      <c r="N688" s="126">
        <v>-7.6337504E-2</v>
      </c>
      <c r="O688" s="126">
        <v>3.2035421000000001E-2</v>
      </c>
      <c r="P688" s="126">
        <v>4.2629688999999998E-2</v>
      </c>
      <c r="Q688" s="126">
        <v>1.0918807230000001</v>
      </c>
      <c r="R688" s="135">
        <v>1.77E-2</v>
      </c>
      <c r="S688" s="126"/>
      <c r="T688" s="126">
        <v>2.2718952000000001E-2</v>
      </c>
      <c r="U688" s="126">
        <v>1.0598691E-2</v>
      </c>
      <c r="V688" s="126">
        <v>-0.100910782</v>
      </c>
      <c r="W688" s="126">
        <v>1.0598691E-2</v>
      </c>
      <c r="X688" s="126">
        <v>1.8520312000000001E-2</v>
      </c>
      <c r="Y688" s="126">
        <v>0.96225659299999999</v>
      </c>
      <c r="Z688" s="135">
        <v>-7.7000000000000002E-3</v>
      </c>
      <c r="AA688" s="126"/>
      <c r="AB688" s="126"/>
      <c r="AC688" s="126"/>
      <c r="AD688" s="126"/>
      <c r="AE688" s="126"/>
      <c r="AF688" s="135">
        <v>2.5399999999999999E-2</v>
      </c>
      <c r="AG688" s="126">
        <v>0.129624129</v>
      </c>
      <c r="AH688" s="126"/>
      <c r="AI688" s="126"/>
      <c r="AJ688" s="126"/>
      <c r="AK688" s="126"/>
    </row>
    <row r="689" spans="1:37" ht="18" customHeight="1">
      <c r="A689" s="126"/>
      <c r="B689" s="126"/>
      <c r="C689" s="126"/>
      <c r="D689" s="126"/>
      <c r="E689" s="126"/>
      <c r="F689" s="134">
        <v>41244</v>
      </c>
      <c r="G689" s="134">
        <v>39417</v>
      </c>
      <c r="H689" s="134">
        <v>42339</v>
      </c>
      <c r="I689" s="134">
        <v>42339</v>
      </c>
      <c r="J689" s="134">
        <v>38322</v>
      </c>
      <c r="K689" s="126"/>
      <c r="L689" s="126">
        <v>0.103943622</v>
      </c>
      <c r="M689" s="126">
        <v>3.2035421000000001E-2</v>
      </c>
      <c r="N689" s="126">
        <v>4.2629688999999998E-2</v>
      </c>
      <c r="O689" s="126">
        <v>4.2629688999999998E-2</v>
      </c>
      <c r="P689" s="126">
        <v>0.22464052400000001</v>
      </c>
      <c r="Q689" s="126">
        <v>1.561862385</v>
      </c>
      <c r="R689" s="135">
        <v>9.3299999999999994E-2</v>
      </c>
      <c r="S689" s="126"/>
      <c r="T689" s="126">
        <v>0.100915194</v>
      </c>
      <c r="U689" s="126">
        <v>1.0598691E-2</v>
      </c>
      <c r="V689" s="126">
        <v>1.8520312000000001E-2</v>
      </c>
      <c r="W689" s="126">
        <v>1.8520312000000001E-2</v>
      </c>
      <c r="X689" s="126">
        <v>0.13047150199999999</v>
      </c>
      <c r="Y689" s="126">
        <v>1.3218417259999999</v>
      </c>
      <c r="Z689" s="135">
        <v>5.74E-2</v>
      </c>
      <c r="AA689" s="126"/>
      <c r="AB689" s="126"/>
      <c r="AC689" s="126"/>
      <c r="AD689" s="126"/>
      <c r="AE689" s="126"/>
      <c r="AF689" s="135">
        <v>3.5900000000000001E-2</v>
      </c>
      <c r="AG689" s="126">
        <v>0.240020659</v>
      </c>
      <c r="AH689" s="126"/>
      <c r="AI689" s="126"/>
      <c r="AJ689" s="126"/>
      <c r="AK689" s="126"/>
    </row>
    <row r="690" spans="1:37" ht="18" customHeight="1">
      <c r="A690" s="126"/>
      <c r="B690" s="126"/>
      <c r="C690" s="126"/>
      <c r="D690" s="126"/>
      <c r="E690" s="126"/>
      <c r="F690" s="134">
        <v>40878</v>
      </c>
      <c r="G690" s="134">
        <v>38687</v>
      </c>
      <c r="H690" s="134">
        <v>40513</v>
      </c>
      <c r="I690" s="134">
        <v>39417</v>
      </c>
      <c r="J690" s="134">
        <v>41244</v>
      </c>
      <c r="K690" s="126"/>
      <c r="L690" s="126">
        <v>-5.5772149E-2</v>
      </c>
      <c r="M690" s="126">
        <v>0.15985938099999999</v>
      </c>
      <c r="N690" s="126">
        <v>-2.3338489999999998E-3</v>
      </c>
      <c r="O690" s="126">
        <v>3.2035421000000001E-2</v>
      </c>
      <c r="P690" s="126">
        <v>0.103943622</v>
      </c>
      <c r="Q690" s="126">
        <v>1.268369766</v>
      </c>
      <c r="R690" s="135">
        <v>4.87E-2</v>
      </c>
      <c r="S690" s="126"/>
      <c r="T690" s="126">
        <v>-5.3316501000000002E-2</v>
      </c>
      <c r="U690" s="126">
        <v>0.12530372300000001</v>
      </c>
      <c r="V690" s="126">
        <v>-1.3027189E-2</v>
      </c>
      <c r="W690" s="126">
        <v>1.0598691E-2</v>
      </c>
      <c r="X690" s="126">
        <v>0.100915194</v>
      </c>
      <c r="Y690" s="126">
        <v>1.1858667220000001</v>
      </c>
      <c r="Z690" s="135">
        <v>3.4700000000000002E-2</v>
      </c>
      <c r="AA690" s="126"/>
      <c r="AB690" s="126"/>
      <c r="AC690" s="126"/>
      <c r="AD690" s="126"/>
      <c r="AE690" s="126"/>
      <c r="AF690" s="135">
        <v>1.4E-2</v>
      </c>
      <c r="AG690" s="126">
        <v>8.2503043999999998E-2</v>
      </c>
      <c r="AH690" s="126"/>
      <c r="AI690" s="126"/>
      <c r="AJ690" s="126"/>
      <c r="AK690" s="126"/>
    </row>
    <row r="691" spans="1:37" ht="18" customHeight="1">
      <c r="A691" s="126"/>
      <c r="B691" s="126"/>
      <c r="C691" s="126"/>
      <c r="D691" s="126"/>
      <c r="E691" s="126"/>
      <c r="F691" s="134">
        <v>40878</v>
      </c>
      <c r="G691" s="134">
        <v>40148</v>
      </c>
      <c r="H691" s="134">
        <v>44531</v>
      </c>
      <c r="I691" s="134">
        <v>43435</v>
      </c>
      <c r="J691" s="134">
        <v>42339</v>
      </c>
      <c r="K691" s="126"/>
      <c r="L691" s="126">
        <v>-5.5772149E-2</v>
      </c>
      <c r="M691" s="126">
        <v>0.114944221</v>
      </c>
      <c r="N691" s="126">
        <v>0.16416114700000001</v>
      </c>
      <c r="O691" s="126">
        <v>-1.2468648000000001E-2</v>
      </c>
      <c r="P691" s="126">
        <v>4.2629688999999998E-2</v>
      </c>
      <c r="Q691" s="126">
        <v>1.288519985</v>
      </c>
      <c r="R691" s="135">
        <v>5.1999999999999998E-2</v>
      </c>
      <c r="S691" s="126"/>
      <c r="T691" s="126">
        <v>-5.3316501000000002E-2</v>
      </c>
      <c r="U691" s="126">
        <v>8.4059724000000002E-2</v>
      </c>
      <c r="V691" s="126">
        <v>0.116135562</v>
      </c>
      <c r="W691" s="126">
        <v>-2.5883666999999999E-2</v>
      </c>
      <c r="X691" s="126">
        <v>1.8520312000000001E-2</v>
      </c>
      <c r="Y691" s="126">
        <v>1.1497165469999999</v>
      </c>
      <c r="Z691" s="135">
        <v>2.8299999999999999E-2</v>
      </c>
      <c r="AA691" s="126"/>
      <c r="AB691" s="126"/>
      <c r="AC691" s="126"/>
      <c r="AD691" s="126"/>
      <c r="AE691" s="126"/>
      <c r="AF691" s="135">
        <v>2.3699999999999999E-2</v>
      </c>
      <c r="AG691" s="126">
        <v>0.138803438</v>
      </c>
      <c r="AH691" s="126"/>
      <c r="AI691" s="126"/>
      <c r="AJ691" s="126"/>
      <c r="AK691" s="126"/>
    </row>
    <row r="692" spans="1:37" ht="18" customHeight="1">
      <c r="A692" s="126"/>
      <c r="B692" s="126"/>
      <c r="C692" s="126"/>
      <c r="D692" s="126"/>
      <c r="E692" s="126"/>
      <c r="F692" s="134">
        <v>40513</v>
      </c>
      <c r="G692" s="134">
        <v>43070</v>
      </c>
      <c r="H692" s="134">
        <v>40513</v>
      </c>
      <c r="I692" s="134">
        <v>40513</v>
      </c>
      <c r="J692" s="134">
        <v>43435</v>
      </c>
      <c r="K692" s="126"/>
      <c r="L692" s="126">
        <v>-2.3338489999999998E-3</v>
      </c>
      <c r="M692" s="126">
        <v>5.8498151999999998E-2</v>
      </c>
      <c r="N692" s="126">
        <v>-2.3338489999999998E-3</v>
      </c>
      <c r="O692" s="126">
        <v>-2.3338489999999998E-3</v>
      </c>
      <c r="P692" s="126">
        <v>-1.2468648000000001E-2</v>
      </c>
      <c r="Q692" s="126">
        <v>1.0397995529999999</v>
      </c>
      <c r="R692" s="135">
        <v>7.7999999999999996E-3</v>
      </c>
      <c r="S692" s="126"/>
      <c r="T692" s="126">
        <v>-1.3027189E-2</v>
      </c>
      <c r="U692" s="126">
        <v>4.6875676999999998E-2</v>
      </c>
      <c r="V692" s="126">
        <v>-1.3027189E-2</v>
      </c>
      <c r="W692" s="126">
        <v>-1.3027189E-2</v>
      </c>
      <c r="X692" s="126">
        <v>-2.5883666999999999E-2</v>
      </c>
      <c r="Y692" s="126">
        <v>0.98207307600000004</v>
      </c>
      <c r="Z692" s="135">
        <v>-3.5999999999999999E-3</v>
      </c>
      <c r="AA692" s="126"/>
      <c r="AB692" s="126"/>
      <c r="AC692" s="126"/>
      <c r="AD692" s="126"/>
      <c r="AE692" s="126"/>
      <c r="AF692" s="135">
        <v>1.14E-2</v>
      </c>
      <c r="AG692" s="126">
        <v>5.7726476999999998E-2</v>
      </c>
      <c r="AH692" s="126"/>
      <c r="AI692" s="126"/>
      <c r="AJ692" s="126"/>
      <c r="AK692" s="126"/>
    </row>
    <row r="693" spans="1:37" ht="18" customHeight="1">
      <c r="A693" s="126"/>
      <c r="B693" s="126"/>
      <c r="C693" s="126"/>
      <c r="D693" s="126"/>
      <c r="E693" s="126"/>
      <c r="F693" s="134">
        <v>41244</v>
      </c>
      <c r="G693" s="134">
        <v>38322</v>
      </c>
      <c r="H693" s="134">
        <v>38687</v>
      </c>
      <c r="I693" s="134">
        <v>39052</v>
      </c>
      <c r="J693" s="134">
        <v>38687</v>
      </c>
      <c r="K693" s="126"/>
      <c r="L693" s="126">
        <v>0.103943622</v>
      </c>
      <c r="M693" s="126">
        <v>0.22464052400000001</v>
      </c>
      <c r="N693" s="126">
        <v>0.15985938099999999</v>
      </c>
      <c r="O693" s="126">
        <v>0.162901881</v>
      </c>
      <c r="P693" s="126">
        <v>0.15985938099999999</v>
      </c>
      <c r="Q693" s="126">
        <v>2.2506178729999999</v>
      </c>
      <c r="R693" s="135">
        <v>0.17610000000000001</v>
      </c>
      <c r="S693" s="126"/>
      <c r="T693" s="126">
        <v>0.100915194</v>
      </c>
      <c r="U693" s="126">
        <v>0.13047150199999999</v>
      </c>
      <c r="V693" s="126">
        <v>0.12530372300000001</v>
      </c>
      <c r="W693" s="126">
        <v>0.106798614</v>
      </c>
      <c r="X693" s="126">
        <v>0.12530372300000001</v>
      </c>
      <c r="Y693" s="126">
        <v>1.801811874</v>
      </c>
      <c r="Z693" s="135">
        <v>0.125</v>
      </c>
      <c r="AA693" s="126"/>
      <c r="AB693" s="126"/>
      <c r="AC693" s="126"/>
      <c r="AD693" s="126"/>
      <c r="AE693" s="126"/>
      <c r="AF693" s="135">
        <v>5.1200000000000002E-2</v>
      </c>
      <c r="AG693" s="126">
        <v>0.44880599900000001</v>
      </c>
      <c r="AH693" s="126"/>
      <c r="AI693" s="126"/>
      <c r="AJ693" s="126"/>
      <c r="AK693" s="126"/>
    </row>
    <row r="694" spans="1:37" ht="18" customHeight="1">
      <c r="A694" s="126"/>
      <c r="B694" s="126"/>
      <c r="C694" s="126"/>
      <c r="D694" s="126"/>
      <c r="E694" s="126"/>
      <c r="F694" s="134">
        <v>44531</v>
      </c>
      <c r="G694" s="134">
        <v>42339</v>
      </c>
      <c r="H694" s="134">
        <v>41244</v>
      </c>
      <c r="I694" s="134">
        <v>37591</v>
      </c>
      <c r="J694" s="134">
        <v>44166</v>
      </c>
      <c r="K694" s="126"/>
      <c r="L694" s="126">
        <v>0.16416114700000001</v>
      </c>
      <c r="M694" s="126">
        <v>4.2629688999999998E-2</v>
      </c>
      <c r="N694" s="126">
        <v>0.103943622</v>
      </c>
      <c r="O694" s="126">
        <v>-0.110106469</v>
      </c>
      <c r="P694" s="126">
        <v>-2.7078563999999999E-2</v>
      </c>
      <c r="Q694" s="126">
        <v>1.189519478</v>
      </c>
      <c r="R694" s="135">
        <v>3.5299999999999998E-2</v>
      </c>
      <c r="S694" s="126"/>
      <c r="T694" s="126">
        <v>0.116135562</v>
      </c>
      <c r="U694" s="126">
        <v>1.8520312000000001E-2</v>
      </c>
      <c r="V694" s="126">
        <v>0.100915194</v>
      </c>
      <c r="W694" s="126">
        <v>-0.103872702</v>
      </c>
      <c r="X694" s="126">
        <v>-2.9131743000000002E-2</v>
      </c>
      <c r="Y694" s="126">
        <v>1.108011117</v>
      </c>
      <c r="Z694" s="135">
        <v>2.07E-2</v>
      </c>
      <c r="AA694" s="126"/>
      <c r="AB694" s="126"/>
      <c r="AC694" s="126"/>
      <c r="AD694" s="126"/>
      <c r="AE694" s="126"/>
      <c r="AF694" s="135">
        <v>1.46E-2</v>
      </c>
      <c r="AG694" s="126">
        <v>8.1508361000000001E-2</v>
      </c>
      <c r="AH694" s="126"/>
      <c r="AI694" s="126"/>
      <c r="AJ694" s="126"/>
      <c r="AK694" s="126"/>
    </row>
    <row r="695" spans="1:37" ht="18" customHeight="1">
      <c r="A695" s="126"/>
      <c r="B695" s="126"/>
      <c r="C695" s="126"/>
      <c r="D695" s="126"/>
      <c r="E695" s="126"/>
      <c r="F695" s="134">
        <v>40513</v>
      </c>
      <c r="G695" s="134">
        <v>42339</v>
      </c>
      <c r="H695" s="134">
        <v>42339</v>
      </c>
      <c r="I695" s="134">
        <v>39417</v>
      </c>
      <c r="J695" s="134">
        <v>39052</v>
      </c>
      <c r="K695" s="126"/>
      <c r="L695" s="126">
        <v>-2.3338489999999998E-3</v>
      </c>
      <c r="M695" s="126">
        <v>4.2629688999999998E-2</v>
      </c>
      <c r="N695" s="126">
        <v>4.2629688999999998E-2</v>
      </c>
      <c r="O695" s="126">
        <v>3.2035421000000001E-2</v>
      </c>
      <c r="P695" s="126">
        <v>0.162901881</v>
      </c>
      <c r="Q695" s="126">
        <v>1.32030508</v>
      </c>
      <c r="R695" s="135">
        <v>5.7099999999999998E-2</v>
      </c>
      <c r="S695" s="126"/>
      <c r="T695" s="126">
        <v>-1.3027189E-2</v>
      </c>
      <c r="U695" s="126">
        <v>1.8520312000000001E-2</v>
      </c>
      <c r="V695" s="126">
        <v>1.8520312000000001E-2</v>
      </c>
      <c r="W695" s="126">
        <v>1.0598691E-2</v>
      </c>
      <c r="X695" s="126">
        <v>0.106798614</v>
      </c>
      <c r="Y695" s="126">
        <v>1.1518976809999999</v>
      </c>
      <c r="Z695" s="135">
        <v>2.87E-2</v>
      </c>
      <c r="AA695" s="126"/>
      <c r="AB695" s="126"/>
      <c r="AC695" s="126"/>
      <c r="AD695" s="126"/>
      <c r="AE695" s="126"/>
      <c r="AF695" s="135">
        <v>2.8500000000000001E-2</v>
      </c>
      <c r="AG695" s="126">
        <v>0.16840740000000001</v>
      </c>
      <c r="AH695" s="126"/>
      <c r="AI695" s="126"/>
      <c r="AJ695" s="126"/>
      <c r="AK695" s="126"/>
    </row>
    <row r="696" spans="1:37" ht="18" customHeight="1">
      <c r="A696" s="126"/>
      <c r="B696" s="126"/>
      <c r="C696" s="126"/>
      <c r="D696" s="126"/>
      <c r="E696" s="126"/>
      <c r="F696" s="134">
        <v>41244</v>
      </c>
      <c r="G696" s="134">
        <v>44531</v>
      </c>
      <c r="H696" s="134">
        <v>40148</v>
      </c>
      <c r="I696" s="134">
        <v>38687</v>
      </c>
      <c r="J696" s="134">
        <v>39417</v>
      </c>
      <c r="K696" s="126"/>
      <c r="L696" s="126">
        <v>0.103943622</v>
      </c>
      <c r="M696" s="126">
        <v>0.16416114700000001</v>
      </c>
      <c r="N696" s="126">
        <v>0.114944221</v>
      </c>
      <c r="O696" s="126">
        <v>0.15985938099999999</v>
      </c>
      <c r="P696" s="126">
        <v>3.2035421000000001E-2</v>
      </c>
      <c r="Q696" s="126">
        <v>1.7770306419999999</v>
      </c>
      <c r="R696" s="135">
        <v>0.12189999999999999</v>
      </c>
      <c r="S696" s="126"/>
      <c r="T696" s="126">
        <v>0.100915194</v>
      </c>
      <c r="U696" s="126">
        <v>0.116135562</v>
      </c>
      <c r="V696" s="126">
        <v>8.4059724000000002E-2</v>
      </c>
      <c r="W696" s="126">
        <v>0.12530372300000001</v>
      </c>
      <c r="X696" s="126">
        <v>1.0598691E-2</v>
      </c>
      <c r="Y696" s="126">
        <v>1.548076038</v>
      </c>
      <c r="Z696" s="135">
        <v>9.1300000000000006E-2</v>
      </c>
      <c r="AA696" s="126"/>
      <c r="AB696" s="126"/>
      <c r="AC696" s="126"/>
      <c r="AD696" s="126"/>
      <c r="AE696" s="126"/>
      <c r="AF696" s="135">
        <v>3.0499999999999999E-2</v>
      </c>
      <c r="AG696" s="126">
        <v>0.22895460400000001</v>
      </c>
      <c r="AH696" s="126"/>
      <c r="AI696" s="126"/>
      <c r="AJ696" s="126"/>
      <c r="AK696" s="126"/>
    </row>
    <row r="697" spans="1:37" ht="18" customHeight="1">
      <c r="A697" s="126"/>
      <c r="B697" s="126"/>
      <c r="C697" s="126"/>
      <c r="D697" s="126"/>
      <c r="E697" s="126"/>
      <c r="F697" s="134">
        <v>41609</v>
      </c>
      <c r="G697" s="134">
        <v>40148</v>
      </c>
      <c r="H697" s="134">
        <v>42705</v>
      </c>
      <c r="I697" s="134">
        <v>40878</v>
      </c>
      <c r="J697" s="134">
        <v>40148</v>
      </c>
      <c r="K697" s="126"/>
      <c r="L697" s="126">
        <v>0.17569069600000001</v>
      </c>
      <c r="M697" s="126">
        <v>0.114944221</v>
      </c>
      <c r="N697" s="126">
        <v>4.8077380000000003E-2</v>
      </c>
      <c r="O697" s="126">
        <v>-5.5772149E-2</v>
      </c>
      <c r="P697" s="126">
        <v>0.114944221</v>
      </c>
      <c r="Q697" s="126">
        <v>1.488671885</v>
      </c>
      <c r="R697" s="135">
        <v>8.2799999999999999E-2</v>
      </c>
      <c r="S697" s="126"/>
      <c r="T697" s="126">
        <v>0.152406498</v>
      </c>
      <c r="U697" s="126">
        <v>8.4059724000000002E-2</v>
      </c>
      <c r="V697" s="126">
        <v>3.7457123000000002E-2</v>
      </c>
      <c r="W697" s="126">
        <v>-5.3316501000000002E-2</v>
      </c>
      <c r="X697" s="126">
        <v>8.4059724000000002E-2</v>
      </c>
      <c r="Y697" s="126">
        <v>1.3561727379999999</v>
      </c>
      <c r="Z697" s="135">
        <v>6.2799999999999995E-2</v>
      </c>
      <c r="AA697" s="126"/>
      <c r="AB697" s="126"/>
      <c r="AC697" s="126"/>
      <c r="AD697" s="126"/>
      <c r="AE697" s="126"/>
      <c r="AF697" s="135">
        <v>0.02</v>
      </c>
      <c r="AG697" s="126">
        <v>0.13249914700000001</v>
      </c>
      <c r="AH697" s="126"/>
      <c r="AI697" s="126"/>
      <c r="AJ697" s="126"/>
      <c r="AK697" s="126"/>
    </row>
    <row r="698" spans="1:37" ht="18" customHeight="1">
      <c r="A698" s="126"/>
      <c r="B698" s="126"/>
      <c r="C698" s="126"/>
      <c r="D698" s="126"/>
      <c r="E698" s="126"/>
      <c r="F698" s="134">
        <v>42339</v>
      </c>
      <c r="G698" s="134">
        <v>39417</v>
      </c>
      <c r="H698" s="134">
        <v>42339</v>
      </c>
      <c r="I698" s="134">
        <v>43435</v>
      </c>
      <c r="J698" s="134">
        <v>43800</v>
      </c>
      <c r="K698" s="126"/>
      <c r="L698" s="126">
        <v>4.2629688999999998E-2</v>
      </c>
      <c r="M698" s="126">
        <v>3.2035421000000001E-2</v>
      </c>
      <c r="N698" s="126">
        <v>4.2629688999999998E-2</v>
      </c>
      <c r="O698" s="126">
        <v>-1.2468648000000001E-2</v>
      </c>
      <c r="P698" s="126">
        <v>0.14133490000000001</v>
      </c>
      <c r="Q698" s="126">
        <v>1.2791055600000001</v>
      </c>
      <c r="R698" s="135">
        <v>5.0500000000000003E-2</v>
      </c>
      <c r="S698" s="126"/>
      <c r="T698" s="126">
        <v>1.8520312000000001E-2</v>
      </c>
      <c r="U698" s="126">
        <v>1.0598691E-2</v>
      </c>
      <c r="V698" s="126">
        <v>1.8520312000000001E-2</v>
      </c>
      <c r="W698" s="126">
        <v>-2.5883666999999999E-2</v>
      </c>
      <c r="X698" s="126">
        <v>0.134180562</v>
      </c>
      <c r="Y698" s="126">
        <v>1.1687516469999999</v>
      </c>
      <c r="Z698" s="135">
        <v>3.1699999999999999E-2</v>
      </c>
      <c r="AA698" s="126"/>
      <c r="AB698" s="126"/>
      <c r="AC698" s="126"/>
      <c r="AD698" s="126"/>
      <c r="AE698" s="126"/>
      <c r="AF698" s="135">
        <v>1.8800000000000001E-2</v>
      </c>
      <c r="AG698" s="126">
        <v>0.110353913</v>
      </c>
      <c r="AH698" s="126"/>
      <c r="AI698" s="126"/>
      <c r="AJ698" s="126"/>
      <c r="AK698" s="126"/>
    </row>
    <row r="699" spans="1:37" ht="18" customHeight="1">
      <c r="A699" s="126"/>
      <c r="B699" s="126"/>
      <c r="C699" s="126"/>
      <c r="D699" s="126"/>
      <c r="E699" s="126"/>
      <c r="F699" s="134">
        <v>43435</v>
      </c>
      <c r="G699" s="134">
        <v>40513</v>
      </c>
      <c r="H699" s="134">
        <v>44896</v>
      </c>
      <c r="I699" s="134">
        <v>41244</v>
      </c>
      <c r="J699" s="134">
        <v>42705</v>
      </c>
      <c r="K699" s="126"/>
      <c r="L699" s="126">
        <v>-1.2468648000000001E-2</v>
      </c>
      <c r="M699" s="126">
        <v>-2.3338489999999998E-3</v>
      </c>
      <c r="N699" s="126">
        <v>-7.6337504E-2</v>
      </c>
      <c r="O699" s="126">
        <v>0.103943622</v>
      </c>
      <c r="P699" s="126">
        <v>4.8077380000000003E-2</v>
      </c>
      <c r="Q699" s="126">
        <v>1.0627724380000001</v>
      </c>
      <c r="R699" s="135">
        <v>1.23E-2</v>
      </c>
      <c r="S699" s="126"/>
      <c r="T699" s="126">
        <v>-2.5883666999999999E-2</v>
      </c>
      <c r="U699" s="126">
        <v>-1.3027189E-2</v>
      </c>
      <c r="V699" s="126">
        <v>-0.100910782</v>
      </c>
      <c r="W699" s="126">
        <v>0.100915194</v>
      </c>
      <c r="X699" s="126">
        <v>3.7457123000000002E-2</v>
      </c>
      <c r="Y699" s="126">
        <v>0.998551729</v>
      </c>
      <c r="Z699" s="135">
        <v>-2.9999999999999997E-4</v>
      </c>
      <c r="AA699" s="126"/>
      <c r="AB699" s="126"/>
      <c r="AC699" s="126"/>
      <c r="AD699" s="126"/>
      <c r="AE699" s="126"/>
      <c r="AF699" s="135">
        <v>1.2500000000000001E-2</v>
      </c>
      <c r="AG699" s="126">
        <v>6.4220709000000001E-2</v>
      </c>
      <c r="AH699" s="126"/>
      <c r="AI699" s="126"/>
      <c r="AJ699" s="126"/>
      <c r="AK699" s="126"/>
    </row>
    <row r="700" spans="1:37" ht="18" customHeight="1">
      <c r="A700" s="126"/>
      <c r="B700" s="126"/>
      <c r="C700" s="126"/>
      <c r="D700" s="126"/>
      <c r="E700" s="126"/>
      <c r="F700" s="134">
        <v>38322</v>
      </c>
      <c r="G700" s="134">
        <v>43435</v>
      </c>
      <c r="H700" s="134">
        <v>44166</v>
      </c>
      <c r="I700" s="134">
        <v>41244</v>
      </c>
      <c r="J700" s="134">
        <v>37956</v>
      </c>
      <c r="K700" s="126"/>
      <c r="L700" s="126">
        <v>0.22464052400000001</v>
      </c>
      <c r="M700" s="126">
        <v>-1.2468648000000001E-2</v>
      </c>
      <c r="N700" s="126">
        <v>-2.7078563999999999E-2</v>
      </c>
      <c r="O700" s="126">
        <v>0.103943622</v>
      </c>
      <c r="P700" s="126">
        <v>5.7538615000000001E-2</v>
      </c>
      <c r="Q700" s="126">
        <v>1.4142163320000001</v>
      </c>
      <c r="R700" s="135">
        <v>7.1800000000000003E-2</v>
      </c>
      <c r="S700" s="126"/>
      <c r="T700" s="126">
        <v>0.13047150199999999</v>
      </c>
      <c r="U700" s="126">
        <v>-2.5883666999999999E-2</v>
      </c>
      <c r="V700" s="126">
        <v>-2.9131743000000002E-2</v>
      </c>
      <c r="W700" s="126">
        <v>0.100915194</v>
      </c>
      <c r="X700" s="126">
        <v>2.2718952000000001E-2</v>
      </c>
      <c r="Y700" s="126">
        <v>1.2202920779999999</v>
      </c>
      <c r="Z700" s="135">
        <v>4.0599999999999997E-2</v>
      </c>
      <c r="AA700" s="126"/>
      <c r="AB700" s="126"/>
      <c r="AC700" s="126"/>
      <c r="AD700" s="126"/>
      <c r="AE700" s="126"/>
      <c r="AF700" s="135">
        <v>3.1199999999999999E-2</v>
      </c>
      <c r="AG700" s="126">
        <v>0.19392425399999999</v>
      </c>
      <c r="AH700" s="126"/>
      <c r="AI700" s="126"/>
      <c r="AJ700" s="126"/>
      <c r="AK700" s="126"/>
    </row>
    <row r="701" spans="1:37" ht="18" customHeight="1">
      <c r="A701" s="126"/>
      <c r="B701" s="126"/>
      <c r="C701" s="126"/>
      <c r="D701" s="126"/>
      <c r="E701" s="126"/>
      <c r="F701" s="134">
        <v>44166</v>
      </c>
      <c r="G701" s="134">
        <v>39052</v>
      </c>
      <c r="H701" s="134">
        <v>42705</v>
      </c>
      <c r="I701" s="134">
        <v>39052</v>
      </c>
      <c r="J701" s="134">
        <v>43435</v>
      </c>
      <c r="K701" s="126"/>
      <c r="L701" s="126">
        <v>-2.7078563999999999E-2</v>
      </c>
      <c r="M701" s="126">
        <v>0.162901881</v>
      </c>
      <c r="N701" s="126">
        <v>4.8077380000000003E-2</v>
      </c>
      <c r="O701" s="126">
        <v>0.162901881</v>
      </c>
      <c r="P701" s="126">
        <v>-1.2468648000000001E-2</v>
      </c>
      <c r="Q701" s="126">
        <v>1.3970095680000001</v>
      </c>
      <c r="R701" s="135">
        <v>6.9199999999999998E-2</v>
      </c>
      <c r="S701" s="126"/>
      <c r="T701" s="126">
        <v>-2.9131743000000002E-2</v>
      </c>
      <c r="U701" s="126">
        <v>0.106798614</v>
      </c>
      <c r="V701" s="126">
        <v>3.7457123000000002E-2</v>
      </c>
      <c r="W701" s="126">
        <v>0.106798614</v>
      </c>
      <c r="X701" s="126">
        <v>-2.5883666999999999E-2</v>
      </c>
      <c r="Y701" s="126">
        <v>1.216574278</v>
      </c>
      <c r="Z701" s="135">
        <v>0.04</v>
      </c>
      <c r="AA701" s="126"/>
      <c r="AB701" s="126"/>
      <c r="AC701" s="126"/>
      <c r="AD701" s="126"/>
      <c r="AE701" s="126"/>
      <c r="AF701" s="135">
        <v>2.92E-2</v>
      </c>
      <c r="AG701" s="126">
        <v>0.18043529</v>
      </c>
      <c r="AH701" s="126"/>
      <c r="AI701" s="126"/>
      <c r="AJ701" s="126"/>
      <c r="AK701" s="126"/>
    </row>
    <row r="702" spans="1:37" ht="18" customHeight="1">
      <c r="A702" s="126"/>
      <c r="B702" s="126"/>
      <c r="C702" s="126"/>
      <c r="D702" s="126"/>
      <c r="E702" s="126"/>
      <c r="F702" s="134">
        <v>41974</v>
      </c>
      <c r="G702" s="134">
        <v>43800</v>
      </c>
      <c r="H702" s="134">
        <v>37591</v>
      </c>
      <c r="I702" s="134">
        <v>43070</v>
      </c>
      <c r="J702" s="134">
        <v>37591</v>
      </c>
      <c r="K702" s="126"/>
      <c r="L702" s="126">
        <v>9.7781324000000003E-2</v>
      </c>
      <c r="M702" s="126">
        <v>0.14133490000000001</v>
      </c>
      <c r="N702" s="126">
        <v>-0.110106469</v>
      </c>
      <c r="O702" s="126">
        <v>5.8498151999999998E-2</v>
      </c>
      <c r="P702" s="126">
        <v>-0.110106469</v>
      </c>
      <c r="Q702" s="126">
        <v>1.080475735</v>
      </c>
      <c r="R702" s="135">
        <v>1.5599999999999999E-2</v>
      </c>
      <c r="S702" s="126"/>
      <c r="T702" s="126">
        <v>7.8593466000000001E-2</v>
      </c>
      <c r="U702" s="126">
        <v>0.134180562</v>
      </c>
      <c r="V702" s="126">
        <v>-0.103872702</v>
      </c>
      <c r="W702" s="126">
        <v>4.6875676999999998E-2</v>
      </c>
      <c r="X702" s="126">
        <v>-0.103872702</v>
      </c>
      <c r="Y702" s="126">
        <v>1.0532749400000001</v>
      </c>
      <c r="Z702" s="135">
        <v>1.04E-2</v>
      </c>
      <c r="AA702" s="126"/>
      <c r="AB702" s="126"/>
      <c r="AC702" s="126"/>
      <c r="AD702" s="126"/>
      <c r="AE702" s="126"/>
      <c r="AF702" s="135">
        <v>5.1999999999999998E-3</v>
      </c>
      <c r="AG702" s="126">
        <v>2.7200795E-2</v>
      </c>
      <c r="AH702" s="126"/>
      <c r="AI702" s="126"/>
      <c r="AJ702" s="126"/>
      <c r="AK702" s="126"/>
    </row>
    <row r="703" spans="1:37" ht="18" customHeight="1">
      <c r="A703" s="126"/>
      <c r="B703" s="126"/>
      <c r="C703" s="126"/>
      <c r="D703" s="126"/>
      <c r="E703" s="126"/>
      <c r="F703" s="134">
        <v>38687</v>
      </c>
      <c r="G703" s="134">
        <v>43435</v>
      </c>
      <c r="H703" s="134">
        <v>37591</v>
      </c>
      <c r="I703" s="134">
        <v>42705</v>
      </c>
      <c r="J703" s="134">
        <v>38687</v>
      </c>
      <c r="K703" s="126"/>
      <c r="L703" s="126">
        <v>0.15985938099999999</v>
      </c>
      <c r="M703" s="126">
        <v>-1.2468648000000001E-2</v>
      </c>
      <c r="N703" s="126">
        <v>-0.110106469</v>
      </c>
      <c r="O703" s="126">
        <v>4.8077380000000003E-2</v>
      </c>
      <c r="P703" s="126">
        <v>0.15985938099999999</v>
      </c>
      <c r="Q703" s="126">
        <v>1.2779037310000001</v>
      </c>
      <c r="R703" s="135">
        <v>5.0299999999999997E-2</v>
      </c>
      <c r="S703" s="126"/>
      <c r="T703" s="126">
        <v>0.12530372300000001</v>
      </c>
      <c r="U703" s="126">
        <v>-2.5883666999999999E-2</v>
      </c>
      <c r="V703" s="126">
        <v>-0.103872702</v>
      </c>
      <c r="W703" s="126">
        <v>3.7457123000000002E-2</v>
      </c>
      <c r="X703" s="126">
        <v>0.12530372300000001</v>
      </c>
      <c r="Y703" s="126">
        <v>1.171527204</v>
      </c>
      <c r="Z703" s="135">
        <v>3.2199999999999999E-2</v>
      </c>
      <c r="AA703" s="126"/>
      <c r="AB703" s="126"/>
      <c r="AC703" s="126"/>
      <c r="AD703" s="126"/>
      <c r="AE703" s="126"/>
      <c r="AF703" s="135">
        <v>1.8100000000000002E-2</v>
      </c>
      <c r="AG703" s="126">
        <v>0.106376527</v>
      </c>
      <c r="AH703" s="126"/>
      <c r="AI703" s="126"/>
      <c r="AJ703" s="126"/>
      <c r="AK703" s="126"/>
    </row>
    <row r="704" spans="1:37" ht="18" customHeight="1">
      <c r="A704" s="126"/>
      <c r="B704" s="126"/>
      <c r="C704" s="126"/>
      <c r="D704" s="126"/>
      <c r="E704" s="126"/>
      <c r="F704" s="134">
        <v>44531</v>
      </c>
      <c r="G704" s="134">
        <v>43435</v>
      </c>
      <c r="H704" s="134">
        <v>38322</v>
      </c>
      <c r="I704" s="134">
        <v>38322</v>
      </c>
      <c r="J704" s="134">
        <v>40878</v>
      </c>
      <c r="K704" s="126"/>
      <c r="L704" s="126">
        <v>0.16416114700000001</v>
      </c>
      <c r="M704" s="126">
        <v>-1.2468648000000001E-2</v>
      </c>
      <c r="N704" s="126">
        <v>0.22464052400000001</v>
      </c>
      <c r="O704" s="126">
        <v>0.22464052400000001</v>
      </c>
      <c r="P704" s="126">
        <v>-5.5772149E-2</v>
      </c>
      <c r="Q704" s="126">
        <v>1.7249557499999999</v>
      </c>
      <c r="R704" s="135">
        <v>0.1152</v>
      </c>
      <c r="S704" s="126"/>
      <c r="T704" s="126">
        <v>0.116135562</v>
      </c>
      <c r="U704" s="126">
        <v>-2.5883666999999999E-2</v>
      </c>
      <c r="V704" s="126">
        <v>0.13047150199999999</v>
      </c>
      <c r="W704" s="126">
        <v>0.13047150199999999</v>
      </c>
      <c r="X704" s="126">
        <v>-5.3316501000000002E-2</v>
      </c>
      <c r="Y704" s="126">
        <v>1.3469979809999999</v>
      </c>
      <c r="Z704" s="135">
        <v>6.1400000000000003E-2</v>
      </c>
      <c r="AA704" s="126"/>
      <c r="AB704" s="126"/>
      <c r="AC704" s="126"/>
      <c r="AD704" s="126"/>
      <c r="AE704" s="126"/>
      <c r="AF704" s="135">
        <v>5.3800000000000001E-2</v>
      </c>
      <c r="AG704" s="126">
        <v>0.377957769</v>
      </c>
      <c r="AH704" s="126"/>
      <c r="AI704" s="126"/>
      <c r="AJ704" s="126"/>
      <c r="AK704" s="126"/>
    </row>
    <row r="705" spans="1:37" ht="18" customHeight="1">
      <c r="A705" s="126"/>
      <c r="B705" s="126"/>
      <c r="C705" s="126"/>
      <c r="D705" s="126"/>
      <c r="E705" s="126"/>
      <c r="F705" s="134">
        <v>41609</v>
      </c>
      <c r="G705" s="134">
        <v>40148</v>
      </c>
      <c r="H705" s="134">
        <v>40148</v>
      </c>
      <c r="I705" s="134">
        <v>39417</v>
      </c>
      <c r="J705" s="134">
        <v>39417</v>
      </c>
      <c r="K705" s="126"/>
      <c r="L705" s="126">
        <v>0.17569069600000001</v>
      </c>
      <c r="M705" s="126">
        <v>0.114944221</v>
      </c>
      <c r="N705" s="126">
        <v>0.114944221</v>
      </c>
      <c r="O705" s="126">
        <v>3.2035421000000001E-2</v>
      </c>
      <c r="P705" s="126">
        <v>3.2035421000000001E-2</v>
      </c>
      <c r="Q705" s="126">
        <v>1.599434263</v>
      </c>
      <c r="R705" s="135">
        <v>9.8500000000000004E-2</v>
      </c>
      <c r="S705" s="126"/>
      <c r="T705" s="126">
        <v>0.152406498</v>
      </c>
      <c r="U705" s="126">
        <v>8.4059724000000002E-2</v>
      </c>
      <c r="V705" s="126">
        <v>8.4059724000000002E-2</v>
      </c>
      <c r="W705" s="126">
        <v>1.0598691E-2</v>
      </c>
      <c r="X705" s="126">
        <v>1.0598691E-2</v>
      </c>
      <c r="Y705" s="126">
        <v>1.4073708650000001</v>
      </c>
      <c r="Z705" s="135">
        <v>7.0699999999999999E-2</v>
      </c>
      <c r="AA705" s="126"/>
      <c r="AB705" s="126"/>
      <c r="AC705" s="126"/>
      <c r="AD705" s="126"/>
      <c r="AE705" s="126"/>
      <c r="AF705" s="135">
        <v>2.7699999999999999E-2</v>
      </c>
      <c r="AG705" s="126">
        <v>0.192063398</v>
      </c>
      <c r="AH705" s="126"/>
      <c r="AI705" s="126"/>
      <c r="AJ705" s="126"/>
      <c r="AK705" s="126"/>
    </row>
    <row r="706" spans="1:37" ht="18" customHeight="1">
      <c r="A706" s="126"/>
      <c r="B706" s="126"/>
      <c r="C706" s="126"/>
      <c r="D706" s="126"/>
      <c r="E706" s="126"/>
      <c r="F706" s="134">
        <v>39052</v>
      </c>
      <c r="G706" s="134">
        <v>37956</v>
      </c>
      <c r="H706" s="134">
        <v>39417</v>
      </c>
      <c r="I706" s="134">
        <v>39417</v>
      </c>
      <c r="J706" s="134">
        <v>40148</v>
      </c>
      <c r="K706" s="126"/>
      <c r="L706" s="126">
        <v>0.162901881</v>
      </c>
      <c r="M706" s="126">
        <v>5.7538615000000001E-2</v>
      </c>
      <c r="N706" s="126">
        <v>3.2035421000000001E-2</v>
      </c>
      <c r="O706" s="126">
        <v>3.2035421000000001E-2</v>
      </c>
      <c r="P706" s="126">
        <v>0.114944221</v>
      </c>
      <c r="Q706" s="126">
        <v>1.491012709</v>
      </c>
      <c r="R706" s="135">
        <v>8.3199999999999996E-2</v>
      </c>
      <c r="S706" s="126"/>
      <c r="T706" s="126">
        <v>0.106798614</v>
      </c>
      <c r="U706" s="126">
        <v>2.2718952000000001E-2</v>
      </c>
      <c r="V706" s="126">
        <v>1.0598691E-2</v>
      </c>
      <c r="W706" s="126">
        <v>1.0598691E-2</v>
      </c>
      <c r="X706" s="126">
        <v>8.4059724000000002E-2</v>
      </c>
      <c r="Y706" s="126">
        <v>1.2646237819999999</v>
      </c>
      <c r="Z706" s="135">
        <v>4.8099999999999997E-2</v>
      </c>
      <c r="AA706" s="126"/>
      <c r="AB706" s="126"/>
      <c r="AC706" s="126"/>
      <c r="AD706" s="126"/>
      <c r="AE706" s="126"/>
      <c r="AF706" s="135">
        <v>3.5099999999999999E-2</v>
      </c>
      <c r="AG706" s="126">
        <v>0.22638892699999999</v>
      </c>
      <c r="AH706" s="126"/>
      <c r="AI706" s="126"/>
      <c r="AJ706" s="126"/>
      <c r="AK706" s="126"/>
    </row>
    <row r="707" spans="1:37" ht="18" customHeight="1">
      <c r="A707" s="126"/>
      <c r="B707" s="126"/>
      <c r="C707" s="126"/>
      <c r="D707" s="126"/>
      <c r="E707" s="126"/>
      <c r="F707" s="134">
        <v>37956</v>
      </c>
      <c r="G707" s="134">
        <v>43070</v>
      </c>
      <c r="H707" s="134">
        <v>42339</v>
      </c>
      <c r="I707" s="134">
        <v>44166</v>
      </c>
      <c r="J707" s="134">
        <v>44531</v>
      </c>
      <c r="K707" s="126"/>
      <c r="L707" s="126">
        <v>5.7538615000000001E-2</v>
      </c>
      <c r="M707" s="126">
        <v>5.8498151999999998E-2</v>
      </c>
      <c r="N707" s="126">
        <v>4.2629688999999998E-2</v>
      </c>
      <c r="O707" s="126">
        <v>-2.7078563999999999E-2</v>
      </c>
      <c r="P707" s="126">
        <v>0.16416114700000001</v>
      </c>
      <c r="Q707" s="126">
        <v>1.34413279</v>
      </c>
      <c r="R707" s="135">
        <v>6.0900000000000003E-2</v>
      </c>
      <c r="S707" s="126"/>
      <c r="T707" s="126">
        <v>2.2718952000000001E-2</v>
      </c>
      <c r="U707" s="126">
        <v>4.6875676999999998E-2</v>
      </c>
      <c r="V707" s="126">
        <v>1.8520312000000001E-2</v>
      </c>
      <c r="W707" s="126">
        <v>-2.9131743000000002E-2</v>
      </c>
      <c r="X707" s="126">
        <v>0.116135562</v>
      </c>
      <c r="Y707" s="126">
        <v>1.191387698</v>
      </c>
      <c r="Z707" s="135">
        <v>3.56E-2</v>
      </c>
      <c r="AA707" s="126"/>
      <c r="AB707" s="126"/>
      <c r="AC707" s="126"/>
      <c r="AD707" s="126"/>
      <c r="AE707" s="126"/>
      <c r="AF707" s="135">
        <v>2.53E-2</v>
      </c>
      <c r="AG707" s="126">
        <v>0.152745092</v>
      </c>
      <c r="AH707" s="126"/>
      <c r="AI707" s="126"/>
      <c r="AJ707" s="126"/>
      <c r="AK707" s="126"/>
    </row>
    <row r="708" spans="1:37" ht="18" customHeight="1">
      <c r="A708" s="126"/>
      <c r="B708" s="126"/>
      <c r="C708" s="126"/>
      <c r="D708" s="126"/>
      <c r="E708" s="126"/>
      <c r="F708" s="134">
        <v>39417</v>
      </c>
      <c r="G708" s="134">
        <v>40148</v>
      </c>
      <c r="H708" s="134">
        <v>43800</v>
      </c>
      <c r="I708" s="134">
        <v>41974</v>
      </c>
      <c r="J708" s="134">
        <v>37956</v>
      </c>
      <c r="K708" s="126"/>
      <c r="L708" s="126">
        <v>3.2035421000000001E-2</v>
      </c>
      <c r="M708" s="126">
        <v>0.114944221</v>
      </c>
      <c r="N708" s="126">
        <v>0.14133490000000001</v>
      </c>
      <c r="O708" s="126">
        <v>9.7781324000000003E-2</v>
      </c>
      <c r="P708" s="126">
        <v>5.7538615000000001E-2</v>
      </c>
      <c r="Q708" s="126">
        <v>1.5583607719999999</v>
      </c>
      <c r="R708" s="135">
        <v>9.2799999999999994E-2</v>
      </c>
      <c r="S708" s="126"/>
      <c r="T708" s="126">
        <v>1.0598691E-2</v>
      </c>
      <c r="U708" s="126">
        <v>8.4059724000000002E-2</v>
      </c>
      <c r="V708" s="126">
        <v>0.134180562</v>
      </c>
      <c r="W708" s="126">
        <v>7.8593466000000001E-2</v>
      </c>
      <c r="X708" s="126">
        <v>2.2718952000000001E-2</v>
      </c>
      <c r="Y708" s="126">
        <v>1.3911787309999999</v>
      </c>
      <c r="Z708" s="135">
        <v>6.83E-2</v>
      </c>
      <c r="AA708" s="126"/>
      <c r="AB708" s="126"/>
      <c r="AC708" s="126"/>
      <c r="AD708" s="126"/>
      <c r="AE708" s="126"/>
      <c r="AF708" s="135">
        <v>2.4500000000000001E-2</v>
      </c>
      <c r="AG708" s="126">
        <v>0.167182042</v>
      </c>
      <c r="AH708" s="126"/>
      <c r="AI708" s="126"/>
      <c r="AJ708" s="126"/>
      <c r="AK708" s="126"/>
    </row>
    <row r="709" spans="1:37" ht="18" customHeight="1">
      <c r="A709" s="126"/>
      <c r="B709" s="126"/>
      <c r="C709" s="126"/>
      <c r="D709" s="126"/>
      <c r="E709" s="126"/>
      <c r="F709" s="134">
        <v>40513</v>
      </c>
      <c r="G709" s="134">
        <v>40878</v>
      </c>
      <c r="H709" s="134">
        <v>43800</v>
      </c>
      <c r="I709" s="134">
        <v>40513</v>
      </c>
      <c r="J709" s="134">
        <v>40513</v>
      </c>
      <c r="K709" s="126"/>
      <c r="L709" s="126">
        <v>-2.3338489999999998E-3</v>
      </c>
      <c r="M709" s="126">
        <v>-5.5772149E-2</v>
      </c>
      <c r="N709" s="126">
        <v>0.14133490000000001</v>
      </c>
      <c r="O709" s="126">
        <v>-2.3338489999999998E-3</v>
      </c>
      <c r="P709" s="126">
        <v>-2.3338489999999998E-3</v>
      </c>
      <c r="Q709" s="126">
        <v>1.081729559</v>
      </c>
      <c r="R709" s="135">
        <v>1.5800000000000002E-2</v>
      </c>
      <c r="S709" s="126"/>
      <c r="T709" s="126">
        <v>-1.3027189E-2</v>
      </c>
      <c r="U709" s="126">
        <v>-5.3316501000000002E-2</v>
      </c>
      <c r="V709" s="126">
        <v>0.134180562</v>
      </c>
      <c r="W709" s="126">
        <v>-1.3027189E-2</v>
      </c>
      <c r="X709" s="126">
        <v>-1.3027189E-2</v>
      </c>
      <c r="Y709" s="126">
        <v>1.042667666</v>
      </c>
      <c r="Z709" s="135">
        <v>8.3999999999999995E-3</v>
      </c>
      <c r="AA709" s="126"/>
      <c r="AB709" s="126"/>
      <c r="AC709" s="126"/>
      <c r="AD709" s="126"/>
      <c r="AE709" s="126"/>
      <c r="AF709" s="135">
        <v>7.4000000000000003E-3</v>
      </c>
      <c r="AG709" s="126">
        <v>3.9061893E-2</v>
      </c>
      <c r="AH709" s="126"/>
      <c r="AI709" s="126"/>
      <c r="AJ709" s="126"/>
      <c r="AK709" s="126"/>
    </row>
    <row r="710" spans="1:37" ht="18" customHeight="1">
      <c r="A710" s="126"/>
      <c r="B710" s="126"/>
      <c r="C710" s="126"/>
      <c r="D710" s="126"/>
      <c r="E710" s="126"/>
      <c r="F710" s="134">
        <v>43800</v>
      </c>
      <c r="G710" s="134">
        <v>44896</v>
      </c>
      <c r="H710" s="134">
        <v>44896</v>
      </c>
      <c r="I710" s="134">
        <v>40148</v>
      </c>
      <c r="J710" s="134">
        <v>41609</v>
      </c>
      <c r="K710" s="126"/>
      <c r="L710" s="126">
        <v>0.14133490000000001</v>
      </c>
      <c r="M710" s="126">
        <v>-7.6337504E-2</v>
      </c>
      <c r="N710" s="126">
        <v>-7.6337504E-2</v>
      </c>
      <c r="O710" s="126">
        <v>0.114944221</v>
      </c>
      <c r="P710" s="126">
        <v>0.17569069600000001</v>
      </c>
      <c r="Q710" s="126">
        <v>1.3221970830000001</v>
      </c>
      <c r="R710" s="135">
        <v>5.74E-2</v>
      </c>
      <c r="S710" s="126"/>
      <c r="T710" s="126">
        <v>0.134180562</v>
      </c>
      <c r="U710" s="126">
        <v>-0.100910782</v>
      </c>
      <c r="V710" s="126">
        <v>-0.100910782</v>
      </c>
      <c r="W710" s="126">
        <v>8.4059724000000002E-2</v>
      </c>
      <c r="X710" s="126">
        <v>0.152406498</v>
      </c>
      <c r="Y710" s="126">
        <v>1.1839131979999999</v>
      </c>
      <c r="Z710" s="135">
        <v>3.4299999999999997E-2</v>
      </c>
      <c r="AA710" s="126"/>
      <c r="AB710" s="126"/>
      <c r="AC710" s="126"/>
      <c r="AD710" s="126"/>
      <c r="AE710" s="126"/>
      <c r="AF710" s="135">
        <v>2.3099999999999999E-2</v>
      </c>
      <c r="AG710" s="126">
        <v>0.138283885</v>
      </c>
      <c r="AH710" s="126"/>
      <c r="AI710" s="126"/>
      <c r="AJ710" s="126"/>
      <c r="AK710" s="126"/>
    </row>
    <row r="711" spans="1:37" ht="18" customHeight="1">
      <c r="A711" s="126"/>
      <c r="B711" s="126"/>
      <c r="C711" s="126"/>
      <c r="D711" s="126"/>
      <c r="E711" s="126"/>
      <c r="F711" s="134">
        <v>43800</v>
      </c>
      <c r="G711" s="134">
        <v>38687</v>
      </c>
      <c r="H711" s="134">
        <v>44531</v>
      </c>
      <c r="I711" s="134">
        <v>39417</v>
      </c>
      <c r="J711" s="134">
        <v>39417</v>
      </c>
      <c r="K711" s="126"/>
      <c r="L711" s="126">
        <v>0.14133490000000001</v>
      </c>
      <c r="M711" s="126">
        <v>0.15985938099999999</v>
      </c>
      <c r="N711" s="126">
        <v>0.16416114700000001</v>
      </c>
      <c r="O711" s="126">
        <v>3.2035421000000001E-2</v>
      </c>
      <c r="P711" s="126">
        <v>3.2035421000000001E-2</v>
      </c>
      <c r="Q711" s="126">
        <v>1.6979578609999999</v>
      </c>
      <c r="R711" s="135">
        <v>0.11169999999999999</v>
      </c>
      <c r="S711" s="126"/>
      <c r="T711" s="126">
        <v>0.134180562</v>
      </c>
      <c r="U711" s="126">
        <v>0.12530372300000001</v>
      </c>
      <c r="V711" s="126">
        <v>0.116135562</v>
      </c>
      <c r="W711" s="126">
        <v>1.0598691E-2</v>
      </c>
      <c r="X711" s="126">
        <v>1.0598691E-2</v>
      </c>
      <c r="Y711" s="126">
        <v>1.487084109</v>
      </c>
      <c r="Z711" s="135">
        <v>8.2600000000000007E-2</v>
      </c>
      <c r="AA711" s="126"/>
      <c r="AB711" s="126"/>
      <c r="AC711" s="126"/>
      <c r="AD711" s="126"/>
      <c r="AE711" s="126"/>
      <c r="AF711" s="135">
        <v>2.9100000000000001E-2</v>
      </c>
      <c r="AG711" s="126">
        <v>0.210873751</v>
      </c>
      <c r="AH711" s="126"/>
      <c r="AI711" s="126"/>
      <c r="AJ711" s="126"/>
      <c r="AK711" s="126"/>
    </row>
    <row r="712" spans="1:37" ht="18" customHeight="1">
      <c r="A712" s="126"/>
      <c r="B712" s="126"/>
      <c r="C712" s="126"/>
      <c r="D712" s="126"/>
      <c r="E712" s="126"/>
      <c r="F712" s="134">
        <v>44896</v>
      </c>
      <c r="G712" s="134">
        <v>44531</v>
      </c>
      <c r="H712" s="134">
        <v>38322</v>
      </c>
      <c r="I712" s="134">
        <v>39052</v>
      </c>
      <c r="J712" s="134">
        <v>38687</v>
      </c>
      <c r="K712" s="126"/>
      <c r="L712" s="126">
        <v>-7.6337504E-2</v>
      </c>
      <c r="M712" s="126">
        <v>0.16416114700000001</v>
      </c>
      <c r="N712" s="126">
        <v>0.22464052400000001</v>
      </c>
      <c r="O712" s="126">
        <v>0.162901881</v>
      </c>
      <c r="P712" s="126">
        <v>0.15985938099999999</v>
      </c>
      <c r="Q712" s="126">
        <v>1.887447578</v>
      </c>
      <c r="R712" s="135">
        <v>0.13550000000000001</v>
      </c>
      <c r="S712" s="126"/>
      <c r="T712" s="126">
        <v>-0.100910782</v>
      </c>
      <c r="U712" s="126">
        <v>0.116135562</v>
      </c>
      <c r="V712" s="126">
        <v>0.13047150199999999</v>
      </c>
      <c r="W712" s="126">
        <v>0.106798614</v>
      </c>
      <c r="X712" s="126">
        <v>0.12530372300000001</v>
      </c>
      <c r="Y712" s="126">
        <v>1.459069084</v>
      </c>
      <c r="Z712" s="135">
        <v>7.85E-2</v>
      </c>
      <c r="AA712" s="126"/>
      <c r="AB712" s="126"/>
      <c r="AC712" s="126"/>
      <c r="AD712" s="126"/>
      <c r="AE712" s="126"/>
      <c r="AF712" s="135">
        <v>5.7000000000000002E-2</v>
      </c>
      <c r="AG712" s="126">
        <v>0.428378494</v>
      </c>
      <c r="AH712" s="126"/>
      <c r="AI712" s="126"/>
      <c r="AJ712" s="126"/>
      <c r="AK712" s="126"/>
    </row>
    <row r="713" spans="1:37" ht="18" customHeight="1">
      <c r="A713" s="126"/>
      <c r="B713" s="126"/>
      <c r="C713" s="126"/>
      <c r="D713" s="126"/>
      <c r="E713" s="126"/>
      <c r="F713" s="134">
        <v>39417</v>
      </c>
      <c r="G713" s="134">
        <v>43800</v>
      </c>
      <c r="H713" s="134">
        <v>37956</v>
      </c>
      <c r="I713" s="134">
        <v>43070</v>
      </c>
      <c r="J713" s="134">
        <v>41609</v>
      </c>
      <c r="K713" s="126"/>
      <c r="L713" s="126">
        <v>3.2035421000000001E-2</v>
      </c>
      <c r="M713" s="126">
        <v>0.14133490000000001</v>
      </c>
      <c r="N713" s="126">
        <v>5.7538615000000001E-2</v>
      </c>
      <c r="O713" s="126">
        <v>5.8498151999999998E-2</v>
      </c>
      <c r="P713" s="126">
        <v>0.17569069600000001</v>
      </c>
      <c r="Q713" s="126">
        <v>1.5921698710000001</v>
      </c>
      <c r="R713" s="135">
        <v>9.7500000000000003E-2</v>
      </c>
      <c r="S713" s="126"/>
      <c r="T713" s="126">
        <v>1.0598691E-2</v>
      </c>
      <c r="U713" s="126">
        <v>0.134180562</v>
      </c>
      <c r="V713" s="126">
        <v>2.2718952000000001E-2</v>
      </c>
      <c r="W713" s="126">
        <v>4.6875676999999998E-2</v>
      </c>
      <c r="X713" s="126">
        <v>0.152406498</v>
      </c>
      <c r="Y713" s="126">
        <v>1.4430809570000001</v>
      </c>
      <c r="Z713" s="135">
        <v>7.6100000000000001E-2</v>
      </c>
      <c r="AA713" s="126"/>
      <c r="AB713" s="126"/>
      <c r="AC713" s="126"/>
      <c r="AD713" s="126"/>
      <c r="AE713" s="126"/>
      <c r="AF713" s="135">
        <v>2.1399999999999999E-2</v>
      </c>
      <c r="AG713" s="126">
        <v>0.14908891399999999</v>
      </c>
      <c r="AH713" s="126"/>
      <c r="AI713" s="126"/>
      <c r="AJ713" s="126"/>
      <c r="AK713" s="126"/>
    </row>
    <row r="714" spans="1:37" ht="18" customHeight="1">
      <c r="A714" s="126"/>
      <c r="B714" s="126"/>
      <c r="C714" s="126"/>
      <c r="D714" s="126"/>
      <c r="E714" s="126"/>
      <c r="F714" s="134">
        <v>41244</v>
      </c>
      <c r="G714" s="134">
        <v>42339</v>
      </c>
      <c r="H714" s="134">
        <v>43435</v>
      </c>
      <c r="I714" s="134">
        <v>43435</v>
      </c>
      <c r="J714" s="134">
        <v>37956</v>
      </c>
      <c r="K714" s="126"/>
      <c r="L714" s="126">
        <v>0.103943622</v>
      </c>
      <c r="M714" s="126">
        <v>4.2629688999999998E-2</v>
      </c>
      <c r="N714" s="126">
        <v>-1.2468648000000001E-2</v>
      </c>
      <c r="O714" s="126">
        <v>-1.2468648000000001E-2</v>
      </c>
      <c r="P714" s="126">
        <v>5.7538615000000001E-2</v>
      </c>
      <c r="Q714" s="126">
        <v>1.1962296240000001</v>
      </c>
      <c r="R714" s="135">
        <v>3.6499999999999998E-2</v>
      </c>
      <c r="S714" s="126"/>
      <c r="T714" s="126">
        <v>0.100915194</v>
      </c>
      <c r="U714" s="126">
        <v>1.8520312000000001E-2</v>
      </c>
      <c r="V714" s="126">
        <v>-2.5883666999999999E-2</v>
      </c>
      <c r="W714" s="126">
        <v>-2.5883666999999999E-2</v>
      </c>
      <c r="X714" s="126">
        <v>2.2718952000000001E-2</v>
      </c>
      <c r="Y714" s="126">
        <v>1.0945979480000001</v>
      </c>
      <c r="Z714" s="135">
        <v>1.8200000000000001E-2</v>
      </c>
      <c r="AA714" s="126"/>
      <c r="AB714" s="126"/>
      <c r="AC714" s="126"/>
      <c r="AD714" s="126"/>
      <c r="AE714" s="126"/>
      <c r="AF714" s="135">
        <v>1.8200000000000001E-2</v>
      </c>
      <c r="AG714" s="126">
        <v>0.101631676</v>
      </c>
      <c r="AH714" s="126"/>
      <c r="AI714" s="126"/>
      <c r="AJ714" s="126"/>
      <c r="AK714" s="126"/>
    </row>
    <row r="715" spans="1:37" ht="18" customHeight="1">
      <c r="A715" s="126"/>
      <c r="B715" s="126"/>
      <c r="C715" s="126"/>
      <c r="D715" s="126"/>
      <c r="E715" s="126"/>
      <c r="F715" s="134">
        <v>43070</v>
      </c>
      <c r="G715" s="134">
        <v>44531</v>
      </c>
      <c r="H715" s="134">
        <v>44896</v>
      </c>
      <c r="I715" s="134">
        <v>39052</v>
      </c>
      <c r="J715" s="134">
        <v>40148</v>
      </c>
      <c r="K715" s="126"/>
      <c r="L715" s="126">
        <v>5.8498151999999998E-2</v>
      </c>
      <c r="M715" s="126">
        <v>0.16416114700000001</v>
      </c>
      <c r="N715" s="126">
        <v>-7.6337504E-2</v>
      </c>
      <c r="O715" s="126">
        <v>0.162901881</v>
      </c>
      <c r="P715" s="126">
        <v>0.114944221</v>
      </c>
      <c r="Q715" s="126">
        <v>1.5283181729999999</v>
      </c>
      <c r="R715" s="135">
        <v>8.8499999999999995E-2</v>
      </c>
      <c r="S715" s="126"/>
      <c r="T715" s="126">
        <v>4.6875676999999998E-2</v>
      </c>
      <c r="U715" s="126">
        <v>0.116135562</v>
      </c>
      <c r="V715" s="126">
        <v>-0.100910782</v>
      </c>
      <c r="W715" s="126">
        <v>0.106798614</v>
      </c>
      <c r="X715" s="126">
        <v>8.4059724000000002E-2</v>
      </c>
      <c r="Y715" s="126">
        <v>1.2878302109999999</v>
      </c>
      <c r="Z715" s="135">
        <v>5.1900000000000002E-2</v>
      </c>
      <c r="AA715" s="126"/>
      <c r="AB715" s="126"/>
      <c r="AC715" s="126"/>
      <c r="AD715" s="126"/>
      <c r="AE715" s="126"/>
      <c r="AF715" s="135">
        <v>3.6600000000000001E-2</v>
      </c>
      <c r="AG715" s="126">
        <v>0.240487962</v>
      </c>
      <c r="AH715" s="126"/>
      <c r="AI715" s="126"/>
      <c r="AJ715" s="126"/>
      <c r="AK715" s="126"/>
    </row>
    <row r="716" spans="1:37" ht="18" customHeight="1">
      <c r="A716" s="126"/>
      <c r="B716" s="126"/>
      <c r="C716" s="126"/>
      <c r="D716" s="126"/>
      <c r="E716" s="126"/>
      <c r="F716" s="134">
        <v>42705</v>
      </c>
      <c r="G716" s="134">
        <v>37956</v>
      </c>
      <c r="H716" s="134">
        <v>41244</v>
      </c>
      <c r="I716" s="134">
        <v>40148</v>
      </c>
      <c r="J716" s="134">
        <v>38322</v>
      </c>
      <c r="K716" s="126"/>
      <c r="L716" s="126">
        <v>4.8077380000000003E-2</v>
      </c>
      <c r="M716" s="126">
        <v>5.7538615000000001E-2</v>
      </c>
      <c r="N716" s="126">
        <v>0.103943622</v>
      </c>
      <c r="O716" s="126">
        <v>0.114944221</v>
      </c>
      <c r="P716" s="126">
        <v>0.22464052400000001</v>
      </c>
      <c r="Q716" s="126">
        <v>1.7317706150000001</v>
      </c>
      <c r="R716" s="135">
        <v>0.11609999999999999</v>
      </c>
      <c r="S716" s="126"/>
      <c r="T716" s="126">
        <v>3.7457123000000002E-2</v>
      </c>
      <c r="U716" s="126">
        <v>2.2718952000000001E-2</v>
      </c>
      <c r="V716" s="126">
        <v>0.100915194</v>
      </c>
      <c r="W716" s="126">
        <v>8.4059724000000002E-2</v>
      </c>
      <c r="X716" s="126">
        <v>0.13047150199999999</v>
      </c>
      <c r="Y716" s="126">
        <v>1.4558974220000001</v>
      </c>
      <c r="Z716" s="135">
        <v>7.8E-2</v>
      </c>
      <c r="AA716" s="126"/>
      <c r="AB716" s="126"/>
      <c r="AC716" s="126"/>
      <c r="AD716" s="126"/>
      <c r="AE716" s="126"/>
      <c r="AF716" s="135">
        <v>3.8100000000000002E-2</v>
      </c>
      <c r="AG716" s="126">
        <v>0.27587319300000002</v>
      </c>
      <c r="AH716" s="126"/>
      <c r="AI716" s="126"/>
      <c r="AJ716" s="126"/>
      <c r="AK716" s="126"/>
    </row>
    <row r="717" spans="1:37" ht="18" customHeight="1">
      <c r="A717" s="126"/>
      <c r="B717" s="126"/>
      <c r="C717" s="126"/>
      <c r="D717" s="126"/>
      <c r="E717" s="126"/>
      <c r="F717" s="134">
        <v>40878</v>
      </c>
      <c r="G717" s="134">
        <v>43800</v>
      </c>
      <c r="H717" s="134">
        <v>42339</v>
      </c>
      <c r="I717" s="134">
        <v>40148</v>
      </c>
      <c r="J717" s="134">
        <v>44531</v>
      </c>
      <c r="K717" s="126"/>
      <c r="L717" s="126">
        <v>-5.5772149E-2</v>
      </c>
      <c r="M717" s="126">
        <v>0.14133490000000001</v>
      </c>
      <c r="N717" s="126">
        <v>4.2629688999999998E-2</v>
      </c>
      <c r="O717" s="126">
        <v>0.114944221</v>
      </c>
      <c r="P717" s="126">
        <v>0.16416114700000001</v>
      </c>
      <c r="Q717" s="126">
        <v>1.502751572</v>
      </c>
      <c r="R717" s="135">
        <v>8.4900000000000003E-2</v>
      </c>
      <c r="S717" s="126"/>
      <c r="T717" s="126">
        <v>-5.3316501000000002E-2</v>
      </c>
      <c r="U717" s="126">
        <v>0.134180562</v>
      </c>
      <c r="V717" s="126">
        <v>1.8520312000000001E-2</v>
      </c>
      <c r="W717" s="126">
        <v>8.4059724000000002E-2</v>
      </c>
      <c r="X717" s="126">
        <v>0.116135562</v>
      </c>
      <c r="Y717" s="126">
        <v>1.349291526</v>
      </c>
      <c r="Z717" s="135">
        <v>6.1699999999999998E-2</v>
      </c>
      <c r="AA717" s="126"/>
      <c r="AB717" s="126"/>
      <c r="AC717" s="126"/>
      <c r="AD717" s="126"/>
      <c r="AE717" s="126"/>
      <c r="AF717" s="135">
        <v>2.3099999999999999E-2</v>
      </c>
      <c r="AG717" s="126">
        <v>0.15346004599999999</v>
      </c>
      <c r="AH717" s="126"/>
      <c r="AI717" s="126"/>
      <c r="AJ717" s="126"/>
      <c r="AK717" s="126"/>
    </row>
    <row r="718" spans="1:37" ht="18" customHeight="1">
      <c r="A718" s="126"/>
      <c r="B718" s="126"/>
      <c r="C718" s="126"/>
      <c r="D718" s="126"/>
      <c r="E718" s="126"/>
      <c r="F718" s="134">
        <v>39417</v>
      </c>
      <c r="G718" s="134">
        <v>44896</v>
      </c>
      <c r="H718" s="134">
        <v>42705</v>
      </c>
      <c r="I718" s="134">
        <v>43800</v>
      </c>
      <c r="J718" s="134">
        <v>43800</v>
      </c>
      <c r="K718" s="126"/>
      <c r="L718" s="126">
        <v>3.2035421000000001E-2</v>
      </c>
      <c r="M718" s="126">
        <v>-7.6337504E-2</v>
      </c>
      <c r="N718" s="126">
        <v>4.8077380000000003E-2</v>
      </c>
      <c r="O718" s="126">
        <v>0.14133490000000001</v>
      </c>
      <c r="P718" s="126">
        <v>0.14133490000000001</v>
      </c>
      <c r="Q718" s="126">
        <v>1.331685054</v>
      </c>
      <c r="R718" s="135">
        <v>5.8999999999999997E-2</v>
      </c>
      <c r="S718" s="126"/>
      <c r="T718" s="126">
        <v>1.0598691E-2</v>
      </c>
      <c r="U718" s="126">
        <v>-0.100910782</v>
      </c>
      <c r="V718" s="126">
        <v>3.7457123000000002E-2</v>
      </c>
      <c r="W718" s="126">
        <v>0.134180562</v>
      </c>
      <c r="X718" s="126">
        <v>0.134180562</v>
      </c>
      <c r="Y718" s="126">
        <v>1.24048962</v>
      </c>
      <c r="Z718" s="135">
        <v>4.3999999999999997E-2</v>
      </c>
      <c r="AA718" s="126"/>
      <c r="AB718" s="126"/>
      <c r="AC718" s="126"/>
      <c r="AD718" s="126"/>
      <c r="AE718" s="126"/>
      <c r="AF718" s="135">
        <v>1.49E-2</v>
      </c>
      <c r="AG718" s="126">
        <v>9.1195433000000006E-2</v>
      </c>
      <c r="AH718" s="126"/>
      <c r="AI718" s="126"/>
      <c r="AJ718" s="126"/>
      <c r="AK718" s="126"/>
    </row>
    <row r="719" spans="1:37" ht="18" customHeight="1">
      <c r="A719" s="126"/>
      <c r="B719" s="126"/>
      <c r="C719" s="126"/>
      <c r="D719" s="126"/>
      <c r="E719" s="126"/>
      <c r="F719" s="134">
        <v>42705</v>
      </c>
      <c r="G719" s="134">
        <v>40878</v>
      </c>
      <c r="H719" s="134">
        <v>39052</v>
      </c>
      <c r="I719" s="134">
        <v>38322</v>
      </c>
      <c r="J719" s="134">
        <v>39417</v>
      </c>
      <c r="K719" s="126"/>
      <c r="L719" s="126">
        <v>4.8077380000000003E-2</v>
      </c>
      <c r="M719" s="126">
        <v>-5.5772149E-2</v>
      </c>
      <c r="N719" s="126">
        <v>0.162901881</v>
      </c>
      <c r="O719" s="126">
        <v>0.22464052400000001</v>
      </c>
      <c r="P719" s="126">
        <v>3.2035421000000001E-2</v>
      </c>
      <c r="Q719" s="126">
        <v>1.509657883</v>
      </c>
      <c r="R719" s="135">
        <v>8.5900000000000004E-2</v>
      </c>
      <c r="S719" s="126"/>
      <c r="T719" s="126">
        <v>3.7457123000000002E-2</v>
      </c>
      <c r="U719" s="126">
        <v>-5.3316501000000002E-2</v>
      </c>
      <c r="V719" s="126">
        <v>0.106798614</v>
      </c>
      <c r="W719" s="126">
        <v>0.13047150199999999</v>
      </c>
      <c r="X719" s="126">
        <v>1.0598691E-2</v>
      </c>
      <c r="Y719" s="126">
        <v>1.2611316210000001</v>
      </c>
      <c r="Z719" s="135">
        <v>4.7500000000000001E-2</v>
      </c>
      <c r="AA719" s="126"/>
      <c r="AB719" s="126"/>
      <c r="AC719" s="126"/>
      <c r="AD719" s="126"/>
      <c r="AE719" s="126"/>
      <c r="AF719" s="135">
        <v>3.8399999999999997E-2</v>
      </c>
      <c r="AG719" s="126">
        <v>0.248526262</v>
      </c>
      <c r="AH719" s="126"/>
      <c r="AI719" s="126"/>
      <c r="AJ719" s="126"/>
      <c r="AK719" s="126"/>
    </row>
    <row r="720" spans="1:37" ht="18" customHeight="1">
      <c r="A720" s="126"/>
      <c r="B720" s="126"/>
      <c r="C720" s="126"/>
      <c r="D720" s="126"/>
      <c r="E720" s="126"/>
      <c r="F720" s="134">
        <v>44896</v>
      </c>
      <c r="G720" s="134">
        <v>38687</v>
      </c>
      <c r="H720" s="134">
        <v>40148</v>
      </c>
      <c r="I720" s="134">
        <v>43435</v>
      </c>
      <c r="J720" s="134">
        <v>42339</v>
      </c>
      <c r="K720" s="126"/>
      <c r="L720" s="126">
        <v>-7.6337504E-2</v>
      </c>
      <c r="M720" s="126">
        <v>0.15985938099999999</v>
      </c>
      <c r="N720" s="126">
        <v>0.114944221</v>
      </c>
      <c r="O720" s="126">
        <v>-1.2468648000000001E-2</v>
      </c>
      <c r="P720" s="126">
        <v>4.2629688999999998E-2</v>
      </c>
      <c r="Q720" s="126">
        <v>1.2568733139999999</v>
      </c>
      <c r="R720" s="135">
        <v>4.6800000000000001E-2</v>
      </c>
      <c r="S720" s="126"/>
      <c r="T720" s="126">
        <v>-0.100910782</v>
      </c>
      <c r="U720" s="126">
        <v>0.12530372300000001</v>
      </c>
      <c r="V720" s="126">
        <v>8.4059724000000002E-2</v>
      </c>
      <c r="W720" s="126">
        <v>-2.5883666999999999E-2</v>
      </c>
      <c r="X720" s="126">
        <v>1.8520312000000001E-2</v>
      </c>
      <c r="Y720" s="126">
        <v>1.106375449</v>
      </c>
      <c r="Z720" s="135">
        <v>2.0400000000000001E-2</v>
      </c>
      <c r="AA720" s="126"/>
      <c r="AB720" s="126"/>
      <c r="AC720" s="126"/>
      <c r="AD720" s="126"/>
      <c r="AE720" s="126"/>
      <c r="AF720" s="135">
        <v>2.64E-2</v>
      </c>
      <c r="AG720" s="126">
        <v>0.15049786500000001</v>
      </c>
      <c r="AH720" s="126"/>
      <c r="AI720" s="126"/>
      <c r="AJ720" s="126"/>
      <c r="AK720" s="126"/>
    </row>
    <row r="721" spans="1:37" ht="18" customHeight="1">
      <c r="A721" s="126"/>
      <c r="B721" s="126"/>
      <c r="C721" s="126"/>
      <c r="D721" s="126"/>
      <c r="E721" s="126"/>
      <c r="F721" s="134">
        <v>40513</v>
      </c>
      <c r="G721" s="134">
        <v>41244</v>
      </c>
      <c r="H721" s="134">
        <v>43800</v>
      </c>
      <c r="I721" s="134">
        <v>41974</v>
      </c>
      <c r="J721" s="134">
        <v>38687</v>
      </c>
      <c r="K721" s="126"/>
      <c r="L721" s="126">
        <v>-2.3338489999999998E-3</v>
      </c>
      <c r="M721" s="126">
        <v>0.103943622</v>
      </c>
      <c r="N721" s="126">
        <v>0.14133490000000001</v>
      </c>
      <c r="O721" s="126">
        <v>9.7781324000000003E-2</v>
      </c>
      <c r="P721" s="126">
        <v>0.15985938099999999</v>
      </c>
      <c r="Q721" s="126">
        <v>1.649686679</v>
      </c>
      <c r="R721" s="135">
        <v>0.1053</v>
      </c>
      <c r="S721" s="126"/>
      <c r="T721" s="126">
        <v>-1.3027189E-2</v>
      </c>
      <c r="U721" s="126">
        <v>0.100915194</v>
      </c>
      <c r="V721" s="126">
        <v>0.134180562</v>
      </c>
      <c r="W721" s="126">
        <v>7.8593466000000001E-2</v>
      </c>
      <c r="X721" s="126">
        <v>0.12530372300000001</v>
      </c>
      <c r="Y721" s="126">
        <v>1.5310683430000001</v>
      </c>
      <c r="Z721" s="135">
        <v>8.8900000000000007E-2</v>
      </c>
      <c r="AA721" s="126"/>
      <c r="AB721" s="126"/>
      <c r="AC721" s="126"/>
      <c r="AD721" s="126"/>
      <c r="AE721" s="126"/>
      <c r="AF721" s="135">
        <v>1.6400000000000001E-2</v>
      </c>
      <c r="AG721" s="126">
        <v>0.118618336</v>
      </c>
      <c r="AH721" s="126"/>
      <c r="AI721" s="126"/>
      <c r="AJ721" s="126"/>
      <c r="AK721" s="126"/>
    </row>
    <row r="722" spans="1:37" ht="18" customHeight="1">
      <c r="A722" s="126"/>
      <c r="B722" s="126"/>
      <c r="C722" s="126"/>
      <c r="D722" s="126"/>
      <c r="E722" s="126"/>
      <c r="F722" s="134">
        <v>43800</v>
      </c>
      <c r="G722" s="134">
        <v>41244</v>
      </c>
      <c r="H722" s="134">
        <v>39417</v>
      </c>
      <c r="I722" s="134">
        <v>42339</v>
      </c>
      <c r="J722" s="134">
        <v>42705</v>
      </c>
      <c r="K722" s="126"/>
      <c r="L722" s="126">
        <v>0.14133490000000001</v>
      </c>
      <c r="M722" s="126">
        <v>0.103943622</v>
      </c>
      <c r="N722" s="126">
        <v>3.2035421000000001E-2</v>
      </c>
      <c r="O722" s="126">
        <v>4.2629688999999998E-2</v>
      </c>
      <c r="P722" s="126">
        <v>4.8077380000000003E-2</v>
      </c>
      <c r="Q722" s="126">
        <v>1.4448723999999999</v>
      </c>
      <c r="R722" s="135">
        <v>7.6399999999999996E-2</v>
      </c>
      <c r="S722" s="126"/>
      <c r="T722" s="126">
        <v>0.134180562</v>
      </c>
      <c r="U722" s="126">
        <v>0.100915194</v>
      </c>
      <c r="V722" s="126">
        <v>1.0598691E-2</v>
      </c>
      <c r="W722" s="126">
        <v>1.8520312000000001E-2</v>
      </c>
      <c r="X722" s="126">
        <v>3.7457123000000002E-2</v>
      </c>
      <c r="Y722" s="126">
        <v>1.3521175000000001</v>
      </c>
      <c r="Z722" s="135">
        <v>6.2199999999999998E-2</v>
      </c>
      <c r="AA722" s="126"/>
      <c r="AB722" s="126"/>
      <c r="AC722" s="126"/>
      <c r="AD722" s="126"/>
      <c r="AE722" s="126"/>
      <c r="AF722" s="135">
        <v>1.4200000000000001E-2</v>
      </c>
      <c r="AG722" s="126">
        <v>9.2754899000000002E-2</v>
      </c>
      <c r="AH722" s="126"/>
      <c r="AI722" s="126"/>
      <c r="AJ722" s="126"/>
      <c r="AK722" s="126"/>
    </row>
    <row r="723" spans="1:37" ht="18" customHeight="1">
      <c r="A723" s="126"/>
      <c r="B723" s="126"/>
      <c r="C723" s="126"/>
      <c r="D723" s="126"/>
      <c r="E723" s="126"/>
      <c r="F723" s="134">
        <v>41974</v>
      </c>
      <c r="G723" s="134">
        <v>41244</v>
      </c>
      <c r="H723" s="134">
        <v>43800</v>
      </c>
      <c r="I723" s="134">
        <v>43435</v>
      </c>
      <c r="J723" s="134">
        <v>41244</v>
      </c>
      <c r="K723" s="126"/>
      <c r="L723" s="126">
        <v>9.7781324000000003E-2</v>
      </c>
      <c r="M723" s="126">
        <v>0.103943622</v>
      </c>
      <c r="N723" s="126">
        <v>0.14133490000000001</v>
      </c>
      <c r="O723" s="126">
        <v>-1.2468648000000001E-2</v>
      </c>
      <c r="P723" s="126">
        <v>0.103943622</v>
      </c>
      <c r="Q723" s="126">
        <v>1.5442445410000001</v>
      </c>
      <c r="R723" s="135">
        <v>9.0800000000000006E-2</v>
      </c>
      <c r="S723" s="126"/>
      <c r="T723" s="126">
        <v>7.8593466000000001E-2</v>
      </c>
      <c r="U723" s="126">
        <v>0.100915194</v>
      </c>
      <c r="V723" s="126">
        <v>0.134180562</v>
      </c>
      <c r="W723" s="126">
        <v>-2.5883666999999999E-2</v>
      </c>
      <c r="X723" s="126">
        <v>0.100915194</v>
      </c>
      <c r="Y723" s="126">
        <v>1.4750925720000001</v>
      </c>
      <c r="Z723" s="135">
        <v>8.0799999999999997E-2</v>
      </c>
      <c r="AA723" s="126"/>
      <c r="AB723" s="126"/>
      <c r="AC723" s="126"/>
      <c r="AD723" s="126"/>
      <c r="AE723" s="126"/>
      <c r="AF723" s="135">
        <v>9.9000000000000008E-3</v>
      </c>
      <c r="AG723" s="126">
        <v>6.9151968999999994E-2</v>
      </c>
      <c r="AH723" s="126"/>
      <c r="AI723" s="126"/>
      <c r="AJ723" s="126"/>
      <c r="AK723" s="126"/>
    </row>
    <row r="724" spans="1:37" ht="18" customHeight="1">
      <c r="A724" s="126"/>
      <c r="B724" s="126"/>
      <c r="C724" s="126"/>
      <c r="D724" s="126"/>
      <c r="E724" s="126"/>
      <c r="F724" s="134">
        <v>40513</v>
      </c>
      <c r="G724" s="134">
        <v>39052</v>
      </c>
      <c r="H724" s="134">
        <v>39052</v>
      </c>
      <c r="I724" s="134">
        <v>44896</v>
      </c>
      <c r="J724" s="134">
        <v>37591</v>
      </c>
      <c r="K724" s="126"/>
      <c r="L724" s="126">
        <v>-2.3338489999999998E-3</v>
      </c>
      <c r="M724" s="126">
        <v>0.162901881</v>
      </c>
      <c r="N724" s="126">
        <v>0.162901881</v>
      </c>
      <c r="O724" s="126">
        <v>-7.6337504E-2</v>
      </c>
      <c r="P724" s="126">
        <v>-0.110106469</v>
      </c>
      <c r="Q724" s="126">
        <v>1.1468578970000001</v>
      </c>
      <c r="R724" s="135">
        <v>2.7799999999999998E-2</v>
      </c>
      <c r="S724" s="126"/>
      <c r="T724" s="126">
        <v>-1.3027189E-2</v>
      </c>
      <c r="U724" s="126">
        <v>0.106798614</v>
      </c>
      <c r="V724" s="126">
        <v>0.106798614</v>
      </c>
      <c r="W724" s="126">
        <v>-0.100910782</v>
      </c>
      <c r="X724" s="126">
        <v>-0.103872702</v>
      </c>
      <c r="Y724" s="126">
        <v>0.99579541800000004</v>
      </c>
      <c r="Z724" s="135">
        <v>-8.0000000000000004E-4</v>
      </c>
      <c r="AA724" s="126"/>
      <c r="AB724" s="126"/>
      <c r="AC724" s="126"/>
      <c r="AD724" s="126"/>
      <c r="AE724" s="126"/>
      <c r="AF724" s="135">
        <v>2.86E-2</v>
      </c>
      <c r="AG724" s="126">
        <v>0.15106248</v>
      </c>
      <c r="AH724" s="126"/>
      <c r="AI724" s="126"/>
      <c r="AJ724" s="126"/>
      <c r="AK724" s="126"/>
    </row>
    <row r="725" spans="1:37" ht="18" customHeight="1">
      <c r="A725" s="126"/>
      <c r="B725" s="126"/>
      <c r="C725" s="126"/>
      <c r="D725" s="126"/>
      <c r="E725" s="126"/>
      <c r="F725" s="134">
        <v>39417</v>
      </c>
      <c r="G725" s="134">
        <v>41974</v>
      </c>
      <c r="H725" s="134">
        <v>42705</v>
      </c>
      <c r="I725" s="134">
        <v>43070</v>
      </c>
      <c r="J725" s="134">
        <v>41974</v>
      </c>
      <c r="K725" s="126"/>
      <c r="L725" s="126">
        <v>3.2035421000000001E-2</v>
      </c>
      <c r="M725" s="126">
        <v>9.7781324000000003E-2</v>
      </c>
      <c r="N725" s="126">
        <v>4.8077380000000003E-2</v>
      </c>
      <c r="O725" s="126">
        <v>5.8498151999999998E-2</v>
      </c>
      <c r="P725" s="126">
        <v>9.7781324000000003E-2</v>
      </c>
      <c r="Q725" s="126">
        <v>1.396785607</v>
      </c>
      <c r="R725" s="135">
        <v>6.9099999999999995E-2</v>
      </c>
      <c r="S725" s="126"/>
      <c r="T725" s="126">
        <v>1.0598691E-2</v>
      </c>
      <c r="U725" s="126">
        <v>7.8593466000000001E-2</v>
      </c>
      <c r="V725" s="126">
        <v>3.7457123000000002E-2</v>
      </c>
      <c r="W725" s="126">
        <v>4.6875676999999998E-2</v>
      </c>
      <c r="X725" s="126">
        <v>7.8593466000000001E-2</v>
      </c>
      <c r="Y725" s="126">
        <v>1.28674841</v>
      </c>
      <c r="Z725" s="135">
        <v>5.1700000000000003E-2</v>
      </c>
      <c r="AA725" s="126"/>
      <c r="AB725" s="126"/>
      <c r="AC725" s="126"/>
      <c r="AD725" s="126"/>
      <c r="AE725" s="126"/>
      <c r="AF725" s="135">
        <v>1.7399999999999999E-2</v>
      </c>
      <c r="AG725" s="126">
        <v>0.110037198</v>
      </c>
      <c r="AH725" s="126"/>
      <c r="AI725" s="126"/>
      <c r="AJ725" s="126"/>
      <c r="AK725" s="126"/>
    </row>
    <row r="726" spans="1:37" ht="18" customHeight="1">
      <c r="A726" s="126"/>
      <c r="B726" s="126"/>
      <c r="C726" s="126"/>
      <c r="D726" s="126"/>
      <c r="E726" s="126"/>
      <c r="F726" s="134">
        <v>40513</v>
      </c>
      <c r="G726" s="134">
        <v>42339</v>
      </c>
      <c r="H726" s="134">
        <v>44166</v>
      </c>
      <c r="I726" s="134">
        <v>41974</v>
      </c>
      <c r="J726" s="134">
        <v>42339</v>
      </c>
      <c r="K726" s="126"/>
      <c r="L726" s="126">
        <v>-2.3338489999999998E-3</v>
      </c>
      <c r="M726" s="126">
        <v>4.2629688999999998E-2</v>
      </c>
      <c r="N726" s="126">
        <v>-2.7078563999999999E-2</v>
      </c>
      <c r="O726" s="126">
        <v>9.7781324000000003E-2</v>
      </c>
      <c r="P726" s="126">
        <v>4.2629688999999998E-2</v>
      </c>
      <c r="Q726" s="126">
        <v>1.166057371</v>
      </c>
      <c r="R726" s="135">
        <v>3.1199999999999999E-2</v>
      </c>
      <c r="S726" s="126"/>
      <c r="T726" s="126">
        <v>-1.3027189E-2</v>
      </c>
      <c r="U726" s="126">
        <v>1.8520312000000001E-2</v>
      </c>
      <c r="V726" s="126">
        <v>-2.9131743000000002E-2</v>
      </c>
      <c r="W726" s="126">
        <v>7.8593466000000001E-2</v>
      </c>
      <c r="X726" s="126">
        <v>1.8520312000000001E-2</v>
      </c>
      <c r="Y726" s="126">
        <v>1.0762418</v>
      </c>
      <c r="Z726" s="135">
        <v>1.4800000000000001E-2</v>
      </c>
      <c r="AA726" s="126"/>
      <c r="AB726" s="126"/>
      <c r="AC726" s="126"/>
      <c r="AD726" s="126"/>
      <c r="AE726" s="126"/>
      <c r="AF726" s="135">
        <v>1.6400000000000001E-2</v>
      </c>
      <c r="AG726" s="126">
        <v>8.9815570999999997E-2</v>
      </c>
      <c r="AH726" s="126"/>
      <c r="AI726" s="126"/>
      <c r="AJ726" s="126"/>
      <c r="AK726" s="126"/>
    </row>
    <row r="727" spans="1:37" ht="18" customHeight="1">
      <c r="A727" s="126"/>
      <c r="B727" s="126"/>
      <c r="C727" s="126"/>
      <c r="D727" s="126"/>
      <c r="E727" s="126"/>
      <c r="F727" s="134">
        <v>38322</v>
      </c>
      <c r="G727" s="134">
        <v>44531</v>
      </c>
      <c r="H727" s="134">
        <v>41244</v>
      </c>
      <c r="I727" s="134">
        <v>42705</v>
      </c>
      <c r="J727" s="134">
        <v>40513</v>
      </c>
      <c r="K727" s="126"/>
      <c r="L727" s="126">
        <v>0.22464052400000001</v>
      </c>
      <c r="M727" s="126">
        <v>0.16416114700000001</v>
      </c>
      <c r="N727" s="126">
        <v>0.103943622</v>
      </c>
      <c r="O727" s="126">
        <v>4.8077380000000003E-2</v>
      </c>
      <c r="P727" s="126">
        <v>-2.3338489999999998E-3</v>
      </c>
      <c r="Q727" s="126">
        <v>1.713415632</v>
      </c>
      <c r="R727" s="135">
        <v>0.1137</v>
      </c>
      <c r="S727" s="126"/>
      <c r="T727" s="126">
        <v>0.13047150199999999</v>
      </c>
      <c r="U727" s="126">
        <v>0.116135562</v>
      </c>
      <c r="V727" s="126">
        <v>0.100915194</v>
      </c>
      <c r="W727" s="126">
        <v>3.7457123000000002E-2</v>
      </c>
      <c r="X727" s="126">
        <v>-1.3027189E-2</v>
      </c>
      <c r="Y727" s="126">
        <v>1.45056363</v>
      </c>
      <c r="Z727" s="135">
        <v>7.7200000000000005E-2</v>
      </c>
      <c r="AA727" s="126"/>
      <c r="AB727" s="126"/>
      <c r="AC727" s="126"/>
      <c r="AD727" s="126"/>
      <c r="AE727" s="126"/>
      <c r="AF727" s="135">
        <v>3.6499999999999998E-2</v>
      </c>
      <c r="AG727" s="126">
        <v>0.262852001</v>
      </c>
      <c r="AH727" s="126"/>
      <c r="AI727" s="126"/>
      <c r="AJ727" s="126"/>
      <c r="AK727" s="126"/>
    </row>
    <row r="728" spans="1:37" ht="18" customHeight="1">
      <c r="A728" s="126"/>
      <c r="B728" s="126"/>
      <c r="C728" s="126"/>
      <c r="D728" s="126"/>
      <c r="E728" s="126"/>
      <c r="F728" s="134">
        <v>40148</v>
      </c>
      <c r="G728" s="134">
        <v>44896</v>
      </c>
      <c r="H728" s="134">
        <v>41244</v>
      </c>
      <c r="I728" s="134">
        <v>44531</v>
      </c>
      <c r="J728" s="134">
        <v>43800</v>
      </c>
      <c r="K728" s="126"/>
      <c r="L728" s="126">
        <v>0.114944221</v>
      </c>
      <c r="M728" s="126">
        <v>-7.6337504E-2</v>
      </c>
      <c r="N728" s="126">
        <v>0.103943622</v>
      </c>
      <c r="O728" s="126">
        <v>0.16416114700000001</v>
      </c>
      <c r="P728" s="126">
        <v>0.14133490000000001</v>
      </c>
      <c r="Q728" s="126">
        <v>1.565251301</v>
      </c>
      <c r="R728" s="135">
        <v>9.3700000000000006E-2</v>
      </c>
      <c r="S728" s="126"/>
      <c r="T728" s="126">
        <v>8.4059724000000002E-2</v>
      </c>
      <c r="U728" s="126">
        <v>-0.100910782</v>
      </c>
      <c r="V728" s="126">
        <v>0.100915194</v>
      </c>
      <c r="W728" s="126">
        <v>0.116135562</v>
      </c>
      <c r="X728" s="126">
        <v>0.134180562</v>
      </c>
      <c r="Y728" s="126">
        <v>1.397074294</v>
      </c>
      <c r="Z728" s="135">
        <v>6.9199999999999998E-2</v>
      </c>
      <c r="AA728" s="126"/>
      <c r="AB728" s="126"/>
      <c r="AC728" s="126"/>
      <c r="AD728" s="126"/>
      <c r="AE728" s="126"/>
      <c r="AF728" s="135">
        <v>2.46E-2</v>
      </c>
      <c r="AG728" s="126">
        <v>0.16817700699999999</v>
      </c>
      <c r="AH728" s="126"/>
      <c r="AI728" s="126"/>
      <c r="AJ728" s="126"/>
      <c r="AK728" s="126"/>
    </row>
    <row r="729" spans="1:37" ht="18" customHeight="1">
      <c r="A729" s="126"/>
      <c r="B729" s="126"/>
      <c r="C729" s="126"/>
      <c r="D729" s="126"/>
      <c r="E729" s="126"/>
      <c r="F729" s="134">
        <v>39417</v>
      </c>
      <c r="G729" s="134">
        <v>41609</v>
      </c>
      <c r="H729" s="134">
        <v>39052</v>
      </c>
      <c r="I729" s="134">
        <v>43800</v>
      </c>
      <c r="J729" s="134">
        <v>43800</v>
      </c>
      <c r="K729" s="126"/>
      <c r="L729" s="126">
        <v>3.2035421000000001E-2</v>
      </c>
      <c r="M729" s="126">
        <v>0.17569069600000001</v>
      </c>
      <c r="N729" s="126">
        <v>0.162901881</v>
      </c>
      <c r="O729" s="126">
        <v>0.14133490000000001</v>
      </c>
      <c r="P729" s="126">
        <v>0.14133490000000001</v>
      </c>
      <c r="Q729" s="126">
        <v>1.921868323</v>
      </c>
      <c r="R729" s="135">
        <v>0.1396</v>
      </c>
      <c r="S729" s="126"/>
      <c r="T729" s="126">
        <v>1.0598691E-2</v>
      </c>
      <c r="U729" s="126">
        <v>0.152406498</v>
      </c>
      <c r="V729" s="126">
        <v>0.106798614</v>
      </c>
      <c r="W729" s="126">
        <v>0.134180562</v>
      </c>
      <c r="X729" s="126">
        <v>0.134180562</v>
      </c>
      <c r="Y729" s="126">
        <v>1.712860751</v>
      </c>
      <c r="Z729" s="135">
        <v>0.11360000000000001</v>
      </c>
      <c r="AA729" s="126"/>
      <c r="AB729" s="126"/>
      <c r="AC729" s="126"/>
      <c r="AD729" s="126"/>
      <c r="AE729" s="126"/>
      <c r="AF729" s="135">
        <v>2.5899999999999999E-2</v>
      </c>
      <c r="AG729" s="126">
        <v>0.209007572</v>
      </c>
      <c r="AH729" s="126"/>
      <c r="AI729" s="126"/>
      <c r="AJ729" s="126"/>
      <c r="AK729" s="126"/>
    </row>
    <row r="730" spans="1:37" ht="18" customHeight="1">
      <c r="A730" s="126"/>
      <c r="B730" s="126"/>
      <c r="C730" s="126"/>
      <c r="D730" s="126"/>
      <c r="E730" s="126"/>
      <c r="F730" s="134">
        <v>44531</v>
      </c>
      <c r="G730" s="134">
        <v>44896</v>
      </c>
      <c r="H730" s="134">
        <v>43800</v>
      </c>
      <c r="I730" s="134">
        <v>41609</v>
      </c>
      <c r="J730" s="134">
        <v>39417</v>
      </c>
      <c r="K730" s="126"/>
      <c r="L730" s="126">
        <v>0.16416114700000001</v>
      </c>
      <c r="M730" s="126">
        <v>-7.6337504E-2</v>
      </c>
      <c r="N730" s="126">
        <v>0.14133490000000001</v>
      </c>
      <c r="O730" s="126">
        <v>0.17569069600000001</v>
      </c>
      <c r="P730" s="126">
        <v>3.2035421000000001E-2</v>
      </c>
      <c r="Q730" s="126">
        <v>1.547877535</v>
      </c>
      <c r="R730" s="135">
        <v>9.1300000000000006E-2</v>
      </c>
      <c r="S730" s="126"/>
      <c r="T730" s="126">
        <v>0.116135562</v>
      </c>
      <c r="U730" s="126">
        <v>-0.100910782</v>
      </c>
      <c r="V730" s="126">
        <v>0.134180562</v>
      </c>
      <c r="W730" s="126">
        <v>0.152406498</v>
      </c>
      <c r="X730" s="126">
        <v>1.0598691E-2</v>
      </c>
      <c r="Y730" s="126">
        <v>1.3667156579999999</v>
      </c>
      <c r="Z730" s="135">
        <v>6.4500000000000002E-2</v>
      </c>
      <c r="AA730" s="126"/>
      <c r="AB730" s="126"/>
      <c r="AC730" s="126"/>
      <c r="AD730" s="126"/>
      <c r="AE730" s="126"/>
      <c r="AF730" s="135">
        <v>2.6800000000000001E-2</v>
      </c>
      <c r="AG730" s="126">
        <v>0.181161877</v>
      </c>
      <c r="AH730" s="126"/>
      <c r="AI730" s="126"/>
      <c r="AJ730" s="126"/>
      <c r="AK730" s="126"/>
    </row>
    <row r="731" spans="1:37" ht="18" customHeight="1">
      <c r="A731" s="126"/>
      <c r="B731" s="126"/>
      <c r="C731" s="126"/>
      <c r="D731" s="126"/>
      <c r="E731" s="126"/>
      <c r="F731" s="134">
        <v>44896</v>
      </c>
      <c r="G731" s="134">
        <v>38687</v>
      </c>
      <c r="H731" s="134">
        <v>44896</v>
      </c>
      <c r="I731" s="134">
        <v>41974</v>
      </c>
      <c r="J731" s="134">
        <v>37591</v>
      </c>
      <c r="K731" s="126"/>
      <c r="L731" s="126">
        <v>-7.6337504E-2</v>
      </c>
      <c r="M731" s="126">
        <v>0.15985938099999999</v>
      </c>
      <c r="N731" s="126">
        <v>-7.6337504E-2</v>
      </c>
      <c r="O731" s="126">
        <v>9.7781324000000003E-2</v>
      </c>
      <c r="P731" s="126">
        <v>-0.110106469</v>
      </c>
      <c r="Q731" s="126">
        <v>0.99487241999999998</v>
      </c>
      <c r="R731" s="135">
        <v>-1E-3</v>
      </c>
      <c r="S731" s="126"/>
      <c r="T731" s="126">
        <v>-0.100910782</v>
      </c>
      <c r="U731" s="126">
        <v>0.12530372300000001</v>
      </c>
      <c r="V731" s="126">
        <v>-0.100910782</v>
      </c>
      <c r="W731" s="126">
        <v>7.8593466000000001E-2</v>
      </c>
      <c r="X731" s="126">
        <v>-0.103872702</v>
      </c>
      <c r="Y731" s="126">
        <v>0.90321281600000003</v>
      </c>
      <c r="Z731" s="135">
        <v>-2.0199999999999999E-2</v>
      </c>
      <c r="AA731" s="126"/>
      <c r="AB731" s="126"/>
      <c r="AC731" s="126"/>
      <c r="AD731" s="126"/>
      <c r="AE731" s="126"/>
      <c r="AF731" s="135">
        <v>1.9099999999999999E-2</v>
      </c>
      <c r="AG731" s="126">
        <v>9.1659604000000006E-2</v>
      </c>
      <c r="AH731" s="126"/>
      <c r="AI731" s="126"/>
      <c r="AJ731" s="126"/>
      <c r="AK731" s="126"/>
    </row>
    <row r="732" spans="1:37" ht="18" customHeight="1">
      <c r="A732" s="126"/>
      <c r="B732" s="126"/>
      <c r="C732" s="126"/>
      <c r="D732" s="126"/>
      <c r="E732" s="126"/>
      <c r="F732" s="134">
        <v>42339</v>
      </c>
      <c r="G732" s="134">
        <v>41974</v>
      </c>
      <c r="H732" s="134">
        <v>44896</v>
      </c>
      <c r="I732" s="134">
        <v>39417</v>
      </c>
      <c r="J732" s="134">
        <v>40513</v>
      </c>
      <c r="K732" s="126"/>
      <c r="L732" s="126">
        <v>4.2629688999999998E-2</v>
      </c>
      <c r="M732" s="126">
        <v>9.7781324000000003E-2</v>
      </c>
      <c r="N732" s="126">
        <v>-7.6337504E-2</v>
      </c>
      <c r="O732" s="126">
        <v>3.2035421000000001E-2</v>
      </c>
      <c r="P732" s="126">
        <v>-2.3338489999999998E-3</v>
      </c>
      <c r="Q732" s="126">
        <v>1.098312688</v>
      </c>
      <c r="R732" s="135">
        <v>1.89E-2</v>
      </c>
      <c r="S732" s="126"/>
      <c r="T732" s="126">
        <v>1.8520312000000001E-2</v>
      </c>
      <c r="U732" s="126">
        <v>7.8593466000000001E-2</v>
      </c>
      <c r="V732" s="126">
        <v>-0.100910782</v>
      </c>
      <c r="W732" s="126">
        <v>1.0598691E-2</v>
      </c>
      <c r="X732" s="126">
        <v>-1.3027189E-2</v>
      </c>
      <c r="Y732" s="126">
        <v>0.99379383600000004</v>
      </c>
      <c r="Z732" s="135">
        <v>-1.1999999999999999E-3</v>
      </c>
      <c r="AA732" s="126"/>
      <c r="AB732" s="126"/>
      <c r="AC732" s="126"/>
      <c r="AD732" s="126"/>
      <c r="AE732" s="126"/>
      <c r="AF732" s="135">
        <v>2.0199999999999999E-2</v>
      </c>
      <c r="AG732" s="126">
        <v>0.104518851</v>
      </c>
      <c r="AH732" s="126"/>
      <c r="AI732" s="126"/>
      <c r="AJ732" s="126"/>
      <c r="AK732" s="126"/>
    </row>
    <row r="733" spans="1:37" ht="18" customHeight="1">
      <c r="A733" s="126"/>
      <c r="B733" s="126"/>
      <c r="C733" s="126"/>
      <c r="D733" s="126"/>
      <c r="E733" s="126"/>
      <c r="F733" s="134">
        <v>39052</v>
      </c>
      <c r="G733" s="134">
        <v>40513</v>
      </c>
      <c r="H733" s="134">
        <v>38687</v>
      </c>
      <c r="I733" s="134">
        <v>42339</v>
      </c>
      <c r="J733" s="134">
        <v>38322</v>
      </c>
      <c r="K733" s="126"/>
      <c r="L733" s="126">
        <v>0.162901881</v>
      </c>
      <c r="M733" s="126">
        <v>-2.3338489999999998E-3</v>
      </c>
      <c r="N733" s="126">
        <v>0.15985938099999999</v>
      </c>
      <c r="O733" s="126">
        <v>4.2629688999999998E-2</v>
      </c>
      <c r="P733" s="126">
        <v>0.22464052400000001</v>
      </c>
      <c r="Q733" s="126">
        <v>1.7998397370000001</v>
      </c>
      <c r="R733" s="135">
        <v>0.12470000000000001</v>
      </c>
      <c r="S733" s="126"/>
      <c r="T733" s="126">
        <v>0.106798614</v>
      </c>
      <c r="U733" s="126">
        <v>-1.3027189E-2</v>
      </c>
      <c r="V733" s="126">
        <v>0.12530372300000001</v>
      </c>
      <c r="W733" s="126">
        <v>1.8520312000000001E-2</v>
      </c>
      <c r="X733" s="126">
        <v>0.13047150199999999</v>
      </c>
      <c r="Y733" s="126">
        <v>1.444938791</v>
      </c>
      <c r="Z733" s="135">
        <v>7.6399999999999996E-2</v>
      </c>
      <c r="AA733" s="126"/>
      <c r="AB733" s="126"/>
      <c r="AC733" s="126"/>
      <c r="AD733" s="126"/>
      <c r="AE733" s="126"/>
      <c r="AF733" s="135">
        <v>4.8300000000000003E-2</v>
      </c>
      <c r="AG733" s="126">
        <v>0.35490094599999999</v>
      </c>
      <c r="AH733" s="126"/>
      <c r="AI733" s="126"/>
      <c r="AJ733" s="126"/>
      <c r="AK733" s="126"/>
    </row>
    <row r="734" spans="1:37" ht="18" customHeight="1">
      <c r="A734" s="126"/>
      <c r="B734" s="126"/>
      <c r="C734" s="126"/>
      <c r="D734" s="126"/>
      <c r="E734" s="126"/>
      <c r="F734" s="134">
        <v>40878</v>
      </c>
      <c r="G734" s="134">
        <v>39052</v>
      </c>
      <c r="H734" s="134">
        <v>39052</v>
      </c>
      <c r="I734" s="134">
        <v>43800</v>
      </c>
      <c r="J734" s="134">
        <v>39052</v>
      </c>
      <c r="K734" s="126"/>
      <c r="L734" s="126">
        <v>-5.5772149E-2</v>
      </c>
      <c r="M734" s="126">
        <v>0.162901881</v>
      </c>
      <c r="N734" s="126">
        <v>0.162901881</v>
      </c>
      <c r="O734" s="126">
        <v>0.14133490000000001</v>
      </c>
      <c r="P734" s="126">
        <v>0.162901881</v>
      </c>
      <c r="Q734" s="126">
        <v>1.775830842</v>
      </c>
      <c r="R734" s="135">
        <v>0.1217</v>
      </c>
      <c r="S734" s="126"/>
      <c r="T734" s="126">
        <v>-5.3316501000000002E-2</v>
      </c>
      <c r="U734" s="126">
        <v>0.106798614</v>
      </c>
      <c r="V734" s="126">
        <v>0.106798614</v>
      </c>
      <c r="W734" s="126">
        <v>0.134180562</v>
      </c>
      <c r="X734" s="126">
        <v>0.106798614</v>
      </c>
      <c r="Y734" s="126">
        <v>1.4937054350000001</v>
      </c>
      <c r="Z734" s="135">
        <v>8.3599999999999994E-2</v>
      </c>
      <c r="AA734" s="126"/>
      <c r="AB734" s="126"/>
      <c r="AC734" s="126"/>
      <c r="AD734" s="126"/>
      <c r="AE734" s="126"/>
      <c r="AF734" s="135">
        <v>3.8100000000000002E-2</v>
      </c>
      <c r="AG734" s="126">
        <v>0.28212540699999999</v>
      </c>
      <c r="AH734" s="126"/>
      <c r="AI734" s="126"/>
      <c r="AJ734" s="126"/>
      <c r="AK734" s="126"/>
    </row>
    <row r="735" spans="1:37" ht="18" customHeight="1">
      <c r="A735" s="126"/>
      <c r="B735" s="126"/>
      <c r="C735" s="126"/>
      <c r="D735" s="126"/>
      <c r="E735" s="126"/>
      <c r="F735" s="134">
        <v>43435</v>
      </c>
      <c r="G735" s="134">
        <v>44896</v>
      </c>
      <c r="H735" s="134">
        <v>39783</v>
      </c>
      <c r="I735" s="134">
        <v>42705</v>
      </c>
      <c r="J735" s="134">
        <v>37591</v>
      </c>
      <c r="K735" s="126"/>
      <c r="L735" s="126">
        <v>-1.2468648000000001E-2</v>
      </c>
      <c r="M735" s="126">
        <v>-7.6337504E-2</v>
      </c>
      <c r="N735" s="126">
        <v>-0.29750054799999998</v>
      </c>
      <c r="O735" s="126">
        <v>4.8077380000000003E-2</v>
      </c>
      <c r="P735" s="126">
        <v>-0.110106469</v>
      </c>
      <c r="Q735" s="126">
        <v>0.63869018300000002</v>
      </c>
      <c r="R735" s="135">
        <v>-8.5800000000000001E-2</v>
      </c>
      <c r="S735" s="126"/>
      <c r="T735" s="126">
        <v>-2.5883666999999999E-2</v>
      </c>
      <c r="U735" s="126">
        <v>-0.100910782</v>
      </c>
      <c r="V735" s="126">
        <v>-0.25525298200000002</v>
      </c>
      <c r="W735" s="126">
        <v>3.7457123000000002E-2</v>
      </c>
      <c r="X735" s="126">
        <v>-0.103872702</v>
      </c>
      <c r="Y735" s="126">
        <v>0.63860893399999996</v>
      </c>
      <c r="Z735" s="135">
        <v>-8.5800000000000001E-2</v>
      </c>
      <c r="AA735" s="126"/>
      <c r="AB735" s="126"/>
      <c r="AC735" s="126"/>
      <c r="AD735" s="126"/>
      <c r="AE735" s="126"/>
      <c r="AF735" s="135">
        <v>0</v>
      </c>
      <c r="AG735" s="141">
        <v>8.1249399999999995E-5</v>
      </c>
      <c r="AH735" s="126"/>
      <c r="AI735" s="126"/>
      <c r="AJ735" s="126"/>
      <c r="AK735" s="126"/>
    </row>
    <row r="736" spans="1:37" ht="18" customHeight="1">
      <c r="A736" s="126"/>
      <c r="B736" s="126"/>
      <c r="C736" s="126"/>
      <c r="D736" s="126"/>
      <c r="E736" s="126"/>
      <c r="F736" s="134">
        <v>39417</v>
      </c>
      <c r="G736" s="134">
        <v>44896</v>
      </c>
      <c r="H736" s="134">
        <v>42339</v>
      </c>
      <c r="I736" s="134">
        <v>39417</v>
      </c>
      <c r="J736" s="134">
        <v>39417</v>
      </c>
      <c r="K736" s="126"/>
      <c r="L736" s="126">
        <v>3.2035421000000001E-2</v>
      </c>
      <c r="M736" s="126">
        <v>-7.6337504E-2</v>
      </c>
      <c r="N736" s="126">
        <v>4.2629688999999998E-2</v>
      </c>
      <c r="O736" s="126">
        <v>3.2035421000000001E-2</v>
      </c>
      <c r="P736" s="126">
        <v>3.2035421000000001E-2</v>
      </c>
      <c r="Q736" s="126">
        <v>1.0643863650000001</v>
      </c>
      <c r="R736" s="135">
        <v>1.26E-2</v>
      </c>
      <c r="S736" s="126"/>
      <c r="T736" s="126">
        <v>1.0598691E-2</v>
      </c>
      <c r="U736" s="126">
        <v>-0.100910782</v>
      </c>
      <c r="V736" s="126">
        <v>1.8520312000000001E-2</v>
      </c>
      <c r="W736" s="126">
        <v>1.0598691E-2</v>
      </c>
      <c r="X736" s="126">
        <v>1.0598691E-2</v>
      </c>
      <c r="Y736" s="126">
        <v>0.95066418600000002</v>
      </c>
      <c r="Z736" s="135">
        <v>-1.01E-2</v>
      </c>
      <c r="AA736" s="126"/>
      <c r="AB736" s="126"/>
      <c r="AC736" s="126"/>
      <c r="AD736" s="126"/>
      <c r="AE736" s="126"/>
      <c r="AF736" s="135">
        <v>2.2599999999999999E-2</v>
      </c>
      <c r="AG736" s="126">
        <v>0.11372217900000001</v>
      </c>
      <c r="AH736" s="126"/>
      <c r="AI736" s="126"/>
      <c r="AJ736" s="126"/>
      <c r="AK736" s="126"/>
    </row>
    <row r="737" spans="1:37" ht="18" customHeight="1">
      <c r="A737" s="126"/>
      <c r="B737" s="126"/>
      <c r="C737" s="126"/>
      <c r="D737" s="126"/>
      <c r="E737" s="126"/>
      <c r="F737" s="134">
        <v>41244</v>
      </c>
      <c r="G737" s="134">
        <v>44896</v>
      </c>
      <c r="H737" s="134">
        <v>43800</v>
      </c>
      <c r="I737" s="134">
        <v>43800</v>
      </c>
      <c r="J737" s="134">
        <v>37591</v>
      </c>
      <c r="K737" s="126"/>
      <c r="L737" s="126">
        <v>0.103943622</v>
      </c>
      <c r="M737" s="126">
        <v>-7.6337504E-2</v>
      </c>
      <c r="N737" s="126">
        <v>0.14133490000000001</v>
      </c>
      <c r="O737" s="126">
        <v>0.14133490000000001</v>
      </c>
      <c r="P737" s="126">
        <v>-0.110106469</v>
      </c>
      <c r="Q737" s="126">
        <v>1.2216097420000001</v>
      </c>
      <c r="R737" s="135">
        <v>4.0800000000000003E-2</v>
      </c>
      <c r="S737" s="126"/>
      <c r="T737" s="126">
        <v>0.100915194</v>
      </c>
      <c r="U737" s="126">
        <v>-0.100910782</v>
      </c>
      <c r="V737" s="126">
        <v>0.134180562</v>
      </c>
      <c r="W737" s="126">
        <v>0.134180562</v>
      </c>
      <c r="X737" s="126">
        <v>-0.103872702</v>
      </c>
      <c r="Y737" s="126">
        <v>1.1787951219999999</v>
      </c>
      <c r="Z737" s="135">
        <v>3.3399999999999999E-2</v>
      </c>
      <c r="AA737" s="126"/>
      <c r="AB737" s="126"/>
      <c r="AC737" s="126"/>
      <c r="AD737" s="126"/>
      <c r="AE737" s="126"/>
      <c r="AF737" s="135">
        <v>7.4000000000000003E-3</v>
      </c>
      <c r="AG737" s="126">
        <v>4.2814620999999997E-2</v>
      </c>
      <c r="AH737" s="126"/>
      <c r="AI737" s="126"/>
      <c r="AJ737" s="126"/>
      <c r="AK737" s="126"/>
    </row>
    <row r="738" spans="1:37" ht="18" customHeight="1">
      <c r="A738" s="126"/>
      <c r="B738" s="126"/>
      <c r="C738" s="126"/>
      <c r="D738" s="126"/>
      <c r="E738" s="126"/>
      <c r="F738" s="134">
        <v>43070</v>
      </c>
      <c r="G738" s="134">
        <v>39417</v>
      </c>
      <c r="H738" s="134">
        <v>44166</v>
      </c>
      <c r="I738" s="134">
        <v>40513</v>
      </c>
      <c r="J738" s="134">
        <v>41609</v>
      </c>
      <c r="K738" s="126"/>
      <c r="L738" s="126">
        <v>5.8498151999999998E-2</v>
      </c>
      <c r="M738" s="126">
        <v>3.2035421000000001E-2</v>
      </c>
      <c r="N738" s="126">
        <v>-2.7078563999999999E-2</v>
      </c>
      <c r="O738" s="126">
        <v>-2.3338489999999998E-3</v>
      </c>
      <c r="P738" s="126">
        <v>0.17569069600000001</v>
      </c>
      <c r="Q738" s="126">
        <v>1.26720268</v>
      </c>
      <c r="R738" s="135">
        <v>4.8500000000000001E-2</v>
      </c>
      <c r="S738" s="126"/>
      <c r="T738" s="126">
        <v>4.6875676999999998E-2</v>
      </c>
      <c r="U738" s="126">
        <v>1.0598691E-2</v>
      </c>
      <c r="V738" s="126">
        <v>-2.9131743000000002E-2</v>
      </c>
      <c r="W738" s="126">
        <v>-1.3027189E-2</v>
      </c>
      <c r="X738" s="126">
        <v>0.152406498</v>
      </c>
      <c r="Y738" s="126">
        <v>1.182607722</v>
      </c>
      <c r="Z738" s="135">
        <v>3.4099999999999998E-2</v>
      </c>
      <c r="AA738" s="126"/>
      <c r="AB738" s="126"/>
      <c r="AC738" s="126"/>
      <c r="AD738" s="126"/>
      <c r="AE738" s="126"/>
      <c r="AF738" s="135">
        <v>1.44E-2</v>
      </c>
      <c r="AG738" s="126">
        <v>8.4594956999999998E-2</v>
      </c>
      <c r="AH738" s="126"/>
      <c r="AI738" s="126"/>
      <c r="AJ738" s="126"/>
      <c r="AK738" s="126"/>
    </row>
    <row r="739" spans="1:37" ht="18" customHeight="1">
      <c r="A739" s="126"/>
      <c r="B739" s="126"/>
      <c r="C739" s="126"/>
      <c r="D739" s="126"/>
      <c r="E739" s="126"/>
      <c r="F739" s="134">
        <v>40513</v>
      </c>
      <c r="G739" s="134">
        <v>44531</v>
      </c>
      <c r="H739" s="134">
        <v>44166</v>
      </c>
      <c r="I739" s="134">
        <v>39417</v>
      </c>
      <c r="J739" s="134">
        <v>44531</v>
      </c>
      <c r="K739" s="126"/>
      <c r="L739" s="126">
        <v>-2.3338489999999998E-3</v>
      </c>
      <c r="M739" s="126">
        <v>0.16416114700000001</v>
      </c>
      <c r="N739" s="126">
        <v>-2.7078563999999999E-2</v>
      </c>
      <c r="O739" s="126">
        <v>3.2035421000000001E-2</v>
      </c>
      <c r="P739" s="126">
        <v>0.16416114700000001</v>
      </c>
      <c r="Q739" s="126">
        <v>1.3922836350000001</v>
      </c>
      <c r="R739" s="135">
        <v>6.8400000000000002E-2</v>
      </c>
      <c r="S739" s="126"/>
      <c r="T739" s="126">
        <v>-1.3027189E-2</v>
      </c>
      <c r="U739" s="126">
        <v>0.116135562</v>
      </c>
      <c r="V739" s="126">
        <v>-2.9131743000000002E-2</v>
      </c>
      <c r="W739" s="126">
        <v>1.0598691E-2</v>
      </c>
      <c r="X739" s="126">
        <v>0.116135562</v>
      </c>
      <c r="Y739" s="126">
        <v>1.22227134</v>
      </c>
      <c r="Z739" s="135">
        <v>4.1000000000000002E-2</v>
      </c>
      <c r="AA739" s="126"/>
      <c r="AB739" s="126"/>
      <c r="AC739" s="126"/>
      <c r="AD739" s="126"/>
      <c r="AE739" s="126"/>
      <c r="AF739" s="135">
        <v>2.75E-2</v>
      </c>
      <c r="AG739" s="126">
        <v>0.17001229500000001</v>
      </c>
      <c r="AH739" s="126"/>
      <c r="AI739" s="126"/>
      <c r="AJ739" s="126"/>
      <c r="AK739" s="126"/>
    </row>
    <row r="740" spans="1:37" ht="18" customHeight="1">
      <c r="A740" s="126"/>
      <c r="B740" s="126"/>
      <c r="C740" s="126"/>
      <c r="D740" s="126"/>
      <c r="E740" s="126"/>
      <c r="F740" s="134">
        <v>44166</v>
      </c>
      <c r="G740" s="134">
        <v>40878</v>
      </c>
      <c r="H740" s="134">
        <v>44531</v>
      </c>
      <c r="I740" s="134">
        <v>39052</v>
      </c>
      <c r="J740" s="134">
        <v>42705</v>
      </c>
      <c r="K740" s="126"/>
      <c r="L740" s="126">
        <v>-2.7078563999999999E-2</v>
      </c>
      <c r="M740" s="126">
        <v>-5.5772149E-2</v>
      </c>
      <c r="N740" s="126">
        <v>0.16416114700000001</v>
      </c>
      <c r="O740" s="126">
        <v>0.162901881</v>
      </c>
      <c r="P740" s="126">
        <v>4.8077380000000003E-2</v>
      </c>
      <c r="Q740" s="126">
        <v>1.339491005</v>
      </c>
      <c r="R740" s="135">
        <v>6.0199999999999997E-2</v>
      </c>
      <c r="S740" s="126"/>
      <c r="T740" s="126">
        <v>-2.9131743000000002E-2</v>
      </c>
      <c r="U740" s="126">
        <v>-5.3316501000000002E-2</v>
      </c>
      <c r="V740" s="126">
        <v>0.116135562</v>
      </c>
      <c r="W740" s="126">
        <v>0.106798614</v>
      </c>
      <c r="X740" s="126">
        <v>3.7457123000000002E-2</v>
      </c>
      <c r="Y740" s="126">
        <v>1.194757284</v>
      </c>
      <c r="Z740" s="135">
        <v>3.6200000000000003E-2</v>
      </c>
      <c r="AA740" s="126"/>
      <c r="AB740" s="126"/>
      <c r="AC740" s="126"/>
      <c r="AD740" s="126"/>
      <c r="AE740" s="126"/>
      <c r="AF740" s="135">
        <v>2.4E-2</v>
      </c>
      <c r="AG740" s="126">
        <v>0.14473372200000001</v>
      </c>
      <c r="AH740" s="126"/>
      <c r="AI740" s="126"/>
      <c r="AJ740" s="126"/>
      <c r="AK740" s="126"/>
    </row>
    <row r="741" spans="1:37" ht="18" customHeight="1">
      <c r="A741" s="126"/>
      <c r="B741" s="126"/>
      <c r="C741" s="126"/>
      <c r="D741" s="126"/>
      <c r="E741" s="126"/>
      <c r="F741" s="134">
        <v>40878</v>
      </c>
      <c r="G741" s="134">
        <v>43800</v>
      </c>
      <c r="H741" s="134">
        <v>44896</v>
      </c>
      <c r="I741" s="134">
        <v>40878</v>
      </c>
      <c r="J741" s="134">
        <v>44166</v>
      </c>
      <c r="K741" s="126"/>
      <c r="L741" s="126">
        <v>-5.5772149E-2</v>
      </c>
      <c r="M741" s="126">
        <v>0.14133490000000001</v>
      </c>
      <c r="N741" s="126">
        <v>-7.6337504E-2</v>
      </c>
      <c r="O741" s="126">
        <v>-5.5772149E-2</v>
      </c>
      <c r="P741" s="126">
        <v>-2.7078563999999999E-2</v>
      </c>
      <c r="Q741" s="126">
        <v>0.92901957999999996</v>
      </c>
      <c r="R741" s="135">
        <v>-1.46E-2</v>
      </c>
      <c r="S741" s="126"/>
      <c r="T741" s="126">
        <v>-5.3316501000000002E-2</v>
      </c>
      <c r="U741" s="126">
        <v>0.134180562</v>
      </c>
      <c r="V741" s="126">
        <v>-0.100910782</v>
      </c>
      <c r="W741" s="126">
        <v>-5.3316501000000002E-2</v>
      </c>
      <c r="X741" s="126">
        <v>-2.9131743000000002E-2</v>
      </c>
      <c r="Y741" s="126">
        <v>0.90258269499999999</v>
      </c>
      <c r="Z741" s="135">
        <v>-2.0299999999999999E-2</v>
      </c>
      <c r="AA741" s="126"/>
      <c r="AB741" s="126"/>
      <c r="AC741" s="126"/>
      <c r="AD741" s="126"/>
      <c r="AE741" s="126"/>
      <c r="AF741" s="135">
        <v>5.7000000000000002E-3</v>
      </c>
      <c r="AG741" s="126">
        <v>2.6436884000000001E-2</v>
      </c>
      <c r="AH741" s="126"/>
      <c r="AI741" s="126"/>
      <c r="AJ741" s="126"/>
      <c r="AK741" s="126"/>
    </row>
    <row r="742" spans="1:37" ht="18" customHeight="1">
      <c r="A742" s="126"/>
      <c r="B742" s="126"/>
      <c r="C742" s="126"/>
      <c r="D742" s="126"/>
      <c r="E742" s="126"/>
      <c r="F742" s="134">
        <v>44166</v>
      </c>
      <c r="G742" s="134">
        <v>43070</v>
      </c>
      <c r="H742" s="134">
        <v>42339</v>
      </c>
      <c r="I742" s="134">
        <v>40878</v>
      </c>
      <c r="J742" s="134">
        <v>44896</v>
      </c>
      <c r="K742" s="126"/>
      <c r="L742" s="126">
        <v>-2.7078563999999999E-2</v>
      </c>
      <c r="M742" s="126">
        <v>5.8498151999999998E-2</v>
      </c>
      <c r="N742" s="126">
        <v>4.2629688999999998E-2</v>
      </c>
      <c r="O742" s="126">
        <v>-5.5772149E-2</v>
      </c>
      <c r="P742" s="126">
        <v>-7.6337504E-2</v>
      </c>
      <c r="Q742" s="126">
        <v>0.943592977</v>
      </c>
      <c r="R742" s="135">
        <v>-1.15E-2</v>
      </c>
      <c r="S742" s="126"/>
      <c r="T742" s="126">
        <v>-2.9131743000000002E-2</v>
      </c>
      <c r="U742" s="126">
        <v>4.6875676999999998E-2</v>
      </c>
      <c r="V742" s="126">
        <v>1.8520312000000001E-2</v>
      </c>
      <c r="W742" s="126">
        <v>-5.3316501000000002E-2</v>
      </c>
      <c r="X742" s="126">
        <v>-0.100910782</v>
      </c>
      <c r="Y742" s="126">
        <v>0.88872890299999996</v>
      </c>
      <c r="Z742" s="135">
        <v>-2.3300000000000001E-2</v>
      </c>
      <c r="AA742" s="126"/>
      <c r="AB742" s="126"/>
      <c r="AC742" s="126"/>
      <c r="AD742" s="126"/>
      <c r="AE742" s="126"/>
      <c r="AF742" s="135">
        <v>1.18E-2</v>
      </c>
      <c r="AG742" s="126">
        <v>5.4864073999999999E-2</v>
      </c>
      <c r="AH742" s="126"/>
      <c r="AI742" s="126"/>
      <c r="AJ742" s="126"/>
      <c r="AK742" s="126"/>
    </row>
    <row r="743" spans="1:37" ht="18" customHeight="1">
      <c r="A743" s="126"/>
      <c r="B743" s="126"/>
      <c r="C743" s="126"/>
      <c r="D743" s="126"/>
      <c r="E743" s="126"/>
      <c r="F743" s="134">
        <v>39417</v>
      </c>
      <c r="G743" s="134">
        <v>39417</v>
      </c>
      <c r="H743" s="134">
        <v>41609</v>
      </c>
      <c r="I743" s="134">
        <v>37591</v>
      </c>
      <c r="J743" s="134">
        <v>41244</v>
      </c>
      <c r="K743" s="126"/>
      <c r="L743" s="126">
        <v>3.2035421000000001E-2</v>
      </c>
      <c r="M743" s="126">
        <v>3.2035421000000001E-2</v>
      </c>
      <c r="N743" s="126">
        <v>0.17569069600000001</v>
      </c>
      <c r="O743" s="126">
        <v>-0.110106469</v>
      </c>
      <c r="P743" s="126">
        <v>0.103943622</v>
      </c>
      <c r="Q743" s="126">
        <v>1.2631374829999999</v>
      </c>
      <c r="R743" s="135">
        <v>4.7800000000000002E-2</v>
      </c>
      <c r="S743" s="126"/>
      <c r="T743" s="126">
        <v>1.0598691E-2</v>
      </c>
      <c r="U743" s="126">
        <v>1.0598691E-2</v>
      </c>
      <c r="V743" s="126">
        <v>0.152406498</v>
      </c>
      <c r="W743" s="126">
        <v>-0.103872702</v>
      </c>
      <c r="X743" s="126">
        <v>0.100915194</v>
      </c>
      <c r="Y743" s="126">
        <v>1.1860712470000001</v>
      </c>
      <c r="Z743" s="135">
        <v>3.4700000000000002E-2</v>
      </c>
      <c r="AA743" s="126"/>
      <c r="AB743" s="126"/>
      <c r="AC743" s="126"/>
      <c r="AD743" s="126"/>
      <c r="AE743" s="126"/>
      <c r="AF743" s="135">
        <v>1.3100000000000001E-2</v>
      </c>
      <c r="AG743" s="126">
        <v>7.7066235999999996E-2</v>
      </c>
      <c r="AH743" s="126"/>
      <c r="AI743" s="126"/>
      <c r="AJ743" s="126"/>
      <c r="AK743" s="126"/>
    </row>
    <row r="744" spans="1:37" ht="18" customHeight="1">
      <c r="A744" s="126"/>
      <c r="B744" s="126"/>
      <c r="C744" s="126"/>
      <c r="D744" s="126"/>
      <c r="E744" s="126"/>
      <c r="F744" s="134">
        <v>39417</v>
      </c>
      <c r="G744" s="134">
        <v>44896</v>
      </c>
      <c r="H744" s="134">
        <v>42705</v>
      </c>
      <c r="I744" s="134">
        <v>42705</v>
      </c>
      <c r="J744" s="134">
        <v>38687</v>
      </c>
      <c r="K744" s="126"/>
      <c r="L744" s="126">
        <v>3.2035421000000001E-2</v>
      </c>
      <c r="M744" s="126">
        <v>-7.6337504E-2</v>
      </c>
      <c r="N744" s="126">
        <v>4.8077380000000003E-2</v>
      </c>
      <c r="O744" s="126">
        <v>4.8077380000000003E-2</v>
      </c>
      <c r="P744" s="126">
        <v>0.15985938099999999</v>
      </c>
      <c r="Q744" s="126">
        <v>1.2357919980000001</v>
      </c>
      <c r="R744" s="135">
        <v>4.3299999999999998E-2</v>
      </c>
      <c r="S744" s="126"/>
      <c r="T744" s="126">
        <v>1.0598691E-2</v>
      </c>
      <c r="U744" s="126">
        <v>-0.100910782</v>
      </c>
      <c r="V744" s="126">
        <v>3.7457123000000002E-2</v>
      </c>
      <c r="W744" s="126">
        <v>3.7457123000000002E-2</v>
      </c>
      <c r="X744" s="126">
        <v>0.12530372300000001</v>
      </c>
      <c r="Y744" s="126">
        <v>1.1161730110000001</v>
      </c>
      <c r="Z744" s="135">
        <v>2.2200000000000001E-2</v>
      </c>
      <c r="AA744" s="126"/>
      <c r="AB744" s="126"/>
      <c r="AC744" s="126"/>
      <c r="AD744" s="126"/>
      <c r="AE744" s="126"/>
      <c r="AF744" s="135">
        <v>2.1000000000000001E-2</v>
      </c>
      <c r="AG744" s="126">
        <v>0.119618988</v>
      </c>
      <c r="AH744" s="126"/>
      <c r="AI744" s="126"/>
      <c r="AJ744" s="126"/>
      <c r="AK744" s="126"/>
    </row>
    <row r="745" spans="1:37" ht="18" customHeight="1">
      <c r="A745" s="126"/>
      <c r="B745" s="126"/>
      <c r="C745" s="126"/>
      <c r="D745" s="126"/>
      <c r="E745" s="126"/>
      <c r="F745" s="134">
        <v>38322</v>
      </c>
      <c r="G745" s="134">
        <v>37591</v>
      </c>
      <c r="H745" s="134">
        <v>40513</v>
      </c>
      <c r="I745" s="134">
        <v>41609</v>
      </c>
      <c r="J745" s="134">
        <v>44166</v>
      </c>
      <c r="K745" s="126"/>
      <c r="L745" s="126">
        <v>0.22464052400000001</v>
      </c>
      <c r="M745" s="126">
        <v>-0.110106469</v>
      </c>
      <c r="N745" s="126">
        <v>-2.3338489999999998E-3</v>
      </c>
      <c r="O745" s="126">
        <v>0.17569069600000001</v>
      </c>
      <c r="P745" s="126">
        <v>-2.7078563999999999E-2</v>
      </c>
      <c r="Q745" s="126">
        <v>1.297984061</v>
      </c>
      <c r="R745" s="135">
        <v>5.3499999999999999E-2</v>
      </c>
      <c r="S745" s="126"/>
      <c r="T745" s="126">
        <v>0.13047150199999999</v>
      </c>
      <c r="U745" s="126">
        <v>-0.103872702</v>
      </c>
      <c r="V745" s="126">
        <v>-1.3027189E-2</v>
      </c>
      <c r="W745" s="126">
        <v>0.152406498</v>
      </c>
      <c r="X745" s="126">
        <v>-2.9131743000000002E-2</v>
      </c>
      <c r="Y745" s="126">
        <v>1.14665197</v>
      </c>
      <c r="Z745" s="135">
        <v>2.7699999999999999E-2</v>
      </c>
      <c r="AA745" s="126"/>
      <c r="AB745" s="126"/>
      <c r="AC745" s="126"/>
      <c r="AD745" s="126"/>
      <c r="AE745" s="126"/>
      <c r="AF745" s="135">
        <v>2.58E-2</v>
      </c>
      <c r="AG745" s="126">
        <v>0.151332091</v>
      </c>
      <c r="AH745" s="126"/>
      <c r="AI745" s="126"/>
      <c r="AJ745" s="126"/>
      <c r="AK745" s="126"/>
    </row>
    <row r="746" spans="1:37" ht="18" customHeight="1">
      <c r="A746" s="126"/>
      <c r="B746" s="126"/>
      <c r="C746" s="126"/>
      <c r="D746" s="126"/>
      <c r="E746" s="126"/>
      <c r="F746" s="134">
        <v>43800</v>
      </c>
      <c r="G746" s="134">
        <v>37956</v>
      </c>
      <c r="H746" s="134">
        <v>42705</v>
      </c>
      <c r="I746" s="134">
        <v>39417</v>
      </c>
      <c r="J746" s="134">
        <v>41244</v>
      </c>
      <c r="K746" s="126"/>
      <c r="L746" s="126">
        <v>0.14133490000000001</v>
      </c>
      <c r="M746" s="126">
        <v>5.7538615000000001E-2</v>
      </c>
      <c r="N746" s="126">
        <v>4.8077380000000003E-2</v>
      </c>
      <c r="O746" s="126">
        <v>3.2035421000000001E-2</v>
      </c>
      <c r="P746" s="126">
        <v>0.103943622</v>
      </c>
      <c r="Q746" s="126">
        <v>1.4665752759999999</v>
      </c>
      <c r="R746" s="135">
        <v>7.9600000000000004E-2</v>
      </c>
      <c r="S746" s="126"/>
      <c r="T746" s="126">
        <v>0.134180562</v>
      </c>
      <c r="U746" s="126">
        <v>2.2718952000000001E-2</v>
      </c>
      <c r="V746" s="126">
        <v>3.7457123000000002E-2</v>
      </c>
      <c r="W746" s="126">
        <v>1.0598691E-2</v>
      </c>
      <c r="X746" s="126">
        <v>0.100915194</v>
      </c>
      <c r="Y746" s="126">
        <v>1.35780649</v>
      </c>
      <c r="Z746" s="135">
        <v>6.3100000000000003E-2</v>
      </c>
      <c r="AA746" s="126"/>
      <c r="AB746" s="126"/>
      <c r="AC746" s="126"/>
      <c r="AD746" s="126"/>
      <c r="AE746" s="126"/>
      <c r="AF746" s="135">
        <v>1.6500000000000001E-2</v>
      </c>
      <c r="AG746" s="126">
        <v>0.10876878600000001</v>
      </c>
      <c r="AH746" s="126"/>
      <c r="AI746" s="126"/>
      <c r="AJ746" s="126"/>
      <c r="AK746" s="126"/>
    </row>
    <row r="747" spans="1:37" ht="18" customHeight="1">
      <c r="A747" s="126"/>
      <c r="B747" s="126"/>
      <c r="C747" s="126"/>
      <c r="D747" s="126"/>
      <c r="E747" s="126"/>
      <c r="F747" s="134">
        <v>41609</v>
      </c>
      <c r="G747" s="134">
        <v>42705</v>
      </c>
      <c r="H747" s="134">
        <v>38322</v>
      </c>
      <c r="I747" s="134">
        <v>44531</v>
      </c>
      <c r="J747" s="134">
        <v>44531</v>
      </c>
      <c r="K747" s="126"/>
      <c r="L747" s="126">
        <v>0.17569069600000001</v>
      </c>
      <c r="M747" s="126">
        <v>4.8077380000000003E-2</v>
      </c>
      <c r="N747" s="126">
        <v>0.22464052400000001</v>
      </c>
      <c r="O747" s="126">
        <v>0.16416114700000001</v>
      </c>
      <c r="P747" s="126">
        <v>0.16416114700000001</v>
      </c>
      <c r="Q747" s="126">
        <v>2.1743524440000002</v>
      </c>
      <c r="R747" s="135">
        <v>0.1681</v>
      </c>
      <c r="S747" s="126"/>
      <c r="T747" s="126">
        <v>0.152406498</v>
      </c>
      <c r="U747" s="126">
        <v>3.7457123000000002E-2</v>
      </c>
      <c r="V747" s="126">
        <v>0.13047150199999999</v>
      </c>
      <c r="W747" s="126">
        <v>0.116135562</v>
      </c>
      <c r="X747" s="126">
        <v>0.116135562</v>
      </c>
      <c r="Y747" s="126">
        <v>1.7377761949999999</v>
      </c>
      <c r="Z747" s="135">
        <v>0.1169</v>
      </c>
      <c r="AA747" s="126"/>
      <c r="AB747" s="126"/>
      <c r="AC747" s="126"/>
      <c r="AD747" s="126"/>
      <c r="AE747" s="126"/>
      <c r="AF747" s="135">
        <v>5.1200000000000002E-2</v>
      </c>
      <c r="AG747" s="126">
        <v>0.43657624900000003</v>
      </c>
      <c r="AH747" s="126"/>
      <c r="AI747" s="126"/>
      <c r="AJ747" s="126"/>
      <c r="AK747" s="126"/>
    </row>
    <row r="748" spans="1:37" ht="18" customHeight="1">
      <c r="A748" s="126"/>
      <c r="B748" s="126"/>
      <c r="C748" s="126"/>
      <c r="D748" s="126"/>
      <c r="E748" s="126"/>
      <c r="F748" s="134">
        <v>44531</v>
      </c>
      <c r="G748" s="134">
        <v>37591</v>
      </c>
      <c r="H748" s="134">
        <v>38687</v>
      </c>
      <c r="I748" s="134">
        <v>40878</v>
      </c>
      <c r="J748" s="134">
        <v>37956</v>
      </c>
      <c r="K748" s="126"/>
      <c r="L748" s="126">
        <v>0.16416114700000001</v>
      </c>
      <c r="M748" s="126">
        <v>-0.110106469</v>
      </c>
      <c r="N748" s="126">
        <v>0.15985938099999999</v>
      </c>
      <c r="O748" s="126">
        <v>-5.5772149E-2</v>
      </c>
      <c r="P748" s="126">
        <v>5.7538615000000001E-2</v>
      </c>
      <c r="Q748" s="126">
        <v>1.240705942</v>
      </c>
      <c r="R748" s="135">
        <v>4.41E-2</v>
      </c>
      <c r="S748" s="126"/>
      <c r="T748" s="126">
        <v>0.116135562</v>
      </c>
      <c r="U748" s="126">
        <v>-0.103872702</v>
      </c>
      <c r="V748" s="126">
        <v>0.12530372300000001</v>
      </c>
      <c r="W748" s="126">
        <v>-5.3316501000000002E-2</v>
      </c>
      <c r="X748" s="126">
        <v>2.2718952000000001E-2</v>
      </c>
      <c r="Y748" s="126">
        <v>1.1128997920000001</v>
      </c>
      <c r="Z748" s="135">
        <v>2.1600000000000001E-2</v>
      </c>
      <c r="AA748" s="126"/>
      <c r="AB748" s="126"/>
      <c r="AC748" s="126"/>
      <c r="AD748" s="126"/>
      <c r="AE748" s="126"/>
      <c r="AF748" s="135">
        <v>2.2499999999999999E-2</v>
      </c>
      <c r="AG748" s="126">
        <v>0.12780614900000001</v>
      </c>
      <c r="AH748" s="126"/>
      <c r="AI748" s="126"/>
      <c r="AJ748" s="126"/>
      <c r="AK748" s="126"/>
    </row>
    <row r="749" spans="1:37" ht="18" customHeight="1">
      <c r="A749" s="126"/>
      <c r="B749" s="126"/>
      <c r="C749" s="126"/>
      <c r="D749" s="126"/>
      <c r="E749" s="126"/>
      <c r="F749" s="134">
        <v>41609</v>
      </c>
      <c r="G749" s="134">
        <v>44531</v>
      </c>
      <c r="H749" s="134">
        <v>41974</v>
      </c>
      <c r="I749" s="134">
        <v>40878</v>
      </c>
      <c r="J749" s="134">
        <v>38322</v>
      </c>
      <c r="K749" s="126"/>
      <c r="L749" s="126">
        <v>0.17569069600000001</v>
      </c>
      <c r="M749" s="126">
        <v>0.16416114700000001</v>
      </c>
      <c r="N749" s="126">
        <v>9.7781324000000003E-2</v>
      </c>
      <c r="O749" s="126">
        <v>-5.5772149E-2</v>
      </c>
      <c r="P749" s="126">
        <v>0.22464052400000001</v>
      </c>
      <c r="Q749" s="126">
        <v>1.8340039770000001</v>
      </c>
      <c r="R749" s="135">
        <v>0.129</v>
      </c>
      <c r="S749" s="126"/>
      <c r="T749" s="126">
        <v>0.152406498</v>
      </c>
      <c r="U749" s="126">
        <v>0.116135562</v>
      </c>
      <c r="V749" s="126">
        <v>7.8593466000000001E-2</v>
      </c>
      <c r="W749" s="126">
        <v>-5.3316501000000002E-2</v>
      </c>
      <c r="X749" s="126">
        <v>0.13047150199999999</v>
      </c>
      <c r="Y749" s="126">
        <v>1.5285056020000001</v>
      </c>
      <c r="Z749" s="135">
        <v>8.8599999999999998E-2</v>
      </c>
      <c r="AA749" s="126"/>
      <c r="AB749" s="126"/>
      <c r="AC749" s="126"/>
      <c r="AD749" s="126"/>
      <c r="AE749" s="126"/>
      <c r="AF749" s="135">
        <v>4.0399999999999998E-2</v>
      </c>
      <c r="AG749" s="126">
        <v>0.30549837499999999</v>
      </c>
      <c r="AH749" s="126"/>
      <c r="AI749" s="126"/>
      <c r="AJ749" s="126"/>
      <c r="AK749" s="126"/>
    </row>
    <row r="750" spans="1:37" ht="18" customHeight="1">
      <c r="A750" s="126"/>
      <c r="B750" s="126"/>
      <c r="C750" s="126"/>
      <c r="D750" s="126"/>
      <c r="E750" s="126"/>
      <c r="F750" s="134">
        <v>40878</v>
      </c>
      <c r="G750" s="134">
        <v>38687</v>
      </c>
      <c r="H750" s="134">
        <v>39052</v>
      </c>
      <c r="I750" s="134">
        <v>43435</v>
      </c>
      <c r="J750" s="134">
        <v>44531</v>
      </c>
      <c r="K750" s="126"/>
      <c r="L750" s="126">
        <v>-5.5772149E-2</v>
      </c>
      <c r="M750" s="126">
        <v>0.15985938099999999</v>
      </c>
      <c r="N750" s="126">
        <v>0.162901881</v>
      </c>
      <c r="O750" s="126">
        <v>-1.2468648000000001E-2</v>
      </c>
      <c r="P750" s="126">
        <v>0.16416114700000001</v>
      </c>
      <c r="Q750" s="126">
        <v>1.519956342</v>
      </c>
      <c r="R750" s="135">
        <v>8.7300000000000003E-2</v>
      </c>
      <c r="S750" s="126"/>
      <c r="T750" s="126">
        <v>-5.3316501000000002E-2</v>
      </c>
      <c r="U750" s="126">
        <v>0.12530372300000001</v>
      </c>
      <c r="V750" s="126">
        <v>0.106798614</v>
      </c>
      <c r="W750" s="126">
        <v>-2.5883666999999999E-2</v>
      </c>
      <c r="X750" s="126">
        <v>0.116135562</v>
      </c>
      <c r="Y750" s="126">
        <v>1.308704519</v>
      </c>
      <c r="Z750" s="135">
        <v>5.5300000000000002E-2</v>
      </c>
      <c r="AA750" s="126"/>
      <c r="AB750" s="126"/>
      <c r="AC750" s="126"/>
      <c r="AD750" s="126"/>
      <c r="AE750" s="126"/>
      <c r="AF750" s="135">
        <v>3.2099999999999997E-2</v>
      </c>
      <c r="AG750" s="126">
        <v>0.21125182300000001</v>
      </c>
      <c r="AH750" s="126"/>
      <c r="AI750" s="126"/>
      <c r="AJ750" s="126"/>
      <c r="AK750" s="126"/>
    </row>
    <row r="751" spans="1:37" ht="18" customHeight="1">
      <c r="A751" s="126"/>
      <c r="B751" s="126"/>
      <c r="C751" s="126"/>
      <c r="D751" s="126"/>
      <c r="E751" s="126"/>
      <c r="F751" s="134">
        <v>44531</v>
      </c>
      <c r="G751" s="134">
        <v>39417</v>
      </c>
      <c r="H751" s="134">
        <v>44166</v>
      </c>
      <c r="I751" s="134">
        <v>42705</v>
      </c>
      <c r="J751" s="134">
        <v>44531</v>
      </c>
      <c r="K751" s="126"/>
      <c r="L751" s="126">
        <v>0.16416114700000001</v>
      </c>
      <c r="M751" s="126">
        <v>3.2035421000000001E-2</v>
      </c>
      <c r="N751" s="126">
        <v>-2.7078563999999999E-2</v>
      </c>
      <c r="O751" s="126">
        <v>4.8077380000000003E-2</v>
      </c>
      <c r="P751" s="126">
        <v>0.16416114700000001</v>
      </c>
      <c r="Q751" s="126">
        <v>1.4642695699999999</v>
      </c>
      <c r="R751" s="135">
        <v>7.9299999999999995E-2</v>
      </c>
      <c r="S751" s="126"/>
      <c r="T751" s="126">
        <v>0.116135562</v>
      </c>
      <c r="U751" s="126">
        <v>1.0598691E-2</v>
      </c>
      <c r="V751" s="126">
        <v>-2.9131743000000002E-2</v>
      </c>
      <c r="W751" s="126">
        <v>3.7457123000000002E-2</v>
      </c>
      <c r="X751" s="126">
        <v>0.116135562</v>
      </c>
      <c r="Y751" s="126">
        <v>1.285560995</v>
      </c>
      <c r="Z751" s="135">
        <v>5.1499999999999997E-2</v>
      </c>
      <c r="AA751" s="126"/>
      <c r="AB751" s="126"/>
      <c r="AC751" s="126"/>
      <c r="AD751" s="126"/>
      <c r="AE751" s="126"/>
      <c r="AF751" s="135">
        <v>2.7699999999999999E-2</v>
      </c>
      <c r="AG751" s="126">
        <v>0.17870857500000001</v>
      </c>
      <c r="AH751" s="126"/>
      <c r="AI751" s="126"/>
      <c r="AJ751" s="126"/>
      <c r="AK751" s="126"/>
    </row>
    <row r="752" spans="1:37" ht="18" customHeight="1">
      <c r="A752" s="126"/>
      <c r="B752" s="126"/>
      <c r="C752" s="126"/>
      <c r="D752" s="126"/>
      <c r="E752" s="126"/>
      <c r="F752" s="134">
        <v>43070</v>
      </c>
      <c r="G752" s="134">
        <v>43435</v>
      </c>
      <c r="H752" s="134">
        <v>39417</v>
      </c>
      <c r="I752" s="134">
        <v>37591</v>
      </c>
      <c r="J752" s="134">
        <v>39417</v>
      </c>
      <c r="K752" s="126"/>
      <c r="L752" s="126">
        <v>5.8498151999999998E-2</v>
      </c>
      <c r="M752" s="126">
        <v>-1.2468648000000001E-2</v>
      </c>
      <c r="N752" s="126">
        <v>3.2035421000000001E-2</v>
      </c>
      <c r="O752" s="126">
        <v>-0.110106469</v>
      </c>
      <c r="P752" s="126">
        <v>3.2035421000000001E-2</v>
      </c>
      <c r="Q752" s="126">
        <v>0.99999387799999995</v>
      </c>
      <c r="R752" s="135">
        <v>0</v>
      </c>
      <c r="S752" s="126"/>
      <c r="T752" s="126">
        <v>4.6875676999999998E-2</v>
      </c>
      <c r="U752" s="126">
        <v>-2.5883666999999999E-2</v>
      </c>
      <c r="V752" s="126">
        <v>1.0598691E-2</v>
      </c>
      <c r="W752" s="126">
        <v>-0.103872702</v>
      </c>
      <c r="X752" s="126">
        <v>1.0598691E-2</v>
      </c>
      <c r="Y752" s="126">
        <v>0.94018058599999998</v>
      </c>
      <c r="Z752" s="135">
        <v>-1.23E-2</v>
      </c>
      <c r="AA752" s="126"/>
      <c r="AB752" s="126"/>
      <c r="AC752" s="126"/>
      <c r="AD752" s="126"/>
      <c r="AE752" s="126"/>
      <c r="AF752" s="135">
        <v>1.23E-2</v>
      </c>
      <c r="AG752" s="126">
        <v>5.9813291999999997E-2</v>
      </c>
      <c r="AH752" s="126"/>
      <c r="AI752" s="126"/>
      <c r="AJ752" s="126"/>
      <c r="AK752" s="126"/>
    </row>
    <row r="753" spans="1:37" ht="18" customHeight="1">
      <c r="A753" s="126"/>
      <c r="B753" s="126"/>
      <c r="C753" s="126"/>
      <c r="D753" s="126"/>
      <c r="E753" s="126"/>
      <c r="F753" s="134">
        <v>41974</v>
      </c>
      <c r="G753" s="134">
        <v>43435</v>
      </c>
      <c r="H753" s="134">
        <v>40148</v>
      </c>
      <c r="I753" s="134">
        <v>43800</v>
      </c>
      <c r="J753" s="134">
        <v>41244</v>
      </c>
      <c r="K753" s="126"/>
      <c r="L753" s="126">
        <v>9.7781324000000003E-2</v>
      </c>
      <c r="M753" s="126">
        <v>-1.2468648000000001E-2</v>
      </c>
      <c r="N753" s="126">
        <v>0.114944221</v>
      </c>
      <c r="O753" s="126">
        <v>0.14133490000000001</v>
      </c>
      <c r="P753" s="126">
        <v>0.103943622</v>
      </c>
      <c r="Q753" s="126">
        <v>1.5613259370000001</v>
      </c>
      <c r="R753" s="135">
        <v>9.3200000000000005E-2</v>
      </c>
      <c r="S753" s="126"/>
      <c r="T753" s="126">
        <v>7.8593466000000001E-2</v>
      </c>
      <c r="U753" s="126">
        <v>-2.5883666999999999E-2</v>
      </c>
      <c r="V753" s="126">
        <v>8.4059724000000002E-2</v>
      </c>
      <c r="W753" s="126">
        <v>0.134180562</v>
      </c>
      <c r="X753" s="126">
        <v>0.100915194</v>
      </c>
      <c r="Y753" s="126">
        <v>1.450437564</v>
      </c>
      <c r="Z753" s="135">
        <v>7.7200000000000005E-2</v>
      </c>
      <c r="AA753" s="126"/>
      <c r="AB753" s="126"/>
      <c r="AC753" s="126"/>
      <c r="AD753" s="126"/>
      <c r="AE753" s="126"/>
      <c r="AF753" s="135">
        <v>1.6E-2</v>
      </c>
      <c r="AG753" s="126">
        <v>0.110888373</v>
      </c>
      <c r="AH753" s="126"/>
      <c r="AI753" s="126"/>
      <c r="AJ753" s="126"/>
      <c r="AK753" s="126"/>
    </row>
    <row r="754" spans="1:37" ht="18" customHeight="1">
      <c r="A754" s="126"/>
      <c r="B754" s="126"/>
      <c r="C754" s="126"/>
      <c r="D754" s="126"/>
      <c r="E754" s="126"/>
      <c r="F754" s="134">
        <v>44166</v>
      </c>
      <c r="G754" s="134">
        <v>43800</v>
      </c>
      <c r="H754" s="134">
        <v>39052</v>
      </c>
      <c r="I754" s="134">
        <v>43070</v>
      </c>
      <c r="J754" s="134">
        <v>44896</v>
      </c>
      <c r="K754" s="126"/>
      <c r="L754" s="126">
        <v>-2.7078563999999999E-2</v>
      </c>
      <c r="M754" s="126">
        <v>0.14133490000000001</v>
      </c>
      <c r="N754" s="126">
        <v>0.162901881</v>
      </c>
      <c r="O754" s="126">
        <v>5.8498151999999998E-2</v>
      </c>
      <c r="P754" s="126">
        <v>-7.6337504E-2</v>
      </c>
      <c r="Q754" s="126">
        <v>1.2960470040000001</v>
      </c>
      <c r="R754" s="135">
        <v>5.3199999999999997E-2</v>
      </c>
      <c r="S754" s="126"/>
      <c r="T754" s="126">
        <v>-2.9131743000000002E-2</v>
      </c>
      <c r="U754" s="126">
        <v>0.134180562</v>
      </c>
      <c r="V754" s="126">
        <v>0.106798614</v>
      </c>
      <c r="W754" s="126">
        <v>4.6875676999999998E-2</v>
      </c>
      <c r="X754" s="126">
        <v>-0.100910782</v>
      </c>
      <c r="Y754" s="126">
        <v>1.1709464199999999</v>
      </c>
      <c r="Z754" s="135">
        <v>3.2099999999999997E-2</v>
      </c>
      <c r="AA754" s="126"/>
      <c r="AB754" s="126"/>
      <c r="AC754" s="126"/>
      <c r="AD754" s="126"/>
      <c r="AE754" s="126"/>
      <c r="AF754" s="135">
        <v>2.12E-2</v>
      </c>
      <c r="AG754" s="126">
        <v>0.12510058399999999</v>
      </c>
      <c r="AH754" s="126"/>
      <c r="AI754" s="126"/>
      <c r="AJ754" s="126"/>
      <c r="AK754" s="126"/>
    </row>
    <row r="755" spans="1:37" ht="18" customHeight="1">
      <c r="A755" s="126"/>
      <c r="B755" s="126"/>
      <c r="C755" s="126"/>
      <c r="D755" s="126"/>
      <c r="E755" s="126"/>
      <c r="F755" s="134">
        <v>38687</v>
      </c>
      <c r="G755" s="134">
        <v>41244</v>
      </c>
      <c r="H755" s="134">
        <v>39052</v>
      </c>
      <c r="I755" s="134">
        <v>38322</v>
      </c>
      <c r="J755" s="134">
        <v>40513</v>
      </c>
      <c r="K755" s="126"/>
      <c r="L755" s="126">
        <v>0.15985938099999999</v>
      </c>
      <c r="M755" s="126">
        <v>0.103943622</v>
      </c>
      <c r="N755" s="126">
        <v>0.162901881</v>
      </c>
      <c r="O755" s="126">
        <v>0.22464052400000001</v>
      </c>
      <c r="P755" s="126">
        <v>-2.3338489999999998E-3</v>
      </c>
      <c r="Q755" s="126">
        <v>1.913648365</v>
      </c>
      <c r="R755" s="135">
        <v>0.1386</v>
      </c>
      <c r="S755" s="126"/>
      <c r="T755" s="126">
        <v>0.12530372300000001</v>
      </c>
      <c r="U755" s="126">
        <v>0.100915194</v>
      </c>
      <c r="V755" s="126">
        <v>0.106798614</v>
      </c>
      <c r="W755" s="126">
        <v>0.13047150199999999</v>
      </c>
      <c r="X755" s="126">
        <v>-1.3027189E-2</v>
      </c>
      <c r="Y755" s="126">
        <v>1.569036667</v>
      </c>
      <c r="Z755" s="135">
        <v>9.4299999999999995E-2</v>
      </c>
      <c r="AA755" s="126"/>
      <c r="AB755" s="126"/>
      <c r="AC755" s="126"/>
      <c r="AD755" s="126"/>
      <c r="AE755" s="126"/>
      <c r="AF755" s="135">
        <v>4.4299999999999999E-2</v>
      </c>
      <c r="AG755" s="126">
        <v>0.34461169800000002</v>
      </c>
      <c r="AH755" s="126"/>
      <c r="AI755" s="126"/>
      <c r="AJ755" s="126"/>
      <c r="AK755" s="126"/>
    </row>
    <row r="756" spans="1:37" ht="18" customHeight="1">
      <c r="A756" s="126"/>
      <c r="B756" s="126"/>
      <c r="C756" s="126"/>
      <c r="D756" s="126"/>
      <c r="E756" s="126"/>
      <c r="F756" s="134">
        <v>40513</v>
      </c>
      <c r="G756" s="134">
        <v>41609</v>
      </c>
      <c r="H756" s="134">
        <v>41974</v>
      </c>
      <c r="I756" s="134">
        <v>38322</v>
      </c>
      <c r="J756" s="134">
        <v>37591</v>
      </c>
      <c r="K756" s="126"/>
      <c r="L756" s="126">
        <v>-2.3338489999999998E-3</v>
      </c>
      <c r="M756" s="126">
        <v>0.17569069600000001</v>
      </c>
      <c r="N756" s="126">
        <v>9.7781324000000003E-2</v>
      </c>
      <c r="O756" s="126">
        <v>0.22464052400000001</v>
      </c>
      <c r="P756" s="126">
        <v>-0.110106469</v>
      </c>
      <c r="Q756" s="126">
        <v>1.470602567</v>
      </c>
      <c r="R756" s="135">
        <v>8.0199999999999994E-2</v>
      </c>
      <c r="S756" s="126"/>
      <c r="T756" s="126">
        <v>-1.3027189E-2</v>
      </c>
      <c r="U756" s="126">
        <v>0.152406498</v>
      </c>
      <c r="V756" s="126">
        <v>7.8593466000000001E-2</v>
      </c>
      <c r="W756" s="126">
        <v>0.13047150199999999</v>
      </c>
      <c r="X756" s="126">
        <v>-0.103872702</v>
      </c>
      <c r="Y756" s="126">
        <v>1.2770740650000001</v>
      </c>
      <c r="Z756" s="135">
        <v>5.0099999999999999E-2</v>
      </c>
      <c r="AA756" s="126"/>
      <c r="AB756" s="126"/>
      <c r="AC756" s="126"/>
      <c r="AD756" s="126"/>
      <c r="AE756" s="126"/>
      <c r="AF756" s="135">
        <v>3.0099999999999998E-2</v>
      </c>
      <c r="AG756" s="126">
        <v>0.19352850199999999</v>
      </c>
      <c r="AH756" s="126"/>
      <c r="AI756" s="126"/>
      <c r="AJ756" s="126"/>
      <c r="AK756" s="126"/>
    </row>
    <row r="757" spans="1:37" ht="18" customHeight="1">
      <c r="A757" s="126"/>
      <c r="B757" s="126"/>
      <c r="C757" s="126"/>
      <c r="D757" s="126"/>
      <c r="E757" s="126"/>
      <c r="F757" s="134">
        <v>42705</v>
      </c>
      <c r="G757" s="134">
        <v>43070</v>
      </c>
      <c r="H757" s="134">
        <v>42339</v>
      </c>
      <c r="I757" s="134">
        <v>44531</v>
      </c>
      <c r="J757" s="134">
        <v>40878</v>
      </c>
      <c r="K757" s="126"/>
      <c r="L757" s="126">
        <v>4.8077380000000003E-2</v>
      </c>
      <c r="M757" s="126">
        <v>5.8498151999999998E-2</v>
      </c>
      <c r="N757" s="126">
        <v>4.2629688999999998E-2</v>
      </c>
      <c r="O757" s="126">
        <v>0.16416114700000001</v>
      </c>
      <c r="P757" s="126">
        <v>-5.5772149E-2</v>
      </c>
      <c r="Q757" s="126">
        <v>1.2938137080000001</v>
      </c>
      <c r="R757" s="135">
        <v>5.2900000000000003E-2</v>
      </c>
      <c r="S757" s="126"/>
      <c r="T757" s="126">
        <v>3.7457123000000002E-2</v>
      </c>
      <c r="U757" s="126">
        <v>4.6875676999999998E-2</v>
      </c>
      <c r="V757" s="126">
        <v>1.8520312000000001E-2</v>
      </c>
      <c r="W757" s="126">
        <v>0.116135562</v>
      </c>
      <c r="X757" s="126">
        <v>-5.3316501000000002E-2</v>
      </c>
      <c r="Y757" s="126">
        <v>1.180186143</v>
      </c>
      <c r="Z757" s="135">
        <v>3.3700000000000001E-2</v>
      </c>
      <c r="AA757" s="126"/>
      <c r="AB757" s="126"/>
      <c r="AC757" s="126"/>
      <c r="AD757" s="126"/>
      <c r="AE757" s="126"/>
      <c r="AF757" s="135">
        <v>1.9199999999999998E-2</v>
      </c>
      <c r="AG757" s="126">
        <v>0.113627566</v>
      </c>
      <c r="AH757" s="126"/>
      <c r="AI757" s="126"/>
      <c r="AJ757" s="126"/>
      <c r="AK757" s="126"/>
    </row>
    <row r="758" spans="1:37" ht="18" customHeight="1">
      <c r="A758" s="126"/>
      <c r="B758" s="126"/>
      <c r="C758" s="126"/>
      <c r="D758" s="126"/>
      <c r="E758" s="126"/>
      <c r="F758" s="134">
        <v>37591</v>
      </c>
      <c r="G758" s="134">
        <v>42705</v>
      </c>
      <c r="H758" s="134">
        <v>42339</v>
      </c>
      <c r="I758" s="134">
        <v>43070</v>
      </c>
      <c r="J758" s="134">
        <v>43435</v>
      </c>
      <c r="K758" s="126"/>
      <c r="L758" s="126">
        <v>-0.110106469</v>
      </c>
      <c r="M758" s="126">
        <v>4.8077380000000003E-2</v>
      </c>
      <c r="N758" s="126">
        <v>4.2629688999999998E-2</v>
      </c>
      <c r="O758" s="126">
        <v>5.8498151999999998E-2</v>
      </c>
      <c r="P758" s="126">
        <v>-1.2468648000000001E-2</v>
      </c>
      <c r="Q758" s="126">
        <v>1.026987855</v>
      </c>
      <c r="R758" s="135">
        <v>5.3E-3</v>
      </c>
      <c r="S758" s="126"/>
      <c r="T758" s="126">
        <v>-0.103872702</v>
      </c>
      <c r="U758" s="126">
        <v>3.7457123000000002E-2</v>
      </c>
      <c r="V758" s="126">
        <v>1.8520312000000001E-2</v>
      </c>
      <c r="W758" s="126">
        <v>4.6875676999999998E-2</v>
      </c>
      <c r="X758" s="126">
        <v>-2.5883666999999999E-2</v>
      </c>
      <c r="Y758" s="126">
        <v>0.97345541300000005</v>
      </c>
      <c r="Z758" s="135">
        <v>-5.4000000000000003E-3</v>
      </c>
      <c r="AA758" s="126"/>
      <c r="AB758" s="126"/>
      <c r="AC758" s="126"/>
      <c r="AD758" s="126"/>
      <c r="AE758" s="126"/>
      <c r="AF758" s="135">
        <v>1.0699999999999999E-2</v>
      </c>
      <c r="AG758" s="126">
        <v>5.3532442E-2</v>
      </c>
      <c r="AH758" s="126"/>
      <c r="AI758" s="126"/>
      <c r="AJ758" s="126"/>
      <c r="AK758" s="126"/>
    </row>
    <row r="759" spans="1:37" ht="18" customHeight="1">
      <c r="A759" s="126"/>
      <c r="B759" s="126"/>
      <c r="C759" s="126"/>
      <c r="D759" s="126"/>
      <c r="E759" s="126"/>
      <c r="F759" s="134">
        <v>43435</v>
      </c>
      <c r="G759" s="134">
        <v>43070</v>
      </c>
      <c r="H759" s="134">
        <v>37956</v>
      </c>
      <c r="I759" s="134">
        <v>43800</v>
      </c>
      <c r="J759" s="134">
        <v>37591</v>
      </c>
      <c r="K759" s="126"/>
      <c r="L759" s="126">
        <v>-1.2468648000000001E-2</v>
      </c>
      <c r="M759" s="126">
        <v>5.8498151999999998E-2</v>
      </c>
      <c r="N759" s="126">
        <v>5.7538615000000001E-2</v>
      </c>
      <c r="O759" s="126">
        <v>0.14133490000000001</v>
      </c>
      <c r="P759" s="126">
        <v>-0.110106469</v>
      </c>
      <c r="Q759" s="126">
        <v>1.1443039530000001</v>
      </c>
      <c r="R759" s="135">
        <v>2.7300000000000001E-2</v>
      </c>
      <c r="S759" s="126"/>
      <c r="T759" s="126">
        <v>-2.5883666999999999E-2</v>
      </c>
      <c r="U759" s="126">
        <v>4.6875676999999998E-2</v>
      </c>
      <c r="V759" s="126">
        <v>2.2718952000000001E-2</v>
      </c>
      <c r="W759" s="126">
        <v>0.134180562</v>
      </c>
      <c r="X759" s="126">
        <v>-0.103872702</v>
      </c>
      <c r="Y759" s="126">
        <v>1.0768270740000001</v>
      </c>
      <c r="Z759" s="135">
        <v>1.49E-2</v>
      </c>
      <c r="AA759" s="126"/>
      <c r="AB759" s="126"/>
      <c r="AC759" s="126"/>
      <c r="AD759" s="126"/>
      <c r="AE759" s="126"/>
      <c r="AF759" s="135">
        <v>1.24E-2</v>
      </c>
      <c r="AG759" s="126">
        <v>6.7476879000000003E-2</v>
      </c>
      <c r="AH759" s="126"/>
      <c r="AI759" s="126"/>
      <c r="AJ759" s="126"/>
      <c r="AK759" s="126"/>
    </row>
    <row r="760" spans="1:37" ht="18" customHeight="1">
      <c r="A760" s="126"/>
      <c r="B760" s="126"/>
      <c r="C760" s="126"/>
      <c r="D760" s="126"/>
      <c r="E760" s="126"/>
      <c r="F760" s="134">
        <v>38687</v>
      </c>
      <c r="G760" s="134">
        <v>41609</v>
      </c>
      <c r="H760" s="134">
        <v>43070</v>
      </c>
      <c r="I760" s="134">
        <v>41609</v>
      </c>
      <c r="J760" s="134">
        <v>38322</v>
      </c>
      <c r="K760" s="126"/>
      <c r="L760" s="126">
        <v>0.15985938099999999</v>
      </c>
      <c r="M760" s="126">
        <v>0.17569069600000001</v>
      </c>
      <c r="N760" s="126">
        <v>5.8498151999999998E-2</v>
      </c>
      <c r="O760" s="126">
        <v>0.17569069600000001</v>
      </c>
      <c r="P760" s="126">
        <v>0.22464052400000001</v>
      </c>
      <c r="Q760" s="126">
        <v>2.2130672499999999</v>
      </c>
      <c r="R760" s="135">
        <v>0.17219999999999999</v>
      </c>
      <c r="S760" s="126"/>
      <c r="T760" s="126">
        <v>0.12530372300000001</v>
      </c>
      <c r="U760" s="126">
        <v>0.152406498</v>
      </c>
      <c r="V760" s="126">
        <v>4.6875676999999998E-2</v>
      </c>
      <c r="W760" s="126">
        <v>0.152406498</v>
      </c>
      <c r="X760" s="126">
        <v>0.13047150199999999</v>
      </c>
      <c r="Y760" s="126">
        <v>1.8357697930000001</v>
      </c>
      <c r="Z760" s="135">
        <v>0.12920000000000001</v>
      </c>
      <c r="AA760" s="126"/>
      <c r="AB760" s="126"/>
      <c r="AC760" s="126"/>
      <c r="AD760" s="126"/>
      <c r="AE760" s="126"/>
      <c r="AF760" s="135">
        <v>4.2999999999999997E-2</v>
      </c>
      <c r="AG760" s="126">
        <v>0.377297457</v>
      </c>
      <c r="AH760" s="126"/>
      <c r="AI760" s="126"/>
      <c r="AJ760" s="126"/>
      <c r="AK760" s="126"/>
    </row>
    <row r="761" spans="1:37" ht="18" customHeight="1">
      <c r="A761" s="126"/>
      <c r="B761" s="126"/>
      <c r="C761" s="126"/>
      <c r="D761" s="126"/>
      <c r="E761" s="126"/>
      <c r="F761" s="134">
        <v>43800</v>
      </c>
      <c r="G761" s="134">
        <v>44531</v>
      </c>
      <c r="H761" s="134">
        <v>40148</v>
      </c>
      <c r="I761" s="134">
        <v>38687</v>
      </c>
      <c r="J761" s="134">
        <v>43070</v>
      </c>
      <c r="K761" s="126"/>
      <c r="L761" s="126">
        <v>0.14133490000000001</v>
      </c>
      <c r="M761" s="126">
        <v>0.16416114700000001</v>
      </c>
      <c r="N761" s="126">
        <v>0.114944221</v>
      </c>
      <c r="O761" s="126">
        <v>0.15985938099999999</v>
      </c>
      <c r="P761" s="126">
        <v>5.8498151999999998E-2</v>
      </c>
      <c r="Q761" s="126">
        <v>1.894202304</v>
      </c>
      <c r="R761" s="135">
        <v>0.1363</v>
      </c>
      <c r="S761" s="126"/>
      <c r="T761" s="126">
        <v>0.134180562</v>
      </c>
      <c r="U761" s="126">
        <v>0.116135562</v>
      </c>
      <c r="V761" s="126">
        <v>8.4059724000000002E-2</v>
      </c>
      <c r="W761" s="126">
        <v>0.12530372300000001</v>
      </c>
      <c r="X761" s="126">
        <v>4.6875676999999998E-2</v>
      </c>
      <c r="Y761" s="126">
        <v>1.6595645489999999</v>
      </c>
      <c r="Z761" s="135">
        <v>0.1066</v>
      </c>
      <c r="AA761" s="126"/>
      <c r="AB761" s="126"/>
      <c r="AC761" s="126"/>
      <c r="AD761" s="126"/>
      <c r="AE761" s="126"/>
      <c r="AF761" s="135">
        <v>2.9700000000000001E-2</v>
      </c>
      <c r="AG761" s="126">
        <v>0.234637754</v>
      </c>
      <c r="AH761" s="126"/>
      <c r="AI761" s="126"/>
      <c r="AJ761" s="126"/>
      <c r="AK761" s="126"/>
    </row>
    <row r="762" spans="1:37" ht="18" customHeight="1">
      <c r="A762" s="126"/>
      <c r="B762" s="126"/>
      <c r="C762" s="126"/>
      <c r="D762" s="126"/>
      <c r="E762" s="126"/>
      <c r="F762" s="134">
        <v>37956</v>
      </c>
      <c r="G762" s="134">
        <v>41609</v>
      </c>
      <c r="H762" s="134">
        <v>43800</v>
      </c>
      <c r="I762" s="134">
        <v>44896</v>
      </c>
      <c r="J762" s="134">
        <v>37591</v>
      </c>
      <c r="K762" s="126"/>
      <c r="L762" s="126">
        <v>5.7538615000000001E-2</v>
      </c>
      <c r="M762" s="126">
        <v>0.17569069600000001</v>
      </c>
      <c r="N762" s="126">
        <v>0.14133490000000001</v>
      </c>
      <c r="O762" s="126">
        <v>-7.6337504E-2</v>
      </c>
      <c r="P762" s="126">
        <v>-0.110106469</v>
      </c>
      <c r="Q762" s="126">
        <v>1.206978632</v>
      </c>
      <c r="R762" s="135">
        <v>3.8300000000000001E-2</v>
      </c>
      <c r="S762" s="126"/>
      <c r="T762" s="126">
        <v>2.2718952000000001E-2</v>
      </c>
      <c r="U762" s="126">
        <v>0.152406498</v>
      </c>
      <c r="V762" s="126">
        <v>0.134180562</v>
      </c>
      <c r="W762" s="126">
        <v>-0.100910782</v>
      </c>
      <c r="X762" s="126">
        <v>-0.103872702</v>
      </c>
      <c r="Y762" s="126">
        <v>1.1101804040000001</v>
      </c>
      <c r="Z762" s="135">
        <v>2.1100000000000001E-2</v>
      </c>
      <c r="AA762" s="126"/>
      <c r="AB762" s="126"/>
      <c r="AC762" s="126"/>
      <c r="AD762" s="126"/>
      <c r="AE762" s="126"/>
      <c r="AF762" s="135">
        <v>1.72E-2</v>
      </c>
      <c r="AG762" s="126">
        <v>9.6798227000000001E-2</v>
      </c>
      <c r="AH762" s="126"/>
      <c r="AI762" s="126"/>
      <c r="AJ762" s="126"/>
      <c r="AK762" s="126"/>
    </row>
    <row r="763" spans="1:37" ht="18" customHeight="1">
      <c r="A763" s="126"/>
      <c r="B763" s="126"/>
      <c r="C763" s="126"/>
      <c r="D763" s="126"/>
      <c r="E763" s="126"/>
      <c r="F763" s="134">
        <v>44166</v>
      </c>
      <c r="G763" s="134">
        <v>41244</v>
      </c>
      <c r="H763" s="134">
        <v>40878</v>
      </c>
      <c r="I763" s="134">
        <v>38322</v>
      </c>
      <c r="J763" s="134">
        <v>44166</v>
      </c>
      <c r="K763" s="126"/>
      <c r="L763" s="126">
        <v>-2.7078563999999999E-2</v>
      </c>
      <c r="M763" s="126">
        <v>0.103943622</v>
      </c>
      <c r="N763" s="126">
        <v>-5.5772149E-2</v>
      </c>
      <c r="O763" s="126">
        <v>0.22464052400000001</v>
      </c>
      <c r="P763" s="126">
        <v>-2.7078563999999999E-2</v>
      </c>
      <c r="Q763" s="126">
        <v>1.2444017220000001</v>
      </c>
      <c r="R763" s="135">
        <v>4.4699999999999997E-2</v>
      </c>
      <c r="S763" s="126"/>
      <c r="T763" s="126">
        <v>-2.9131743000000002E-2</v>
      </c>
      <c r="U763" s="126">
        <v>0.100915194</v>
      </c>
      <c r="V763" s="126">
        <v>-5.3316501000000002E-2</v>
      </c>
      <c r="W763" s="126">
        <v>0.13047150199999999</v>
      </c>
      <c r="X763" s="126">
        <v>-2.9131743000000002E-2</v>
      </c>
      <c r="Y763" s="126">
        <v>1.1272789379999999</v>
      </c>
      <c r="Z763" s="135">
        <v>2.4299999999999999E-2</v>
      </c>
      <c r="AA763" s="126"/>
      <c r="AB763" s="126"/>
      <c r="AC763" s="126"/>
      <c r="AD763" s="126"/>
      <c r="AE763" s="126"/>
      <c r="AF763" s="135">
        <v>2.0500000000000001E-2</v>
      </c>
      <c r="AG763" s="126">
        <v>0.11712278499999999</v>
      </c>
      <c r="AH763" s="126"/>
      <c r="AI763" s="126"/>
      <c r="AJ763" s="126"/>
      <c r="AK763" s="126"/>
    </row>
    <row r="764" spans="1:37" ht="18" customHeight="1">
      <c r="A764" s="126"/>
      <c r="B764" s="126"/>
      <c r="C764" s="126"/>
      <c r="D764" s="126"/>
      <c r="E764" s="126"/>
      <c r="F764" s="134">
        <v>44896</v>
      </c>
      <c r="G764" s="134">
        <v>42705</v>
      </c>
      <c r="H764" s="134">
        <v>43435</v>
      </c>
      <c r="I764" s="134">
        <v>41974</v>
      </c>
      <c r="J764" s="134">
        <v>43070</v>
      </c>
      <c r="K764" s="126"/>
      <c r="L764" s="126">
        <v>-7.6337504E-2</v>
      </c>
      <c r="M764" s="126">
        <v>4.8077380000000003E-2</v>
      </c>
      <c r="N764" s="126">
        <v>-1.2468648000000001E-2</v>
      </c>
      <c r="O764" s="126">
        <v>9.7781324000000003E-2</v>
      </c>
      <c r="P764" s="126">
        <v>5.8498151999999998E-2</v>
      </c>
      <c r="Q764" s="126">
        <v>1.1224914290000001</v>
      </c>
      <c r="R764" s="135">
        <v>2.3400000000000001E-2</v>
      </c>
      <c r="S764" s="126"/>
      <c r="T764" s="126">
        <v>-0.100910782</v>
      </c>
      <c r="U764" s="126">
        <v>3.7457123000000002E-2</v>
      </c>
      <c r="V764" s="126">
        <v>-2.5883666999999999E-2</v>
      </c>
      <c r="W764" s="126">
        <v>7.8593466000000001E-2</v>
      </c>
      <c r="X764" s="126">
        <v>4.6875676999999998E-2</v>
      </c>
      <c r="Y764" s="126">
        <v>1.0367925060000001</v>
      </c>
      <c r="Z764" s="135">
        <v>7.3000000000000001E-3</v>
      </c>
      <c r="AA764" s="126"/>
      <c r="AB764" s="126"/>
      <c r="AC764" s="126"/>
      <c r="AD764" s="126"/>
      <c r="AE764" s="126"/>
      <c r="AF764" s="135">
        <v>1.61E-2</v>
      </c>
      <c r="AG764" s="126">
        <v>8.5698922999999996E-2</v>
      </c>
      <c r="AH764" s="126"/>
      <c r="AI764" s="126"/>
      <c r="AJ764" s="126"/>
      <c r="AK764" s="126"/>
    </row>
    <row r="765" spans="1:37" ht="18" customHeight="1">
      <c r="A765" s="126"/>
      <c r="B765" s="126"/>
      <c r="C765" s="126"/>
      <c r="D765" s="126"/>
      <c r="E765" s="126"/>
      <c r="F765" s="134">
        <v>38322</v>
      </c>
      <c r="G765" s="134">
        <v>38687</v>
      </c>
      <c r="H765" s="134">
        <v>37956</v>
      </c>
      <c r="I765" s="134">
        <v>39417</v>
      </c>
      <c r="J765" s="134">
        <v>41244</v>
      </c>
      <c r="K765" s="126"/>
      <c r="L765" s="126">
        <v>0.22464052400000001</v>
      </c>
      <c r="M765" s="126">
        <v>0.15985938099999999</v>
      </c>
      <c r="N765" s="126">
        <v>5.7538615000000001E-2</v>
      </c>
      <c r="O765" s="126">
        <v>3.2035421000000001E-2</v>
      </c>
      <c r="P765" s="126">
        <v>0.103943622</v>
      </c>
      <c r="Q765" s="126">
        <v>1.78250123</v>
      </c>
      <c r="R765" s="135">
        <v>0.1226</v>
      </c>
      <c r="S765" s="126"/>
      <c r="T765" s="126">
        <v>0.13047150199999999</v>
      </c>
      <c r="U765" s="126">
        <v>0.12530372300000001</v>
      </c>
      <c r="V765" s="126">
        <v>2.2718952000000001E-2</v>
      </c>
      <c r="W765" s="126">
        <v>1.0598691E-2</v>
      </c>
      <c r="X765" s="126">
        <v>0.100915194</v>
      </c>
      <c r="Y765" s="126">
        <v>1.476992702</v>
      </c>
      <c r="Z765" s="135">
        <v>8.1100000000000005E-2</v>
      </c>
      <c r="AA765" s="126"/>
      <c r="AB765" s="126"/>
      <c r="AC765" s="126"/>
      <c r="AD765" s="126"/>
      <c r="AE765" s="126"/>
      <c r="AF765" s="135">
        <v>4.1399999999999999E-2</v>
      </c>
      <c r="AG765" s="126">
        <v>0.305508528</v>
      </c>
      <c r="AH765" s="126"/>
      <c r="AI765" s="126"/>
      <c r="AJ765" s="126"/>
      <c r="AK765" s="126"/>
    </row>
    <row r="766" spans="1:37" ht="18" customHeight="1">
      <c r="A766" s="126"/>
      <c r="B766" s="126"/>
      <c r="C766" s="126"/>
      <c r="D766" s="126"/>
      <c r="E766" s="126"/>
      <c r="F766" s="134">
        <v>43435</v>
      </c>
      <c r="G766" s="134">
        <v>38687</v>
      </c>
      <c r="H766" s="134">
        <v>40148</v>
      </c>
      <c r="I766" s="134">
        <v>43435</v>
      </c>
      <c r="J766" s="134">
        <v>41609</v>
      </c>
      <c r="K766" s="126"/>
      <c r="L766" s="126">
        <v>-1.2468648000000001E-2</v>
      </c>
      <c r="M766" s="126">
        <v>0.15985938099999999</v>
      </c>
      <c r="N766" s="126">
        <v>0.114944221</v>
      </c>
      <c r="O766" s="126">
        <v>-1.2468648000000001E-2</v>
      </c>
      <c r="P766" s="126">
        <v>0.17569069600000001</v>
      </c>
      <c r="Q766" s="126">
        <v>1.5304426419999999</v>
      </c>
      <c r="R766" s="135">
        <v>8.8800000000000004E-2</v>
      </c>
      <c r="S766" s="126"/>
      <c r="T766" s="126">
        <v>-2.5883666999999999E-2</v>
      </c>
      <c r="U766" s="126">
        <v>0.12530372300000001</v>
      </c>
      <c r="V766" s="126">
        <v>8.4059724000000002E-2</v>
      </c>
      <c r="W766" s="126">
        <v>-2.5883666999999999E-2</v>
      </c>
      <c r="X766" s="126">
        <v>0.152406498</v>
      </c>
      <c r="Y766" s="126">
        <v>1.3634286760000001</v>
      </c>
      <c r="Z766" s="135">
        <v>6.4000000000000001E-2</v>
      </c>
      <c r="AA766" s="126"/>
      <c r="AB766" s="126"/>
      <c r="AC766" s="126"/>
      <c r="AD766" s="126"/>
      <c r="AE766" s="126"/>
      <c r="AF766" s="135">
        <v>2.4899999999999999E-2</v>
      </c>
      <c r="AG766" s="126">
        <v>0.16701396700000001</v>
      </c>
      <c r="AH766" s="126"/>
      <c r="AI766" s="126"/>
      <c r="AJ766" s="126"/>
      <c r="AK766" s="126"/>
    </row>
    <row r="767" spans="1:37" ht="18" customHeight="1">
      <c r="A767" s="126"/>
      <c r="B767" s="126"/>
      <c r="C767" s="126"/>
      <c r="D767" s="126"/>
      <c r="E767" s="126"/>
      <c r="F767" s="134">
        <v>41244</v>
      </c>
      <c r="G767" s="134">
        <v>40878</v>
      </c>
      <c r="H767" s="134">
        <v>38322</v>
      </c>
      <c r="I767" s="134">
        <v>44896</v>
      </c>
      <c r="J767" s="134">
        <v>40513</v>
      </c>
      <c r="K767" s="126"/>
      <c r="L767" s="126">
        <v>0.103943622</v>
      </c>
      <c r="M767" s="126">
        <v>-5.5772149E-2</v>
      </c>
      <c r="N767" s="126">
        <v>0.22464052400000001</v>
      </c>
      <c r="O767" s="126">
        <v>-7.6337504E-2</v>
      </c>
      <c r="P767" s="126">
        <v>-2.3338489999999998E-3</v>
      </c>
      <c r="Q767" s="126">
        <v>1.214267051</v>
      </c>
      <c r="R767" s="135">
        <v>3.9600000000000003E-2</v>
      </c>
      <c r="S767" s="126"/>
      <c r="T767" s="126">
        <v>0.100915194</v>
      </c>
      <c r="U767" s="126">
        <v>-5.3316501000000002E-2</v>
      </c>
      <c r="V767" s="126">
        <v>0.13047150199999999</v>
      </c>
      <c r="W767" s="126">
        <v>-0.100910782</v>
      </c>
      <c r="X767" s="126">
        <v>-1.3027189E-2</v>
      </c>
      <c r="Y767" s="126">
        <v>1.066233371</v>
      </c>
      <c r="Z767" s="135">
        <v>1.29E-2</v>
      </c>
      <c r="AA767" s="126"/>
      <c r="AB767" s="126"/>
      <c r="AC767" s="126"/>
      <c r="AD767" s="126"/>
      <c r="AE767" s="126"/>
      <c r="AF767" s="135">
        <v>2.6700000000000002E-2</v>
      </c>
      <c r="AG767" s="126">
        <v>0.14803368</v>
      </c>
      <c r="AH767" s="126"/>
      <c r="AI767" s="126"/>
      <c r="AJ767" s="126"/>
      <c r="AK767" s="126"/>
    </row>
    <row r="768" spans="1:37" ht="18" customHeight="1">
      <c r="A768" s="126"/>
      <c r="B768" s="126"/>
      <c r="C768" s="126"/>
      <c r="D768" s="126"/>
      <c r="E768" s="126"/>
      <c r="F768" s="134">
        <v>44896</v>
      </c>
      <c r="G768" s="134">
        <v>42705</v>
      </c>
      <c r="H768" s="134">
        <v>44896</v>
      </c>
      <c r="I768" s="134">
        <v>41244</v>
      </c>
      <c r="J768" s="134">
        <v>41244</v>
      </c>
      <c r="K768" s="126"/>
      <c r="L768" s="126">
        <v>-7.6337504E-2</v>
      </c>
      <c r="M768" s="126">
        <v>4.8077380000000003E-2</v>
      </c>
      <c r="N768" s="126">
        <v>-7.6337504E-2</v>
      </c>
      <c r="O768" s="126">
        <v>0.103943622</v>
      </c>
      <c r="P768" s="126">
        <v>0.103943622</v>
      </c>
      <c r="Q768" s="126">
        <v>1.1088124930000001</v>
      </c>
      <c r="R768" s="135">
        <v>2.0899999999999998E-2</v>
      </c>
      <c r="S768" s="126"/>
      <c r="T768" s="126">
        <v>-0.100910782</v>
      </c>
      <c r="U768" s="126">
        <v>3.7457123000000002E-2</v>
      </c>
      <c r="V768" s="126">
        <v>-0.100910782</v>
      </c>
      <c r="W768" s="126">
        <v>0.100915194</v>
      </c>
      <c r="X768" s="126">
        <v>0.100915194</v>
      </c>
      <c r="Y768" s="126">
        <v>1.038176644</v>
      </c>
      <c r="Z768" s="135">
        <v>7.4999999999999997E-3</v>
      </c>
      <c r="AA768" s="126"/>
      <c r="AB768" s="126"/>
      <c r="AC768" s="126"/>
      <c r="AD768" s="126"/>
      <c r="AE768" s="126"/>
      <c r="AF768" s="135">
        <v>1.34E-2</v>
      </c>
      <c r="AG768" s="126">
        <v>7.0635849000000001E-2</v>
      </c>
      <c r="AH768" s="126"/>
      <c r="AI768" s="126"/>
      <c r="AJ768" s="126"/>
      <c r="AK768" s="126"/>
    </row>
    <row r="769" spans="1:37" ht="18" customHeight="1">
      <c r="A769" s="126"/>
      <c r="B769" s="126"/>
      <c r="C769" s="126"/>
      <c r="D769" s="126"/>
      <c r="E769" s="126"/>
      <c r="F769" s="134">
        <v>41974</v>
      </c>
      <c r="G769" s="134">
        <v>41974</v>
      </c>
      <c r="H769" s="134">
        <v>37956</v>
      </c>
      <c r="I769" s="134">
        <v>37591</v>
      </c>
      <c r="J769" s="134">
        <v>39052</v>
      </c>
      <c r="K769" s="126"/>
      <c r="L769" s="126">
        <v>9.7781324000000003E-2</v>
      </c>
      <c r="M769" s="126">
        <v>9.7781324000000003E-2</v>
      </c>
      <c r="N769" s="126">
        <v>5.7538615000000001E-2</v>
      </c>
      <c r="O769" s="126">
        <v>-0.110106469</v>
      </c>
      <c r="P769" s="126">
        <v>0.162901881</v>
      </c>
      <c r="Q769" s="126">
        <v>1.357842</v>
      </c>
      <c r="R769" s="135">
        <v>6.3100000000000003E-2</v>
      </c>
      <c r="S769" s="126"/>
      <c r="T769" s="126">
        <v>7.8593466000000001E-2</v>
      </c>
      <c r="U769" s="126">
        <v>7.8593466000000001E-2</v>
      </c>
      <c r="V769" s="126">
        <v>2.2718952000000001E-2</v>
      </c>
      <c r="W769" s="126">
        <v>-0.103872702</v>
      </c>
      <c r="X769" s="126">
        <v>0.106798614</v>
      </c>
      <c r="Y769" s="126">
        <v>1.2006124419999999</v>
      </c>
      <c r="Z769" s="135">
        <v>3.7199999999999997E-2</v>
      </c>
      <c r="AA769" s="126"/>
      <c r="AB769" s="126"/>
      <c r="AC769" s="126"/>
      <c r="AD769" s="126"/>
      <c r="AE769" s="126"/>
      <c r="AF769" s="135">
        <v>2.58E-2</v>
      </c>
      <c r="AG769" s="126">
        <v>0.15722955799999999</v>
      </c>
      <c r="AH769" s="126"/>
      <c r="AI769" s="126"/>
      <c r="AJ769" s="126"/>
      <c r="AK769" s="126"/>
    </row>
    <row r="770" spans="1:37" ht="18" customHeight="1">
      <c r="A770" s="126"/>
      <c r="B770" s="126"/>
      <c r="C770" s="126"/>
      <c r="D770" s="126"/>
      <c r="E770" s="126"/>
      <c r="F770" s="134">
        <v>44531</v>
      </c>
      <c r="G770" s="134">
        <v>41244</v>
      </c>
      <c r="H770" s="134">
        <v>39052</v>
      </c>
      <c r="I770" s="134">
        <v>40513</v>
      </c>
      <c r="J770" s="134">
        <v>37956</v>
      </c>
      <c r="K770" s="126"/>
      <c r="L770" s="126">
        <v>0.16416114700000001</v>
      </c>
      <c r="M770" s="126">
        <v>0.103943622</v>
      </c>
      <c r="N770" s="126">
        <v>0.162901881</v>
      </c>
      <c r="O770" s="126">
        <v>-2.3338489999999998E-3</v>
      </c>
      <c r="P770" s="126">
        <v>5.7538615000000001E-2</v>
      </c>
      <c r="Q770" s="126">
        <v>1.6261437510000001</v>
      </c>
      <c r="R770" s="135">
        <v>0.1021</v>
      </c>
      <c r="S770" s="126"/>
      <c r="T770" s="126">
        <v>0.116135562</v>
      </c>
      <c r="U770" s="126">
        <v>0.100915194</v>
      </c>
      <c r="V770" s="126">
        <v>0.106798614</v>
      </c>
      <c r="W770" s="126">
        <v>-1.3027189E-2</v>
      </c>
      <c r="X770" s="126">
        <v>2.2718952000000001E-2</v>
      </c>
      <c r="Y770" s="126">
        <v>1.3959024609999999</v>
      </c>
      <c r="Z770" s="135">
        <v>6.9000000000000006E-2</v>
      </c>
      <c r="AA770" s="126"/>
      <c r="AB770" s="126"/>
      <c r="AC770" s="126"/>
      <c r="AD770" s="126"/>
      <c r="AE770" s="126"/>
      <c r="AF770" s="135">
        <v>3.3099999999999997E-2</v>
      </c>
      <c r="AG770" s="126">
        <v>0.23024128999999999</v>
      </c>
      <c r="AH770" s="126"/>
      <c r="AI770" s="126"/>
      <c r="AJ770" s="126"/>
      <c r="AK770" s="126"/>
    </row>
    <row r="771" spans="1:37" ht="18" customHeight="1">
      <c r="A771" s="126"/>
      <c r="B771" s="126"/>
      <c r="C771" s="126"/>
      <c r="D771" s="126"/>
      <c r="E771" s="126"/>
      <c r="F771" s="134">
        <v>41974</v>
      </c>
      <c r="G771" s="134">
        <v>39417</v>
      </c>
      <c r="H771" s="134">
        <v>44166</v>
      </c>
      <c r="I771" s="134">
        <v>37591</v>
      </c>
      <c r="J771" s="134">
        <v>39052</v>
      </c>
      <c r="K771" s="126"/>
      <c r="L771" s="126">
        <v>9.7781324000000003E-2</v>
      </c>
      <c r="M771" s="126">
        <v>3.2035421000000001E-2</v>
      </c>
      <c r="N771" s="126">
        <v>-2.7078563999999999E-2</v>
      </c>
      <c r="O771" s="126">
        <v>-0.110106469</v>
      </c>
      <c r="P771" s="126">
        <v>0.162901881</v>
      </c>
      <c r="Q771" s="126">
        <v>1.1682811820000001</v>
      </c>
      <c r="R771" s="135">
        <v>3.1600000000000003E-2</v>
      </c>
      <c r="S771" s="126"/>
      <c r="T771" s="126">
        <v>7.8593466000000001E-2</v>
      </c>
      <c r="U771" s="126">
        <v>1.0598691E-2</v>
      </c>
      <c r="V771" s="126">
        <v>-2.9131743000000002E-2</v>
      </c>
      <c r="W771" s="126">
        <v>-0.103872702</v>
      </c>
      <c r="X771" s="126">
        <v>0.106798614</v>
      </c>
      <c r="Y771" s="126">
        <v>1.065012275</v>
      </c>
      <c r="Z771" s="135">
        <v>1.2699999999999999E-2</v>
      </c>
      <c r="AA771" s="126"/>
      <c r="AB771" s="126"/>
      <c r="AC771" s="126"/>
      <c r="AD771" s="126"/>
      <c r="AE771" s="126"/>
      <c r="AF771" s="135">
        <v>1.89E-2</v>
      </c>
      <c r="AG771" s="126">
        <v>0.10326890699999999</v>
      </c>
      <c r="AH771" s="126"/>
      <c r="AI771" s="126"/>
      <c r="AJ771" s="126"/>
      <c r="AK771" s="126"/>
    </row>
    <row r="772" spans="1:37" ht="18" customHeight="1">
      <c r="A772" s="126"/>
      <c r="B772" s="126"/>
      <c r="C772" s="126"/>
      <c r="D772" s="126"/>
      <c r="E772" s="126"/>
      <c r="F772" s="134">
        <v>38322</v>
      </c>
      <c r="G772" s="134">
        <v>39417</v>
      </c>
      <c r="H772" s="134">
        <v>39052</v>
      </c>
      <c r="I772" s="134">
        <v>41244</v>
      </c>
      <c r="J772" s="134">
        <v>40878</v>
      </c>
      <c r="K772" s="126"/>
      <c r="L772" s="126">
        <v>0.22464052400000001</v>
      </c>
      <c r="M772" s="126">
        <v>3.2035421000000001E-2</v>
      </c>
      <c r="N772" s="126">
        <v>0.162901881</v>
      </c>
      <c r="O772" s="126">
        <v>0.103943622</v>
      </c>
      <c r="P772" s="126">
        <v>-5.5772149E-2</v>
      </c>
      <c r="Q772" s="126">
        <v>1.5963971349999999</v>
      </c>
      <c r="R772" s="135">
        <v>9.8100000000000007E-2</v>
      </c>
      <c r="S772" s="126"/>
      <c r="T772" s="126">
        <v>0.13047150199999999</v>
      </c>
      <c r="U772" s="126">
        <v>1.0598691E-2</v>
      </c>
      <c r="V772" s="126">
        <v>0.106798614</v>
      </c>
      <c r="W772" s="126">
        <v>0.100915194</v>
      </c>
      <c r="X772" s="126">
        <v>-5.3316501000000002E-2</v>
      </c>
      <c r="Y772" s="126">
        <v>1.343754417</v>
      </c>
      <c r="Z772" s="135">
        <v>6.0900000000000003E-2</v>
      </c>
      <c r="AA772" s="126"/>
      <c r="AB772" s="126"/>
      <c r="AC772" s="126"/>
      <c r="AD772" s="126"/>
      <c r="AE772" s="126"/>
      <c r="AF772" s="135">
        <v>3.7199999999999997E-2</v>
      </c>
      <c r="AG772" s="126">
        <v>0.25264271799999999</v>
      </c>
      <c r="AH772" s="126"/>
      <c r="AI772" s="126"/>
      <c r="AJ772" s="126"/>
      <c r="AK772" s="126"/>
    </row>
    <row r="773" spans="1:37" ht="18" customHeight="1">
      <c r="A773" s="126"/>
      <c r="B773" s="126"/>
      <c r="C773" s="126"/>
      <c r="D773" s="126"/>
      <c r="E773" s="126"/>
      <c r="F773" s="134">
        <v>44896</v>
      </c>
      <c r="G773" s="134">
        <v>44531</v>
      </c>
      <c r="H773" s="134">
        <v>43435</v>
      </c>
      <c r="I773" s="134">
        <v>37956</v>
      </c>
      <c r="J773" s="134">
        <v>39417</v>
      </c>
      <c r="K773" s="126"/>
      <c r="L773" s="126">
        <v>-7.6337504E-2</v>
      </c>
      <c r="M773" s="126">
        <v>0.16416114700000001</v>
      </c>
      <c r="N773" s="126">
        <v>-1.2468648000000001E-2</v>
      </c>
      <c r="O773" s="126">
        <v>5.7538615000000001E-2</v>
      </c>
      <c r="P773" s="126">
        <v>3.2035421000000001E-2</v>
      </c>
      <c r="Q773" s="126">
        <v>1.1793094209999999</v>
      </c>
      <c r="R773" s="135">
        <v>3.3500000000000002E-2</v>
      </c>
      <c r="S773" s="126"/>
      <c r="T773" s="126">
        <v>-0.100910782</v>
      </c>
      <c r="U773" s="126">
        <v>0.116135562</v>
      </c>
      <c r="V773" s="126">
        <v>-2.5883666999999999E-2</v>
      </c>
      <c r="W773" s="126">
        <v>2.2718952000000001E-2</v>
      </c>
      <c r="X773" s="126">
        <v>1.0598691E-2</v>
      </c>
      <c r="Y773" s="126">
        <v>1.0229174160000001</v>
      </c>
      <c r="Z773" s="135">
        <v>4.4999999999999997E-3</v>
      </c>
      <c r="AA773" s="126"/>
      <c r="AB773" s="126"/>
      <c r="AC773" s="126"/>
      <c r="AD773" s="126"/>
      <c r="AE773" s="126"/>
      <c r="AF773" s="135">
        <v>2.9000000000000001E-2</v>
      </c>
      <c r="AG773" s="126">
        <v>0.156392005</v>
      </c>
      <c r="AH773" s="126"/>
      <c r="AI773" s="126"/>
      <c r="AJ773" s="126"/>
      <c r="AK773" s="126"/>
    </row>
    <row r="774" spans="1:37" ht="18" customHeight="1">
      <c r="A774" s="126"/>
      <c r="B774" s="126"/>
      <c r="C774" s="126"/>
      <c r="D774" s="126"/>
      <c r="E774" s="126"/>
      <c r="F774" s="134">
        <v>40148</v>
      </c>
      <c r="G774" s="134">
        <v>44166</v>
      </c>
      <c r="H774" s="134">
        <v>39783</v>
      </c>
      <c r="I774" s="134">
        <v>39052</v>
      </c>
      <c r="J774" s="134">
        <v>44166</v>
      </c>
      <c r="K774" s="126"/>
      <c r="L774" s="126">
        <v>0.114944221</v>
      </c>
      <c r="M774" s="126">
        <v>-2.7078563999999999E-2</v>
      </c>
      <c r="N774" s="126">
        <v>-0.29750054799999998</v>
      </c>
      <c r="O774" s="126">
        <v>0.162901881</v>
      </c>
      <c r="P774" s="126">
        <v>-2.7078563999999999E-2</v>
      </c>
      <c r="Q774" s="126">
        <v>0.928846697</v>
      </c>
      <c r="R774" s="135">
        <v>-1.47E-2</v>
      </c>
      <c r="S774" s="126"/>
      <c r="T774" s="126">
        <v>8.4059724000000002E-2</v>
      </c>
      <c r="U774" s="126">
        <v>-2.9131743000000002E-2</v>
      </c>
      <c r="V774" s="126">
        <v>-0.25525298200000002</v>
      </c>
      <c r="W774" s="126">
        <v>0.106798614</v>
      </c>
      <c r="X774" s="126">
        <v>-2.9131743000000002E-2</v>
      </c>
      <c r="Y774" s="126">
        <v>0.88456601700000004</v>
      </c>
      <c r="Z774" s="135">
        <v>-2.4199999999999999E-2</v>
      </c>
      <c r="AA774" s="126"/>
      <c r="AB774" s="126"/>
      <c r="AC774" s="126"/>
      <c r="AD774" s="126"/>
      <c r="AE774" s="126"/>
      <c r="AF774" s="135">
        <v>9.5999999999999992E-3</v>
      </c>
      <c r="AG774" s="126">
        <v>4.4280679000000003E-2</v>
      </c>
      <c r="AH774" s="126"/>
      <c r="AI774" s="126"/>
      <c r="AJ774" s="126"/>
      <c r="AK774" s="126"/>
    </row>
    <row r="775" spans="1:37" ht="18" customHeight="1">
      <c r="A775" s="126"/>
      <c r="B775" s="126"/>
      <c r="C775" s="126"/>
      <c r="D775" s="126"/>
      <c r="E775" s="126"/>
      <c r="F775" s="134">
        <v>41244</v>
      </c>
      <c r="G775" s="134">
        <v>37956</v>
      </c>
      <c r="H775" s="134">
        <v>40878</v>
      </c>
      <c r="I775" s="134">
        <v>41244</v>
      </c>
      <c r="J775" s="134">
        <v>40878</v>
      </c>
      <c r="K775" s="126"/>
      <c r="L775" s="126">
        <v>0.103943622</v>
      </c>
      <c r="M775" s="126">
        <v>5.7538615000000001E-2</v>
      </c>
      <c r="N775" s="126">
        <v>-5.5772149E-2</v>
      </c>
      <c r="O775" s="126">
        <v>0.103943622</v>
      </c>
      <c r="P775" s="126">
        <v>-5.5772149E-2</v>
      </c>
      <c r="Q775" s="126">
        <v>1.1663527380000001</v>
      </c>
      <c r="R775" s="135">
        <v>3.1300000000000001E-2</v>
      </c>
      <c r="S775" s="126"/>
      <c r="T775" s="126">
        <v>0.100915194</v>
      </c>
      <c r="U775" s="126">
        <v>2.2718952000000001E-2</v>
      </c>
      <c r="V775" s="126">
        <v>-5.3316501000000002E-2</v>
      </c>
      <c r="W775" s="126">
        <v>0.100915194</v>
      </c>
      <c r="X775" s="126">
        <v>-5.3316501000000002E-2</v>
      </c>
      <c r="Y775" s="126">
        <v>1.1251499760000001</v>
      </c>
      <c r="Z775" s="135">
        <v>2.3900000000000001E-2</v>
      </c>
      <c r="AA775" s="126"/>
      <c r="AB775" s="126"/>
      <c r="AC775" s="126"/>
      <c r="AD775" s="126"/>
      <c r="AE775" s="126"/>
      <c r="AF775" s="135">
        <v>7.4000000000000003E-3</v>
      </c>
      <c r="AG775" s="126">
        <v>4.1202761999999997E-2</v>
      </c>
      <c r="AH775" s="126"/>
      <c r="AI775" s="126"/>
      <c r="AJ775" s="126"/>
      <c r="AK775" s="126"/>
    </row>
    <row r="776" spans="1:37" ht="18" customHeight="1">
      <c r="A776" s="126"/>
      <c r="B776" s="126"/>
      <c r="C776" s="126"/>
      <c r="D776" s="126"/>
      <c r="E776" s="126"/>
      <c r="F776" s="134">
        <v>41609</v>
      </c>
      <c r="G776" s="134">
        <v>42339</v>
      </c>
      <c r="H776" s="134">
        <v>42705</v>
      </c>
      <c r="I776" s="134">
        <v>44531</v>
      </c>
      <c r="J776" s="134">
        <v>41974</v>
      </c>
      <c r="K776" s="126"/>
      <c r="L776" s="126">
        <v>0.17569069600000001</v>
      </c>
      <c r="M776" s="126">
        <v>4.2629688999999998E-2</v>
      </c>
      <c r="N776" s="126">
        <v>4.8077380000000003E-2</v>
      </c>
      <c r="O776" s="126">
        <v>0.16416114700000001</v>
      </c>
      <c r="P776" s="126">
        <v>9.7781324000000003E-2</v>
      </c>
      <c r="Q776" s="126">
        <v>1.6961148210000001</v>
      </c>
      <c r="R776" s="135">
        <v>0.1115</v>
      </c>
      <c r="S776" s="126"/>
      <c r="T776" s="126">
        <v>0.152406498</v>
      </c>
      <c r="U776" s="126">
        <v>1.8520312000000001E-2</v>
      </c>
      <c r="V776" s="126">
        <v>3.7457123000000002E-2</v>
      </c>
      <c r="W776" s="126">
        <v>0.116135562</v>
      </c>
      <c r="X776" s="126">
        <v>7.8593466000000001E-2</v>
      </c>
      <c r="Y776" s="126">
        <v>1.496475926</v>
      </c>
      <c r="Z776" s="135">
        <v>8.4000000000000005E-2</v>
      </c>
      <c r="AA776" s="126"/>
      <c r="AB776" s="126"/>
      <c r="AC776" s="126"/>
      <c r="AD776" s="126"/>
      <c r="AE776" s="126"/>
      <c r="AF776" s="135">
        <v>2.75E-2</v>
      </c>
      <c r="AG776" s="126">
        <v>0.19963889500000001</v>
      </c>
      <c r="AH776" s="126"/>
      <c r="AI776" s="126"/>
      <c r="AJ776" s="126"/>
      <c r="AK776" s="126"/>
    </row>
    <row r="777" spans="1:37" ht="18" customHeight="1">
      <c r="A777" s="126"/>
      <c r="B777" s="126"/>
      <c r="C777" s="126"/>
      <c r="D777" s="126"/>
      <c r="E777" s="126"/>
      <c r="F777" s="134">
        <v>37956</v>
      </c>
      <c r="G777" s="134">
        <v>39417</v>
      </c>
      <c r="H777" s="134">
        <v>44896</v>
      </c>
      <c r="I777" s="134">
        <v>43435</v>
      </c>
      <c r="J777" s="134">
        <v>39417</v>
      </c>
      <c r="K777" s="126"/>
      <c r="L777" s="126">
        <v>5.7538615000000001E-2</v>
      </c>
      <c r="M777" s="126">
        <v>3.2035421000000001E-2</v>
      </c>
      <c r="N777" s="126">
        <v>-7.6337504E-2</v>
      </c>
      <c r="O777" s="126">
        <v>-1.2468648000000001E-2</v>
      </c>
      <c r="P777" s="126">
        <v>3.2035421000000001E-2</v>
      </c>
      <c r="Q777" s="126">
        <v>1.033347266</v>
      </c>
      <c r="R777" s="135">
        <v>6.6E-3</v>
      </c>
      <c r="S777" s="126"/>
      <c r="T777" s="126">
        <v>2.2718952000000001E-2</v>
      </c>
      <c r="U777" s="126">
        <v>1.0598691E-2</v>
      </c>
      <c r="V777" s="126">
        <v>-0.100910782</v>
      </c>
      <c r="W777" s="126">
        <v>-2.5883666999999999E-2</v>
      </c>
      <c r="X777" s="126">
        <v>1.0598691E-2</v>
      </c>
      <c r="Y777" s="126">
        <v>0.92046333199999997</v>
      </c>
      <c r="Z777" s="135">
        <v>-1.6400000000000001E-2</v>
      </c>
      <c r="AA777" s="126"/>
      <c r="AB777" s="126"/>
      <c r="AC777" s="126"/>
      <c r="AD777" s="126"/>
      <c r="AE777" s="126"/>
      <c r="AF777" s="135">
        <v>2.3E-2</v>
      </c>
      <c r="AG777" s="126">
        <v>0.11288393300000001</v>
      </c>
      <c r="AH777" s="126"/>
      <c r="AI777" s="126"/>
      <c r="AJ777" s="126"/>
      <c r="AK777" s="126"/>
    </row>
    <row r="778" spans="1:37" ht="18" customHeight="1">
      <c r="A778" s="126"/>
      <c r="B778" s="126"/>
      <c r="C778" s="126"/>
      <c r="D778" s="126"/>
      <c r="E778" s="126"/>
      <c r="F778" s="134">
        <v>43800</v>
      </c>
      <c r="G778" s="134">
        <v>39052</v>
      </c>
      <c r="H778" s="134">
        <v>41974</v>
      </c>
      <c r="I778" s="134">
        <v>37956</v>
      </c>
      <c r="J778" s="134">
        <v>44531</v>
      </c>
      <c r="K778" s="126"/>
      <c r="L778" s="126">
        <v>0.14133490000000001</v>
      </c>
      <c r="M778" s="126">
        <v>0.162901881</v>
      </c>
      <c r="N778" s="126">
        <v>9.7781324000000003E-2</v>
      </c>
      <c r="O778" s="126">
        <v>5.7538615000000001E-2</v>
      </c>
      <c r="P778" s="126">
        <v>0.16416114700000001</v>
      </c>
      <c r="Q778" s="126">
        <v>1.8658521509999999</v>
      </c>
      <c r="R778" s="135">
        <v>0.13289999999999999</v>
      </c>
      <c r="S778" s="126"/>
      <c r="T778" s="126">
        <v>0.134180562</v>
      </c>
      <c r="U778" s="126">
        <v>0.106798614</v>
      </c>
      <c r="V778" s="126">
        <v>7.8593466000000001E-2</v>
      </c>
      <c r="W778" s="126">
        <v>2.2718952000000001E-2</v>
      </c>
      <c r="X778" s="126">
        <v>0.116135562</v>
      </c>
      <c r="Y778" s="126">
        <v>1.581584441</v>
      </c>
      <c r="Z778" s="135">
        <v>9.6000000000000002E-2</v>
      </c>
      <c r="AA778" s="126"/>
      <c r="AB778" s="126"/>
      <c r="AC778" s="126"/>
      <c r="AD778" s="126"/>
      <c r="AE778" s="126"/>
      <c r="AF778" s="135">
        <v>3.6799999999999999E-2</v>
      </c>
      <c r="AG778" s="126">
        <v>0.28426771000000001</v>
      </c>
      <c r="AH778" s="126"/>
      <c r="AI778" s="126"/>
      <c r="AJ778" s="126"/>
      <c r="AK778" s="126"/>
    </row>
    <row r="779" spans="1:37" ht="18" customHeight="1">
      <c r="A779" s="126"/>
      <c r="B779" s="126"/>
      <c r="C779" s="126"/>
      <c r="D779" s="126"/>
      <c r="E779" s="126"/>
      <c r="F779" s="134">
        <v>43800</v>
      </c>
      <c r="G779" s="134">
        <v>38322</v>
      </c>
      <c r="H779" s="134">
        <v>41244</v>
      </c>
      <c r="I779" s="134">
        <v>40513</v>
      </c>
      <c r="J779" s="134">
        <v>39783</v>
      </c>
      <c r="K779" s="126"/>
      <c r="L779" s="126">
        <v>0.14133490000000001</v>
      </c>
      <c r="M779" s="126">
        <v>0.22464052400000001</v>
      </c>
      <c r="N779" s="126">
        <v>0.103943622</v>
      </c>
      <c r="O779" s="126">
        <v>-2.3338489999999998E-3</v>
      </c>
      <c r="P779" s="126">
        <v>-0.29750054799999998</v>
      </c>
      <c r="Q779" s="126">
        <v>1.18540519</v>
      </c>
      <c r="R779" s="135">
        <v>3.4599999999999999E-2</v>
      </c>
      <c r="S779" s="126"/>
      <c r="T779" s="126">
        <v>0.134180562</v>
      </c>
      <c r="U779" s="126">
        <v>0.13047150199999999</v>
      </c>
      <c r="V779" s="126">
        <v>0.100915194</v>
      </c>
      <c r="W779" s="126">
        <v>-1.3027189E-2</v>
      </c>
      <c r="X779" s="126">
        <v>-0.25525298200000002</v>
      </c>
      <c r="Y779" s="126">
        <v>1.102176748</v>
      </c>
      <c r="Z779" s="135">
        <v>1.9599999999999999E-2</v>
      </c>
      <c r="AA779" s="126"/>
      <c r="AB779" s="126"/>
      <c r="AC779" s="126"/>
      <c r="AD779" s="126"/>
      <c r="AE779" s="126"/>
      <c r="AF779" s="135">
        <v>1.4999999999999999E-2</v>
      </c>
      <c r="AG779" s="126">
        <v>8.3228442E-2</v>
      </c>
      <c r="AH779" s="126"/>
      <c r="AI779" s="126"/>
      <c r="AJ779" s="126"/>
      <c r="AK779" s="126"/>
    </row>
    <row r="780" spans="1:37" ht="18" customHeight="1">
      <c r="A780" s="126"/>
      <c r="B780" s="126"/>
      <c r="C780" s="126"/>
      <c r="D780" s="126"/>
      <c r="E780" s="126"/>
      <c r="F780" s="134">
        <v>43800</v>
      </c>
      <c r="G780" s="134">
        <v>44166</v>
      </c>
      <c r="H780" s="134">
        <v>40878</v>
      </c>
      <c r="I780" s="134">
        <v>42339</v>
      </c>
      <c r="J780" s="134">
        <v>37956</v>
      </c>
      <c r="K780" s="126"/>
      <c r="L780" s="126">
        <v>0.14133490000000001</v>
      </c>
      <c r="M780" s="126">
        <v>-2.7078563999999999E-2</v>
      </c>
      <c r="N780" s="126">
        <v>-5.5772149E-2</v>
      </c>
      <c r="O780" s="126">
        <v>4.2629688999999998E-2</v>
      </c>
      <c r="P780" s="126">
        <v>5.7538615000000001E-2</v>
      </c>
      <c r="Q780" s="126">
        <v>1.1719306199999999</v>
      </c>
      <c r="R780" s="135">
        <v>3.2199999999999999E-2</v>
      </c>
      <c r="S780" s="126"/>
      <c r="T780" s="126">
        <v>0.134180562</v>
      </c>
      <c r="U780" s="126">
        <v>-2.9131743000000002E-2</v>
      </c>
      <c r="V780" s="126">
        <v>-5.3316501000000002E-2</v>
      </c>
      <c r="W780" s="126">
        <v>1.8520312000000001E-2</v>
      </c>
      <c r="X780" s="126">
        <v>2.2718952000000001E-2</v>
      </c>
      <c r="Y780" s="126">
        <v>1.097430549</v>
      </c>
      <c r="Z780" s="135">
        <v>1.8800000000000001E-2</v>
      </c>
      <c r="AA780" s="126"/>
      <c r="AB780" s="126"/>
      <c r="AC780" s="126"/>
      <c r="AD780" s="126"/>
      <c r="AE780" s="126"/>
      <c r="AF780" s="135">
        <v>1.35E-2</v>
      </c>
      <c r="AG780" s="126">
        <v>7.4500072000000001E-2</v>
      </c>
      <c r="AH780" s="126"/>
      <c r="AI780" s="126"/>
      <c r="AJ780" s="126"/>
      <c r="AK780" s="126"/>
    </row>
    <row r="781" spans="1:37" ht="18" customHeight="1">
      <c r="A781" s="126"/>
      <c r="B781" s="126"/>
      <c r="C781" s="126"/>
      <c r="D781" s="126"/>
      <c r="E781" s="126"/>
      <c r="F781" s="134">
        <v>43435</v>
      </c>
      <c r="G781" s="134">
        <v>41974</v>
      </c>
      <c r="H781" s="134">
        <v>40148</v>
      </c>
      <c r="I781" s="134">
        <v>40148</v>
      </c>
      <c r="J781" s="134">
        <v>40878</v>
      </c>
      <c r="K781" s="126"/>
      <c r="L781" s="126">
        <v>-1.2468648000000001E-2</v>
      </c>
      <c r="M781" s="126">
        <v>9.7781324000000003E-2</v>
      </c>
      <c r="N781" s="126">
        <v>0.114944221</v>
      </c>
      <c r="O781" s="126">
        <v>0.114944221</v>
      </c>
      <c r="P781" s="126">
        <v>-5.5772149E-2</v>
      </c>
      <c r="Q781" s="126">
        <v>1.296189713</v>
      </c>
      <c r="R781" s="135">
        <v>5.33E-2</v>
      </c>
      <c r="S781" s="126"/>
      <c r="T781" s="126">
        <v>-2.5883666999999999E-2</v>
      </c>
      <c r="U781" s="126">
        <v>7.8593466000000001E-2</v>
      </c>
      <c r="V781" s="126">
        <v>8.4059724000000002E-2</v>
      </c>
      <c r="W781" s="126">
        <v>8.4059724000000002E-2</v>
      </c>
      <c r="X781" s="126">
        <v>-5.3316501000000002E-2</v>
      </c>
      <c r="Y781" s="126">
        <v>1.1823603620000001</v>
      </c>
      <c r="Z781" s="135">
        <v>3.4099999999999998E-2</v>
      </c>
      <c r="AA781" s="126"/>
      <c r="AB781" s="126"/>
      <c r="AC781" s="126"/>
      <c r="AD781" s="126"/>
      <c r="AE781" s="126"/>
      <c r="AF781" s="135">
        <v>1.9199999999999998E-2</v>
      </c>
      <c r="AG781" s="126">
        <v>0.113829351</v>
      </c>
      <c r="AH781" s="126"/>
      <c r="AI781" s="126"/>
      <c r="AJ781" s="126"/>
      <c r="AK781" s="126"/>
    </row>
    <row r="782" spans="1:37" ht="18" customHeight="1">
      <c r="A782" s="126"/>
      <c r="B782" s="126"/>
      <c r="C782" s="126"/>
      <c r="D782" s="126"/>
      <c r="E782" s="126"/>
      <c r="F782" s="134">
        <v>38687</v>
      </c>
      <c r="G782" s="134">
        <v>44531</v>
      </c>
      <c r="H782" s="134">
        <v>40513</v>
      </c>
      <c r="I782" s="134">
        <v>41609</v>
      </c>
      <c r="J782" s="134">
        <v>44166</v>
      </c>
      <c r="K782" s="126"/>
      <c r="L782" s="126">
        <v>0.15985938099999999</v>
      </c>
      <c r="M782" s="126">
        <v>0.16416114700000001</v>
      </c>
      <c r="N782" s="126">
        <v>-2.3338489999999998E-3</v>
      </c>
      <c r="O782" s="126">
        <v>0.17569069600000001</v>
      </c>
      <c r="P782" s="126">
        <v>-2.7078563999999999E-2</v>
      </c>
      <c r="Q782" s="126">
        <v>1.6004723599999999</v>
      </c>
      <c r="R782" s="135">
        <v>9.8599999999999993E-2</v>
      </c>
      <c r="S782" s="126"/>
      <c r="T782" s="126">
        <v>0.12530372300000001</v>
      </c>
      <c r="U782" s="126">
        <v>0.116135562</v>
      </c>
      <c r="V782" s="126">
        <v>-1.3027189E-2</v>
      </c>
      <c r="W782" s="126">
        <v>0.152406498</v>
      </c>
      <c r="X782" s="126">
        <v>-2.9131743000000002E-2</v>
      </c>
      <c r="Y782" s="126">
        <v>1.4214633240000001</v>
      </c>
      <c r="Z782" s="135">
        <v>7.2900000000000006E-2</v>
      </c>
      <c r="AA782" s="126"/>
      <c r="AB782" s="126"/>
      <c r="AC782" s="126"/>
      <c r="AD782" s="126"/>
      <c r="AE782" s="126"/>
      <c r="AF782" s="135">
        <v>2.58E-2</v>
      </c>
      <c r="AG782" s="126">
        <v>0.17900903700000001</v>
      </c>
      <c r="AH782" s="126"/>
      <c r="AI782" s="126"/>
      <c r="AJ782" s="126"/>
      <c r="AK782" s="126"/>
    </row>
    <row r="783" spans="1:37" ht="18" customHeight="1">
      <c r="A783" s="126"/>
      <c r="B783" s="126"/>
      <c r="C783" s="126"/>
      <c r="D783" s="126"/>
      <c r="E783" s="126"/>
      <c r="F783" s="134">
        <v>39783</v>
      </c>
      <c r="G783" s="134">
        <v>44531</v>
      </c>
      <c r="H783" s="134">
        <v>40513</v>
      </c>
      <c r="I783" s="134">
        <v>44531</v>
      </c>
      <c r="J783" s="134">
        <v>37591</v>
      </c>
      <c r="K783" s="126"/>
      <c r="L783" s="126">
        <v>-0.29750054799999998</v>
      </c>
      <c r="M783" s="126">
        <v>0.16416114700000001</v>
      </c>
      <c r="N783" s="126">
        <v>-2.3338489999999998E-3</v>
      </c>
      <c r="O783" s="126">
        <v>0.16416114700000001</v>
      </c>
      <c r="P783" s="126">
        <v>-0.110106469</v>
      </c>
      <c r="Q783" s="126">
        <v>0.92162342399999997</v>
      </c>
      <c r="R783" s="135">
        <v>-1.6199999999999999E-2</v>
      </c>
      <c r="S783" s="126"/>
      <c r="T783" s="126">
        <v>-0.25525298200000002</v>
      </c>
      <c r="U783" s="126">
        <v>0.116135562</v>
      </c>
      <c r="V783" s="126">
        <v>-1.3027189E-2</v>
      </c>
      <c r="W783" s="126">
        <v>0.116135562</v>
      </c>
      <c r="X783" s="126">
        <v>-0.103872702</v>
      </c>
      <c r="Y783" s="126">
        <v>0.86946104300000004</v>
      </c>
      <c r="Z783" s="135">
        <v>-2.76E-2</v>
      </c>
      <c r="AA783" s="126"/>
      <c r="AB783" s="126"/>
      <c r="AC783" s="126"/>
      <c r="AD783" s="126"/>
      <c r="AE783" s="126"/>
      <c r="AF783" s="135">
        <v>1.14E-2</v>
      </c>
      <c r="AG783" s="126">
        <v>5.2162381000000001E-2</v>
      </c>
      <c r="AH783" s="126"/>
      <c r="AI783" s="126"/>
      <c r="AJ783" s="126"/>
      <c r="AK783" s="126"/>
    </row>
    <row r="784" spans="1:37" ht="18" customHeight="1">
      <c r="A784" s="126"/>
      <c r="B784" s="126"/>
      <c r="C784" s="126"/>
      <c r="D784" s="126"/>
      <c r="E784" s="126"/>
      <c r="F784" s="134">
        <v>41974</v>
      </c>
      <c r="G784" s="134">
        <v>44531</v>
      </c>
      <c r="H784" s="134">
        <v>43070</v>
      </c>
      <c r="I784" s="134">
        <v>43070</v>
      </c>
      <c r="J784" s="134">
        <v>44166</v>
      </c>
      <c r="K784" s="126"/>
      <c r="L784" s="126">
        <v>9.7781324000000003E-2</v>
      </c>
      <c r="M784" s="126">
        <v>0.16416114700000001</v>
      </c>
      <c r="N784" s="126">
        <v>5.8498151999999998E-2</v>
      </c>
      <c r="O784" s="126">
        <v>5.8498151999999998E-2</v>
      </c>
      <c r="P784" s="126">
        <v>-2.7078563999999999E-2</v>
      </c>
      <c r="Q784" s="126">
        <v>1.421709772</v>
      </c>
      <c r="R784" s="135">
        <v>7.2900000000000006E-2</v>
      </c>
      <c r="S784" s="126"/>
      <c r="T784" s="126">
        <v>7.8593466000000001E-2</v>
      </c>
      <c r="U784" s="126">
        <v>0.116135562</v>
      </c>
      <c r="V784" s="126">
        <v>4.6875676999999998E-2</v>
      </c>
      <c r="W784" s="126">
        <v>4.6875676999999998E-2</v>
      </c>
      <c r="X784" s="126">
        <v>-2.9131743000000002E-2</v>
      </c>
      <c r="Y784" s="126">
        <v>1.2960855920000001</v>
      </c>
      <c r="Z784" s="135">
        <v>5.3199999999999997E-2</v>
      </c>
      <c r="AA784" s="126"/>
      <c r="AB784" s="126"/>
      <c r="AC784" s="126"/>
      <c r="AD784" s="126"/>
      <c r="AE784" s="126"/>
      <c r="AF784" s="135">
        <v>1.9699999999999999E-2</v>
      </c>
      <c r="AG784" s="126">
        <v>0.12562418</v>
      </c>
      <c r="AH784" s="126"/>
      <c r="AI784" s="126"/>
      <c r="AJ784" s="126"/>
      <c r="AK784" s="126"/>
    </row>
    <row r="785" spans="1:37" ht="18" customHeight="1">
      <c r="A785" s="126"/>
      <c r="B785" s="126"/>
      <c r="C785" s="126"/>
      <c r="D785" s="126"/>
      <c r="E785" s="126"/>
      <c r="F785" s="134">
        <v>38687</v>
      </c>
      <c r="G785" s="134">
        <v>44531</v>
      </c>
      <c r="H785" s="134">
        <v>38687</v>
      </c>
      <c r="I785" s="134">
        <v>41974</v>
      </c>
      <c r="J785" s="134">
        <v>44166</v>
      </c>
      <c r="K785" s="126"/>
      <c r="L785" s="126">
        <v>0.15985938099999999</v>
      </c>
      <c r="M785" s="126">
        <v>0.16416114700000001</v>
      </c>
      <c r="N785" s="126">
        <v>0.15985938099999999</v>
      </c>
      <c r="O785" s="126">
        <v>9.7781324000000003E-2</v>
      </c>
      <c r="P785" s="126">
        <v>-2.7078563999999999E-2</v>
      </c>
      <c r="Q785" s="126">
        <v>1.741214171</v>
      </c>
      <c r="R785" s="135">
        <v>0.1173</v>
      </c>
      <c r="S785" s="126"/>
      <c r="T785" s="126">
        <v>0.12530372300000001</v>
      </c>
      <c r="U785" s="126">
        <v>0.116135562</v>
      </c>
      <c r="V785" s="126">
        <v>0.12530372300000001</v>
      </c>
      <c r="W785" s="126">
        <v>7.8593466000000001E-2</v>
      </c>
      <c r="X785" s="126">
        <v>-2.9131743000000002E-2</v>
      </c>
      <c r="Y785" s="126">
        <v>1.5161962490000001</v>
      </c>
      <c r="Z785" s="135">
        <v>8.6800000000000002E-2</v>
      </c>
      <c r="AA785" s="126"/>
      <c r="AB785" s="126"/>
      <c r="AC785" s="126"/>
      <c r="AD785" s="126"/>
      <c r="AE785" s="126"/>
      <c r="AF785" s="135">
        <v>3.0499999999999999E-2</v>
      </c>
      <c r="AG785" s="126">
        <v>0.22501792200000001</v>
      </c>
      <c r="AH785" s="126"/>
      <c r="AI785" s="126"/>
      <c r="AJ785" s="126"/>
      <c r="AK785" s="126"/>
    </row>
    <row r="786" spans="1:37" ht="18" customHeight="1">
      <c r="A786" s="126"/>
      <c r="B786" s="126"/>
      <c r="C786" s="126"/>
      <c r="D786" s="126"/>
      <c r="E786" s="126"/>
      <c r="F786" s="134">
        <v>39052</v>
      </c>
      <c r="G786" s="134">
        <v>40878</v>
      </c>
      <c r="H786" s="134">
        <v>42705</v>
      </c>
      <c r="I786" s="134">
        <v>40878</v>
      </c>
      <c r="J786" s="134">
        <v>37956</v>
      </c>
      <c r="K786" s="126"/>
      <c r="L786" s="126">
        <v>0.162901881</v>
      </c>
      <c r="M786" s="126">
        <v>-5.5772149E-2</v>
      </c>
      <c r="N786" s="126">
        <v>4.8077380000000003E-2</v>
      </c>
      <c r="O786" s="126">
        <v>-5.5772149E-2</v>
      </c>
      <c r="P786" s="126">
        <v>5.7538615000000001E-2</v>
      </c>
      <c r="Q786" s="126">
        <v>1.1699647010000001</v>
      </c>
      <c r="R786" s="135">
        <v>3.1899999999999998E-2</v>
      </c>
      <c r="S786" s="126"/>
      <c r="T786" s="126">
        <v>0.106798614</v>
      </c>
      <c r="U786" s="126">
        <v>-5.3316501000000002E-2</v>
      </c>
      <c r="V786" s="126">
        <v>3.7457123000000002E-2</v>
      </c>
      <c r="W786" s="126">
        <v>-5.3316501000000002E-2</v>
      </c>
      <c r="X786" s="126">
        <v>2.2718952000000001E-2</v>
      </c>
      <c r="Y786" s="126">
        <v>1.0621994260000001</v>
      </c>
      <c r="Z786" s="135">
        <v>1.21E-2</v>
      </c>
      <c r="AA786" s="126"/>
      <c r="AB786" s="126"/>
      <c r="AC786" s="126"/>
      <c r="AD786" s="126"/>
      <c r="AE786" s="126"/>
      <c r="AF786" s="135">
        <v>1.9800000000000002E-2</v>
      </c>
      <c r="AG786" s="126">
        <v>0.10776527499999999</v>
      </c>
      <c r="AH786" s="126"/>
      <c r="AI786" s="126"/>
      <c r="AJ786" s="126"/>
      <c r="AK786" s="126"/>
    </row>
    <row r="787" spans="1:37" ht="18" customHeight="1">
      <c r="A787" s="126"/>
      <c r="B787" s="126"/>
      <c r="C787" s="126"/>
      <c r="D787" s="126"/>
      <c r="E787" s="126"/>
      <c r="F787" s="134">
        <v>42339</v>
      </c>
      <c r="G787" s="134">
        <v>43070</v>
      </c>
      <c r="H787" s="134">
        <v>39417</v>
      </c>
      <c r="I787" s="134">
        <v>42339</v>
      </c>
      <c r="J787" s="134">
        <v>41244</v>
      </c>
      <c r="K787" s="126"/>
      <c r="L787" s="126">
        <v>4.2629688999999998E-2</v>
      </c>
      <c r="M787" s="126">
        <v>5.8498151999999998E-2</v>
      </c>
      <c r="N787" s="126">
        <v>3.2035421000000001E-2</v>
      </c>
      <c r="O787" s="126">
        <v>4.2629688999999998E-2</v>
      </c>
      <c r="P787" s="126">
        <v>0.103943622</v>
      </c>
      <c r="Q787" s="126">
        <v>1.322781312</v>
      </c>
      <c r="R787" s="135">
        <v>5.7500000000000002E-2</v>
      </c>
      <c r="S787" s="126"/>
      <c r="T787" s="126">
        <v>1.8520312000000001E-2</v>
      </c>
      <c r="U787" s="126">
        <v>4.6875676999999998E-2</v>
      </c>
      <c r="V787" s="126">
        <v>1.0598691E-2</v>
      </c>
      <c r="W787" s="126">
        <v>1.8520312000000001E-2</v>
      </c>
      <c r="X787" s="126">
        <v>0.100915194</v>
      </c>
      <c r="Y787" s="126">
        <v>1.2158339090000001</v>
      </c>
      <c r="Z787" s="135">
        <v>3.9899999999999998E-2</v>
      </c>
      <c r="AA787" s="126"/>
      <c r="AB787" s="126"/>
      <c r="AC787" s="126"/>
      <c r="AD787" s="126"/>
      <c r="AE787" s="126"/>
      <c r="AF787" s="135">
        <v>1.77E-2</v>
      </c>
      <c r="AG787" s="126">
        <v>0.106947403</v>
      </c>
      <c r="AH787" s="126"/>
      <c r="AI787" s="126"/>
      <c r="AJ787" s="126"/>
      <c r="AK787" s="126"/>
    </row>
    <row r="788" spans="1:37" ht="18" customHeight="1">
      <c r="A788" s="126"/>
      <c r="B788" s="126"/>
      <c r="C788" s="126"/>
      <c r="D788" s="126"/>
      <c r="E788" s="126"/>
      <c r="F788" s="134">
        <v>38322</v>
      </c>
      <c r="G788" s="134">
        <v>40513</v>
      </c>
      <c r="H788" s="134">
        <v>40148</v>
      </c>
      <c r="I788" s="134">
        <v>42339</v>
      </c>
      <c r="J788" s="134">
        <v>41974</v>
      </c>
      <c r="K788" s="126"/>
      <c r="L788" s="126">
        <v>0.22464052400000001</v>
      </c>
      <c r="M788" s="126">
        <v>-2.3338489999999998E-3</v>
      </c>
      <c r="N788" s="126">
        <v>0.114944221</v>
      </c>
      <c r="O788" s="126">
        <v>4.2629688999999998E-2</v>
      </c>
      <c r="P788" s="126">
        <v>9.7781324000000003E-2</v>
      </c>
      <c r="Q788" s="126">
        <v>1.6123002879999999</v>
      </c>
      <c r="R788" s="135">
        <v>0.1002</v>
      </c>
      <c r="S788" s="126"/>
      <c r="T788" s="126">
        <v>0.13047150199999999</v>
      </c>
      <c r="U788" s="126">
        <v>-1.3027189E-2</v>
      </c>
      <c r="V788" s="126">
        <v>8.4059724000000002E-2</v>
      </c>
      <c r="W788" s="126">
        <v>1.8520312000000001E-2</v>
      </c>
      <c r="X788" s="126">
        <v>7.8593466000000001E-2</v>
      </c>
      <c r="Y788" s="126">
        <v>1.347994342</v>
      </c>
      <c r="Z788" s="135">
        <v>6.1499999999999999E-2</v>
      </c>
      <c r="AA788" s="126"/>
      <c r="AB788" s="126"/>
      <c r="AC788" s="126"/>
      <c r="AD788" s="126"/>
      <c r="AE788" s="126"/>
      <c r="AF788" s="135">
        <v>3.8699999999999998E-2</v>
      </c>
      <c r="AG788" s="126">
        <v>0.26430594699999999</v>
      </c>
      <c r="AH788" s="126"/>
      <c r="AI788" s="126"/>
      <c r="AJ788" s="126"/>
      <c r="AK788" s="126"/>
    </row>
    <row r="789" spans="1:37" ht="18" customHeight="1">
      <c r="A789" s="126"/>
      <c r="B789" s="126"/>
      <c r="C789" s="126"/>
      <c r="D789" s="126"/>
      <c r="E789" s="126"/>
      <c r="F789" s="134">
        <v>40513</v>
      </c>
      <c r="G789" s="134">
        <v>41974</v>
      </c>
      <c r="H789" s="134">
        <v>40513</v>
      </c>
      <c r="I789" s="134">
        <v>39052</v>
      </c>
      <c r="J789" s="134">
        <v>43070</v>
      </c>
      <c r="K789" s="126"/>
      <c r="L789" s="126">
        <v>-2.3338489999999998E-3</v>
      </c>
      <c r="M789" s="126">
        <v>9.7781324000000003E-2</v>
      </c>
      <c r="N789" s="126">
        <v>-2.3338489999999998E-3</v>
      </c>
      <c r="O789" s="126">
        <v>0.162901881</v>
      </c>
      <c r="P789" s="126">
        <v>5.8498151999999998E-2</v>
      </c>
      <c r="Q789" s="126">
        <v>1.3695930599999999</v>
      </c>
      <c r="R789" s="135">
        <v>6.4899999999999999E-2</v>
      </c>
      <c r="S789" s="126"/>
      <c r="T789" s="126">
        <v>-1.3027189E-2</v>
      </c>
      <c r="U789" s="126">
        <v>7.8593466000000001E-2</v>
      </c>
      <c r="V789" s="126">
        <v>-1.3027189E-2</v>
      </c>
      <c r="W789" s="126">
        <v>0.106798614</v>
      </c>
      <c r="X789" s="126">
        <v>4.6875676999999998E-2</v>
      </c>
      <c r="Y789" s="126">
        <v>1.2290154209999999</v>
      </c>
      <c r="Z789" s="135">
        <v>4.2099999999999999E-2</v>
      </c>
      <c r="AA789" s="126"/>
      <c r="AB789" s="126"/>
      <c r="AC789" s="126"/>
      <c r="AD789" s="126"/>
      <c r="AE789" s="126"/>
      <c r="AF789" s="135">
        <v>2.2800000000000001E-2</v>
      </c>
      <c r="AG789" s="126">
        <v>0.140577639</v>
      </c>
      <c r="AH789" s="126"/>
      <c r="AI789" s="126"/>
      <c r="AJ789" s="126"/>
      <c r="AK789" s="126"/>
    </row>
    <row r="790" spans="1:37" ht="18" customHeight="1">
      <c r="A790" s="126"/>
      <c r="B790" s="126"/>
      <c r="C790" s="126"/>
      <c r="D790" s="126"/>
      <c r="E790" s="126"/>
      <c r="F790" s="134">
        <v>37591</v>
      </c>
      <c r="G790" s="134">
        <v>40148</v>
      </c>
      <c r="H790" s="134">
        <v>39417</v>
      </c>
      <c r="I790" s="134">
        <v>37591</v>
      </c>
      <c r="J790" s="134">
        <v>43435</v>
      </c>
      <c r="K790" s="126"/>
      <c r="L790" s="126">
        <v>-0.110106469</v>
      </c>
      <c r="M790" s="126">
        <v>0.114944221</v>
      </c>
      <c r="N790" s="126">
        <v>3.2035421000000001E-2</v>
      </c>
      <c r="O790" s="126">
        <v>-0.110106469</v>
      </c>
      <c r="P790" s="126">
        <v>-1.2468648000000001E-2</v>
      </c>
      <c r="Q790" s="126">
        <v>0.91786776800000003</v>
      </c>
      <c r="R790" s="135">
        <v>-1.7000000000000001E-2</v>
      </c>
      <c r="S790" s="126"/>
      <c r="T790" s="126">
        <v>-0.103872702</v>
      </c>
      <c r="U790" s="126">
        <v>8.4059724000000002E-2</v>
      </c>
      <c r="V790" s="126">
        <v>1.0598691E-2</v>
      </c>
      <c r="W790" s="126">
        <v>-0.103872702</v>
      </c>
      <c r="X790" s="126">
        <v>-2.5883666999999999E-2</v>
      </c>
      <c r="Y790" s="126">
        <v>0.87025356499999995</v>
      </c>
      <c r="Z790" s="135">
        <v>-2.7400000000000001E-2</v>
      </c>
      <c r="AA790" s="126"/>
      <c r="AB790" s="126"/>
      <c r="AC790" s="126"/>
      <c r="AD790" s="126"/>
      <c r="AE790" s="126"/>
      <c r="AF790" s="135">
        <v>1.04E-2</v>
      </c>
      <c r="AG790" s="126">
        <v>4.7614203000000001E-2</v>
      </c>
      <c r="AH790" s="126"/>
      <c r="AI790" s="126"/>
      <c r="AJ790" s="126"/>
      <c r="AK790" s="126"/>
    </row>
    <row r="791" spans="1:37" ht="18" customHeight="1">
      <c r="A791" s="126"/>
      <c r="B791" s="126"/>
      <c r="C791" s="126"/>
      <c r="D791" s="126"/>
      <c r="E791" s="126"/>
      <c r="F791" s="134">
        <v>37591</v>
      </c>
      <c r="G791" s="134">
        <v>40148</v>
      </c>
      <c r="H791" s="134">
        <v>44166</v>
      </c>
      <c r="I791" s="134">
        <v>42339</v>
      </c>
      <c r="J791" s="134">
        <v>43435</v>
      </c>
      <c r="K791" s="126"/>
      <c r="L791" s="126">
        <v>-0.110106469</v>
      </c>
      <c r="M791" s="126">
        <v>0.114944221</v>
      </c>
      <c r="N791" s="126">
        <v>-2.7078563999999999E-2</v>
      </c>
      <c r="O791" s="126">
        <v>4.2629688999999998E-2</v>
      </c>
      <c r="P791" s="126">
        <v>-1.2468648000000001E-2</v>
      </c>
      <c r="Q791" s="126">
        <v>1.007951678</v>
      </c>
      <c r="R791" s="135">
        <v>1.6000000000000001E-3</v>
      </c>
      <c r="S791" s="126"/>
      <c r="T791" s="126">
        <v>-0.103872702</v>
      </c>
      <c r="U791" s="126">
        <v>8.4059724000000002E-2</v>
      </c>
      <c r="V791" s="126">
        <v>-2.9131743000000002E-2</v>
      </c>
      <c r="W791" s="126">
        <v>1.8520312000000001E-2</v>
      </c>
      <c r="X791" s="126">
        <v>-2.5883666999999999E-2</v>
      </c>
      <c r="Y791" s="126">
        <v>0.94524788299999996</v>
      </c>
      <c r="Z791" s="135">
        <v>-1.12E-2</v>
      </c>
      <c r="AA791" s="126"/>
      <c r="AB791" s="126"/>
      <c r="AC791" s="126"/>
      <c r="AD791" s="126"/>
      <c r="AE791" s="126"/>
      <c r="AF791" s="135">
        <v>1.2800000000000001E-2</v>
      </c>
      <c r="AG791" s="126">
        <v>6.2703795000000007E-2</v>
      </c>
      <c r="AH791" s="126"/>
      <c r="AI791" s="126"/>
      <c r="AJ791" s="126"/>
      <c r="AK791" s="126"/>
    </row>
    <row r="792" spans="1:37" ht="18" customHeight="1">
      <c r="A792" s="126"/>
      <c r="B792" s="126"/>
      <c r="C792" s="126"/>
      <c r="D792" s="126"/>
      <c r="E792" s="126"/>
      <c r="F792" s="134">
        <v>41974</v>
      </c>
      <c r="G792" s="134">
        <v>39052</v>
      </c>
      <c r="H792" s="134">
        <v>41244</v>
      </c>
      <c r="I792" s="134">
        <v>39417</v>
      </c>
      <c r="J792" s="134">
        <v>41974</v>
      </c>
      <c r="K792" s="126"/>
      <c r="L792" s="126">
        <v>9.7781324000000003E-2</v>
      </c>
      <c r="M792" s="126">
        <v>0.162901881</v>
      </c>
      <c r="N792" s="126">
        <v>0.103943622</v>
      </c>
      <c r="O792" s="126">
        <v>3.2035421000000001E-2</v>
      </c>
      <c r="P792" s="126">
        <v>9.7781324000000003E-2</v>
      </c>
      <c r="Q792" s="126">
        <v>1.6395856740000001</v>
      </c>
      <c r="R792" s="135">
        <v>0.10390000000000001</v>
      </c>
      <c r="S792" s="126"/>
      <c r="T792" s="126">
        <v>7.8593466000000001E-2</v>
      </c>
      <c r="U792" s="126">
        <v>0.106798614</v>
      </c>
      <c r="V792" s="126">
        <v>0.100915194</v>
      </c>
      <c r="W792" s="126">
        <v>1.0598691E-2</v>
      </c>
      <c r="X792" s="126">
        <v>7.8593466000000001E-2</v>
      </c>
      <c r="Y792" s="126">
        <v>1.4557182630000001</v>
      </c>
      <c r="Z792" s="135">
        <v>7.8E-2</v>
      </c>
      <c r="AA792" s="126"/>
      <c r="AB792" s="126"/>
      <c r="AC792" s="126"/>
      <c r="AD792" s="126"/>
      <c r="AE792" s="126"/>
      <c r="AF792" s="135">
        <v>2.5999999999999999E-2</v>
      </c>
      <c r="AG792" s="126">
        <v>0.18386741200000001</v>
      </c>
      <c r="AH792" s="126"/>
      <c r="AI792" s="126"/>
      <c r="AJ792" s="126"/>
      <c r="AK792" s="126"/>
    </row>
    <row r="793" spans="1:37" ht="18" customHeight="1">
      <c r="A793" s="126"/>
      <c r="B793" s="126"/>
      <c r="C793" s="126"/>
      <c r="D793" s="126"/>
      <c r="E793" s="126"/>
      <c r="F793" s="134">
        <v>40148</v>
      </c>
      <c r="G793" s="134">
        <v>40148</v>
      </c>
      <c r="H793" s="134">
        <v>43800</v>
      </c>
      <c r="I793" s="134">
        <v>39417</v>
      </c>
      <c r="J793" s="134">
        <v>44896</v>
      </c>
      <c r="K793" s="126"/>
      <c r="L793" s="126">
        <v>0.114944221</v>
      </c>
      <c r="M793" s="126">
        <v>0.114944221</v>
      </c>
      <c r="N793" s="126">
        <v>0.14133490000000001</v>
      </c>
      <c r="O793" s="126">
        <v>3.2035421000000001E-2</v>
      </c>
      <c r="P793" s="126">
        <v>-7.6337504E-2</v>
      </c>
      <c r="Q793" s="126">
        <v>1.3866922859999999</v>
      </c>
      <c r="R793" s="135">
        <v>6.7599999999999993E-2</v>
      </c>
      <c r="S793" s="126"/>
      <c r="T793" s="126">
        <v>8.4059724000000002E-2</v>
      </c>
      <c r="U793" s="126">
        <v>8.4059724000000002E-2</v>
      </c>
      <c r="V793" s="126">
        <v>0.134180562</v>
      </c>
      <c r="W793" s="126">
        <v>1.0598691E-2</v>
      </c>
      <c r="X793" s="126">
        <v>-0.100910782</v>
      </c>
      <c r="Y793" s="126">
        <v>1.236132952</v>
      </c>
      <c r="Z793" s="135">
        <v>4.3299999999999998E-2</v>
      </c>
      <c r="AA793" s="126"/>
      <c r="AB793" s="126"/>
      <c r="AC793" s="126"/>
      <c r="AD793" s="126"/>
      <c r="AE793" s="126"/>
      <c r="AF793" s="135">
        <v>2.4299999999999999E-2</v>
      </c>
      <c r="AG793" s="126">
        <v>0.15055933299999999</v>
      </c>
      <c r="AH793" s="126"/>
      <c r="AI793" s="126"/>
      <c r="AJ793" s="126"/>
      <c r="AK793" s="126"/>
    </row>
    <row r="794" spans="1:37" ht="18" customHeight="1">
      <c r="A794" s="126"/>
      <c r="B794" s="126"/>
      <c r="C794" s="126"/>
      <c r="D794" s="126"/>
      <c r="E794" s="126"/>
      <c r="F794" s="134">
        <v>41244</v>
      </c>
      <c r="G794" s="134">
        <v>38322</v>
      </c>
      <c r="H794" s="134">
        <v>39417</v>
      </c>
      <c r="I794" s="134">
        <v>38322</v>
      </c>
      <c r="J794" s="134">
        <v>44531</v>
      </c>
      <c r="K794" s="126"/>
      <c r="L794" s="126">
        <v>0.103943622</v>
      </c>
      <c r="M794" s="126">
        <v>0.22464052400000001</v>
      </c>
      <c r="N794" s="126">
        <v>3.2035421000000001E-2</v>
      </c>
      <c r="O794" s="126">
        <v>0.22464052400000001</v>
      </c>
      <c r="P794" s="126">
        <v>0.16416114700000001</v>
      </c>
      <c r="Q794" s="126">
        <v>2.115775132</v>
      </c>
      <c r="R794" s="135">
        <v>0.16170000000000001</v>
      </c>
      <c r="S794" s="126"/>
      <c r="T794" s="126">
        <v>0.100915194</v>
      </c>
      <c r="U794" s="126">
        <v>0.13047150199999999</v>
      </c>
      <c r="V794" s="126">
        <v>1.0598691E-2</v>
      </c>
      <c r="W794" s="126">
        <v>0.13047150199999999</v>
      </c>
      <c r="X794" s="126">
        <v>0.116135562</v>
      </c>
      <c r="Y794" s="126">
        <v>1.630020271</v>
      </c>
      <c r="Z794" s="135">
        <v>0.1027</v>
      </c>
      <c r="AA794" s="126"/>
      <c r="AB794" s="126"/>
      <c r="AC794" s="126"/>
      <c r="AD794" s="126"/>
      <c r="AE794" s="126"/>
      <c r="AF794" s="135">
        <v>5.8999999999999997E-2</v>
      </c>
      <c r="AG794" s="126">
        <v>0.48575486200000001</v>
      </c>
      <c r="AH794" s="126"/>
      <c r="AI794" s="126"/>
      <c r="AJ794" s="126"/>
      <c r="AK794" s="126"/>
    </row>
    <row r="795" spans="1:37" ht="18" customHeight="1">
      <c r="A795" s="126"/>
      <c r="B795" s="126"/>
      <c r="C795" s="126"/>
      <c r="D795" s="126"/>
      <c r="E795" s="126"/>
      <c r="F795" s="134">
        <v>43800</v>
      </c>
      <c r="G795" s="134">
        <v>42339</v>
      </c>
      <c r="H795" s="134">
        <v>43800</v>
      </c>
      <c r="I795" s="134">
        <v>43070</v>
      </c>
      <c r="J795" s="134">
        <v>41974</v>
      </c>
      <c r="K795" s="126"/>
      <c r="L795" s="126">
        <v>0.14133490000000001</v>
      </c>
      <c r="M795" s="126">
        <v>4.2629688999999998E-2</v>
      </c>
      <c r="N795" s="126">
        <v>0.14133490000000001</v>
      </c>
      <c r="O795" s="126">
        <v>5.8498151999999998E-2</v>
      </c>
      <c r="P795" s="126">
        <v>9.7781324000000003E-2</v>
      </c>
      <c r="Q795" s="126">
        <v>1.618628145</v>
      </c>
      <c r="R795" s="135">
        <v>0.1011</v>
      </c>
      <c r="S795" s="126"/>
      <c r="T795" s="126">
        <v>0.134180562</v>
      </c>
      <c r="U795" s="126">
        <v>1.8520312000000001E-2</v>
      </c>
      <c r="V795" s="126">
        <v>0.134180562</v>
      </c>
      <c r="W795" s="126">
        <v>4.6875676999999998E-2</v>
      </c>
      <c r="X795" s="126">
        <v>7.8593466000000001E-2</v>
      </c>
      <c r="Y795" s="126">
        <v>1.510363846</v>
      </c>
      <c r="Z795" s="135">
        <v>8.5999999999999993E-2</v>
      </c>
      <c r="AA795" s="126"/>
      <c r="AB795" s="126"/>
      <c r="AC795" s="126"/>
      <c r="AD795" s="126"/>
      <c r="AE795" s="126"/>
      <c r="AF795" s="135">
        <v>1.5100000000000001E-2</v>
      </c>
      <c r="AG795" s="126">
        <v>0.10826429899999999</v>
      </c>
      <c r="AH795" s="126"/>
      <c r="AI795" s="126"/>
      <c r="AJ795" s="126"/>
      <c r="AK795" s="126"/>
    </row>
    <row r="796" spans="1:37" ht="18" customHeight="1">
      <c r="A796" s="126"/>
      <c r="B796" s="126"/>
      <c r="C796" s="126"/>
      <c r="D796" s="126"/>
      <c r="E796" s="126"/>
      <c r="F796" s="134">
        <v>40513</v>
      </c>
      <c r="G796" s="134">
        <v>40878</v>
      </c>
      <c r="H796" s="134">
        <v>43070</v>
      </c>
      <c r="I796" s="134">
        <v>41244</v>
      </c>
      <c r="J796" s="134">
        <v>39052</v>
      </c>
      <c r="K796" s="126"/>
      <c r="L796" s="126">
        <v>-2.3338489999999998E-3</v>
      </c>
      <c r="M796" s="126">
        <v>-5.5772149E-2</v>
      </c>
      <c r="N796" s="126">
        <v>5.8498151999999998E-2</v>
      </c>
      <c r="O796" s="126">
        <v>0.103943622</v>
      </c>
      <c r="P796" s="126">
        <v>0.162901881</v>
      </c>
      <c r="Q796" s="126">
        <v>1.306350873</v>
      </c>
      <c r="R796" s="135">
        <v>5.4899999999999997E-2</v>
      </c>
      <c r="S796" s="126"/>
      <c r="T796" s="126">
        <v>-1.3027189E-2</v>
      </c>
      <c r="U796" s="126">
        <v>-5.3316501000000002E-2</v>
      </c>
      <c r="V796" s="126">
        <v>4.6875676999999998E-2</v>
      </c>
      <c r="W796" s="126">
        <v>0.100915194</v>
      </c>
      <c r="X796" s="126">
        <v>0.106798614</v>
      </c>
      <c r="Y796" s="126">
        <v>1.207130185</v>
      </c>
      <c r="Z796" s="135">
        <v>3.8399999999999997E-2</v>
      </c>
      <c r="AA796" s="126"/>
      <c r="AB796" s="126"/>
      <c r="AC796" s="126"/>
      <c r="AD796" s="126"/>
      <c r="AE796" s="126"/>
      <c r="AF796" s="135">
        <v>1.6500000000000001E-2</v>
      </c>
      <c r="AG796" s="126">
        <v>9.9220688000000001E-2</v>
      </c>
      <c r="AH796" s="126"/>
      <c r="AI796" s="126"/>
      <c r="AJ796" s="126"/>
      <c r="AK796" s="126"/>
    </row>
    <row r="797" spans="1:37" ht="18" customHeight="1">
      <c r="A797" s="126"/>
      <c r="B797" s="126"/>
      <c r="C797" s="126"/>
      <c r="D797" s="126"/>
      <c r="E797" s="126"/>
      <c r="F797" s="134">
        <v>44896</v>
      </c>
      <c r="G797" s="134">
        <v>42705</v>
      </c>
      <c r="H797" s="134">
        <v>38322</v>
      </c>
      <c r="I797" s="134">
        <v>39783</v>
      </c>
      <c r="J797" s="134">
        <v>40878</v>
      </c>
      <c r="K797" s="126"/>
      <c r="L797" s="126">
        <v>-7.6337504E-2</v>
      </c>
      <c r="M797" s="126">
        <v>4.8077380000000003E-2</v>
      </c>
      <c r="N797" s="126">
        <v>0.22464052400000001</v>
      </c>
      <c r="O797" s="126">
        <v>-0.29750054799999998</v>
      </c>
      <c r="P797" s="126">
        <v>-5.5772149E-2</v>
      </c>
      <c r="Q797" s="126">
        <v>0.85479611899999997</v>
      </c>
      <c r="R797" s="135">
        <v>-3.09E-2</v>
      </c>
      <c r="S797" s="126"/>
      <c r="T797" s="126">
        <v>-0.100910782</v>
      </c>
      <c r="U797" s="126">
        <v>3.7457123000000002E-2</v>
      </c>
      <c r="V797" s="126">
        <v>0.13047150199999999</v>
      </c>
      <c r="W797" s="126">
        <v>-0.25525298200000002</v>
      </c>
      <c r="X797" s="126">
        <v>-5.3316501000000002E-2</v>
      </c>
      <c r="Y797" s="126">
        <v>0.78540824600000003</v>
      </c>
      <c r="Z797" s="135">
        <v>-4.7199999999999999E-2</v>
      </c>
      <c r="AA797" s="126"/>
      <c r="AB797" s="126"/>
      <c r="AC797" s="126"/>
      <c r="AD797" s="126"/>
      <c r="AE797" s="126"/>
      <c r="AF797" s="135">
        <v>1.6299999999999999E-2</v>
      </c>
      <c r="AG797" s="126">
        <v>6.9387873000000003E-2</v>
      </c>
      <c r="AH797" s="126"/>
      <c r="AI797" s="126"/>
      <c r="AJ797" s="126"/>
      <c r="AK797" s="126"/>
    </row>
    <row r="798" spans="1:37" ht="18" customHeight="1">
      <c r="A798" s="126"/>
      <c r="B798" s="126"/>
      <c r="C798" s="126"/>
      <c r="D798" s="126"/>
      <c r="E798" s="126"/>
      <c r="F798" s="134">
        <v>42705</v>
      </c>
      <c r="G798" s="134">
        <v>44166</v>
      </c>
      <c r="H798" s="134">
        <v>40513</v>
      </c>
      <c r="I798" s="134">
        <v>37956</v>
      </c>
      <c r="J798" s="134">
        <v>44896</v>
      </c>
      <c r="K798" s="126"/>
      <c r="L798" s="126">
        <v>4.8077380000000003E-2</v>
      </c>
      <c r="M798" s="126">
        <v>-2.7078563999999999E-2</v>
      </c>
      <c r="N798" s="126">
        <v>-2.3338489999999998E-3</v>
      </c>
      <c r="O798" s="126">
        <v>5.7538615000000001E-2</v>
      </c>
      <c r="P798" s="126">
        <v>-7.6337504E-2</v>
      </c>
      <c r="Q798" s="126">
        <v>0.99986608700000001</v>
      </c>
      <c r="R798" s="135">
        <v>0</v>
      </c>
      <c r="S798" s="126"/>
      <c r="T798" s="126">
        <v>3.7457123000000002E-2</v>
      </c>
      <c r="U798" s="126">
        <v>-2.9131743000000002E-2</v>
      </c>
      <c r="V798" s="126">
        <v>-1.3027189E-2</v>
      </c>
      <c r="W798" s="126">
        <v>2.2718952000000001E-2</v>
      </c>
      <c r="X798" s="126">
        <v>-0.100910782</v>
      </c>
      <c r="Y798" s="126">
        <v>0.920449042</v>
      </c>
      <c r="Z798" s="135">
        <v>-1.6400000000000001E-2</v>
      </c>
      <c r="AA798" s="126"/>
      <c r="AB798" s="126"/>
      <c r="AC798" s="126"/>
      <c r="AD798" s="126"/>
      <c r="AE798" s="126"/>
      <c r="AF798" s="135">
        <v>1.6400000000000001E-2</v>
      </c>
      <c r="AG798" s="126">
        <v>7.9417045000000006E-2</v>
      </c>
      <c r="AH798" s="126"/>
      <c r="AI798" s="126"/>
      <c r="AJ798" s="126"/>
      <c r="AK798" s="126"/>
    </row>
    <row r="799" spans="1:37" ht="18" customHeight="1">
      <c r="A799" s="126"/>
      <c r="B799" s="126"/>
      <c r="C799" s="126"/>
      <c r="D799" s="126"/>
      <c r="E799" s="126"/>
      <c r="F799" s="134">
        <v>41974</v>
      </c>
      <c r="G799" s="134">
        <v>41244</v>
      </c>
      <c r="H799" s="134">
        <v>44166</v>
      </c>
      <c r="I799" s="134">
        <v>41974</v>
      </c>
      <c r="J799" s="134">
        <v>41974</v>
      </c>
      <c r="K799" s="126"/>
      <c r="L799" s="126">
        <v>9.7781324000000003E-2</v>
      </c>
      <c r="M799" s="126">
        <v>0.103943622</v>
      </c>
      <c r="N799" s="126">
        <v>-2.7078563999999999E-2</v>
      </c>
      <c r="O799" s="126">
        <v>9.7781324000000003E-2</v>
      </c>
      <c r="P799" s="126">
        <v>9.7781324000000003E-2</v>
      </c>
      <c r="Q799" s="126">
        <v>1.4480372669999999</v>
      </c>
      <c r="R799" s="135">
        <v>7.6899999999999996E-2</v>
      </c>
      <c r="S799" s="126"/>
      <c r="T799" s="126">
        <v>7.8593466000000001E-2</v>
      </c>
      <c r="U799" s="126">
        <v>0.100915194</v>
      </c>
      <c r="V799" s="126">
        <v>-2.9131743000000002E-2</v>
      </c>
      <c r="W799" s="126">
        <v>7.8593466000000001E-2</v>
      </c>
      <c r="X799" s="126">
        <v>7.8593466000000001E-2</v>
      </c>
      <c r="Y799" s="126">
        <v>1.3601076459999999</v>
      </c>
      <c r="Z799" s="135">
        <v>6.3399999999999998E-2</v>
      </c>
      <c r="AA799" s="126"/>
      <c r="AB799" s="126"/>
      <c r="AC799" s="126"/>
      <c r="AD799" s="126"/>
      <c r="AE799" s="126"/>
      <c r="AF799" s="135">
        <v>1.34E-2</v>
      </c>
      <c r="AG799" s="126">
        <v>8.7929620999999999E-2</v>
      </c>
      <c r="AH799" s="126"/>
      <c r="AI799" s="126"/>
      <c r="AJ799" s="126"/>
      <c r="AK799" s="126"/>
    </row>
    <row r="800" spans="1:37" ht="18" customHeight="1">
      <c r="A800" s="126"/>
      <c r="B800" s="126"/>
      <c r="C800" s="126"/>
      <c r="D800" s="126"/>
      <c r="E800" s="126"/>
      <c r="F800" s="134">
        <v>38687</v>
      </c>
      <c r="G800" s="134">
        <v>42339</v>
      </c>
      <c r="H800" s="134">
        <v>39417</v>
      </c>
      <c r="I800" s="134">
        <v>37591</v>
      </c>
      <c r="J800" s="134">
        <v>42339</v>
      </c>
      <c r="K800" s="126"/>
      <c r="L800" s="126">
        <v>0.15985938099999999</v>
      </c>
      <c r="M800" s="126">
        <v>4.2629688999999998E-2</v>
      </c>
      <c r="N800" s="126">
        <v>3.2035421000000001E-2</v>
      </c>
      <c r="O800" s="126">
        <v>-0.110106469</v>
      </c>
      <c r="P800" s="126">
        <v>4.2629688999999998E-2</v>
      </c>
      <c r="Q800" s="126">
        <v>1.1818106509999999</v>
      </c>
      <c r="R800" s="135">
        <v>3.4000000000000002E-2</v>
      </c>
      <c r="S800" s="126"/>
      <c r="T800" s="126">
        <v>0.12530372300000001</v>
      </c>
      <c r="U800" s="126">
        <v>1.8520312000000001E-2</v>
      </c>
      <c r="V800" s="126">
        <v>1.0598691E-2</v>
      </c>
      <c r="W800" s="126">
        <v>-0.103872702</v>
      </c>
      <c r="X800" s="126">
        <v>1.8520312000000001E-2</v>
      </c>
      <c r="Y800" s="126">
        <v>1.071511573</v>
      </c>
      <c r="Z800" s="135">
        <v>1.3899999999999999E-2</v>
      </c>
      <c r="AA800" s="126"/>
      <c r="AB800" s="126"/>
      <c r="AC800" s="126"/>
      <c r="AD800" s="126"/>
      <c r="AE800" s="126"/>
      <c r="AF800" s="135">
        <v>2.01E-2</v>
      </c>
      <c r="AG800" s="126">
        <v>0.11029907799999999</v>
      </c>
      <c r="AH800" s="126"/>
      <c r="AI800" s="126"/>
      <c r="AJ800" s="126"/>
      <c r="AK800" s="126"/>
    </row>
    <row r="801" spans="1:37" ht="18" customHeight="1">
      <c r="A801" s="126"/>
      <c r="B801" s="126"/>
      <c r="C801" s="126"/>
      <c r="D801" s="126"/>
      <c r="E801" s="126"/>
      <c r="F801" s="134">
        <v>39052</v>
      </c>
      <c r="G801" s="134">
        <v>40148</v>
      </c>
      <c r="H801" s="134">
        <v>44531</v>
      </c>
      <c r="I801" s="134">
        <v>41609</v>
      </c>
      <c r="J801" s="134">
        <v>38687</v>
      </c>
      <c r="K801" s="126"/>
      <c r="L801" s="126">
        <v>0.162901881</v>
      </c>
      <c r="M801" s="126">
        <v>0.114944221</v>
      </c>
      <c r="N801" s="126">
        <v>0.16416114700000001</v>
      </c>
      <c r="O801" s="126">
        <v>0.17569069600000001</v>
      </c>
      <c r="P801" s="126">
        <v>0.15985938099999999</v>
      </c>
      <c r="Q801" s="126">
        <v>2.176150142</v>
      </c>
      <c r="R801" s="135">
        <v>0.16830000000000001</v>
      </c>
      <c r="S801" s="126"/>
      <c r="T801" s="126">
        <v>0.106798614</v>
      </c>
      <c r="U801" s="126">
        <v>8.4059724000000002E-2</v>
      </c>
      <c r="V801" s="126">
        <v>0.116135562</v>
      </c>
      <c r="W801" s="126">
        <v>0.152406498</v>
      </c>
      <c r="X801" s="126">
        <v>0.12530372300000001</v>
      </c>
      <c r="Y801" s="126">
        <v>1.7944599640000001</v>
      </c>
      <c r="Z801" s="135">
        <v>0.1241</v>
      </c>
      <c r="AA801" s="126"/>
      <c r="AB801" s="126"/>
      <c r="AC801" s="126"/>
      <c r="AD801" s="126"/>
      <c r="AE801" s="126"/>
      <c r="AF801" s="135">
        <v>4.4200000000000003E-2</v>
      </c>
      <c r="AG801" s="126">
        <v>0.38169017799999999</v>
      </c>
      <c r="AH801" s="126"/>
      <c r="AI801" s="126"/>
      <c r="AJ801" s="126"/>
      <c r="AK801" s="126"/>
    </row>
    <row r="802" spans="1:37" ht="18" customHeight="1">
      <c r="A802" s="126"/>
      <c r="B802" s="126"/>
      <c r="C802" s="126"/>
      <c r="D802" s="126"/>
      <c r="E802" s="126"/>
      <c r="F802" s="134">
        <v>38322</v>
      </c>
      <c r="G802" s="134">
        <v>37591</v>
      </c>
      <c r="H802" s="134">
        <v>41244</v>
      </c>
      <c r="I802" s="134">
        <v>43800</v>
      </c>
      <c r="J802" s="134">
        <v>41609</v>
      </c>
      <c r="K802" s="126"/>
      <c r="L802" s="126">
        <v>0.22464052400000001</v>
      </c>
      <c r="M802" s="126">
        <v>-0.110106469</v>
      </c>
      <c r="N802" s="126">
        <v>0.103943622</v>
      </c>
      <c r="O802" s="126">
        <v>0.14133490000000001</v>
      </c>
      <c r="P802" s="126">
        <v>0.17569069600000001</v>
      </c>
      <c r="Q802" s="126">
        <v>1.7083077719999999</v>
      </c>
      <c r="R802" s="135">
        <v>0.113</v>
      </c>
      <c r="S802" s="126"/>
      <c r="T802" s="126">
        <v>0.13047150199999999</v>
      </c>
      <c r="U802" s="126">
        <v>-0.103872702</v>
      </c>
      <c r="V802" s="126">
        <v>0.100915194</v>
      </c>
      <c r="W802" s="126">
        <v>0.134180562</v>
      </c>
      <c r="X802" s="126">
        <v>0.152406498</v>
      </c>
      <c r="Y802" s="126">
        <v>1.513010014</v>
      </c>
      <c r="Z802" s="135">
        <v>8.6300000000000002E-2</v>
      </c>
      <c r="AA802" s="126"/>
      <c r="AB802" s="126"/>
      <c r="AC802" s="126"/>
      <c r="AD802" s="126"/>
      <c r="AE802" s="126"/>
      <c r="AF802" s="135">
        <v>2.6700000000000002E-2</v>
      </c>
      <c r="AG802" s="126">
        <v>0.19529775799999999</v>
      </c>
      <c r="AH802" s="126"/>
      <c r="AI802" s="126"/>
      <c r="AJ802" s="126"/>
      <c r="AK802" s="126"/>
    </row>
    <row r="803" spans="1:37" ht="18" customHeight="1">
      <c r="A803" s="126"/>
      <c r="B803" s="126"/>
      <c r="C803" s="126"/>
      <c r="D803" s="126"/>
      <c r="E803" s="126"/>
      <c r="F803" s="134">
        <v>40513</v>
      </c>
      <c r="G803" s="134">
        <v>38322</v>
      </c>
      <c r="H803" s="134">
        <v>43070</v>
      </c>
      <c r="I803" s="134">
        <v>44896</v>
      </c>
      <c r="J803" s="134">
        <v>42339</v>
      </c>
      <c r="K803" s="126"/>
      <c r="L803" s="126">
        <v>-2.3338489999999998E-3</v>
      </c>
      <c r="M803" s="126">
        <v>0.22464052400000001</v>
      </c>
      <c r="N803" s="126">
        <v>5.8498151999999998E-2</v>
      </c>
      <c r="O803" s="126">
        <v>-7.6337504E-2</v>
      </c>
      <c r="P803" s="126">
        <v>4.2629688999999998E-2</v>
      </c>
      <c r="Q803" s="126">
        <v>1.2803033130000001</v>
      </c>
      <c r="R803" s="135">
        <v>5.0700000000000002E-2</v>
      </c>
      <c r="S803" s="126"/>
      <c r="T803" s="126">
        <v>-1.3027189E-2</v>
      </c>
      <c r="U803" s="126">
        <v>0.13047150199999999</v>
      </c>
      <c r="V803" s="126">
        <v>4.6875676999999998E-2</v>
      </c>
      <c r="W803" s="126">
        <v>-0.100910782</v>
      </c>
      <c r="X803" s="126">
        <v>1.8520312000000001E-2</v>
      </c>
      <c r="Y803" s="126">
        <v>1.08537931</v>
      </c>
      <c r="Z803" s="135">
        <v>1.6500000000000001E-2</v>
      </c>
      <c r="AA803" s="126"/>
      <c r="AB803" s="126"/>
      <c r="AC803" s="126"/>
      <c r="AD803" s="126"/>
      <c r="AE803" s="126"/>
      <c r="AF803" s="135">
        <v>3.4099999999999998E-2</v>
      </c>
      <c r="AG803" s="126">
        <v>0.19492400300000001</v>
      </c>
      <c r="AH803" s="126"/>
      <c r="AI803" s="126"/>
      <c r="AJ803" s="126"/>
      <c r="AK803" s="126"/>
    </row>
    <row r="804" spans="1:37" ht="18" customHeight="1">
      <c r="A804" s="126"/>
      <c r="B804" s="126"/>
      <c r="C804" s="126"/>
      <c r="D804" s="126"/>
      <c r="E804" s="126"/>
      <c r="F804" s="134">
        <v>38687</v>
      </c>
      <c r="G804" s="134">
        <v>44896</v>
      </c>
      <c r="H804" s="134">
        <v>44896</v>
      </c>
      <c r="I804" s="134">
        <v>37591</v>
      </c>
      <c r="J804" s="134">
        <v>43070</v>
      </c>
      <c r="K804" s="126"/>
      <c r="L804" s="126">
        <v>0.15985938099999999</v>
      </c>
      <c r="M804" s="126">
        <v>-7.6337504E-2</v>
      </c>
      <c r="N804" s="126">
        <v>-7.6337504E-2</v>
      </c>
      <c r="O804" s="126">
        <v>-0.110106469</v>
      </c>
      <c r="P804" s="126">
        <v>5.8498151999999998E-2</v>
      </c>
      <c r="Q804" s="126">
        <v>0.95654835000000005</v>
      </c>
      <c r="R804" s="135">
        <v>-8.8000000000000005E-3</v>
      </c>
      <c r="S804" s="126"/>
      <c r="T804" s="126">
        <v>0.12530372300000001</v>
      </c>
      <c r="U804" s="126">
        <v>-0.100910782</v>
      </c>
      <c r="V804" s="126">
        <v>-0.100910782</v>
      </c>
      <c r="W804" s="126">
        <v>-0.103872702</v>
      </c>
      <c r="X804" s="126">
        <v>4.6875676999999998E-2</v>
      </c>
      <c r="Y804" s="126">
        <v>0.87501446199999999</v>
      </c>
      <c r="Z804" s="135">
        <v>-2.63E-2</v>
      </c>
      <c r="AA804" s="126"/>
      <c r="AB804" s="126"/>
      <c r="AC804" s="126"/>
      <c r="AD804" s="126"/>
      <c r="AE804" s="126"/>
      <c r="AF804" s="135">
        <v>1.7500000000000002E-2</v>
      </c>
      <c r="AG804" s="126">
        <v>8.1533887999999999E-2</v>
      </c>
      <c r="AH804" s="126"/>
      <c r="AI804" s="126"/>
      <c r="AJ804" s="126"/>
      <c r="AK804" s="126"/>
    </row>
    <row r="805" spans="1:37" ht="18" customHeight="1">
      <c r="A805" s="126"/>
      <c r="B805" s="126"/>
      <c r="C805" s="126"/>
      <c r="D805" s="126"/>
      <c r="E805" s="126"/>
      <c r="F805" s="134">
        <v>39052</v>
      </c>
      <c r="G805" s="134">
        <v>39417</v>
      </c>
      <c r="H805" s="134">
        <v>43070</v>
      </c>
      <c r="I805" s="134">
        <v>40878</v>
      </c>
      <c r="J805" s="134">
        <v>39417</v>
      </c>
      <c r="K805" s="126"/>
      <c r="L805" s="126">
        <v>0.162901881</v>
      </c>
      <c r="M805" s="126">
        <v>3.2035421000000001E-2</v>
      </c>
      <c r="N805" s="126">
        <v>5.8498151999999998E-2</v>
      </c>
      <c r="O805" s="126">
        <v>-5.5772149E-2</v>
      </c>
      <c r="P805" s="126">
        <v>3.2035421000000001E-2</v>
      </c>
      <c r="Q805" s="126">
        <v>1.2582208850000001</v>
      </c>
      <c r="R805" s="135">
        <v>4.7E-2</v>
      </c>
      <c r="S805" s="126"/>
      <c r="T805" s="126">
        <v>0.106798614</v>
      </c>
      <c r="U805" s="126">
        <v>1.0598691E-2</v>
      </c>
      <c r="V805" s="126">
        <v>4.6875676999999998E-2</v>
      </c>
      <c r="W805" s="126">
        <v>-5.3316501000000002E-2</v>
      </c>
      <c r="X805" s="126">
        <v>1.0598691E-2</v>
      </c>
      <c r="Y805" s="126">
        <v>1.129251668</v>
      </c>
      <c r="Z805" s="135">
        <v>2.46E-2</v>
      </c>
      <c r="AA805" s="126"/>
      <c r="AB805" s="126"/>
      <c r="AC805" s="126"/>
      <c r="AD805" s="126"/>
      <c r="AE805" s="126"/>
      <c r="AF805" s="135">
        <v>2.24E-2</v>
      </c>
      <c r="AG805" s="126">
        <v>0.128969217</v>
      </c>
      <c r="AH805" s="126"/>
      <c r="AI805" s="126"/>
      <c r="AJ805" s="126"/>
      <c r="AK805" s="126"/>
    </row>
    <row r="806" spans="1:37" ht="18" customHeight="1">
      <c r="A806" s="126"/>
      <c r="B806" s="126"/>
      <c r="C806" s="126"/>
      <c r="D806" s="126"/>
      <c r="E806" s="126"/>
      <c r="F806" s="134">
        <v>40148</v>
      </c>
      <c r="G806" s="134">
        <v>39417</v>
      </c>
      <c r="H806" s="134">
        <v>41974</v>
      </c>
      <c r="I806" s="134">
        <v>39417</v>
      </c>
      <c r="J806" s="134">
        <v>44166</v>
      </c>
      <c r="K806" s="126"/>
      <c r="L806" s="126">
        <v>0.114944221</v>
      </c>
      <c r="M806" s="126">
        <v>3.2035421000000001E-2</v>
      </c>
      <c r="N806" s="126">
        <v>9.7781324000000003E-2</v>
      </c>
      <c r="O806" s="126">
        <v>3.2035421000000001E-2</v>
      </c>
      <c r="P806" s="126">
        <v>-2.7078563999999999E-2</v>
      </c>
      <c r="Q806" s="126">
        <v>1.2836631469999999</v>
      </c>
      <c r="R806" s="135">
        <v>5.1200000000000002E-2</v>
      </c>
      <c r="S806" s="126"/>
      <c r="T806" s="126">
        <v>8.4059724000000002E-2</v>
      </c>
      <c r="U806" s="126">
        <v>1.0598691E-2</v>
      </c>
      <c r="V806" s="126">
        <v>7.8593466000000001E-2</v>
      </c>
      <c r="W806" s="126">
        <v>1.0598691E-2</v>
      </c>
      <c r="X806" s="126">
        <v>-2.9131743000000002E-2</v>
      </c>
      <c r="Y806" s="126">
        <v>1.1673296959999999</v>
      </c>
      <c r="Z806" s="135">
        <v>3.1399999999999997E-2</v>
      </c>
      <c r="AA806" s="126"/>
      <c r="AB806" s="126"/>
      <c r="AC806" s="126"/>
      <c r="AD806" s="126"/>
      <c r="AE806" s="126"/>
      <c r="AF806" s="135">
        <v>1.9800000000000002E-2</v>
      </c>
      <c r="AG806" s="126">
        <v>0.116333451</v>
      </c>
      <c r="AH806" s="126"/>
      <c r="AI806" s="126"/>
      <c r="AJ806" s="126"/>
      <c r="AK806" s="126"/>
    </row>
    <row r="807" spans="1:37" ht="18" customHeight="1">
      <c r="A807" s="126"/>
      <c r="B807" s="126"/>
      <c r="C807" s="126"/>
      <c r="D807" s="126"/>
      <c r="E807" s="126"/>
      <c r="F807" s="134">
        <v>42339</v>
      </c>
      <c r="G807" s="134">
        <v>37956</v>
      </c>
      <c r="H807" s="134">
        <v>40148</v>
      </c>
      <c r="I807" s="134">
        <v>37591</v>
      </c>
      <c r="J807" s="134">
        <v>40878</v>
      </c>
      <c r="K807" s="126"/>
      <c r="L807" s="126">
        <v>4.2629688999999998E-2</v>
      </c>
      <c r="M807" s="126">
        <v>5.7538615000000001E-2</v>
      </c>
      <c r="N807" s="126">
        <v>0.114944221</v>
      </c>
      <c r="O807" s="126">
        <v>-0.110106469</v>
      </c>
      <c r="P807" s="126">
        <v>-5.5772149E-2</v>
      </c>
      <c r="Q807" s="126">
        <v>1.0504660349999999</v>
      </c>
      <c r="R807" s="135">
        <v>9.9000000000000008E-3</v>
      </c>
      <c r="S807" s="126"/>
      <c r="T807" s="126">
        <v>1.8520312000000001E-2</v>
      </c>
      <c r="U807" s="126">
        <v>2.2718952000000001E-2</v>
      </c>
      <c r="V807" s="126">
        <v>8.4059724000000002E-2</v>
      </c>
      <c r="W807" s="126">
        <v>-0.103872702</v>
      </c>
      <c r="X807" s="126">
        <v>-5.3316501000000002E-2</v>
      </c>
      <c r="Y807" s="126">
        <v>0.96861291599999999</v>
      </c>
      <c r="Z807" s="135">
        <v>-6.4000000000000003E-3</v>
      </c>
      <c r="AA807" s="126"/>
      <c r="AB807" s="126"/>
      <c r="AC807" s="126"/>
      <c r="AD807" s="126"/>
      <c r="AE807" s="126"/>
      <c r="AF807" s="135">
        <v>1.6299999999999999E-2</v>
      </c>
      <c r="AG807" s="126">
        <v>8.1853119000000002E-2</v>
      </c>
      <c r="AH807" s="126"/>
      <c r="AI807" s="126"/>
      <c r="AJ807" s="126"/>
      <c r="AK807" s="126"/>
    </row>
    <row r="808" spans="1:37" ht="18" customHeight="1">
      <c r="A808" s="126"/>
      <c r="B808" s="126"/>
      <c r="C808" s="126"/>
      <c r="D808" s="126"/>
      <c r="E808" s="126"/>
      <c r="F808" s="134">
        <v>44166</v>
      </c>
      <c r="G808" s="134">
        <v>44531</v>
      </c>
      <c r="H808" s="134">
        <v>39052</v>
      </c>
      <c r="I808" s="134">
        <v>40878</v>
      </c>
      <c r="J808" s="134">
        <v>41244</v>
      </c>
      <c r="K808" s="126"/>
      <c r="L808" s="126">
        <v>-2.7078563999999999E-2</v>
      </c>
      <c r="M808" s="126">
        <v>0.16416114700000001</v>
      </c>
      <c r="N808" s="126">
        <v>0.162901881</v>
      </c>
      <c r="O808" s="126">
        <v>-5.5772149E-2</v>
      </c>
      <c r="P808" s="126">
        <v>0.103943622</v>
      </c>
      <c r="Q808" s="126">
        <v>1.41645311</v>
      </c>
      <c r="R808" s="135">
        <v>7.2099999999999997E-2</v>
      </c>
      <c r="S808" s="126"/>
      <c r="T808" s="126">
        <v>-2.9131743000000002E-2</v>
      </c>
      <c r="U808" s="126">
        <v>0.116135562</v>
      </c>
      <c r="V808" s="126">
        <v>0.106798614</v>
      </c>
      <c r="W808" s="126">
        <v>-5.3316501000000002E-2</v>
      </c>
      <c r="X808" s="126">
        <v>0.100915194</v>
      </c>
      <c r="Y808" s="126">
        <v>1.2730315780000001</v>
      </c>
      <c r="Z808" s="135">
        <v>4.9500000000000002E-2</v>
      </c>
      <c r="AA808" s="126"/>
      <c r="AB808" s="126"/>
      <c r="AC808" s="126"/>
      <c r="AD808" s="126"/>
      <c r="AE808" s="126"/>
      <c r="AF808" s="135">
        <v>2.2599999999999999E-2</v>
      </c>
      <c r="AG808" s="126">
        <v>0.14342153199999999</v>
      </c>
      <c r="AH808" s="126"/>
      <c r="AI808" s="126"/>
      <c r="AJ808" s="126"/>
      <c r="AK808" s="126"/>
    </row>
    <row r="809" spans="1:37" ht="18" customHeight="1">
      <c r="A809" s="126"/>
      <c r="B809" s="126"/>
      <c r="C809" s="126"/>
      <c r="D809" s="126"/>
      <c r="E809" s="126"/>
      <c r="F809" s="134">
        <v>44896</v>
      </c>
      <c r="G809" s="134">
        <v>38687</v>
      </c>
      <c r="H809" s="134">
        <v>44531</v>
      </c>
      <c r="I809" s="134">
        <v>40148</v>
      </c>
      <c r="J809" s="134">
        <v>41974</v>
      </c>
      <c r="K809" s="126"/>
      <c r="L809" s="126">
        <v>-7.6337504E-2</v>
      </c>
      <c r="M809" s="126">
        <v>0.15985938099999999</v>
      </c>
      <c r="N809" s="126">
        <v>0.16416114700000001</v>
      </c>
      <c r="O809" s="126">
        <v>0.114944221</v>
      </c>
      <c r="P809" s="126">
        <v>9.7781324000000003E-2</v>
      </c>
      <c r="Q809" s="126">
        <v>1.584721322</v>
      </c>
      <c r="R809" s="135">
        <v>9.6500000000000002E-2</v>
      </c>
      <c r="S809" s="126"/>
      <c r="T809" s="126">
        <v>-0.100910782</v>
      </c>
      <c r="U809" s="126">
        <v>0.12530372300000001</v>
      </c>
      <c r="V809" s="126">
        <v>0.116135562</v>
      </c>
      <c r="W809" s="126">
        <v>8.4059724000000002E-2</v>
      </c>
      <c r="X809" s="126">
        <v>7.8593466000000001E-2</v>
      </c>
      <c r="Y809" s="126">
        <v>1.3541604840000001</v>
      </c>
      <c r="Z809" s="135">
        <v>6.25E-2</v>
      </c>
      <c r="AA809" s="126"/>
      <c r="AB809" s="126"/>
      <c r="AC809" s="126"/>
      <c r="AD809" s="126"/>
      <c r="AE809" s="126"/>
      <c r="AF809" s="135">
        <v>3.39E-2</v>
      </c>
      <c r="AG809" s="126">
        <v>0.23056083799999999</v>
      </c>
      <c r="AH809" s="126"/>
      <c r="AI809" s="126"/>
      <c r="AJ809" s="126"/>
      <c r="AK809" s="126"/>
    </row>
    <row r="810" spans="1:37" ht="18" customHeight="1">
      <c r="A810" s="126"/>
      <c r="B810" s="126"/>
      <c r="C810" s="126"/>
      <c r="D810" s="126"/>
      <c r="E810" s="126"/>
      <c r="F810" s="134">
        <v>37591</v>
      </c>
      <c r="G810" s="134">
        <v>43435</v>
      </c>
      <c r="H810" s="134">
        <v>40513</v>
      </c>
      <c r="I810" s="134">
        <v>40513</v>
      </c>
      <c r="J810" s="134">
        <v>43070</v>
      </c>
      <c r="K810" s="126"/>
      <c r="L810" s="126">
        <v>-0.110106469</v>
      </c>
      <c r="M810" s="126">
        <v>-1.2468648000000001E-2</v>
      </c>
      <c r="N810" s="126">
        <v>-2.3338489999999998E-3</v>
      </c>
      <c r="O810" s="126">
        <v>-2.3338489999999998E-3</v>
      </c>
      <c r="P810" s="126">
        <v>5.8498151999999998E-2</v>
      </c>
      <c r="Q810" s="126">
        <v>0.93356502399999997</v>
      </c>
      <c r="R810" s="135">
        <v>-1.37E-2</v>
      </c>
      <c r="S810" s="126"/>
      <c r="T810" s="126">
        <v>-0.103872702</v>
      </c>
      <c r="U810" s="126">
        <v>-2.5883666999999999E-2</v>
      </c>
      <c r="V810" s="126">
        <v>-1.3027189E-2</v>
      </c>
      <c r="W810" s="126">
        <v>-1.3027189E-2</v>
      </c>
      <c r="X810" s="126">
        <v>4.6875676999999998E-2</v>
      </c>
      <c r="Y810" s="126">
        <v>0.89678864400000002</v>
      </c>
      <c r="Z810" s="135">
        <v>-2.1600000000000001E-2</v>
      </c>
      <c r="AA810" s="126"/>
      <c r="AB810" s="126"/>
      <c r="AC810" s="126"/>
      <c r="AD810" s="126"/>
      <c r="AE810" s="126"/>
      <c r="AF810" s="135">
        <v>7.9000000000000008E-3</v>
      </c>
      <c r="AG810" s="126">
        <v>3.6776379999999997E-2</v>
      </c>
      <c r="AH810" s="126"/>
      <c r="AI810" s="126"/>
      <c r="AJ810" s="126"/>
      <c r="AK810" s="126"/>
    </row>
    <row r="811" spans="1:37" ht="18" customHeight="1">
      <c r="A811" s="126"/>
      <c r="B811" s="126"/>
      <c r="C811" s="126"/>
      <c r="D811" s="126"/>
      <c r="E811" s="126"/>
      <c r="F811" s="134">
        <v>43800</v>
      </c>
      <c r="G811" s="134">
        <v>44896</v>
      </c>
      <c r="H811" s="134">
        <v>44896</v>
      </c>
      <c r="I811" s="134">
        <v>44166</v>
      </c>
      <c r="J811" s="134">
        <v>44166</v>
      </c>
      <c r="K811" s="126"/>
      <c r="L811" s="126">
        <v>0.14133490000000001</v>
      </c>
      <c r="M811" s="126">
        <v>-7.6337504E-2</v>
      </c>
      <c r="N811" s="126">
        <v>-7.6337504E-2</v>
      </c>
      <c r="O811" s="126">
        <v>-2.7078563999999999E-2</v>
      </c>
      <c r="P811" s="126">
        <v>-2.7078563999999999E-2</v>
      </c>
      <c r="Q811" s="126">
        <v>0.93660163699999999</v>
      </c>
      <c r="R811" s="135">
        <v>-1.2999999999999999E-2</v>
      </c>
      <c r="S811" s="126"/>
      <c r="T811" s="126">
        <v>0.134180562</v>
      </c>
      <c r="U811" s="126">
        <v>-0.100910782</v>
      </c>
      <c r="V811" s="126">
        <v>-0.100910782</v>
      </c>
      <c r="W811" s="126">
        <v>-2.9131743000000002E-2</v>
      </c>
      <c r="X811" s="126">
        <v>-2.9131743000000002E-2</v>
      </c>
      <c r="Y811" s="126">
        <v>0.88169905599999998</v>
      </c>
      <c r="Z811" s="135">
        <v>-2.4899999999999999E-2</v>
      </c>
      <c r="AA811" s="126"/>
      <c r="AB811" s="126"/>
      <c r="AC811" s="126"/>
      <c r="AD811" s="126"/>
      <c r="AE811" s="126"/>
      <c r="AF811" s="135">
        <v>1.1900000000000001E-2</v>
      </c>
      <c r="AG811" s="126">
        <v>5.4902580999999999E-2</v>
      </c>
      <c r="AH811" s="126"/>
      <c r="AI811" s="126"/>
      <c r="AJ811" s="126"/>
      <c r="AK811" s="126"/>
    </row>
    <row r="812" spans="1:37" ht="18" customHeight="1">
      <c r="A812" s="126"/>
      <c r="B812" s="126"/>
      <c r="C812" s="126"/>
      <c r="D812" s="126"/>
      <c r="E812" s="126"/>
      <c r="F812" s="134">
        <v>41244</v>
      </c>
      <c r="G812" s="134">
        <v>42339</v>
      </c>
      <c r="H812" s="134">
        <v>41609</v>
      </c>
      <c r="I812" s="134">
        <v>40878</v>
      </c>
      <c r="J812" s="134">
        <v>44896</v>
      </c>
      <c r="K812" s="126"/>
      <c r="L812" s="126">
        <v>0.103943622</v>
      </c>
      <c r="M812" s="126">
        <v>4.2629688999999998E-2</v>
      </c>
      <c r="N812" s="126">
        <v>0.17569069600000001</v>
      </c>
      <c r="O812" s="126">
        <v>-5.5772149E-2</v>
      </c>
      <c r="P812" s="126">
        <v>-7.6337504E-2</v>
      </c>
      <c r="Q812" s="126">
        <v>1.209436266</v>
      </c>
      <c r="R812" s="135">
        <v>3.8800000000000001E-2</v>
      </c>
      <c r="S812" s="126"/>
      <c r="T812" s="126">
        <v>0.100915194</v>
      </c>
      <c r="U812" s="126">
        <v>1.8520312000000001E-2</v>
      </c>
      <c r="V812" s="126">
        <v>0.152406498</v>
      </c>
      <c r="W812" s="126">
        <v>-5.3316501000000002E-2</v>
      </c>
      <c r="X812" s="126">
        <v>-0.100910782</v>
      </c>
      <c r="Y812" s="126">
        <v>1.1248106630000001</v>
      </c>
      <c r="Z812" s="135">
        <v>2.3800000000000002E-2</v>
      </c>
      <c r="AA812" s="126"/>
      <c r="AB812" s="126"/>
      <c r="AC812" s="126"/>
      <c r="AD812" s="126"/>
      <c r="AE812" s="126"/>
      <c r="AF812" s="135">
        <v>1.4999999999999999E-2</v>
      </c>
      <c r="AG812" s="126">
        <v>8.4625602999999994E-2</v>
      </c>
      <c r="AH812" s="126"/>
      <c r="AI812" s="126"/>
      <c r="AJ812" s="126"/>
      <c r="AK812" s="126"/>
    </row>
    <row r="813" spans="1:37" ht="18" customHeight="1">
      <c r="A813" s="126"/>
      <c r="B813" s="126"/>
      <c r="C813" s="126"/>
      <c r="D813" s="126"/>
      <c r="E813" s="126"/>
      <c r="F813" s="134">
        <v>41244</v>
      </c>
      <c r="G813" s="134">
        <v>37591</v>
      </c>
      <c r="H813" s="134">
        <v>37591</v>
      </c>
      <c r="I813" s="134">
        <v>41974</v>
      </c>
      <c r="J813" s="134">
        <v>43800</v>
      </c>
      <c r="K813" s="126"/>
      <c r="L813" s="126">
        <v>0.103943622</v>
      </c>
      <c r="M813" s="126">
        <v>-0.110106469</v>
      </c>
      <c r="N813" s="126">
        <v>-0.110106469</v>
      </c>
      <c r="O813" s="126">
        <v>9.7781324000000003E-2</v>
      </c>
      <c r="P813" s="126">
        <v>0.14133490000000001</v>
      </c>
      <c r="Q813" s="126">
        <v>1.130711306</v>
      </c>
      <c r="R813" s="135">
        <v>2.4899999999999999E-2</v>
      </c>
      <c r="S813" s="126"/>
      <c r="T813" s="126">
        <v>0.100915194</v>
      </c>
      <c r="U813" s="126">
        <v>-0.103872702</v>
      </c>
      <c r="V813" s="126">
        <v>-0.103872702</v>
      </c>
      <c r="W813" s="126">
        <v>7.8593466000000001E-2</v>
      </c>
      <c r="X813" s="126">
        <v>0.134180562</v>
      </c>
      <c r="Y813" s="126">
        <v>1.1117594129999999</v>
      </c>
      <c r="Z813" s="135">
        <v>2.1399999999999999E-2</v>
      </c>
      <c r="AA813" s="126"/>
      <c r="AB813" s="126"/>
      <c r="AC813" s="126"/>
      <c r="AD813" s="126"/>
      <c r="AE813" s="126"/>
      <c r="AF813" s="135">
        <v>3.5000000000000001E-3</v>
      </c>
      <c r="AG813" s="126">
        <v>1.8951894E-2</v>
      </c>
      <c r="AH813" s="126"/>
      <c r="AI813" s="126"/>
      <c r="AJ813" s="126"/>
      <c r="AK813" s="126"/>
    </row>
    <row r="814" spans="1:37" ht="18" customHeight="1">
      <c r="A814" s="126"/>
      <c r="B814" s="126"/>
      <c r="C814" s="126"/>
      <c r="D814" s="126"/>
      <c r="E814" s="126"/>
      <c r="F814" s="134">
        <v>44166</v>
      </c>
      <c r="G814" s="134">
        <v>38687</v>
      </c>
      <c r="H814" s="134">
        <v>42705</v>
      </c>
      <c r="I814" s="134">
        <v>37956</v>
      </c>
      <c r="J814" s="134">
        <v>39417</v>
      </c>
      <c r="K814" s="126"/>
      <c r="L814" s="126">
        <v>-2.7078563999999999E-2</v>
      </c>
      <c r="M814" s="126">
        <v>0.15985938099999999</v>
      </c>
      <c r="N814" s="126">
        <v>4.8077380000000003E-2</v>
      </c>
      <c r="O814" s="126">
        <v>5.7538615000000001E-2</v>
      </c>
      <c r="P814" s="126">
        <v>3.2035421000000001E-2</v>
      </c>
      <c r="Q814" s="126">
        <v>1.3105307829999999</v>
      </c>
      <c r="R814" s="135">
        <v>5.5599999999999997E-2</v>
      </c>
      <c r="S814" s="126"/>
      <c r="T814" s="126">
        <v>-2.9131743000000002E-2</v>
      </c>
      <c r="U814" s="126">
        <v>0.12530372300000001</v>
      </c>
      <c r="V814" s="126">
        <v>3.7457123000000002E-2</v>
      </c>
      <c r="W814" s="126">
        <v>2.2718952000000001E-2</v>
      </c>
      <c r="X814" s="126">
        <v>1.0598691E-2</v>
      </c>
      <c r="Y814" s="126">
        <v>1.181691335</v>
      </c>
      <c r="Z814" s="135">
        <v>3.4000000000000002E-2</v>
      </c>
      <c r="AA814" s="126"/>
      <c r="AB814" s="126"/>
      <c r="AC814" s="126"/>
      <c r="AD814" s="126"/>
      <c r="AE814" s="126"/>
      <c r="AF814" s="135">
        <v>2.1600000000000001E-2</v>
      </c>
      <c r="AG814" s="126">
        <v>0.12883944899999999</v>
      </c>
      <c r="AH814" s="126"/>
      <c r="AI814" s="126"/>
      <c r="AJ814" s="126"/>
      <c r="AK814" s="126"/>
    </row>
    <row r="815" spans="1:37" ht="18" customHeight="1">
      <c r="A815" s="126"/>
      <c r="B815" s="126"/>
      <c r="C815" s="126"/>
      <c r="D815" s="126"/>
      <c r="E815" s="126"/>
      <c r="F815" s="134">
        <v>38687</v>
      </c>
      <c r="G815" s="134">
        <v>41244</v>
      </c>
      <c r="H815" s="134">
        <v>37591</v>
      </c>
      <c r="I815" s="134">
        <v>43070</v>
      </c>
      <c r="J815" s="134">
        <v>39783</v>
      </c>
      <c r="K815" s="126"/>
      <c r="L815" s="126">
        <v>0.15985938099999999</v>
      </c>
      <c r="M815" s="126">
        <v>0.103943622</v>
      </c>
      <c r="N815" s="126">
        <v>-0.110106469</v>
      </c>
      <c r="O815" s="126">
        <v>5.8498151999999998E-2</v>
      </c>
      <c r="P815" s="126">
        <v>-0.29750054799999998</v>
      </c>
      <c r="Q815" s="126">
        <v>0.91823138999999998</v>
      </c>
      <c r="R815" s="135">
        <v>-1.6899999999999998E-2</v>
      </c>
      <c r="S815" s="126"/>
      <c r="T815" s="126">
        <v>0.12530372300000001</v>
      </c>
      <c r="U815" s="126">
        <v>0.100915194</v>
      </c>
      <c r="V815" s="126">
        <v>-0.103872702</v>
      </c>
      <c r="W815" s="126">
        <v>4.6875676999999998E-2</v>
      </c>
      <c r="X815" s="126">
        <v>-0.25525298200000002</v>
      </c>
      <c r="Y815" s="126">
        <v>0.91756570400000004</v>
      </c>
      <c r="Z815" s="135">
        <v>-1.7100000000000001E-2</v>
      </c>
      <c r="AA815" s="126"/>
      <c r="AB815" s="126"/>
      <c r="AC815" s="126"/>
      <c r="AD815" s="126"/>
      <c r="AE815" s="126"/>
      <c r="AF815" s="135">
        <v>1E-4</v>
      </c>
      <c r="AG815" s="126">
        <v>6.6568599999999997E-4</v>
      </c>
      <c r="AH815" s="126"/>
      <c r="AI815" s="126"/>
      <c r="AJ815" s="126"/>
      <c r="AK815" s="126"/>
    </row>
    <row r="816" spans="1:37" ht="18" customHeight="1">
      <c r="A816" s="126"/>
      <c r="B816" s="126"/>
      <c r="C816" s="126"/>
      <c r="D816" s="126"/>
      <c r="E816" s="126"/>
      <c r="F816" s="134">
        <v>42339</v>
      </c>
      <c r="G816" s="134">
        <v>39417</v>
      </c>
      <c r="H816" s="134">
        <v>44166</v>
      </c>
      <c r="I816" s="134">
        <v>41974</v>
      </c>
      <c r="J816" s="134">
        <v>40148</v>
      </c>
      <c r="K816" s="126"/>
      <c r="L816" s="126">
        <v>4.2629688999999998E-2</v>
      </c>
      <c r="M816" s="126">
        <v>3.2035421000000001E-2</v>
      </c>
      <c r="N816" s="126">
        <v>-2.7078563999999999E-2</v>
      </c>
      <c r="O816" s="126">
        <v>9.7781324000000003E-2</v>
      </c>
      <c r="P816" s="126">
        <v>0.114944221</v>
      </c>
      <c r="Q816" s="126">
        <v>1.297334912</v>
      </c>
      <c r="R816" s="135">
        <v>5.3400000000000003E-2</v>
      </c>
      <c r="S816" s="126"/>
      <c r="T816" s="126">
        <v>1.8520312000000001E-2</v>
      </c>
      <c r="U816" s="126">
        <v>1.0598691E-2</v>
      </c>
      <c r="V816" s="126">
        <v>-2.9131743000000002E-2</v>
      </c>
      <c r="W816" s="126">
        <v>7.8593466000000001E-2</v>
      </c>
      <c r="X816" s="126">
        <v>8.4059724000000002E-2</v>
      </c>
      <c r="Y816" s="126">
        <v>1.1766135630000001</v>
      </c>
      <c r="Z816" s="135">
        <v>3.3099999999999997E-2</v>
      </c>
      <c r="AA816" s="126"/>
      <c r="AB816" s="126"/>
      <c r="AC816" s="126"/>
      <c r="AD816" s="126"/>
      <c r="AE816" s="126"/>
      <c r="AF816" s="135">
        <v>2.0400000000000001E-2</v>
      </c>
      <c r="AG816" s="126">
        <v>0.12072134900000001</v>
      </c>
      <c r="AH816" s="126"/>
      <c r="AI816" s="126"/>
      <c r="AJ816" s="126"/>
      <c r="AK816" s="126"/>
    </row>
    <row r="817" spans="1:37" ht="18" customHeight="1">
      <c r="A817" s="126"/>
      <c r="B817" s="126"/>
      <c r="C817" s="126"/>
      <c r="D817" s="126"/>
      <c r="E817" s="126"/>
      <c r="F817" s="134">
        <v>43070</v>
      </c>
      <c r="G817" s="134">
        <v>40878</v>
      </c>
      <c r="H817" s="134">
        <v>38322</v>
      </c>
      <c r="I817" s="134">
        <v>44531</v>
      </c>
      <c r="J817" s="134">
        <v>37956</v>
      </c>
      <c r="K817" s="126"/>
      <c r="L817" s="126">
        <v>5.8498151999999998E-2</v>
      </c>
      <c r="M817" s="126">
        <v>-5.5772149E-2</v>
      </c>
      <c r="N817" s="126">
        <v>0.22464052400000001</v>
      </c>
      <c r="O817" s="126">
        <v>0.16416114700000001</v>
      </c>
      <c r="P817" s="126">
        <v>5.7538615000000001E-2</v>
      </c>
      <c r="Q817" s="126">
        <v>1.5668485190000001</v>
      </c>
      <c r="R817" s="135">
        <v>9.4E-2</v>
      </c>
      <c r="S817" s="126"/>
      <c r="T817" s="126">
        <v>4.6875676999999998E-2</v>
      </c>
      <c r="U817" s="126">
        <v>-5.3316501000000002E-2</v>
      </c>
      <c r="V817" s="126">
        <v>0.13047150199999999</v>
      </c>
      <c r="W817" s="126">
        <v>0.116135562</v>
      </c>
      <c r="X817" s="126">
        <v>2.2718952000000001E-2</v>
      </c>
      <c r="Y817" s="126">
        <v>1.300677383</v>
      </c>
      <c r="Z817" s="135">
        <v>5.3999999999999999E-2</v>
      </c>
      <c r="AA817" s="126"/>
      <c r="AB817" s="126"/>
      <c r="AC817" s="126"/>
      <c r="AD817" s="126"/>
      <c r="AE817" s="126"/>
      <c r="AF817" s="135">
        <v>0.04</v>
      </c>
      <c r="AG817" s="126">
        <v>0.26617113599999997</v>
      </c>
      <c r="AH817" s="126"/>
      <c r="AI817" s="126"/>
      <c r="AJ817" s="126"/>
      <c r="AK817" s="126"/>
    </row>
    <row r="818" spans="1:37" ht="18" customHeight="1">
      <c r="A818" s="126"/>
      <c r="B818" s="126"/>
      <c r="C818" s="126"/>
      <c r="D818" s="126"/>
      <c r="E818" s="126"/>
      <c r="F818" s="134">
        <v>44166</v>
      </c>
      <c r="G818" s="134">
        <v>42705</v>
      </c>
      <c r="H818" s="134">
        <v>42339</v>
      </c>
      <c r="I818" s="134">
        <v>37591</v>
      </c>
      <c r="J818" s="134">
        <v>40513</v>
      </c>
      <c r="K818" s="126"/>
      <c r="L818" s="126">
        <v>-2.7078563999999999E-2</v>
      </c>
      <c r="M818" s="126">
        <v>4.8077380000000003E-2</v>
      </c>
      <c r="N818" s="126">
        <v>4.2629688999999998E-2</v>
      </c>
      <c r="O818" s="126">
        <v>-0.110106469</v>
      </c>
      <c r="P818" s="126">
        <v>-2.3338489999999998E-3</v>
      </c>
      <c r="Q818" s="126">
        <v>0.95236033499999995</v>
      </c>
      <c r="R818" s="135">
        <v>-9.7000000000000003E-3</v>
      </c>
      <c r="S818" s="126"/>
      <c r="T818" s="126">
        <v>-2.9131743000000002E-2</v>
      </c>
      <c r="U818" s="126">
        <v>3.7457123000000002E-2</v>
      </c>
      <c r="V818" s="126">
        <v>1.8520312000000001E-2</v>
      </c>
      <c r="W818" s="126">
        <v>-0.103872702</v>
      </c>
      <c r="X818" s="126">
        <v>-1.3027189E-2</v>
      </c>
      <c r="Y818" s="126">
        <v>0.91388165200000004</v>
      </c>
      <c r="Z818" s="135">
        <v>-1.78E-2</v>
      </c>
      <c r="AA818" s="126"/>
      <c r="AB818" s="126"/>
      <c r="AC818" s="126"/>
      <c r="AD818" s="126"/>
      <c r="AE818" s="126"/>
      <c r="AF818" s="135">
        <v>8.0999999999999996E-3</v>
      </c>
      <c r="AG818" s="126">
        <v>3.8478683E-2</v>
      </c>
      <c r="AH818" s="126"/>
      <c r="AI818" s="126"/>
      <c r="AJ818" s="126"/>
      <c r="AK818" s="126"/>
    </row>
    <row r="819" spans="1:37" ht="18" customHeight="1">
      <c r="A819" s="126"/>
      <c r="B819" s="126"/>
      <c r="C819" s="126"/>
      <c r="D819" s="126"/>
      <c r="E819" s="126"/>
      <c r="F819" s="134">
        <v>43435</v>
      </c>
      <c r="G819" s="134">
        <v>41609</v>
      </c>
      <c r="H819" s="134">
        <v>38322</v>
      </c>
      <c r="I819" s="134">
        <v>39417</v>
      </c>
      <c r="J819" s="134">
        <v>37956</v>
      </c>
      <c r="K819" s="126"/>
      <c r="L819" s="126">
        <v>-1.2468648000000001E-2</v>
      </c>
      <c r="M819" s="126">
        <v>0.17569069600000001</v>
      </c>
      <c r="N819" s="126">
        <v>0.22464052400000001</v>
      </c>
      <c r="O819" s="126">
        <v>3.2035421000000001E-2</v>
      </c>
      <c r="P819" s="126">
        <v>5.7538615000000001E-2</v>
      </c>
      <c r="Q819" s="126">
        <v>1.6119370749999999</v>
      </c>
      <c r="R819" s="135">
        <v>0.1002</v>
      </c>
      <c r="S819" s="126"/>
      <c r="T819" s="126">
        <v>-2.5883666999999999E-2</v>
      </c>
      <c r="U819" s="126">
        <v>0.152406498</v>
      </c>
      <c r="V819" s="126">
        <v>0.13047150199999999</v>
      </c>
      <c r="W819" s="126">
        <v>1.0598691E-2</v>
      </c>
      <c r="X819" s="126">
        <v>2.2718952000000001E-2</v>
      </c>
      <c r="Y819" s="126">
        <v>1.3368444880000001</v>
      </c>
      <c r="Z819" s="135">
        <v>5.9799999999999999E-2</v>
      </c>
      <c r="AA819" s="126"/>
      <c r="AB819" s="126"/>
      <c r="AC819" s="126"/>
      <c r="AD819" s="126"/>
      <c r="AE819" s="126"/>
      <c r="AF819" s="135">
        <v>4.0399999999999998E-2</v>
      </c>
      <c r="AG819" s="126">
        <v>0.275092587</v>
      </c>
      <c r="AH819" s="126"/>
      <c r="AI819" s="126"/>
      <c r="AJ819" s="126"/>
      <c r="AK819" s="126"/>
    </row>
    <row r="820" spans="1:37" ht="18" customHeight="1">
      <c r="A820" s="126"/>
      <c r="B820" s="126"/>
      <c r="C820" s="126"/>
      <c r="D820" s="126"/>
      <c r="E820" s="126"/>
      <c r="F820" s="134">
        <v>37591</v>
      </c>
      <c r="G820" s="134">
        <v>38322</v>
      </c>
      <c r="H820" s="134">
        <v>37591</v>
      </c>
      <c r="I820" s="134">
        <v>44531</v>
      </c>
      <c r="J820" s="134">
        <v>42339</v>
      </c>
      <c r="K820" s="126"/>
      <c r="L820" s="126">
        <v>-0.110106469</v>
      </c>
      <c r="M820" s="126">
        <v>0.22464052400000001</v>
      </c>
      <c r="N820" s="126">
        <v>-0.110106469</v>
      </c>
      <c r="O820" s="126">
        <v>0.16416114700000001</v>
      </c>
      <c r="P820" s="126">
        <v>4.2629688999999998E-2</v>
      </c>
      <c r="Q820" s="126">
        <v>1.235182118</v>
      </c>
      <c r="R820" s="135">
        <v>4.3099999999999999E-2</v>
      </c>
      <c r="S820" s="126"/>
      <c r="T820" s="126">
        <v>-0.103872702</v>
      </c>
      <c r="U820" s="126">
        <v>0.13047150199999999</v>
      </c>
      <c r="V820" s="126">
        <v>-0.103872702</v>
      </c>
      <c r="W820" s="126">
        <v>0.116135562</v>
      </c>
      <c r="X820" s="126">
        <v>1.8520312000000001E-2</v>
      </c>
      <c r="Y820" s="126">
        <v>1.059060264</v>
      </c>
      <c r="Z820" s="135">
        <v>1.15E-2</v>
      </c>
      <c r="AA820" s="126"/>
      <c r="AB820" s="126"/>
      <c r="AC820" s="126"/>
      <c r="AD820" s="126"/>
      <c r="AE820" s="126"/>
      <c r="AF820" s="135">
        <v>3.1600000000000003E-2</v>
      </c>
      <c r="AG820" s="126">
        <v>0.17612185399999999</v>
      </c>
      <c r="AH820" s="126"/>
      <c r="AI820" s="126"/>
      <c r="AJ820" s="126"/>
      <c r="AK820" s="126"/>
    </row>
    <row r="821" spans="1:37" ht="18" customHeight="1">
      <c r="A821" s="126"/>
      <c r="B821" s="126"/>
      <c r="C821" s="126"/>
      <c r="D821" s="126"/>
      <c r="E821" s="126"/>
      <c r="F821" s="134">
        <v>37956</v>
      </c>
      <c r="G821" s="134">
        <v>40513</v>
      </c>
      <c r="H821" s="134">
        <v>40148</v>
      </c>
      <c r="I821" s="134">
        <v>41974</v>
      </c>
      <c r="J821" s="134">
        <v>44531</v>
      </c>
      <c r="K821" s="126"/>
      <c r="L821" s="126">
        <v>5.7538615000000001E-2</v>
      </c>
      <c r="M821" s="126">
        <v>-2.3338489999999998E-3</v>
      </c>
      <c r="N821" s="126">
        <v>0.114944221</v>
      </c>
      <c r="O821" s="126">
        <v>9.7781324000000003E-2</v>
      </c>
      <c r="P821" s="126">
        <v>0.16416114700000001</v>
      </c>
      <c r="Q821" s="126">
        <v>1.5404759969999999</v>
      </c>
      <c r="R821" s="135">
        <v>9.0300000000000005E-2</v>
      </c>
      <c r="S821" s="126"/>
      <c r="T821" s="126">
        <v>2.2718952000000001E-2</v>
      </c>
      <c r="U821" s="126">
        <v>-1.3027189E-2</v>
      </c>
      <c r="V821" s="126">
        <v>8.4059724000000002E-2</v>
      </c>
      <c r="W821" s="126">
        <v>7.8593466000000001E-2</v>
      </c>
      <c r="X821" s="126">
        <v>0.116135562</v>
      </c>
      <c r="Y821" s="126">
        <v>1.3343983479999999</v>
      </c>
      <c r="Z821" s="135">
        <v>5.9400000000000001E-2</v>
      </c>
      <c r="AA821" s="126"/>
      <c r="AB821" s="126"/>
      <c r="AC821" s="126"/>
      <c r="AD821" s="126"/>
      <c r="AE821" s="126"/>
      <c r="AF821" s="135">
        <v>3.09E-2</v>
      </c>
      <c r="AG821" s="126">
        <v>0.206077649</v>
      </c>
      <c r="AH821" s="126"/>
      <c r="AI821" s="126"/>
      <c r="AJ821" s="126"/>
      <c r="AK821" s="126"/>
    </row>
    <row r="822" spans="1:37" ht="18" customHeight="1">
      <c r="A822" s="126"/>
      <c r="B822" s="126"/>
      <c r="C822" s="126"/>
      <c r="D822" s="126"/>
      <c r="E822" s="126"/>
      <c r="F822" s="134">
        <v>40878</v>
      </c>
      <c r="G822" s="134">
        <v>43435</v>
      </c>
      <c r="H822" s="134">
        <v>41244</v>
      </c>
      <c r="I822" s="134">
        <v>44531</v>
      </c>
      <c r="J822" s="134">
        <v>41244</v>
      </c>
      <c r="K822" s="126"/>
      <c r="L822" s="126">
        <v>-5.5772149E-2</v>
      </c>
      <c r="M822" s="126">
        <v>-1.2468648000000001E-2</v>
      </c>
      <c r="N822" s="126">
        <v>0.103943622</v>
      </c>
      <c r="O822" s="126">
        <v>0.16416114700000001</v>
      </c>
      <c r="P822" s="126">
        <v>0.103943622</v>
      </c>
      <c r="Q822" s="126">
        <v>1.35500832</v>
      </c>
      <c r="R822" s="135">
        <v>6.2600000000000003E-2</v>
      </c>
      <c r="S822" s="126"/>
      <c r="T822" s="126">
        <v>-5.3316501000000002E-2</v>
      </c>
      <c r="U822" s="126">
        <v>-2.5883666999999999E-2</v>
      </c>
      <c r="V822" s="126">
        <v>0.100915194</v>
      </c>
      <c r="W822" s="126">
        <v>0.116135562</v>
      </c>
      <c r="X822" s="126">
        <v>0.100915194</v>
      </c>
      <c r="Y822" s="126">
        <v>1.2696811189999999</v>
      </c>
      <c r="Z822" s="135">
        <v>4.8899999999999999E-2</v>
      </c>
      <c r="AA822" s="126"/>
      <c r="AB822" s="126"/>
      <c r="AC822" s="126"/>
      <c r="AD822" s="126"/>
      <c r="AE822" s="126"/>
      <c r="AF822" s="135">
        <v>1.37E-2</v>
      </c>
      <c r="AG822" s="126">
        <v>8.5327200000000006E-2</v>
      </c>
      <c r="AH822" s="126"/>
      <c r="AI822" s="126"/>
      <c r="AJ822" s="126"/>
      <c r="AK822" s="126"/>
    </row>
    <row r="823" spans="1:37" ht="18" customHeight="1">
      <c r="A823" s="126"/>
      <c r="B823" s="126"/>
      <c r="C823" s="126"/>
      <c r="D823" s="126"/>
      <c r="E823" s="126"/>
      <c r="F823" s="134">
        <v>42339</v>
      </c>
      <c r="G823" s="134">
        <v>41244</v>
      </c>
      <c r="H823" s="134">
        <v>43435</v>
      </c>
      <c r="I823" s="134">
        <v>43435</v>
      </c>
      <c r="J823" s="134">
        <v>43435</v>
      </c>
      <c r="K823" s="126"/>
      <c r="L823" s="126">
        <v>4.2629688999999998E-2</v>
      </c>
      <c r="M823" s="126">
        <v>0.103943622</v>
      </c>
      <c r="N823" s="126">
        <v>-1.2468648000000001E-2</v>
      </c>
      <c r="O823" s="126">
        <v>-1.2468648000000001E-2</v>
      </c>
      <c r="P823" s="126">
        <v>-1.2468648000000001E-2</v>
      </c>
      <c r="Q823" s="126">
        <v>1.1153490079999999</v>
      </c>
      <c r="R823" s="135">
        <v>2.2100000000000002E-2</v>
      </c>
      <c r="S823" s="126"/>
      <c r="T823" s="126">
        <v>1.8520312000000001E-2</v>
      </c>
      <c r="U823" s="126">
        <v>0.100915194</v>
      </c>
      <c r="V823" s="126">
        <v>-2.5883666999999999E-2</v>
      </c>
      <c r="W823" s="126">
        <v>-2.5883666999999999E-2</v>
      </c>
      <c r="X823" s="126">
        <v>-2.5883666999999999E-2</v>
      </c>
      <c r="Y823" s="126">
        <v>1.0426697650000001</v>
      </c>
      <c r="Z823" s="135">
        <v>8.3999999999999995E-3</v>
      </c>
      <c r="AA823" s="126"/>
      <c r="AB823" s="126"/>
      <c r="AC823" s="126"/>
      <c r="AD823" s="126"/>
      <c r="AE823" s="126"/>
      <c r="AF823" s="135">
        <v>1.37E-2</v>
      </c>
      <c r="AG823" s="126">
        <v>7.2679242000000005E-2</v>
      </c>
      <c r="AH823" s="126"/>
      <c r="AI823" s="126"/>
      <c r="AJ823" s="126"/>
      <c r="AK823" s="126"/>
    </row>
    <row r="824" spans="1:37" ht="18" customHeight="1">
      <c r="A824" s="126"/>
      <c r="B824" s="126"/>
      <c r="C824" s="126"/>
      <c r="D824" s="126"/>
      <c r="E824" s="126"/>
      <c r="F824" s="134">
        <v>37956</v>
      </c>
      <c r="G824" s="134">
        <v>41974</v>
      </c>
      <c r="H824" s="134">
        <v>39417</v>
      </c>
      <c r="I824" s="134">
        <v>41974</v>
      </c>
      <c r="J824" s="134">
        <v>37956</v>
      </c>
      <c r="K824" s="126"/>
      <c r="L824" s="126">
        <v>5.7538615000000001E-2</v>
      </c>
      <c r="M824" s="126">
        <v>9.7781324000000003E-2</v>
      </c>
      <c r="N824" s="126">
        <v>3.2035421000000001E-2</v>
      </c>
      <c r="O824" s="126">
        <v>9.7781324000000003E-2</v>
      </c>
      <c r="P824" s="126">
        <v>5.7538615000000001E-2</v>
      </c>
      <c r="Q824" s="126">
        <v>1.408711278</v>
      </c>
      <c r="R824" s="135">
        <v>7.0900000000000005E-2</v>
      </c>
      <c r="S824" s="126"/>
      <c r="T824" s="126">
        <v>2.2718952000000001E-2</v>
      </c>
      <c r="U824" s="126">
        <v>7.8593466000000001E-2</v>
      </c>
      <c r="V824" s="126">
        <v>1.0598691E-2</v>
      </c>
      <c r="W824" s="126">
        <v>7.8593466000000001E-2</v>
      </c>
      <c r="X824" s="126">
        <v>2.2718952000000001E-2</v>
      </c>
      <c r="Y824" s="126">
        <v>1.237661272</v>
      </c>
      <c r="Z824" s="135">
        <v>4.36E-2</v>
      </c>
      <c r="AA824" s="126"/>
      <c r="AB824" s="126"/>
      <c r="AC824" s="126"/>
      <c r="AD824" s="126"/>
      <c r="AE824" s="126"/>
      <c r="AF824" s="135">
        <v>2.7400000000000001E-2</v>
      </c>
      <c r="AG824" s="126">
        <v>0.171050006</v>
      </c>
      <c r="AH824" s="126"/>
      <c r="AI824" s="126"/>
      <c r="AJ824" s="126"/>
      <c r="AK824" s="126"/>
    </row>
    <row r="825" spans="1:37" ht="18" customHeight="1">
      <c r="A825" s="126"/>
      <c r="B825" s="126"/>
      <c r="C825" s="126"/>
      <c r="D825" s="126"/>
      <c r="E825" s="126"/>
      <c r="F825" s="134">
        <v>40148</v>
      </c>
      <c r="G825" s="134">
        <v>40148</v>
      </c>
      <c r="H825" s="134">
        <v>38687</v>
      </c>
      <c r="I825" s="134">
        <v>43800</v>
      </c>
      <c r="J825" s="134">
        <v>41609</v>
      </c>
      <c r="K825" s="126"/>
      <c r="L825" s="126">
        <v>0.114944221</v>
      </c>
      <c r="M825" s="126">
        <v>0.114944221</v>
      </c>
      <c r="N825" s="126">
        <v>0.15985938099999999</v>
      </c>
      <c r="O825" s="126">
        <v>0.14133490000000001</v>
      </c>
      <c r="P825" s="126">
        <v>0.17569069600000001</v>
      </c>
      <c r="Q825" s="126">
        <v>2.0274389990000001</v>
      </c>
      <c r="R825" s="135">
        <v>0.15179999999999999</v>
      </c>
      <c r="S825" s="126"/>
      <c r="T825" s="126">
        <v>8.4059724000000002E-2</v>
      </c>
      <c r="U825" s="126">
        <v>8.4059724000000002E-2</v>
      </c>
      <c r="V825" s="126">
        <v>0.12530372300000001</v>
      </c>
      <c r="W825" s="126">
        <v>0.134180562</v>
      </c>
      <c r="X825" s="126">
        <v>0.152406498</v>
      </c>
      <c r="Y825" s="126">
        <v>1.786056705</v>
      </c>
      <c r="Z825" s="135">
        <v>0.123</v>
      </c>
      <c r="AA825" s="126"/>
      <c r="AB825" s="126"/>
      <c r="AC825" s="126"/>
      <c r="AD825" s="126"/>
      <c r="AE825" s="126"/>
      <c r="AF825" s="135">
        <v>2.8799999999999999E-2</v>
      </c>
      <c r="AG825" s="126">
        <v>0.241382294</v>
      </c>
      <c r="AH825" s="126"/>
      <c r="AI825" s="126"/>
      <c r="AJ825" s="126"/>
      <c r="AK825" s="126"/>
    </row>
    <row r="826" spans="1:37" ht="18" customHeight="1">
      <c r="A826" s="126"/>
      <c r="B826" s="126"/>
      <c r="C826" s="126"/>
      <c r="D826" s="126"/>
      <c r="E826" s="126"/>
      <c r="F826" s="134">
        <v>43800</v>
      </c>
      <c r="G826" s="134">
        <v>37956</v>
      </c>
      <c r="H826" s="134">
        <v>41244</v>
      </c>
      <c r="I826" s="134">
        <v>41609</v>
      </c>
      <c r="J826" s="134">
        <v>44166</v>
      </c>
      <c r="K826" s="126"/>
      <c r="L826" s="126">
        <v>0.14133490000000001</v>
      </c>
      <c r="M826" s="126">
        <v>5.7538615000000001E-2</v>
      </c>
      <c r="N826" s="126">
        <v>0.103943622</v>
      </c>
      <c r="O826" s="126">
        <v>0.17569069600000001</v>
      </c>
      <c r="P826" s="126">
        <v>-2.7078563999999999E-2</v>
      </c>
      <c r="Q826" s="126">
        <v>1.570555328</v>
      </c>
      <c r="R826" s="135">
        <v>9.4500000000000001E-2</v>
      </c>
      <c r="S826" s="126"/>
      <c r="T826" s="126">
        <v>0.134180562</v>
      </c>
      <c r="U826" s="126">
        <v>2.2718952000000001E-2</v>
      </c>
      <c r="V826" s="126">
        <v>0.100915194</v>
      </c>
      <c r="W826" s="126">
        <v>0.152406498</v>
      </c>
      <c r="X826" s="126">
        <v>-2.9131743000000002E-2</v>
      </c>
      <c r="Y826" s="126">
        <v>1.463878563</v>
      </c>
      <c r="Z826" s="135">
        <v>7.9200000000000007E-2</v>
      </c>
      <c r="AA826" s="126"/>
      <c r="AB826" s="126"/>
      <c r="AC826" s="126"/>
      <c r="AD826" s="126"/>
      <c r="AE826" s="126"/>
      <c r="AF826" s="135">
        <v>1.5299999999999999E-2</v>
      </c>
      <c r="AG826" s="126">
        <v>0.10667676500000001</v>
      </c>
      <c r="AH826" s="126"/>
      <c r="AI826" s="126"/>
      <c r="AJ826" s="126"/>
      <c r="AK826" s="126"/>
    </row>
    <row r="827" spans="1:37" ht="18" customHeight="1">
      <c r="A827" s="126"/>
      <c r="B827" s="126"/>
      <c r="C827" s="126"/>
      <c r="D827" s="126"/>
      <c r="E827" s="126"/>
      <c r="F827" s="134">
        <v>43435</v>
      </c>
      <c r="G827" s="134">
        <v>43800</v>
      </c>
      <c r="H827" s="134">
        <v>42705</v>
      </c>
      <c r="I827" s="134">
        <v>40513</v>
      </c>
      <c r="J827" s="134">
        <v>42339</v>
      </c>
      <c r="K827" s="126"/>
      <c r="L827" s="126">
        <v>-1.2468648000000001E-2</v>
      </c>
      <c r="M827" s="126">
        <v>0.14133490000000001</v>
      </c>
      <c r="N827" s="126">
        <v>4.8077380000000003E-2</v>
      </c>
      <c r="O827" s="126">
        <v>-2.3338489999999998E-3</v>
      </c>
      <c r="P827" s="126">
        <v>4.2629688999999998E-2</v>
      </c>
      <c r="Q827" s="126">
        <v>1.242641645</v>
      </c>
      <c r="R827" s="135">
        <v>4.4400000000000002E-2</v>
      </c>
      <c r="S827" s="126"/>
      <c r="T827" s="126">
        <v>-2.5883666999999999E-2</v>
      </c>
      <c r="U827" s="126">
        <v>0.134180562</v>
      </c>
      <c r="V827" s="126">
        <v>3.7457123000000002E-2</v>
      </c>
      <c r="W827" s="126">
        <v>-1.3027189E-2</v>
      </c>
      <c r="X827" s="126">
        <v>1.8520312000000001E-2</v>
      </c>
      <c r="Y827" s="126">
        <v>1.163284118</v>
      </c>
      <c r="Z827" s="135">
        <v>3.0700000000000002E-2</v>
      </c>
      <c r="AA827" s="126"/>
      <c r="AB827" s="126"/>
      <c r="AC827" s="126"/>
      <c r="AD827" s="126"/>
      <c r="AE827" s="126"/>
      <c r="AF827" s="135">
        <v>1.37E-2</v>
      </c>
      <c r="AG827" s="126">
        <v>7.9357526999999997E-2</v>
      </c>
      <c r="AH827" s="126"/>
      <c r="AI827" s="126"/>
      <c r="AJ827" s="126"/>
      <c r="AK827" s="126"/>
    </row>
    <row r="828" spans="1:37" ht="18" customHeight="1">
      <c r="A828" s="126"/>
      <c r="B828" s="126"/>
      <c r="C828" s="126"/>
      <c r="D828" s="126"/>
      <c r="E828" s="126"/>
      <c r="F828" s="134">
        <v>43800</v>
      </c>
      <c r="G828" s="134">
        <v>41609</v>
      </c>
      <c r="H828" s="134">
        <v>44896</v>
      </c>
      <c r="I828" s="134">
        <v>43800</v>
      </c>
      <c r="J828" s="134">
        <v>43435</v>
      </c>
      <c r="K828" s="126"/>
      <c r="L828" s="126">
        <v>0.14133490000000001</v>
      </c>
      <c r="M828" s="126">
        <v>0.17569069600000001</v>
      </c>
      <c r="N828" s="126">
        <v>-7.6337504E-2</v>
      </c>
      <c r="O828" s="126">
        <v>0.14133490000000001</v>
      </c>
      <c r="P828" s="126">
        <v>-1.2468648000000001E-2</v>
      </c>
      <c r="Q828" s="126">
        <v>1.4470895669999999</v>
      </c>
      <c r="R828" s="135">
        <v>7.6700000000000004E-2</v>
      </c>
      <c r="S828" s="126"/>
      <c r="T828" s="126">
        <v>0.134180562</v>
      </c>
      <c r="U828" s="126">
        <v>0.152406498</v>
      </c>
      <c r="V828" s="126">
        <v>-0.100910782</v>
      </c>
      <c r="W828" s="126">
        <v>0.134180562</v>
      </c>
      <c r="X828" s="126">
        <v>-2.5883666999999999E-2</v>
      </c>
      <c r="Y828" s="126">
        <v>1.341747909</v>
      </c>
      <c r="Z828" s="135">
        <v>6.0600000000000001E-2</v>
      </c>
      <c r="AA828" s="126"/>
      <c r="AB828" s="126"/>
      <c r="AC828" s="126"/>
      <c r="AD828" s="126"/>
      <c r="AE828" s="126"/>
      <c r="AF828" s="135">
        <v>1.6199999999999999E-2</v>
      </c>
      <c r="AG828" s="126">
        <v>0.105341658</v>
      </c>
      <c r="AH828" s="126"/>
      <c r="AI828" s="126"/>
      <c r="AJ828" s="126"/>
      <c r="AK828" s="126"/>
    </row>
    <row r="829" spans="1:37" ht="18" customHeight="1">
      <c r="A829" s="126"/>
      <c r="B829" s="126"/>
      <c r="C829" s="126"/>
      <c r="D829" s="126"/>
      <c r="E829" s="126"/>
      <c r="F829" s="134">
        <v>44896</v>
      </c>
      <c r="G829" s="134">
        <v>40878</v>
      </c>
      <c r="H829" s="134">
        <v>37956</v>
      </c>
      <c r="I829" s="134">
        <v>40513</v>
      </c>
      <c r="J829" s="134">
        <v>39417</v>
      </c>
      <c r="K829" s="126"/>
      <c r="L829" s="126">
        <v>-7.6337504E-2</v>
      </c>
      <c r="M829" s="126">
        <v>-5.5772149E-2</v>
      </c>
      <c r="N829" s="126">
        <v>5.7538615000000001E-2</v>
      </c>
      <c r="O829" s="126">
        <v>-2.3338489999999998E-3</v>
      </c>
      <c r="P829" s="126">
        <v>3.2035421000000001E-2</v>
      </c>
      <c r="Q829" s="126">
        <v>0.95612228099999996</v>
      </c>
      <c r="R829" s="135">
        <v>-8.8999999999999999E-3</v>
      </c>
      <c r="S829" s="126"/>
      <c r="T829" s="126">
        <v>-0.100910782</v>
      </c>
      <c r="U829" s="126">
        <v>-5.3316501000000002E-2</v>
      </c>
      <c r="V829" s="126">
        <v>2.2718952000000001E-2</v>
      </c>
      <c r="W829" s="126">
        <v>-1.3027189E-2</v>
      </c>
      <c r="X829" s="126">
        <v>1.0598691E-2</v>
      </c>
      <c r="Y829" s="126">
        <v>0.87464531599999995</v>
      </c>
      <c r="Z829" s="135">
        <v>-2.64E-2</v>
      </c>
      <c r="AA829" s="126"/>
      <c r="AB829" s="126"/>
      <c r="AC829" s="126"/>
      <c r="AD829" s="126"/>
      <c r="AE829" s="126"/>
      <c r="AF829" s="135">
        <v>1.7500000000000002E-2</v>
      </c>
      <c r="AG829" s="126">
        <v>8.1476964999999998E-2</v>
      </c>
      <c r="AH829" s="126"/>
      <c r="AI829" s="126"/>
      <c r="AJ829" s="126"/>
      <c r="AK829" s="126"/>
    </row>
    <row r="830" spans="1:37" ht="18" customHeight="1">
      <c r="A830" s="126"/>
      <c r="B830" s="126"/>
      <c r="C830" s="126"/>
      <c r="D830" s="126"/>
      <c r="E830" s="126"/>
      <c r="F830" s="134">
        <v>44531</v>
      </c>
      <c r="G830" s="134">
        <v>37591</v>
      </c>
      <c r="H830" s="134">
        <v>39052</v>
      </c>
      <c r="I830" s="134">
        <v>44896</v>
      </c>
      <c r="J830" s="134">
        <v>43070</v>
      </c>
      <c r="K830" s="126"/>
      <c r="L830" s="126">
        <v>0.16416114700000001</v>
      </c>
      <c r="M830" s="126">
        <v>-0.110106469</v>
      </c>
      <c r="N830" s="126">
        <v>0.162901881</v>
      </c>
      <c r="O830" s="126">
        <v>-7.6337504E-2</v>
      </c>
      <c r="P830" s="126">
        <v>5.8498151999999998E-2</v>
      </c>
      <c r="Q830" s="126">
        <v>1.2203249890000001</v>
      </c>
      <c r="R830" s="135">
        <v>4.0599999999999997E-2</v>
      </c>
      <c r="S830" s="126"/>
      <c r="T830" s="126">
        <v>0.116135562</v>
      </c>
      <c r="U830" s="126">
        <v>-0.103872702</v>
      </c>
      <c r="V830" s="126">
        <v>0.106798614</v>
      </c>
      <c r="W830" s="126">
        <v>-0.100910782</v>
      </c>
      <c r="X830" s="126">
        <v>4.6875676999999998E-2</v>
      </c>
      <c r="Y830" s="126">
        <v>1.0671871639999999</v>
      </c>
      <c r="Z830" s="135">
        <v>1.3100000000000001E-2</v>
      </c>
      <c r="AA830" s="126"/>
      <c r="AB830" s="126"/>
      <c r="AC830" s="126"/>
      <c r="AD830" s="126"/>
      <c r="AE830" s="126"/>
      <c r="AF830" s="135">
        <v>2.75E-2</v>
      </c>
      <c r="AG830" s="126">
        <v>0.15313782400000001</v>
      </c>
      <c r="AH830" s="126"/>
      <c r="AI830" s="126"/>
      <c r="AJ830" s="126"/>
      <c r="AK830" s="126"/>
    </row>
    <row r="831" spans="1:37" ht="18" customHeight="1">
      <c r="A831" s="126"/>
      <c r="B831" s="126"/>
      <c r="C831" s="126"/>
      <c r="D831" s="126"/>
      <c r="E831" s="126"/>
      <c r="F831" s="134">
        <v>41609</v>
      </c>
      <c r="G831" s="134">
        <v>44531</v>
      </c>
      <c r="H831" s="134">
        <v>40513</v>
      </c>
      <c r="I831" s="134">
        <v>38322</v>
      </c>
      <c r="J831" s="134">
        <v>42705</v>
      </c>
      <c r="K831" s="126"/>
      <c r="L831" s="126">
        <v>0.17569069600000001</v>
      </c>
      <c r="M831" s="126">
        <v>0.16416114700000001</v>
      </c>
      <c r="N831" s="126">
        <v>-2.3338489999999998E-3</v>
      </c>
      <c r="O831" s="126">
        <v>0.22464052400000001</v>
      </c>
      <c r="P831" s="126">
        <v>4.8077380000000003E-2</v>
      </c>
      <c r="Q831" s="126">
        <v>1.8408656029999999</v>
      </c>
      <c r="R831" s="135">
        <v>0.1298</v>
      </c>
      <c r="S831" s="126"/>
      <c r="T831" s="126">
        <v>0.152406498</v>
      </c>
      <c r="U831" s="126">
        <v>0.116135562</v>
      </c>
      <c r="V831" s="126">
        <v>-1.3027189E-2</v>
      </c>
      <c r="W831" s="126">
        <v>0.13047150199999999</v>
      </c>
      <c r="X831" s="126">
        <v>3.7457123000000002E-2</v>
      </c>
      <c r="Y831" s="126">
        <v>1.527211458</v>
      </c>
      <c r="Z831" s="135">
        <v>8.8400000000000006E-2</v>
      </c>
      <c r="AA831" s="126"/>
      <c r="AB831" s="126"/>
      <c r="AC831" s="126"/>
      <c r="AD831" s="126"/>
      <c r="AE831" s="126"/>
      <c r="AF831" s="135">
        <v>4.1399999999999999E-2</v>
      </c>
      <c r="AG831" s="126">
        <v>0.313654145</v>
      </c>
      <c r="AH831" s="126"/>
      <c r="AI831" s="126"/>
      <c r="AJ831" s="126"/>
      <c r="AK831" s="126"/>
    </row>
    <row r="832" spans="1:37" ht="18" customHeight="1">
      <c r="A832" s="126"/>
      <c r="B832" s="126"/>
      <c r="C832" s="126"/>
      <c r="D832" s="126"/>
      <c r="E832" s="126"/>
      <c r="F832" s="134">
        <v>38322</v>
      </c>
      <c r="G832" s="134">
        <v>41244</v>
      </c>
      <c r="H832" s="134">
        <v>43435</v>
      </c>
      <c r="I832" s="134">
        <v>38687</v>
      </c>
      <c r="J832" s="134">
        <v>44531</v>
      </c>
      <c r="K832" s="126"/>
      <c r="L832" s="126">
        <v>0.22464052400000001</v>
      </c>
      <c r="M832" s="126">
        <v>0.103943622</v>
      </c>
      <c r="N832" s="126">
        <v>-1.2468648000000001E-2</v>
      </c>
      <c r="O832" s="126">
        <v>0.15985938099999999</v>
      </c>
      <c r="P832" s="126">
        <v>0.16416114700000001</v>
      </c>
      <c r="Q832" s="126">
        <v>1.8967388670000001</v>
      </c>
      <c r="R832" s="135">
        <v>0.1366</v>
      </c>
      <c r="S832" s="126"/>
      <c r="T832" s="126">
        <v>0.13047150199999999</v>
      </c>
      <c r="U832" s="126">
        <v>0.100915194</v>
      </c>
      <c r="V832" s="126">
        <v>-2.5883666999999999E-2</v>
      </c>
      <c r="W832" s="126">
        <v>0.12530372300000001</v>
      </c>
      <c r="X832" s="126">
        <v>0.116135562</v>
      </c>
      <c r="Y832" s="126">
        <v>1.563524103</v>
      </c>
      <c r="Z832" s="135">
        <v>9.35E-2</v>
      </c>
      <c r="AA832" s="126"/>
      <c r="AB832" s="126"/>
      <c r="AC832" s="126"/>
      <c r="AD832" s="126"/>
      <c r="AE832" s="126"/>
      <c r="AF832" s="135">
        <v>4.3099999999999999E-2</v>
      </c>
      <c r="AG832" s="126">
        <v>0.333214764</v>
      </c>
      <c r="AH832" s="126"/>
      <c r="AI832" s="126"/>
      <c r="AJ832" s="126"/>
      <c r="AK832" s="126"/>
    </row>
    <row r="833" spans="1:37" ht="18" customHeight="1">
      <c r="A833" s="126"/>
      <c r="B833" s="126"/>
      <c r="C833" s="126"/>
      <c r="D833" s="126"/>
      <c r="E833" s="126"/>
      <c r="F833" s="134">
        <v>38687</v>
      </c>
      <c r="G833" s="134">
        <v>37956</v>
      </c>
      <c r="H833" s="134">
        <v>44531</v>
      </c>
      <c r="I833" s="134">
        <v>44896</v>
      </c>
      <c r="J833" s="134">
        <v>37956</v>
      </c>
      <c r="K833" s="126"/>
      <c r="L833" s="126">
        <v>0.15985938099999999</v>
      </c>
      <c r="M833" s="126">
        <v>5.7538615000000001E-2</v>
      </c>
      <c r="N833" s="126">
        <v>0.16416114700000001</v>
      </c>
      <c r="O833" s="126">
        <v>-7.6337504E-2</v>
      </c>
      <c r="P833" s="126">
        <v>5.7538615000000001E-2</v>
      </c>
      <c r="Q833" s="126">
        <v>1.437291232</v>
      </c>
      <c r="R833" s="135">
        <v>7.5200000000000003E-2</v>
      </c>
      <c r="S833" s="126"/>
      <c r="T833" s="126">
        <v>0.12530372300000001</v>
      </c>
      <c r="U833" s="126">
        <v>2.2718952000000001E-2</v>
      </c>
      <c r="V833" s="126">
        <v>0.116135562</v>
      </c>
      <c r="W833" s="126">
        <v>-0.100910782</v>
      </c>
      <c r="X833" s="126">
        <v>2.2718952000000001E-2</v>
      </c>
      <c r="Y833" s="126">
        <v>1.2043818019999999</v>
      </c>
      <c r="Z833" s="135">
        <v>3.7900000000000003E-2</v>
      </c>
      <c r="AA833" s="126"/>
      <c r="AB833" s="126"/>
      <c r="AC833" s="126"/>
      <c r="AD833" s="126"/>
      <c r="AE833" s="126"/>
      <c r="AF833" s="135">
        <v>3.7400000000000003E-2</v>
      </c>
      <c r="AG833" s="126">
        <v>0.232909431</v>
      </c>
      <c r="AH833" s="126"/>
      <c r="AI833" s="126"/>
      <c r="AJ833" s="126"/>
      <c r="AK833" s="126"/>
    </row>
    <row r="834" spans="1:37" ht="18" customHeight="1">
      <c r="A834" s="126"/>
      <c r="B834" s="126"/>
      <c r="C834" s="126"/>
      <c r="D834" s="126"/>
      <c r="E834" s="126"/>
      <c r="F834" s="134">
        <v>44531</v>
      </c>
      <c r="G834" s="134">
        <v>40513</v>
      </c>
      <c r="H834" s="134">
        <v>40878</v>
      </c>
      <c r="I834" s="134">
        <v>42705</v>
      </c>
      <c r="J834" s="134">
        <v>39052</v>
      </c>
      <c r="K834" s="126"/>
      <c r="L834" s="126">
        <v>0.16416114700000001</v>
      </c>
      <c r="M834" s="126">
        <v>-2.3338489999999998E-3</v>
      </c>
      <c r="N834" s="126">
        <v>-5.5772149E-2</v>
      </c>
      <c r="O834" s="126">
        <v>4.8077380000000003E-2</v>
      </c>
      <c r="P834" s="126">
        <v>0.162901881</v>
      </c>
      <c r="Q834" s="126">
        <v>1.3730498170000001</v>
      </c>
      <c r="R834" s="135">
        <v>6.5500000000000003E-2</v>
      </c>
      <c r="S834" s="126"/>
      <c r="T834" s="126">
        <v>0.116135562</v>
      </c>
      <c r="U834" s="126">
        <v>-1.3027189E-2</v>
      </c>
      <c r="V834" s="126">
        <v>-5.3316501000000002E-2</v>
      </c>
      <c r="W834" s="126">
        <v>3.7457123000000002E-2</v>
      </c>
      <c r="X834" s="126">
        <v>0.106798614</v>
      </c>
      <c r="Y834" s="126">
        <v>1.214154086</v>
      </c>
      <c r="Z834" s="135">
        <v>3.9600000000000003E-2</v>
      </c>
      <c r="AA834" s="126"/>
      <c r="AB834" s="126"/>
      <c r="AC834" s="126"/>
      <c r="AD834" s="126"/>
      <c r="AE834" s="126"/>
      <c r="AF834" s="135">
        <v>2.5899999999999999E-2</v>
      </c>
      <c r="AG834" s="126">
        <v>0.15889573100000001</v>
      </c>
      <c r="AH834" s="126"/>
      <c r="AI834" s="126"/>
      <c r="AJ834" s="126"/>
      <c r="AK834" s="126"/>
    </row>
    <row r="835" spans="1:37" ht="18" customHeight="1">
      <c r="A835" s="126"/>
      <c r="B835" s="126"/>
      <c r="C835" s="126"/>
      <c r="D835" s="126"/>
      <c r="E835" s="126"/>
      <c r="F835" s="134">
        <v>37591</v>
      </c>
      <c r="G835" s="134">
        <v>44166</v>
      </c>
      <c r="H835" s="134">
        <v>41244</v>
      </c>
      <c r="I835" s="134">
        <v>39417</v>
      </c>
      <c r="J835" s="134">
        <v>44531</v>
      </c>
      <c r="K835" s="126"/>
      <c r="L835" s="126">
        <v>-0.110106469</v>
      </c>
      <c r="M835" s="126">
        <v>-2.7078563999999999E-2</v>
      </c>
      <c r="N835" s="126">
        <v>0.103943622</v>
      </c>
      <c r="O835" s="126">
        <v>3.2035421000000001E-2</v>
      </c>
      <c r="P835" s="126">
        <v>0.16416114700000001</v>
      </c>
      <c r="Q835" s="126">
        <v>1.1769839099999999</v>
      </c>
      <c r="R835" s="135">
        <v>3.3099999999999997E-2</v>
      </c>
      <c r="S835" s="126"/>
      <c r="T835" s="126">
        <v>-0.103872702</v>
      </c>
      <c r="U835" s="126">
        <v>-2.9131743000000002E-2</v>
      </c>
      <c r="V835" s="126">
        <v>0.100915194</v>
      </c>
      <c r="W835" s="126">
        <v>1.0598691E-2</v>
      </c>
      <c r="X835" s="126">
        <v>0.116135562</v>
      </c>
      <c r="Y835" s="126">
        <v>1.0992685470000001</v>
      </c>
      <c r="Z835" s="135">
        <v>1.9099999999999999E-2</v>
      </c>
      <c r="AA835" s="126"/>
      <c r="AB835" s="126"/>
      <c r="AC835" s="126"/>
      <c r="AD835" s="126"/>
      <c r="AE835" s="126"/>
      <c r="AF835" s="135">
        <v>1.4E-2</v>
      </c>
      <c r="AG835" s="126">
        <v>7.7715362999999996E-2</v>
      </c>
      <c r="AH835" s="126"/>
      <c r="AI835" s="126"/>
      <c r="AJ835" s="126"/>
      <c r="AK835" s="126"/>
    </row>
    <row r="836" spans="1:37" ht="18" customHeight="1">
      <c r="A836" s="126"/>
      <c r="B836" s="126"/>
      <c r="C836" s="126"/>
      <c r="D836" s="126"/>
      <c r="E836" s="126"/>
      <c r="F836" s="134">
        <v>41974</v>
      </c>
      <c r="G836" s="134">
        <v>43800</v>
      </c>
      <c r="H836" s="134">
        <v>38687</v>
      </c>
      <c r="I836" s="134">
        <v>37956</v>
      </c>
      <c r="J836" s="134">
        <v>44166</v>
      </c>
      <c r="K836" s="126"/>
      <c r="L836" s="126">
        <v>9.7781324000000003E-2</v>
      </c>
      <c r="M836" s="126">
        <v>0.14133490000000001</v>
      </c>
      <c r="N836" s="126">
        <v>0.15985938099999999</v>
      </c>
      <c r="O836" s="126">
        <v>5.7538615000000001E-2</v>
      </c>
      <c r="P836" s="126">
        <v>-2.7078563999999999E-2</v>
      </c>
      <c r="Q836" s="126">
        <v>1.5363902270000001</v>
      </c>
      <c r="R836" s="135">
        <v>8.9700000000000002E-2</v>
      </c>
      <c r="S836" s="126"/>
      <c r="T836" s="126">
        <v>7.8593466000000001E-2</v>
      </c>
      <c r="U836" s="126">
        <v>0.134180562</v>
      </c>
      <c r="V836" s="126">
        <v>0.12530372300000001</v>
      </c>
      <c r="W836" s="126">
        <v>2.2718952000000001E-2</v>
      </c>
      <c r="X836" s="126">
        <v>-2.9131743000000002E-2</v>
      </c>
      <c r="Y836" s="126">
        <v>1.3932859639999999</v>
      </c>
      <c r="Z836" s="135">
        <v>6.8599999999999994E-2</v>
      </c>
      <c r="AA836" s="126"/>
      <c r="AB836" s="126"/>
      <c r="AC836" s="126"/>
      <c r="AD836" s="126"/>
      <c r="AE836" s="126"/>
      <c r="AF836" s="135">
        <v>2.1100000000000001E-2</v>
      </c>
      <c r="AG836" s="126">
        <v>0.14310426300000001</v>
      </c>
      <c r="AH836" s="126"/>
      <c r="AI836" s="126"/>
      <c r="AJ836" s="126"/>
      <c r="AK836" s="126"/>
    </row>
    <row r="837" spans="1:37" ht="18" customHeight="1">
      <c r="A837" s="126"/>
      <c r="B837" s="126"/>
      <c r="C837" s="126"/>
      <c r="D837" s="126"/>
      <c r="E837" s="126"/>
      <c r="F837" s="134">
        <v>39052</v>
      </c>
      <c r="G837" s="134">
        <v>44166</v>
      </c>
      <c r="H837" s="134">
        <v>39417</v>
      </c>
      <c r="I837" s="134">
        <v>39783</v>
      </c>
      <c r="J837" s="134">
        <v>44896</v>
      </c>
      <c r="K837" s="126"/>
      <c r="L837" s="126">
        <v>0.162901881</v>
      </c>
      <c r="M837" s="126">
        <v>-2.7078563999999999E-2</v>
      </c>
      <c r="N837" s="126">
        <v>3.2035421000000001E-2</v>
      </c>
      <c r="O837" s="126">
        <v>-0.29750054799999998</v>
      </c>
      <c r="P837" s="126">
        <v>-7.6337504E-2</v>
      </c>
      <c r="Q837" s="126">
        <v>0.81384991200000001</v>
      </c>
      <c r="R837" s="135">
        <v>-4.0399999999999998E-2</v>
      </c>
      <c r="S837" s="126"/>
      <c r="T837" s="126">
        <v>0.106798614</v>
      </c>
      <c r="U837" s="126">
        <v>-2.9131743000000002E-2</v>
      </c>
      <c r="V837" s="126">
        <v>1.0598691E-2</v>
      </c>
      <c r="W837" s="126">
        <v>-0.25525298200000002</v>
      </c>
      <c r="X837" s="126">
        <v>-0.100910782</v>
      </c>
      <c r="Y837" s="126">
        <v>0.76498565100000004</v>
      </c>
      <c r="Z837" s="135">
        <v>-5.2200000000000003E-2</v>
      </c>
      <c r="AA837" s="126"/>
      <c r="AB837" s="126"/>
      <c r="AC837" s="126"/>
      <c r="AD837" s="126"/>
      <c r="AE837" s="126"/>
      <c r="AF837" s="135">
        <v>1.18E-2</v>
      </c>
      <c r="AG837" s="126">
        <v>4.886426E-2</v>
      </c>
      <c r="AH837" s="126"/>
      <c r="AI837" s="126"/>
      <c r="AJ837" s="126"/>
      <c r="AK837" s="126"/>
    </row>
    <row r="838" spans="1:37" ht="18" customHeight="1">
      <c r="A838" s="126"/>
      <c r="B838" s="126"/>
      <c r="C838" s="126"/>
      <c r="D838" s="126"/>
      <c r="E838" s="126"/>
      <c r="F838" s="134">
        <v>43435</v>
      </c>
      <c r="G838" s="134">
        <v>40878</v>
      </c>
      <c r="H838" s="134">
        <v>37591</v>
      </c>
      <c r="I838" s="134">
        <v>37591</v>
      </c>
      <c r="J838" s="134">
        <v>44531</v>
      </c>
      <c r="K838" s="126"/>
      <c r="L838" s="126">
        <v>-1.2468648000000001E-2</v>
      </c>
      <c r="M838" s="126">
        <v>-5.5772149E-2</v>
      </c>
      <c r="N838" s="126">
        <v>-0.110106469</v>
      </c>
      <c r="O838" s="126">
        <v>-0.110106469</v>
      </c>
      <c r="P838" s="126">
        <v>0.16416114700000001</v>
      </c>
      <c r="Q838" s="126">
        <v>0.88312141300000002</v>
      </c>
      <c r="R838" s="135">
        <v>-2.46E-2</v>
      </c>
      <c r="S838" s="126"/>
      <c r="T838" s="126">
        <v>-2.5883666999999999E-2</v>
      </c>
      <c r="U838" s="126">
        <v>-5.3316501000000002E-2</v>
      </c>
      <c r="V838" s="126">
        <v>-0.103872702</v>
      </c>
      <c r="W838" s="126">
        <v>-0.103872702</v>
      </c>
      <c r="X838" s="126">
        <v>0.116135562</v>
      </c>
      <c r="Y838" s="126">
        <v>0.84298171600000005</v>
      </c>
      <c r="Z838" s="135">
        <v>-3.3599999999999998E-2</v>
      </c>
      <c r="AA838" s="126"/>
      <c r="AB838" s="126"/>
      <c r="AC838" s="126"/>
      <c r="AD838" s="126"/>
      <c r="AE838" s="126"/>
      <c r="AF838" s="135">
        <v>8.9999999999999993E-3</v>
      </c>
      <c r="AG838" s="126">
        <v>4.0139697000000002E-2</v>
      </c>
      <c r="AH838" s="126"/>
      <c r="AI838" s="126"/>
      <c r="AJ838" s="126"/>
      <c r="AK838" s="126"/>
    </row>
    <row r="839" spans="1:37" ht="18" customHeight="1">
      <c r="A839" s="126"/>
      <c r="B839" s="126"/>
      <c r="C839" s="126"/>
      <c r="D839" s="126"/>
      <c r="E839" s="126"/>
      <c r="F839" s="134">
        <v>38322</v>
      </c>
      <c r="G839" s="134">
        <v>40878</v>
      </c>
      <c r="H839" s="134">
        <v>39052</v>
      </c>
      <c r="I839" s="134">
        <v>42339</v>
      </c>
      <c r="J839" s="134">
        <v>42339</v>
      </c>
      <c r="K839" s="126"/>
      <c r="L839" s="126">
        <v>0.22464052400000001</v>
      </c>
      <c r="M839" s="126">
        <v>-5.5772149E-2</v>
      </c>
      <c r="N839" s="126">
        <v>0.162901881</v>
      </c>
      <c r="O839" s="126">
        <v>4.2629688999999998E-2</v>
      </c>
      <c r="P839" s="126">
        <v>4.2629688999999998E-2</v>
      </c>
      <c r="Q839" s="126">
        <v>1.517447481</v>
      </c>
      <c r="R839" s="135">
        <v>8.6999999999999994E-2</v>
      </c>
      <c r="S839" s="126"/>
      <c r="T839" s="126">
        <v>0.13047150199999999</v>
      </c>
      <c r="U839" s="126">
        <v>-5.3316501000000002E-2</v>
      </c>
      <c r="V839" s="126">
        <v>0.106798614</v>
      </c>
      <c r="W839" s="126">
        <v>1.8520312000000001E-2</v>
      </c>
      <c r="X839" s="126">
        <v>1.8520312000000001E-2</v>
      </c>
      <c r="Y839" s="126">
        <v>1.2473162449999999</v>
      </c>
      <c r="Z839" s="135">
        <v>4.5199999999999997E-2</v>
      </c>
      <c r="AA839" s="126"/>
      <c r="AB839" s="126"/>
      <c r="AC839" s="126"/>
      <c r="AD839" s="126"/>
      <c r="AE839" s="126"/>
      <c r="AF839" s="135">
        <v>4.1799999999999997E-2</v>
      </c>
      <c r="AG839" s="126">
        <v>0.270131236</v>
      </c>
      <c r="AH839" s="126"/>
      <c r="AI839" s="126"/>
      <c r="AJ839" s="126"/>
      <c r="AK839" s="126"/>
    </row>
    <row r="840" spans="1:37" ht="18" customHeight="1">
      <c r="A840" s="126"/>
      <c r="B840" s="126"/>
      <c r="C840" s="126"/>
      <c r="D840" s="126"/>
      <c r="E840" s="126"/>
      <c r="F840" s="134">
        <v>40148</v>
      </c>
      <c r="G840" s="134">
        <v>44166</v>
      </c>
      <c r="H840" s="134">
        <v>40878</v>
      </c>
      <c r="I840" s="134">
        <v>42705</v>
      </c>
      <c r="J840" s="134">
        <v>42339</v>
      </c>
      <c r="K840" s="126"/>
      <c r="L840" s="126">
        <v>0.114944221</v>
      </c>
      <c r="M840" s="126">
        <v>-2.7078563999999999E-2</v>
      </c>
      <c r="N840" s="126">
        <v>-5.5772149E-2</v>
      </c>
      <c r="O840" s="126">
        <v>4.8077380000000003E-2</v>
      </c>
      <c r="P840" s="126">
        <v>4.2629688999999998E-2</v>
      </c>
      <c r="Q840" s="126">
        <v>1.130658921</v>
      </c>
      <c r="R840" s="135">
        <v>2.4899999999999999E-2</v>
      </c>
      <c r="S840" s="126"/>
      <c r="T840" s="126">
        <v>8.4059724000000002E-2</v>
      </c>
      <c r="U840" s="126">
        <v>-2.9131743000000002E-2</v>
      </c>
      <c r="V840" s="126">
        <v>-5.3316501000000002E-2</v>
      </c>
      <c r="W840" s="126">
        <v>3.7457123000000002E-2</v>
      </c>
      <c r="X840" s="126">
        <v>1.8520312000000001E-2</v>
      </c>
      <c r="Y840" s="126">
        <v>1.059279453</v>
      </c>
      <c r="Z840" s="135">
        <v>1.1599999999999999E-2</v>
      </c>
      <c r="AA840" s="126"/>
      <c r="AB840" s="126"/>
      <c r="AC840" s="126"/>
      <c r="AD840" s="126"/>
      <c r="AE840" s="126"/>
      <c r="AF840" s="135">
        <v>1.3299999999999999E-2</v>
      </c>
      <c r="AG840" s="126">
        <v>7.1379467000000002E-2</v>
      </c>
      <c r="AH840" s="126"/>
      <c r="AI840" s="126"/>
      <c r="AJ840" s="126"/>
      <c r="AK840" s="126"/>
    </row>
    <row r="841" spans="1:37" ht="18" customHeight="1">
      <c r="A841" s="126"/>
      <c r="B841" s="126"/>
      <c r="C841" s="126"/>
      <c r="D841" s="126"/>
      <c r="E841" s="126"/>
      <c r="F841" s="134">
        <v>37591</v>
      </c>
      <c r="G841" s="134">
        <v>39417</v>
      </c>
      <c r="H841" s="134">
        <v>38322</v>
      </c>
      <c r="I841" s="134">
        <v>44166</v>
      </c>
      <c r="J841" s="134">
        <v>43070</v>
      </c>
      <c r="K841" s="126"/>
      <c r="L841" s="126">
        <v>-0.110106469</v>
      </c>
      <c r="M841" s="126">
        <v>3.2035421000000001E-2</v>
      </c>
      <c r="N841" s="126">
        <v>0.22464052400000001</v>
      </c>
      <c r="O841" s="126">
        <v>-2.7078563999999999E-2</v>
      </c>
      <c r="P841" s="126">
        <v>5.8498151999999998E-2</v>
      </c>
      <c r="Q841" s="126">
        <v>1.1948122560000001</v>
      </c>
      <c r="R841" s="135">
        <v>3.6200000000000003E-2</v>
      </c>
      <c r="S841" s="126"/>
      <c r="T841" s="126">
        <v>-0.103872702</v>
      </c>
      <c r="U841" s="126">
        <v>1.0598691E-2</v>
      </c>
      <c r="V841" s="126">
        <v>0.13047150199999999</v>
      </c>
      <c r="W841" s="126">
        <v>-2.9131743000000002E-2</v>
      </c>
      <c r="X841" s="126">
        <v>4.6875676999999998E-2</v>
      </c>
      <c r="Y841" s="126">
        <v>1.05647873</v>
      </c>
      <c r="Z841" s="135">
        <v>1.0999999999999999E-2</v>
      </c>
      <c r="AA841" s="126"/>
      <c r="AB841" s="126"/>
      <c r="AC841" s="126"/>
      <c r="AD841" s="126"/>
      <c r="AE841" s="126"/>
      <c r="AF841" s="135">
        <v>2.52E-2</v>
      </c>
      <c r="AG841" s="126">
        <v>0.13833352700000001</v>
      </c>
      <c r="AH841" s="126"/>
      <c r="AI841" s="126"/>
      <c r="AJ841" s="126"/>
      <c r="AK841" s="126"/>
    </row>
    <row r="842" spans="1:37" ht="18" customHeight="1">
      <c r="A842" s="126"/>
      <c r="B842" s="126"/>
      <c r="C842" s="126"/>
      <c r="D842" s="126"/>
      <c r="E842" s="126"/>
      <c r="F842" s="134">
        <v>38322</v>
      </c>
      <c r="G842" s="134">
        <v>43070</v>
      </c>
      <c r="H842" s="134">
        <v>41974</v>
      </c>
      <c r="I842" s="134">
        <v>37591</v>
      </c>
      <c r="J842" s="134">
        <v>37956</v>
      </c>
      <c r="K842" s="126"/>
      <c r="L842" s="126">
        <v>0.22464052400000001</v>
      </c>
      <c r="M842" s="126">
        <v>5.8498151999999998E-2</v>
      </c>
      <c r="N842" s="126">
        <v>9.7781324000000003E-2</v>
      </c>
      <c r="O842" s="126">
        <v>-0.110106469</v>
      </c>
      <c r="P842" s="126">
        <v>5.7538615000000001E-2</v>
      </c>
      <c r="Q842" s="126">
        <v>1.388677905</v>
      </c>
      <c r="R842" s="135">
        <v>6.7900000000000002E-2</v>
      </c>
      <c r="S842" s="126"/>
      <c r="T842" s="126">
        <v>0.13047150199999999</v>
      </c>
      <c r="U842" s="126">
        <v>4.6875676999999998E-2</v>
      </c>
      <c r="V842" s="126">
        <v>7.8593466000000001E-2</v>
      </c>
      <c r="W842" s="126">
        <v>-0.103872702</v>
      </c>
      <c r="X842" s="126">
        <v>2.2718952000000001E-2</v>
      </c>
      <c r="Y842" s="126">
        <v>1.1909923840000001</v>
      </c>
      <c r="Z842" s="135">
        <v>3.56E-2</v>
      </c>
      <c r="AA842" s="126"/>
      <c r="AB842" s="126"/>
      <c r="AC842" s="126"/>
      <c r="AD842" s="126"/>
      <c r="AE842" s="126"/>
      <c r="AF842" s="135">
        <v>3.2300000000000002E-2</v>
      </c>
      <c r="AG842" s="126">
        <v>0.197685521</v>
      </c>
      <c r="AH842" s="126"/>
      <c r="AI842" s="126"/>
      <c r="AJ842" s="126"/>
      <c r="AK842" s="126"/>
    </row>
    <row r="843" spans="1:37" ht="18" customHeight="1">
      <c r="A843" s="126"/>
      <c r="B843" s="126"/>
      <c r="C843" s="126"/>
      <c r="D843" s="126"/>
      <c r="E843" s="126"/>
      <c r="F843" s="134">
        <v>40148</v>
      </c>
      <c r="G843" s="134">
        <v>37591</v>
      </c>
      <c r="H843" s="134">
        <v>42339</v>
      </c>
      <c r="I843" s="134">
        <v>44531</v>
      </c>
      <c r="J843" s="134">
        <v>38687</v>
      </c>
      <c r="K843" s="126"/>
      <c r="L843" s="126">
        <v>0.114944221</v>
      </c>
      <c r="M843" s="126">
        <v>-0.110106469</v>
      </c>
      <c r="N843" s="126">
        <v>4.2629688999999998E-2</v>
      </c>
      <c r="O843" s="126">
        <v>0.16416114700000001</v>
      </c>
      <c r="P843" s="126">
        <v>0.15985938099999999</v>
      </c>
      <c r="Q843" s="126">
        <v>1.449890404</v>
      </c>
      <c r="R843" s="135">
        <v>7.7100000000000002E-2</v>
      </c>
      <c r="S843" s="126"/>
      <c r="T843" s="126">
        <v>8.4059724000000002E-2</v>
      </c>
      <c r="U843" s="126">
        <v>-0.103872702</v>
      </c>
      <c r="V843" s="126">
        <v>1.8520312000000001E-2</v>
      </c>
      <c r="W843" s="126">
        <v>0.116135562</v>
      </c>
      <c r="X843" s="126">
        <v>0.12530372300000001</v>
      </c>
      <c r="Y843" s="126">
        <v>1.2714355530000001</v>
      </c>
      <c r="Z843" s="135">
        <v>4.9200000000000001E-2</v>
      </c>
      <c r="AA843" s="126"/>
      <c r="AB843" s="126"/>
      <c r="AC843" s="126"/>
      <c r="AD843" s="126"/>
      <c r="AE843" s="126"/>
      <c r="AF843" s="135">
        <v>2.7900000000000001E-2</v>
      </c>
      <c r="AG843" s="126">
        <v>0.178454851</v>
      </c>
      <c r="AH843" s="126"/>
      <c r="AI843" s="126"/>
      <c r="AJ843" s="126"/>
      <c r="AK843" s="126"/>
    </row>
    <row r="844" spans="1:37" ht="18" customHeight="1">
      <c r="A844" s="126"/>
      <c r="B844" s="126"/>
      <c r="C844" s="126"/>
      <c r="D844" s="126"/>
      <c r="E844" s="126"/>
      <c r="F844" s="134">
        <v>41244</v>
      </c>
      <c r="G844" s="134">
        <v>43070</v>
      </c>
      <c r="H844" s="134">
        <v>41974</v>
      </c>
      <c r="I844" s="134">
        <v>43800</v>
      </c>
      <c r="J844" s="134">
        <v>43800</v>
      </c>
      <c r="K844" s="126"/>
      <c r="L844" s="126">
        <v>0.103943622</v>
      </c>
      <c r="M844" s="126">
        <v>5.8498151999999998E-2</v>
      </c>
      <c r="N844" s="126">
        <v>9.7781324000000003E-2</v>
      </c>
      <c r="O844" s="126">
        <v>0.14133490000000001</v>
      </c>
      <c r="P844" s="126">
        <v>0.14133490000000001</v>
      </c>
      <c r="Q844" s="126">
        <v>1.7209782840000001</v>
      </c>
      <c r="R844" s="135">
        <v>0.1147</v>
      </c>
      <c r="S844" s="126"/>
      <c r="T844" s="126">
        <v>0.100915194</v>
      </c>
      <c r="U844" s="126">
        <v>4.6875676999999998E-2</v>
      </c>
      <c r="V844" s="126">
        <v>7.8593466000000001E-2</v>
      </c>
      <c r="W844" s="126">
        <v>0.134180562</v>
      </c>
      <c r="X844" s="126">
        <v>0.134180562</v>
      </c>
      <c r="Y844" s="126">
        <v>1.6400807209999999</v>
      </c>
      <c r="Z844" s="135">
        <v>0.104</v>
      </c>
      <c r="AA844" s="126"/>
      <c r="AB844" s="126"/>
      <c r="AC844" s="126"/>
      <c r="AD844" s="126"/>
      <c r="AE844" s="126"/>
      <c r="AF844" s="135">
        <v>1.0699999999999999E-2</v>
      </c>
      <c r="AG844" s="126">
        <v>8.0897563000000006E-2</v>
      </c>
      <c r="AH844" s="126"/>
      <c r="AI844" s="126"/>
      <c r="AJ844" s="126"/>
      <c r="AK844" s="126"/>
    </row>
    <row r="845" spans="1:37" ht="18" customHeight="1">
      <c r="A845" s="126"/>
      <c r="B845" s="126"/>
      <c r="C845" s="126"/>
      <c r="D845" s="126"/>
      <c r="E845" s="126"/>
      <c r="F845" s="134">
        <v>43800</v>
      </c>
      <c r="G845" s="134">
        <v>44896</v>
      </c>
      <c r="H845" s="134">
        <v>39052</v>
      </c>
      <c r="I845" s="134">
        <v>37591</v>
      </c>
      <c r="J845" s="134">
        <v>42339</v>
      </c>
      <c r="K845" s="126"/>
      <c r="L845" s="126">
        <v>0.14133490000000001</v>
      </c>
      <c r="M845" s="126">
        <v>-7.6337504E-2</v>
      </c>
      <c r="N845" s="126">
        <v>0.162901881</v>
      </c>
      <c r="O845" s="126">
        <v>-0.110106469</v>
      </c>
      <c r="P845" s="126">
        <v>4.2629688999999998E-2</v>
      </c>
      <c r="Q845" s="126">
        <v>1.1740067810000001</v>
      </c>
      <c r="R845" s="135">
        <v>3.2599999999999997E-2</v>
      </c>
      <c r="S845" s="126"/>
      <c r="T845" s="126">
        <v>0.134180562</v>
      </c>
      <c r="U845" s="126">
        <v>-0.100910782</v>
      </c>
      <c r="V845" s="126">
        <v>0.106798614</v>
      </c>
      <c r="W845" s="126">
        <v>-0.103872702</v>
      </c>
      <c r="X845" s="126">
        <v>1.8520312000000001E-2</v>
      </c>
      <c r="Y845" s="126">
        <v>1.056240603</v>
      </c>
      <c r="Z845" s="135">
        <v>1.0999999999999999E-2</v>
      </c>
      <c r="AA845" s="126"/>
      <c r="AB845" s="126"/>
      <c r="AC845" s="126"/>
      <c r="AD845" s="126"/>
      <c r="AE845" s="126"/>
      <c r="AF845" s="135">
        <v>2.1600000000000001E-2</v>
      </c>
      <c r="AG845" s="126">
        <v>0.117766178</v>
      </c>
      <c r="AH845" s="126"/>
      <c r="AI845" s="126"/>
      <c r="AJ845" s="126"/>
      <c r="AK845" s="126"/>
    </row>
    <row r="846" spans="1:37" ht="18" customHeight="1">
      <c r="A846" s="126"/>
      <c r="B846" s="126"/>
      <c r="C846" s="126"/>
      <c r="D846" s="126"/>
      <c r="E846" s="126"/>
      <c r="F846" s="134">
        <v>43435</v>
      </c>
      <c r="G846" s="134">
        <v>41609</v>
      </c>
      <c r="H846" s="134">
        <v>41974</v>
      </c>
      <c r="I846" s="134">
        <v>38687</v>
      </c>
      <c r="J846" s="134">
        <v>37591</v>
      </c>
      <c r="K846" s="126"/>
      <c r="L846" s="126">
        <v>-1.2468648000000001E-2</v>
      </c>
      <c r="M846" s="126">
        <v>0.17569069600000001</v>
      </c>
      <c r="N846" s="126">
        <v>9.7781324000000003E-2</v>
      </c>
      <c r="O846" s="126">
        <v>0.15985938099999999</v>
      </c>
      <c r="P846" s="126">
        <v>-0.110106469</v>
      </c>
      <c r="Q846" s="126">
        <v>1.3644566410000001</v>
      </c>
      <c r="R846" s="135">
        <v>6.4100000000000004E-2</v>
      </c>
      <c r="S846" s="126"/>
      <c r="T846" s="126">
        <v>-2.5883666999999999E-2</v>
      </c>
      <c r="U846" s="126">
        <v>0.152406498</v>
      </c>
      <c r="V846" s="126">
        <v>7.8593466000000001E-2</v>
      </c>
      <c r="W846" s="126">
        <v>0.12530372300000001</v>
      </c>
      <c r="X846" s="126">
        <v>-0.103872702</v>
      </c>
      <c r="Y846" s="126">
        <v>1.2542619580000001</v>
      </c>
      <c r="Z846" s="135">
        <v>4.6399999999999997E-2</v>
      </c>
      <c r="AA846" s="126"/>
      <c r="AB846" s="126"/>
      <c r="AC846" s="126"/>
      <c r="AD846" s="126"/>
      <c r="AE846" s="126"/>
      <c r="AF846" s="135">
        <v>1.78E-2</v>
      </c>
      <c r="AG846" s="126">
        <v>0.110194683</v>
      </c>
      <c r="AH846" s="126"/>
      <c r="AI846" s="126"/>
      <c r="AJ846" s="126"/>
      <c r="AK846" s="126"/>
    </row>
    <row r="847" spans="1:37" ht="18" customHeight="1">
      <c r="A847" s="126"/>
      <c r="B847" s="126"/>
      <c r="C847" s="126"/>
      <c r="D847" s="126"/>
      <c r="E847" s="126"/>
      <c r="F847" s="134">
        <v>38322</v>
      </c>
      <c r="G847" s="134">
        <v>41609</v>
      </c>
      <c r="H847" s="134">
        <v>39052</v>
      </c>
      <c r="I847" s="134">
        <v>42705</v>
      </c>
      <c r="J847" s="134">
        <v>37956</v>
      </c>
      <c r="K847" s="126"/>
      <c r="L847" s="126">
        <v>0.22464052400000001</v>
      </c>
      <c r="M847" s="126">
        <v>0.17569069600000001</v>
      </c>
      <c r="N847" s="126">
        <v>0.162901881</v>
      </c>
      <c r="O847" s="126">
        <v>4.8077380000000003E-2</v>
      </c>
      <c r="P847" s="126">
        <v>5.7538615000000001E-2</v>
      </c>
      <c r="Q847" s="126">
        <v>1.951989473</v>
      </c>
      <c r="R847" s="135">
        <v>0.1431</v>
      </c>
      <c r="S847" s="126"/>
      <c r="T847" s="126">
        <v>0.13047150199999999</v>
      </c>
      <c r="U847" s="126">
        <v>0.152406498</v>
      </c>
      <c r="V847" s="126">
        <v>0.106798614</v>
      </c>
      <c r="W847" s="126">
        <v>3.7457123000000002E-2</v>
      </c>
      <c r="X847" s="126">
        <v>2.2718952000000001E-2</v>
      </c>
      <c r="Y847" s="126">
        <v>1.568081174</v>
      </c>
      <c r="Z847" s="135">
        <v>9.4100000000000003E-2</v>
      </c>
      <c r="AA847" s="126"/>
      <c r="AB847" s="126"/>
      <c r="AC847" s="126"/>
      <c r="AD847" s="126"/>
      <c r="AE847" s="126"/>
      <c r="AF847" s="135">
        <v>4.9000000000000002E-2</v>
      </c>
      <c r="AG847" s="126">
        <v>0.38390829900000001</v>
      </c>
      <c r="AH847" s="126"/>
      <c r="AI847" s="126"/>
      <c r="AJ847" s="126"/>
      <c r="AK847" s="126"/>
    </row>
    <row r="848" spans="1:37" ht="18" customHeight="1">
      <c r="A848" s="126"/>
      <c r="B848" s="126"/>
      <c r="C848" s="126"/>
      <c r="D848" s="126"/>
      <c r="E848" s="126"/>
      <c r="F848" s="134">
        <v>38687</v>
      </c>
      <c r="G848" s="134">
        <v>40878</v>
      </c>
      <c r="H848" s="134">
        <v>37956</v>
      </c>
      <c r="I848" s="134">
        <v>42339</v>
      </c>
      <c r="J848" s="134">
        <v>37956</v>
      </c>
      <c r="K848" s="126"/>
      <c r="L848" s="126">
        <v>0.15985938099999999</v>
      </c>
      <c r="M848" s="126">
        <v>-5.5772149E-2</v>
      </c>
      <c r="N848" s="126">
        <v>5.7538615000000001E-2</v>
      </c>
      <c r="O848" s="126">
        <v>4.2629688999999998E-2</v>
      </c>
      <c r="P848" s="126">
        <v>5.7538615000000001E-2</v>
      </c>
      <c r="Q848" s="126">
        <v>1.2992590639999999</v>
      </c>
      <c r="R848" s="135">
        <v>5.3800000000000001E-2</v>
      </c>
      <c r="S848" s="126"/>
      <c r="T848" s="126">
        <v>0.12530372300000001</v>
      </c>
      <c r="U848" s="126">
        <v>-5.3316501000000002E-2</v>
      </c>
      <c r="V848" s="126">
        <v>2.2718952000000001E-2</v>
      </c>
      <c r="W848" s="126">
        <v>1.8520312000000001E-2</v>
      </c>
      <c r="X848" s="126">
        <v>2.2718952000000001E-2</v>
      </c>
      <c r="Y848" s="126">
        <v>1.1456193859999999</v>
      </c>
      <c r="Z848" s="135">
        <v>2.76E-2</v>
      </c>
      <c r="AA848" s="126"/>
      <c r="AB848" s="126"/>
      <c r="AC848" s="126"/>
      <c r="AD848" s="126"/>
      <c r="AE848" s="126"/>
      <c r="AF848" s="135">
        <v>2.6200000000000001E-2</v>
      </c>
      <c r="AG848" s="126">
        <v>0.153639678</v>
      </c>
      <c r="AH848" s="126"/>
      <c r="AI848" s="126"/>
      <c r="AJ848" s="126"/>
      <c r="AK848" s="126"/>
    </row>
    <row r="849" spans="1:37" ht="18" customHeight="1">
      <c r="A849" s="126"/>
      <c r="B849" s="126"/>
      <c r="C849" s="126"/>
      <c r="D849" s="126"/>
      <c r="E849" s="126"/>
      <c r="F849" s="134">
        <v>39417</v>
      </c>
      <c r="G849" s="134">
        <v>41609</v>
      </c>
      <c r="H849" s="134">
        <v>40878</v>
      </c>
      <c r="I849" s="134">
        <v>38322</v>
      </c>
      <c r="J849" s="134">
        <v>43800</v>
      </c>
      <c r="K849" s="126"/>
      <c r="L849" s="126">
        <v>3.2035421000000001E-2</v>
      </c>
      <c r="M849" s="126">
        <v>0.17569069600000001</v>
      </c>
      <c r="N849" s="126">
        <v>-5.5772149E-2</v>
      </c>
      <c r="O849" s="126">
        <v>0.22464052400000001</v>
      </c>
      <c r="P849" s="126">
        <v>0.14133490000000001</v>
      </c>
      <c r="Q849" s="126">
        <v>1.6785484340000001</v>
      </c>
      <c r="R849" s="135">
        <v>0.1091</v>
      </c>
      <c r="S849" s="126"/>
      <c r="T849" s="126">
        <v>1.0598691E-2</v>
      </c>
      <c r="U849" s="126">
        <v>0.152406498</v>
      </c>
      <c r="V849" s="126">
        <v>-5.3316501000000002E-2</v>
      </c>
      <c r="W849" s="126">
        <v>0.13047150199999999</v>
      </c>
      <c r="X849" s="126">
        <v>0.134180562</v>
      </c>
      <c r="Y849" s="126">
        <v>1.454032532</v>
      </c>
      <c r="Z849" s="135">
        <v>7.7700000000000005E-2</v>
      </c>
      <c r="AA849" s="126"/>
      <c r="AB849" s="126"/>
      <c r="AC849" s="126"/>
      <c r="AD849" s="126"/>
      <c r="AE849" s="126"/>
      <c r="AF849" s="135">
        <v>3.1399999999999997E-2</v>
      </c>
      <c r="AG849" s="126">
        <v>0.22451590199999999</v>
      </c>
      <c r="AH849" s="126"/>
      <c r="AI849" s="126"/>
      <c r="AJ849" s="126"/>
      <c r="AK849" s="126"/>
    </row>
    <row r="850" spans="1:37" ht="18" customHeight="1">
      <c r="A850" s="126"/>
      <c r="B850" s="126"/>
      <c r="C850" s="126"/>
      <c r="D850" s="126"/>
      <c r="E850" s="126"/>
      <c r="F850" s="134">
        <v>37591</v>
      </c>
      <c r="G850" s="134">
        <v>39052</v>
      </c>
      <c r="H850" s="134">
        <v>42339</v>
      </c>
      <c r="I850" s="134">
        <v>38687</v>
      </c>
      <c r="J850" s="134">
        <v>38687</v>
      </c>
      <c r="K850" s="126"/>
      <c r="L850" s="126">
        <v>-0.110106469</v>
      </c>
      <c r="M850" s="126">
        <v>0.162901881</v>
      </c>
      <c r="N850" s="126">
        <v>4.2629688999999998E-2</v>
      </c>
      <c r="O850" s="126">
        <v>0.15985938099999999</v>
      </c>
      <c r="P850" s="126">
        <v>0.15985938099999999</v>
      </c>
      <c r="Q850" s="126">
        <v>1.514588619</v>
      </c>
      <c r="R850" s="135">
        <v>8.6599999999999996E-2</v>
      </c>
      <c r="S850" s="126"/>
      <c r="T850" s="126">
        <v>-0.103872702</v>
      </c>
      <c r="U850" s="126">
        <v>0.106798614</v>
      </c>
      <c r="V850" s="126">
        <v>1.8520312000000001E-2</v>
      </c>
      <c r="W850" s="126">
        <v>0.12530372300000001</v>
      </c>
      <c r="X850" s="126">
        <v>0.12530372300000001</v>
      </c>
      <c r="Y850" s="126">
        <v>1.312657449</v>
      </c>
      <c r="Z850" s="135">
        <v>5.5899999999999998E-2</v>
      </c>
      <c r="AA850" s="126"/>
      <c r="AB850" s="126"/>
      <c r="AC850" s="126"/>
      <c r="AD850" s="126"/>
      <c r="AE850" s="126"/>
      <c r="AF850" s="135">
        <v>3.0700000000000002E-2</v>
      </c>
      <c r="AG850" s="126">
        <v>0.20193116999999999</v>
      </c>
      <c r="AH850" s="126"/>
      <c r="AI850" s="126"/>
      <c r="AJ850" s="126"/>
      <c r="AK850" s="126"/>
    </row>
    <row r="851" spans="1:37" ht="18" customHeight="1">
      <c r="A851" s="126"/>
      <c r="B851" s="126"/>
      <c r="C851" s="126"/>
      <c r="D851" s="126"/>
      <c r="E851" s="126"/>
      <c r="F851" s="134">
        <v>39417</v>
      </c>
      <c r="G851" s="134">
        <v>40148</v>
      </c>
      <c r="H851" s="134">
        <v>43070</v>
      </c>
      <c r="I851" s="134">
        <v>39052</v>
      </c>
      <c r="J851" s="134">
        <v>41974</v>
      </c>
      <c r="K851" s="126"/>
      <c r="L851" s="126">
        <v>3.2035421000000001E-2</v>
      </c>
      <c r="M851" s="126">
        <v>0.114944221</v>
      </c>
      <c r="N851" s="126">
        <v>5.8498151999999998E-2</v>
      </c>
      <c r="O851" s="126">
        <v>0.162901881</v>
      </c>
      <c r="P851" s="126">
        <v>9.7781324000000003E-2</v>
      </c>
      <c r="Q851" s="126">
        <v>1.5938635910000001</v>
      </c>
      <c r="R851" s="135">
        <v>9.7699999999999995E-2</v>
      </c>
      <c r="S851" s="126"/>
      <c r="T851" s="126">
        <v>1.0598691E-2</v>
      </c>
      <c r="U851" s="126">
        <v>8.4059724000000002E-2</v>
      </c>
      <c r="V851" s="126">
        <v>4.6875676999999998E-2</v>
      </c>
      <c r="W851" s="126">
        <v>0.106798614</v>
      </c>
      <c r="X851" s="126">
        <v>7.8593466000000001E-2</v>
      </c>
      <c r="Y851" s="126">
        <v>1.3866990960000001</v>
      </c>
      <c r="Z851" s="135">
        <v>6.7599999999999993E-2</v>
      </c>
      <c r="AA851" s="126"/>
      <c r="AB851" s="126"/>
      <c r="AC851" s="126"/>
      <c r="AD851" s="126"/>
      <c r="AE851" s="126"/>
      <c r="AF851" s="135">
        <v>3.0099999999999998E-2</v>
      </c>
      <c r="AG851" s="126">
        <v>0.207164494</v>
      </c>
      <c r="AH851" s="126"/>
      <c r="AI851" s="126"/>
      <c r="AJ851" s="126"/>
      <c r="AK851" s="126"/>
    </row>
    <row r="852" spans="1:37" ht="18" customHeight="1">
      <c r="A852" s="126"/>
      <c r="B852" s="126"/>
      <c r="C852" s="126"/>
      <c r="D852" s="126"/>
      <c r="E852" s="126"/>
      <c r="F852" s="134">
        <v>44531</v>
      </c>
      <c r="G852" s="134">
        <v>39417</v>
      </c>
      <c r="H852" s="134">
        <v>37956</v>
      </c>
      <c r="I852" s="134">
        <v>38687</v>
      </c>
      <c r="J852" s="134">
        <v>44896</v>
      </c>
      <c r="K852" s="126"/>
      <c r="L852" s="126">
        <v>0.16416114700000001</v>
      </c>
      <c r="M852" s="126">
        <v>3.2035421000000001E-2</v>
      </c>
      <c r="N852" s="126">
        <v>5.7538615000000001E-2</v>
      </c>
      <c r="O852" s="126">
        <v>0.15985938099999999</v>
      </c>
      <c r="P852" s="126">
        <v>-7.6337504E-2</v>
      </c>
      <c r="Q852" s="126">
        <v>1.401099184</v>
      </c>
      <c r="R852" s="135">
        <v>6.9800000000000001E-2</v>
      </c>
      <c r="S852" s="126"/>
      <c r="T852" s="126">
        <v>0.116135562</v>
      </c>
      <c r="U852" s="126">
        <v>1.0598691E-2</v>
      </c>
      <c r="V852" s="126">
        <v>2.2718952000000001E-2</v>
      </c>
      <c r="W852" s="126">
        <v>0.12530372300000001</v>
      </c>
      <c r="X852" s="126">
        <v>-0.100910782</v>
      </c>
      <c r="Y852" s="126">
        <v>1.1898724860000001</v>
      </c>
      <c r="Z852" s="135">
        <v>3.5400000000000001E-2</v>
      </c>
      <c r="AA852" s="126"/>
      <c r="AB852" s="126"/>
      <c r="AC852" s="126"/>
      <c r="AD852" s="126"/>
      <c r="AE852" s="126"/>
      <c r="AF852" s="135">
        <v>3.44E-2</v>
      </c>
      <c r="AG852" s="126">
        <v>0.21122669799999999</v>
      </c>
      <c r="AH852" s="126"/>
      <c r="AI852" s="126"/>
      <c r="AJ852" s="126"/>
      <c r="AK852" s="126"/>
    </row>
    <row r="853" spans="1:37" ht="18" customHeight="1">
      <c r="A853" s="126"/>
      <c r="B853" s="126"/>
      <c r="C853" s="126"/>
      <c r="D853" s="126"/>
      <c r="E853" s="126"/>
      <c r="F853" s="134">
        <v>40148</v>
      </c>
      <c r="G853" s="134">
        <v>43070</v>
      </c>
      <c r="H853" s="134">
        <v>37956</v>
      </c>
      <c r="I853" s="134">
        <v>40878</v>
      </c>
      <c r="J853" s="134">
        <v>43070</v>
      </c>
      <c r="K853" s="126"/>
      <c r="L853" s="126">
        <v>0.114944221</v>
      </c>
      <c r="M853" s="126">
        <v>5.8498151999999998E-2</v>
      </c>
      <c r="N853" s="126">
        <v>5.7538615000000001E-2</v>
      </c>
      <c r="O853" s="126">
        <v>-5.5772149E-2</v>
      </c>
      <c r="P853" s="126">
        <v>5.8498151999999998E-2</v>
      </c>
      <c r="Q853" s="126">
        <v>1.2632742889999999</v>
      </c>
      <c r="R853" s="135">
        <v>4.7899999999999998E-2</v>
      </c>
      <c r="S853" s="126"/>
      <c r="T853" s="126">
        <v>8.4059724000000002E-2</v>
      </c>
      <c r="U853" s="126">
        <v>4.6875676999999998E-2</v>
      </c>
      <c r="V853" s="126">
        <v>2.2718952000000001E-2</v>
      </c>
      <c r="W853" s="126">
        <v>-5.3316501000000002E-2</v>
      </c>
      <c r="X853" s="126">
        <v>4.6875676999999998E-2</v>
      </c>
      <c r="Y853" s="126">
        <v>1.1586013340000001</v>
      </c>
      <c r="Z853" s="135">
        <v>2.9899999999999999E-2</v>
      </c>
      <c r="AA853" s="126"/>
      <c r="AB853" s="126"/>
      <c r="AC853" s="126"/>
      <c r="AD853" s="126"/>
      <c r="AE853" s="126"/>
      <c r="AF853" s="135">
        <v>1.7999999999999999E-2</v>
      </c>
      <c r="AG853" s="126">
        <v>0.104672955</v>
      </c>
      <c r="AH853" s="126"/>
      <c r="AI853" s="126"/>
      <c r="AJ853" s="126"/>
      <c r="AK853" s="126"/>
    </row>
    <row r="854" spans="1:37" ht="18" customHeight="1">
      <c r="A854" s="126"/>
      <c r="B854" s="126"/>
      <c r="C854" s="126"/>
      <c r="D854" s="126"/>
      <c r="E854" s="126"/>
      <c r="F854" s="134">
        <v>37956</v>
      </c>
      <c r="G854" s="134">
        <v>44531</v>
      </c>
      <c r="H854" s="134">
        <v>43800</v>
      </c>
      <c r="I854" s="134">
        <v>43435</v>
      </c>
      <c r="J854" s="134">
        <v>44531</v>
      </c>
      <c r="K854" s="126"/>
      <c r="L854" s="126">
        <v>5.7538615000000001E-2</v>
      </c>
      <c r="M854" s="126">
        <v>0.16416114700000001</v>
      </c>
      <c r="N854" s="126">
        <v>0.14133490000000001</v>
      </c>
      <c r="O854" s="126">
        <v>-1.2468648000000001E-2</v>
      </c>
      <c r="P854" s="126">
        <v>0.16416114700000001</v>
      </c>
      <c r="Q854" s="126">
        <v>1.6731819290000001</v>
      </c>
      <c r="R854" s="135">
        <v>0.1084</v>
      </c>
      <c r="S854" s="126"/>
      <c r="T854" s="126">
        <v>2.2718952000000001E-2</v>
      </c>
      <c r="U854" s="126">
        <v>0.116135562</v>
      </c>
      <c r="V854" s="126">
        <v>0.134180562</v>
      </c>
      <c r="W854" s="126">
        <v>-2.5883666999999999E-2</v>
      </c>
      <c r="X854" s="126">
        <v>0.116135562</v>
      </c>
      <c r="Y854" s="126">
        <v>1.438048478</v>
      </c>
      <c r="Z854" s="135">
        <v>7.5399999999999995E-2</v>
      </c>
      <c r="AA854" s="126"/>
      <c r="AB854" s="126"/>
      <c r="AC854" s="126"/>
      <c r="AD854" s="126"/>
      <c r="AE854" s="126"/>
      <c r="AF854" s="135">
        <v>3.3099999999999997E-2</v>
      </c>
      <c r="AG854" s="126">
        <v>0.23513345099999999</v>
      </c>
      <c r="AH854" s="126"/>
      <c r="AI854" s="126"/>
      <c r="AJ854" s="126"/>
      <c r="AK854" s="126"/>
    </row>
    <row r="855" spans="1:37" ht="18" customHeight="1">
      <c r="A855" s="126"/>
      <c r="B855" s="126"/>
      <c r="C855" s="126"/>
      <c r="D855" s="126"/>
      <c r="E855" s="126"/>
      <c r="F855" s="134">
        <v>41974</v>
      </c>
      <c r="G855" s="134">
        <v>41974</v>
      </c>
      <c r="H855" s="134">
        <v>44896</v>
      </c>
      <c r="I855" s="134">
        <v>43435</v>
      </c>
      <c r="J855" s="134">
        <v>37591</v>
      </c>
      <c r="K855" s="126"/>
      <c r="L855" s="126">
        <v>9.7781324000000003E-2</v>
      </c>
      <c r="M855" s="126">
        <v>9.7781324000000003E-2</v>
      </c>
      <c r="N855" s="126">
        <v>-7.6337504E-2</v>
      </c>
      <c r="O855" s="126">
        <v>-1.2468648000000001E-2</v>
      </c>
      <c r="P855" s="126">
        <v>-0.110106469</v>
      </c>
      <c r="Q855" s="126">
        <v>0.99665563300000004</v>
      </c>
      <c r="R855" s="135">
        <v>-6.9999999999999999E-4</v>
      </c>
      <c r="S855" s="126"/>
      <c r="T855" s="126">
        <v>7.8593466000000001E-2</v>
      </c>
      <c r="U855" s="126">
        <v>7.8593466000000001E-2</v>
      </c>
      <c r="V855" s="126">
        <v>-0.100910782</v>
      </c>
      <c r="W855" s="126">
        <v>-2.5883666999999999E-2</v>
      </c>
      <c r="X855" s="126">
        <v>-0.103872702</v>
      </c>
      <c r="Y855" s="126">
        <v>0.92915452499999995</v>
      </c>
      <c r="Z855" s="135">
        <v>-1.46E-2</v>
      </c>
      <c r="AA855" s="126"/>
      <c r="AB855" s="126"/>
      <c r="AC855" s="126"/>
      <c r="AD855" s="126"/>
      <c r="AE855" s="126"/>
      <c r="AF855" s="135">
        <v>1.3899999999999999E-2</v>
      </c>
      <c r="AG855" s="126">
        <v>6.7501108000000004E-2</v>
      </c>
      <c r="AH855" s="126"/>
      <c r="AI855" s="126"/>
      <c r="AJ855" s="126"/>
      <c r="AK855" s="126"/>
    </row>
    <row r="856" spans="1:37" ht="18" customHeight="1">
      <c r="A856" s="126"/>
      <c r="B856" s="126"/>
      <c r="C856" s="126"/>
      <c r="D856" s="126"/>
      <c r="E856" s="126"/>
      <c r="F856" s="134">
        <v>39052</v>
      </c>
      <c r="G856" s="134">
        <v>37956</v>
      </c>
      <c r="H856" s="134">
        <v>44896</v>
      </c>
      <c r="I856" s="134">
        <v>37956</v>
      </c>
      <c r="J856" s="134">
        <v>37591</v>
      </c>
      <c r="K856" s="126"/>
      <c r="L856" s="126">
        <v>0.162901881</v>
      </c>
      <c r="M856" s="126">
        <v>5.7538615000000001E-2</v>
      </c>
      <c r="N856" s="126">
        <v>-7.6337504E-2</v>
      </c>
      <c r="O856" s="126">
        <v>5.7538615000000001E-2</v>
      </c>
      <c r="P856" s="126">
        <v>-0.110106469</v>
      </c>
      <c r="Q856" s="126">
        <v>1.095855282</v>
      </c>
      <c r="R856" s="135">
        <v>1.8499999999999999E-2</v>
      </c>
      <c r="S856" s="126"/>
      <c r="T856" s="126">
        <v>0.106798614</v>
      </c>
      <c r="U856" s="126">
        <v>2.2718952000000001E-2</v>
      </c>
      <c r="V856" s="126">
        <v>-0.100910782</v>
      </c>
      <c r="W856" s="126">
        <v>2.2718952000000001E-2</v>
      </c>
      <c r="X856" s="126">
        <v>-0.103872702</v>
      </c>
      <c r="Y856" s="126">
        <v>0.948809758</v>
      </c>
      <c r="Z856" s="135">
        <v>-1.0500000000000001E-2</v>
      </c>
      <c r="AA856" s="126"/>
      <c r="AB856" s="126"/>
      <c r="AC856" s="126"/>
      <c r="AD856" s="126"/>
      <c r="AE856" s="126"/>
      <c r="AF856" s="135">
        <v>2.8899999999999999E-2</v>
      </c>
      <c r="AG856" s="126">
        <v>0.14704552300000001</v>
      </c>
      <c r="AH856" s="126"/>
      <c r="AI856" s="126"/>
      <c r="AJ856" s="126"/>
      <c r="AK856" s="126"/>
    </row>
    <row r="857" spans="1:37" ht="18" customHeight="1">
      <c r="A857" s="126"/>
      <c r="B857" s="126"/>
      <c r="C857" s="126"/>
      <c r="D857" s="126"/>
      <c r="E857" s="126"/>
      <c r="F857" s="134">
        <v>43800</v>
      </c>
      <c r="G857" s="134">
        <v>40148</v>
      </c>
      <c r="H857" s="134">
        <v>41609</v>
      </c>
      <c r="I857" s="134">
        <v>43070</v>
      </c>
      <c r="J857" s="134">
        <v>38322</v>
      </c>
      <c r="K857" s="126"/>
      <c r="L857" s="126">
        <v>0.14133490000000001</v>
      </c>
      <c r="M857" s="126">
        <v>0.114944221</v>
      </c>
      <c r="N857" s="126">
        <v>0.17569069600000001</v>
      </c>
      <c r="O857" s="126">
        <v>5.8498151999999998E-2</v>
      </c>
      <c r="P857" s="126">
        <v>0.22464052400000001</v>
      </c>
      <c r="Q857" s="126">
        <v>2.0444084760000001</v>
      </c>
      <c r="R857" s="135">
        <v>0.15379999999999999</v>
      </c>
      <c r="S857" s="126"/>
      <c r="T857" s="126">
        <v>0.134180562</v>
      </c>
      <c r="U857" s="126">
        <v>8.4059724000000002E-2</v>
      </c>
      <c r="V857" s="126">
        <v>0.152406498</v>
      </c>
      <c r="W857" s="126">
        <v>4.6875676999999998E-2</v>
      </c>
      <c r="X857" s="126">
        <v>0.13047150199999999</v>
      </c>
      <c r="Y857" s="126">
        <v>1.729779535</v>
      </c>
      <c r="Z857" s="135">
        <v>0.1158</v>
      </c>
      <c r="AA857" s="126"/>
      <c r="AB857" s="126"/>
      <c r="AC857" s="126"/>
      <c r="AD857" s="126"/>
      <c r="AE857" s="126"/>
      <c r="AF857" s="135">
        <v>3.7900000000000003E-2</v>
      </c>
      <c r="AG857" s="126">
        <v>0.314628941</v>
      </c>
      <c r="AH857" s="126"/>
      <c r="AI857" s="126"/>
      <c r="AJ857" s="126"/>
      <c r="AK857" s="126"/>
    </row>
    <row r="858" spans="1:37" ht="18" customHeight="1">
      <c r="A858" s="126"/>
      <c r="B858" s="126"/>
      <c r="C858" s="126"/>
      <c r="D858" s="126"/>
      <c r="E858" s="126"/>
      <c r="F858" s="134">
        <v>44531</v>
      </c>
      <c r="G858" s="134">
        <v>44531</v>
      </c>
      <c r="H858" s="134">
        <v>38687</v>
      </c>
      <c r="I858" s="134">
        <v>37591</v>
      </c>
      <c r="J858" s="134">
        <v>39417</v>
      </c>
      <c r="K858" s="126"/>
      <c r="L858" s="126">
        <v>0.16416114700000001</v>
      </c>
      <c r="M858" s="126">
        <v>0.16416114700000001</v>
      </c>
      <c r="N858" s="126">
        <v>0.15985938099999999</v>
      </c>
      <c r="O858" s="126">
        <v>-0.110106469</v>
      </c>
      <c r="P858" s="126">
        <v>3.2035421000000001E-2</v>
      </c>
      <c r="Q858" s="126">
        <v>1.50698449</v>
      </c>
      <c r="R858" s="135">
        <v>8.5500000000000007E-2</v>
      </c>
      <c r="S858" s="126"/>
      <c r="T858" s="126">
        <v>0.116135562</v>
      </c>
      <c r="U858" s="126">
        <v>0.116135562</v>
      </c>
      <c r="V858" s="126">
        <v>0.12530372300000001</v>
      </c>
      <c r="W858" s="126">
        <v>-0.103872702</v>
      </c>
      <c r="X858" s="126">
        <v>1.0598691E-2</v>
      </c>
      <c r="Y858" s="126">
        <v>1.3025199810000001</v>
      </c>
      <c r="Z858" s="135">
        <v>5.4300000000000001E-2</v>
      </c>
      <c r="AA858" s="126"/>
      <c r="AB858" s="126"/>
      <c r="AC858" s="126"/>
      <c r="AD858" s="126"/>
      <c r="AE858" s="126"/>
      <c r="AF858" s="135">
        <v>3.1199999999999999E-2</v>
      </c>
      <c r="AG858" s="126">
        <v>0.20446450799999999</v>
      </c>
      <c r="AH858" s="126"/>
      <c r="AI858" s="126"/>
      <c r="AJ858" s="126"/>
      <c r="AK858" s="126"/>
    </row>
    <row r="859" spans="1:37" ht="18" customHeight="1">
      <c r="A859" s="126"/>
      <c r="B859" s="126"/>
      <c r="C859" s="126"/>
      <c r="D859" s="126"/>
      <c r="E859" s="126"/>
      <c r="F859" s="134">
        <v>40878</v>
      </c>
      <c r="G859" s="134">
        <v>40513</v>
      </c>
      <c r="H859" s="134">
        <v>39052</v>
      </c>
      <c r="I859" s="134">
        <v>39417</v>
      </c>
      <c r="J859" s="134">
        <v>41974</v>
      </c>
      <c r="K859" s="126"/>
      <c r="L859" s="126">
        <v>-5.5772149E-2</v>
      </c>
      <c r="M859" s="126">
        <v>-2.3338489999999998E-3</v>
      </c>
      <c r="N859" s="126">
        <v>0.162901881</v>
      </c>
      <c r="O859" s="126">
        <v>3.2035421000000001E-2</v>
      </c>
      <c r="P859" s="126">
        <v>9.7781324000000003E-2</v>
      </c>
      <c r="Q859" s="126">
        <v>1.264418874</v>
      </c>
      <c r="R859" s="135">
        <v>4.8000000000000001E-2</v>
      </c>
      <c r="S859" s="126"/>
      <c r="T859" s="126">
        <v>-5.3316501000000002E-2</v>
      </c>
      <c r="U859" s="126">
        <v>-1.3027189E-2</v>
      </c>
      <c r="V859" s="126">
        <v>0.106798614</v>
      </c>
      <c r="W859" s="126">
        <v>1.0598691E-2</v>
      </c>
      <c r="X859" s="126">
        <v>7.8593466000000001E-2</v>
      </c>
      <c r="Y859" s="126">
        <v>1.13842654</v>
      </c>
      <c r="Z859" s="135">
        <v>2.63E-2</v>
      </c>
      <c r="AA859" s="126"/>
      <c r="AB859" s="126"/>
      <c r="AC859" s="126"/>
      <c r="AD859" s="126"/>
      <c r="AE859" s="126"/>
      <c r="AF859" s="135">
        <v>2.18E-2</v>
      </c>
      <c r="AG859" s="126">
        <v>0.12599233400000001</v>
      </c>
      <c r="AH859" s="126"/>
      <c r="AI859" s="126"/>
      <c r="AJ859" s="126"/>
      <c r="AK859" s="126"/>
    </row>
    <row r="860" spans="1:37" ht="18" customHeight="1">
      <c r="A860" s="126"/>
      <c r="B860" s="126"/>
      <c r="C860" s="126"/>
      <c r="D860" s="126"/>
      <c r="E860" s="126"/>
      <c r="F860" s="134">
        <v>42339</v>
      </c>
      <c r="G860" s="134">
        <v>37591</v>
      </c>
      <c r="H860" s="134">
        <v>41244</v>
      </c>
      <c r="I860" s="134">
        <v>44531</v>
      </c>
      <c r="J860" s="134">
        <v>40878</v>
      </c>
      <c r="K860" s="126"/>
      <c r="L860" s="126">
        <v>4.2629688999999998E-2</v>
      </c>
      <c r="M860" s="126">
        <v>-0.110106469</v>
      </c>
      <c r="N860" s="126">
        <v>0.103943622</v>
      </c>
      <c r="O860" s="126">
        <v>0.16416114700000001</v>
      </c>
      <c r="P860" s="126">
        <v>-5.5772149E-2</v>
      </c>
      <c r="Q860" s="126">
        <v>1.155872929</v>
      </c>
      <c r="R860" s="135">
        <v>2.9399999999999999E-2</v>
      </c>
      <c r="S860" s="126"/>
      <c r="T860" s="126">
        <v>1.8520312000000001E-2</v>
      </c>
      <c r="U860" s="126">
        <v>-0.103872702</v>
      </c>
      <c r="V860" s="126">
        <v>0.100915194</v>
      </c>
      <c r="W860" s="126">
        <v>0.116135562</v>
      </c>
      <c r="X860" s="126">
        <v>-5.3316501000000002E-2</v>
      </c>
      <c r="Y860" s="126">
        <v>1.0815355799999999</v>
      </c>
      <c r="Z860" s="135">
        <v>1.5800000000000002E-2</v>
      </c>
      <c r="AA860" s="126"/>
      <c r="AB860" s="126"/>
      <c r="AC860" s="126"/>
      <c r="AD860" s="126"/>
      <c r="AE860" s="126"/>
      <c r="AF860" s="135">
        <v>1.3599999999999999E-2</v>
      </c>
      <c r="AG860" s="126">
        <v>7.4337348999999997E-2</v>
      </c>
      <c r="AH860" s="126"/>
      <c r="AI860" s="126"/>
      <c r="AJ860" s="126"/>
      <c r="AK860" s="126"/>
    </row>
    <row r="861" spans="1:37" ht="18" customHeight="1">
      <c r="A861" s="126"/>
      <c r="B861" s="126"/>
      <c r="C861" s="126"/>
      <c r="D861" s="126"/>
      <c r="E861" s="126"/>
      <c r="F861" s="134">
        <v>40148</v>
      </c>
      <c r="G861" s="134">
        <v>38687</v>
      </c>
      <c r="H861" s="134">
        <v>37956</v>
      </c>
      <c r="I861" s="134">
        <v>43800</v>
      </c>
      <c r="J861" s="134">
        <v>40878</v>
      </c>
      <c r="K861" s="126"/>
      <c r="L861" s="126">
        <v>0.114944221</v>
      </c>
      <c r="M861" s="126">
        <v>0.15985938099999999</v>
      </c>
      <c r="N861" s="126">
        <v>5.7538615000000001E-2</v>
      </c>
      <c r="O861" s="126">
        <v>0.14133490000000001</v>
      </c>
      <c r="P861" s="126">
        <v>-5.5772149E-2</v>
      </c>
      <c r="Q861" s="126">
        <v>1.5187763359999999</v>
      </c>
      <c r="R861" s="135">
        <v>8.72E-2</v>
      </c>
      <c r="S861" s="126"/>
      <c r="T861" s="126">
        <v>8.4059724000000002E-2</v>
      </c>
      <c r="U861" s="126">
        <v>0.12530372300000001</v>
      </c>
      <c r="V861" s="126">
        <v>2.2718952000000001E-2</v>
      </c>
      <c r="W861" s="126">
        <v>0.134180562</v>
      </c>
      <c r="X861" s="126">
        <v>-5.3316501000000002E-2</v>
      </c>
      <c r="Y861" s="126">
        <v>1.367448317</v>
      </c>
      <c r="Z861" s="135">
        <v>6.4600000000000005E-2</v>
      </c>
      <c r="AA861" s="126"/>
      <c r="AB861" s="126"/>
      <c r="AC861" s="126"/>
      <c r="AD861" s="126"/>
      <c r="AE861" s="126"/>
      <c r="AF861" s="135">
        <v>2.2599999999999999E-2</v>
      </c>
      <c r="AG861" s="126">
        <v>0.15132801900000001</v>
      </c>
      <c r="AH861" s="126"/>
      <c r="AI861" s="126"/>
      <c r="AJ861" s="126"/>
      <c r="AK861" s="126"/>
    </row>
    <row r="862" spans="1:37" ht="18" customHeight="1">
      <c r="A862" s="126"/>
      <c r="B862" s="126"/>
      <c r="C862" s="126"/>
      <c r="D862" s="126"/>
      <c r="E862" s="126"/>
      <c r="F862" s="134">
        <v>38687</v>
      </c>
      <c r="G862" s="134">
        <v>37956</v>
      </c>
      <c r="H862" s="134">
        <v>44896</v>
      </c>
      <c r="I862" s="134">
        <v>43800</v>
      </c>
      <c r="J862" s="134">
        <v>40878</v>
      </c>
      <c r="K862" s="126"/>
      <c r="L862" s="126">
        <v>0.15985938099999999</v>
      </c>
      <c r="M862" s="126">
        <v>5.7538615000000001E-2</v>
      </c>
      <c r="N862" s="126">
        <v>-7.6337504E-2</v>
      </c>
      <c r="O862" s="126">
        <v>0.14133490000000001</v>
      </c>
      <c r="P862" s="126">
        <v>-5.5772149E-2</v>
      </c>
      <c r="Q862" s="126">
        <v>1.2543571920000001</v>
      </c>
      <c r="R862" s="135">
        <v>4.6399999999999997E-2</v>
      </c>
      <c r="S862" s="126"/>
      <c r="T862" s="126">
        <v>0.12530372300000001</v>
      </c>
      <c r="U862" s="126">
        <v>2.2718952000000001E-2</v>
      </c>
      <c r="V862" s="126">
        <v>-0.100910782</v>
      </c>
      <c r="W862" s="126">
        <v>0.134180562</v>
      </c>
      <c r="X862" s="126">
        <v>-5.3316501000000002E-2</v>
      </c>
      <c r="Y862" s="126">
        <v>1.1365256749999999</v>
      </c>
      <c r="Z862" s="135">
        <v>2.5899999999999999E-2</v>
      </c>
      <c r="AA862" s="126"/>
      <c r="AB862" s="126"/>
      <c r="AC862" s="126"/>
      <c r="AD862" s="126"/>
      <c r="AE862" s="126"/>
      <c r="AF862" s="135">
        <v>2.0400000000000001E-2</v>
      </c>
      <c r="AG862" s="126">
        <v>0.117831517</v>
      </c>
      <c r="AH862" s="126"/>
      <c r="AI862" s="126"/>
      <c r="AJ862" s="126"/>
      <c r="AK862" s="126"/>
    </row>
    <row r="863" spans="1:37" ht="18" customHeight="1">
      <c r="A863" s="126"/>
      <c r="B863" s="126"/>
      <c r="C863" s="126"/>
      <c r="D863" s="126"/>
      <c r="E863" s="126"/>
      <c r="F863" s="134">
        <v>37956</v>
      </c>
      <c r="G863" s="134">
        <v>37591</v>
      </c>
      <c r="H863" s="134">
        <v>44896</v>
      </c>
      <c r="I863" s="134">
        <v>39417</v>
      </c>
      <c r="J863" s="134">
        <v>39783</v>
      </c>
      <c r="K863" s="126"/>
      <c r="L863" s="126">
        <v>5.7538615000000001E-2</v>
      </c>
      <c r="M863" s="126">
        <v>-0.110106469</v>
      </c>
      <c r="N863" s="126">
        <v>-7.6337504E-2</v>
      </c>
      <c r="O863" s="126">
        <v>3.2035421000000001E-2</v>
      </c>
      <c r="P863" s="126">
        <v>-0.29750054799999998</v>
      </c>
      <c r="Q863" s="126">
        <v>0.67410426499999998</v>
      </c>
      <c r="R863" s="135">
        <v>-7.5800000000000006E-2</v>
      </c>
      <c r="S863" s="126"/>
      <c r="T863" s="126">
        <v>2.2718952000000001E-2</v>
      </c>
      <c r="U863" s="126">
        <v>-0.103872702</v>
      </c>
      <c r="V863" s="126">
        <v>-0.100910782</v>
      </c>
      <c r="W863" s="126">
        <v>1.0598691E-2</v>
      </c>
      <c r="X863" s="126">
        <v>-0.25525298200000002</v>
      </c>
      <c r="Y863" s="126">
        <v>0.65264703599999996</v>
      </c>
      <c r="Z863" s="135">
        <v>-8.1799999999999998E-2</v>
      </c>
      <c r="AA863" s="126"/>
      <c r="AB863" s="126"/>
      <c r="AC863" s="126"/>
      <c r="AD863" s="126"/>
      <c r="AE863" s="126"/>
      <c r="AF863" s="135">
        <v>6.0000000000000001E-3</v>
      </c>
      <c r="AG863" s="126">
        <v>2.1457229000000001E-2</v>
      </c>
      <c r="AH863" s="126"/>
      <c r="AI863" s="126"/>
      <c r="AJ863" s="126"/>
      <c r="AK863" s="126"/>
    </row>
    <row r="864" spans="1:37" ht="18" customHeight="1">
      <c r="A864" s="126"/>
      <c r="B864" s="126"/>
      <c r="C864" s="126"/>
      <c r="D864" s="126"/>
      <c r="E864" s="126"/>
      <c r="F864" s="134">
        <v>44896</v>
      </c>
      <c r="G864" s="134">
        <v>43070</v>
      </c>
      <c r="H864" s="134">
        <v>37956</v>
      </c>
      <c r="I864" s="134">
        <v>41609</v>
      </c>
      <c r="J864" s="134">
        <v>37591</v>
      </c>
      <c r="K864" s="126"/>
      <c r="L864" s="126">
        <v>-7.6337504E-2</v>
      </c>
      <c r="M864" s="126">
        <v>5.8498151999999998E-2</v>
      </c>
      <c r="N864" s="126">
        <v>5.7538615000000001E-2</v>
      </c>
      <c r="O864" s="126">
        <v>0.17569069600000001</v>
      </c>
      <c r="P864" s="126">
        <v>-0.110106469</v>
      </c>
      <c r="Q864" s="126">
        <v>1.1110255309999999</v>
      </c>
      <c r="R864" s="135">
        <v>2.1299999999999999E-2</v>
      </c>
      <c r="S864" s="126"/>
      <c r="T864" s="126">
        <v>-0.100910782</v>
      </c>
      <c r="U864" s="126">
        <v>4.6875676999999998E-2</v>
      </c>
      <c r="V864" s="126">
        <v>2.2718952000000001E-2</v>
      </c>
      <c r="W864" s="126">
        <v>0.152406498</v>
      </c>
      <c r="X864" s="126">
        <v>-0.103872702</v>
      </c>
      <c r="Y864" s="126">
        <v>1.017366722</v>
      </c>
      <c r="Z864" s="135">
        <v>3.3999999999999998E-3</v>
      </c>
      <c r="AA864" s="126"/>
      <c r="AB864" s="126"/>
      <c r="AC864" s="126"/>
      <c r="AD864" s="126"/>
      <c r="AE864" s="126"/>
      <c r="AF864" s="135">
        <v>1.78E-2</v>
      </c>
      <c r="AG864" s="126">
        <v>9.3658808999999996E-2</v>
      </c>
      <c r="AH864" s="126"/>
      <c r="AI864" s="126"/>
      <c r="AJ864" s="126"/>
      <c r="AK864" s="126"/>
    </row>
    <row r="865" spans="1:37" ht="18" customHeight="1">
      <c r="A865" s="126"/>
      <c r="B865" s="126"/>
      <c r="C865" s="126"/>
      <c r="D865" s="126"/>
      <c r="E865" s="126"/>
      <c r="F865" s="134">
        <v>42339</v>
      </c>
      <c r="G865" s="134">
        <v>41609</v>
      </c>
      <c r="H865" s="134">
        <v>39052</v>
      </c>
      <c r="I865" s="134">
        <v>38322</v>
      </c>
      <c r="J865" s="134">
        <v>37591</v>
      </c>
      <c r="K865" s="126"/>
      <c r="L865" s="126">
        <v>4.2629688999999998E-2</v>
      </c>
      <c r="M865" s="126">
        <v>0.17569069600000001</v>
      </c>
      <c r="N865" s="126">
        <v>0.162901881</v>
      </c>
      <c r="O865" s="126">
        <v>0.22464052400000001</v>
      </c>
      <c r="P865" s="126">
        <v>-0.110106469</v>
      </c>
      <c r="Q865" s="126">
        <v>1.6417394519999999</v>
      </c>
      <c r="R865" s="135">
        <v>0.1042</v>
      </c>
      <c r="S865" s="126"/>
      <c r="T865" s="126">
        <v>1.8520312000000001E-2</v>
      </c>
      <c r="U865" s="126">
        <v>0.152406498</v>
      </c>
      <c r="V865" s="126">
        <v>0.106798614</v>
      </c>
      <c r="W865" s="126">
        <v>0.13047150199999999</v>
      </c>
      <c r="X865" s="126">
        <v>-0.103872702</v>
      </c>
      <c r="Y865" s="126">
        <v>1.355708538</v>
      </c>
      <c r="Z865" s="135">
        <v>6.2799999999999995E-2</v>
      </c>
      <c r="AA865" s="126"/>
      <c r="AB865" s="126"/>
      <c r="AC865" s="126"/>
      <c r="AD865" s="126"/>
      <c r="AE865" s="126"/>
      <c r="AF865" s="135">
        <v>4.1500000000000002E-2</v>
      </c>
      <c r="AG865" s="126">
        <v>0.28603091400000002</v>
      </c>
      <c r="AH865" s="126"/>
      <c r="AI865" s="126"/>
      <c r="AJ865" s="126"/>
      <c r="AK865" s="126"/>
    </row>
    <row r="866" spans="1:37" ht="18" customHeight="1">
      <c r="A866" s="126"/>
      <c r="B866" s="126"/>
      <c r="C866" s="126"/>
      <c r="D866" s="126"/>
      <c r="E866" s="126"/>
      <c r="F866" s="134">
        <v>39052</v>
      </c>
      <c r="G866" s="134">
        <v>39052</v>
      </c>
      <c r="H866" s="134">
        <v>40513</v>
      </c>
      <c r="I866" s="134">
        <v>40148</v>
      </c>
      <c r="J866" s="134">
        <v>39052</v>
      </c>
      <c r="K866" s="126"/>
      <c r="L866" s="126">
        <v>0.162901881</v>
      </c>
      <c r="M866" s="126">
        <v>0.162901881</v>
      </c>
      <c r="N866" s="126">
        <v>-2.3338489999999998E-3</v>
      </c>
      <c r="O866" s="126">
        <v>0.114944221</v>
      </c>
      <c r="P866" s="126">
        <v>0.162901881</v>
      </c>
      <c r="Q866" s="126">
        <v>1.824518313</v>
      </c>
      <c r="R866" s="135">
        <v>0.1278</v>
      </c>
      <c r="S866" s="126"/>
      <c r="T866" s="126">
        <v>0.106798614</v>
      </c>
      <c r="U866" s="126">
        <v>0.106798614</v>
      </c>
      <c r="V866" s="126">
        <v>-1.3027189E-2</v>
      </c>
      <c r="W866" s="126">
        <v>8.4059724000000002E-2</v>
      </c>
      <c r="X866" s="126">
        <v>0.106798614</v>
      </c>
      <c r="Y866" s="126">
        <v>1.4790919840000001</v>
      </c>
      <c r="Z866" s="135">
        <v>8.14E-2</v>
      </c>
      <c r="AA866" s="126"/>
      <c r="AB866" s="126"/>
      <c r="AC866" s="126"/>
      <c r="AD866" s="126"/>
      <c r="AE866" s="126"/>
      <c r="AF866" s="135">
        <v>4.6399999999999997E-2</v>
      </c>
      <c r="AG866" s="126">
        <v>0.34542632899999998</v>
      </c>
      <c r="AH866" s="126"/>
      <c r="AI866" s="126"/>
      <c r="AJ866" s="126"/>
      <c r="AK866" s="126"/>
    </row>
    <row r="867" spans="1:37" ht="18" customHeight="1">
      <c r="A867" s="126"/>
      <c r="B867" s="126"/>
      <c r="C867" s="126"/>
      <c r="D867" s="126"/>
      <c r="E867" s="126"/>
      <c r="F867" s="134">
        <v>40878</v>
      </c>
      <c r="G867" s="134">
        <v>37591</v>
      </c>
      <c r="H867" s="134">
        <v>37956</v>
      </c>
      <c r="I867" s="134">
        <v>39417</v>
      </c>
      <c r="J867" s="134">
        <v>39417</v>
      </c>
      <c r="K867" s="126"/>
      <c r="L867" s="126">
        <v>-5.5772149E-2</v>
      </c>
      <c r="M867" s="126">
        <v>-0.110106469</v>
      </c>
      <c r="N867" s="126">
        <v>5.7538615000000001E-2</v>
      </c>
      <c r="O867" s="126">
        <v>3.2035421000000001E-2</v>
      </c>
      <c r="P867" s="126">
        <v>3.2035421000000001E-2</v>
      </c>
      <c r="Q867" s="126">
        <v>0.95669641900000002</v>
      </c>
      <c r="R867" s="135">
        <v>-8.8000000000000005E-3</v>
      </c>
      <c r="S867" s="126"/>
      <c r="T867" s="126">
        <v>-5.3316501000000002E-2</v>
      </c>
      <c r="U867" s="126">
        <v>-0.103872702</v>
      </c>
      <c r="V867" s="126">
        <v>2.2718952000000001E-2</v>
      </c>
      <c r="W867" s="126">
        <v>1.0598691E-2</v>
      </c>
      <c r="X867" s="126">
        <v>1.0598691E-2</v>
      </c>
      <c r="Y867" s="126">
        <v>0.89290698099999999</v>
      </c>
      <c r="Z867" s="135">
        <v>-2.24E-2</v>
      </c>
      <c r="AA867" s="126"/>
      <c r="AB867" s="126"/>
      <c r="AC867" s="126"/>
      <c r="AD867" s="126"/>
      <c r="AE867" s="126"/>
      <c r="AF867" s="135">
        <v>1.3599999999999999E-2</v>
      </c>
      <c r="AG867" s="126">
        <v>6.3789438000000004E-2</v>
      </c>
      <c r="AH867" s="126"/>
      <c r="AI867" s="126"/>
      <c r="AJ867" s="126"/>
      <c r="AK867" s="126"/>
    </row>
    <row r="868" spans="1:37" ht="18" customHeight="1">
      <c r="A868" s="126"/>
      <c r="B868" s="126"/>
      <c r="C868" s="126"/>
      <c r="D868" s="126"/>
      <c r="E868" s="126"/>
      <c r="F868" s="134">
        <v>41244</v>
      </c>
      <c r="G868" s="134">
        <v>43070</v>
      </c>
      <c r="H868" s="134">
        <v>41609</v>
      </c>
      <c r="I868" s="134">
        <v>42339</v>
      </c>
      <c r="J868" s="134">
        <v>40513</v>
      </c>
      <c r="K868" s="126"/>
      <c r="L868" s="126">
        <v>0.103943622</v>
      </c>
      <c r="M868" s="126">
        <v>5.8498151999999998E-2</v>
      </c>
      <c r="N868" s="126">
        <v>0.17569069600000001</v>
      </c>
      <c r="O868" s="126">
        <v>4.2629688999999998E-2</v>
      </c>
      <c r="P868" s="126">
        <v>-2.3338489999999998E-3</v>
      </c>
      <c r="Q868" s="126">
        <v>1.4599881370000001</v>
      </c>
      <c r="R868" s="135">
        <v>7.8600000000000003E-2</v>
      </c>
      <c r="S868" s="126"/>
      <c r="T868" s="126">
        <v>0.100915194</v>
      </c>
      <c r="U868" s="126">
        <v>4.6875676999999998E-2</v>
      </c>
      <c r="V868" s="126">
        <v>0.152406498</v>
      </c>
      <c r="W868" s="126">
        <v>1.8520312000000001E-2</v>
      </c>
      <c r="X868" s="126">
        <v>-1.3027189E-2</v>
      </c>
      <c r="Y868" s="126">
        <v>1.357562065</v>
      </c>
      <c r="Z868" s="135">
        <v>6.3E-2</v>
      </c>
      <c r="AA868" s="126"/>
      <c r="AB868" s="126"/>
      <c r="AC868" s="126"/>
      <c r="AD868" s="126"/>
      <c r="AE868" s="126"/>
      <c r="AF868" s="135">
        <v>1.5599999999999999E-2</v>
      </c>
      <c r="AG868" s="126">
        <v>0.10242607200000001</v>
      </c>
      <c r="AH868" s="126"/>
      <c r="AI868" s="126"/>
      <c r="AJ868" s="126"/>
      <c r="AK868" s="126"/>
    </row>
    <row r="869" spans="1:37" ht="18" customHeight="1">
      <c r="A869" s="126"/>
      <c r="B869" s="126"/>
      <c r="C869" s="126"/>
      <c r="D869" s="126"/>
      <c r="E869" s="126"/>
      <c r="F869" s="134">
        <v>37956</v>
      </c>
      <c r="G869" s="134">
        <v>44166</v>
      </c>
      <c r="H869" s="134">
        <v>38322</v>
      </c>
      <c r="I869" s="134">
        <v>44166</v>
      </c>
      <c r="J869" s="134">
        <v>44896</v>
      </c>
      <c r="K869" s="126"/>
      <c r="L869" s="126">
        <v>5.7538615000000001E-2</v>
      </c>
      <c r="M869" s="126">
        <v>-2.7078563999999999E-2</v>
      </c>
      <c r="N869" s="126">
        <v>0.22464052400000001</v>
      </c>
      <c r="O869" s="126">
        <v>-2.7078563999999999E-2</v>
      </c>
      <c r="P869" s="126">
        <v>-7.6337504E-2</v>
      </c>
      <c r="Q869" s="126">
        <v>1.16379301</v>
      </c>
      <c r="R869" s="135">
        <v>3.0800000000000001E-2</v>
      </c>
      <c r="S869" s="126"/>
      <c r="T869" s="126">
        <v>2.2718952000000001E-2</v>
      </c>
      <c r="U869" s="126">
        <v>-2.9131743000000002E-2</v>
      </c>
      <c r="V869" s="126">
        <v>0.13047150199999999</v>
      </c>
      <c r="W869" s="126">
        <v>-2.9131743000000002E-2</v>
      </c>
      <c r="X869" s="126">
        <v>-0.100910782</v>
      </c>
      <c r="Y869" s="126">
        <v>0.994034054</v>
      </c>
      <c r="Z869" s="135">
        <v>-1.1999999999999999E-3</v>
      </c>
      <c r="AA869" s="126"/>
      <c r="AB869" s="126"/>
      <c r="AC869" s="126"/>
      <c r="AD869" s="126"/>
      <c r="AE869" s="126"/>
      <c r="AF869" s="135">
        <v>3.2000000000000001E-2</v>
      </c>
      <c r="AG869" s="126">
        <v>0.16975895699999999</v>
      </c>
      <c r="AH869" s="126"/>
      <c r="AI869" s="126"/>
      <c r="AJ869" s="126"/>
      <c r="AK869" s="126"/>
    </row>
    <row r="870" spans="1:37" ht="18" customHeight="1">
      <c r="A870" s="126"/>
      <c r="B870" s="126"/>
      <c r="C870" s="126"/>
      <c r="D870" s="126"/>
      <c r="E870" s="126"/>
      <c r="F870" s="134">
        <v>40513</v>
      </c>
      <c r="G870" s="134">
        <v>42339</v>
      </c>
      <c r="H870" s="134">
        <v>40148</v>
      </c>
      <c r="I870" s="134">
        <v>43800</v>
      </c>
      <c r="J870" s="134">
        <v>39783</v>
      </c>
      <c r="K870" s="126"/>
      <c r="L870" s="126">
        <v>-2.3338489999999998E-3</v>
      </c>
      <c r="M870" s="126">
        <v>4.2629688999999998E-2</v>
      </c>
      <c r="N870" s="126">
        <v>0.114944221</v>
      </c>
      <c r="O870" s="126">
        <v>0.14133490000000001</v>
      </c>
      <c r="P870" s="126">
        <v>-0.29750054799999998</v>
      </c>
      <c r="Q870" s="126">
        <v>0.99907484199999996</v>
      </c>
      <c r="R870" s="135">
        <v>-2.0000000000000001E-4</v>
      </c>
      <c r="S870" s="126"/>
      <c r="T870" s="126">
        <v>-1.3027189E-2</v>
      </c>
      <c r="U870" s="126">
        <v>1.8520312000000001E-2</v>
      </c>
      <c r="V870" s="126">
        <v>8.4059724000000002E-2</v>
      </c>
      <c r="W870" s="126">
        <v>0.134180562</v>
      </c>
      <c r="X870" s="126">
        <v>-0.25525298200000002</v>
      </c>
      <c r="Y870" s="126">
        <v>0.96897199099999998</v>
      </c>
      <c r="Z870" s="135">
        <v>-6.3E-3</v>
      </c>
      <c r="AA870" s="126"/>
      <c r="AB870" s="126"/>
      <c r="AC870" s="126"/>
      <c r="AD870" s="126"/>
      <c r="AE870" s="126"/>
      <c r="AF870" s="135">
        <v>6.1000000000000004E-3</v>
      </c>
      <c r="AG870" s="126">
        <v>3.0102851E-2</v>
      </c>
      <c r="AH870" s="126"/>
      <c r="AI870" s="126"/>
      <c r="AJ870" s="126"/>
      <c r="AK870" s="126"/>
    </row>
    <row r="871" spans="1:37" ht="18" customHeight="1">
      <c r="A871" s="126"/>
      <c r="B871" s="126"/>
      <c r="C871" s="126"/>
      <c r="D871" s="126"/>
      <c r="E871" s="126"/>
      <c r="F871" s="134">
        <v>41244</v>
      </c>
      <c r="G871" s="134">
        <v>42339</v>
      </c>
      <c r="H871" s="134">
        <v>42339</v>
      </c>
      <c r="I871" s="134">
        <v>38687</v>
      </c>
      <c r="J871" s="134">
        <v>43070</v>
      </c>
      <c r="K871" s="126"/>
      <c r="L871" s="126">
        <v>0.103943622</v>
      </c>
      <c r="M871" s="126">
        <v>4.2629688999999998E-2</v>
      </c>
      <c r="N871" s="126">
        <v>4.2629688999999998E-2</v>
      </c>
      <c r="O871" s="126">
        <v>0.15985938099999999</v>
      </c>
      <c r="P871" s="126">
        <v>5.8498151999999998E-2</v>
      </c>
      <c r="Q871" s="126">
        <v>1.5031464349999999</v>
      </c>
      <c r="R871" s="135">
        <v>8.4900000000000003E-2</v>
      </c>
      <c r="S871" s="126"/>
      <c r="T871" s="126">
        <v>0.100915194</v>
      </c>
      <c r="U871" s="126">
        <v>1.8520312000000001E-2</v>
      </c>
      <c r="V871" s="126">
        <v>1.8520312000000001E-2</v>
      </c>
      <c r="W871" s="126">
        <v>0.12530372300000001</v>
      </c>
      <c r="X871" s="126">
        <v>4.6875676999999998E-2</v>
      </c>
      <c r="Y871" s="126">
        <v>1.363609487</v>
      </c>
      <c r="Z871" s="135">
        <v>6.4000000000000001E-2</v>
      </c>
      <c r="AA871" s="126"/>
      <c r="AB871" s="126"/>
      <c r="AC871" s="126"/>
      <c r="AD871" s="126"/>
      <c r="AE871" s="126"/>
      <c r="AF871" s="135">
        <v>2.0899999999999998E-2</v>
      </c>
      <c r="AG871" s="126">
        <v>0.13953694799999999</v>
      </c>
      <c r="AH871" s="126"/>
      <c r="AI871" s="126"/>
      <c r="AJ871" s="126"/>
      <c r="AK871" s="126"/>
    </row>
    <row r="872" spans="1:37" ht="18" customHeight="1">
      <c r="A872" s="126"/>
      <c r="B872" s="126"/>
      <c r="C872" s="126"/>
      <c r="D872" s="126"/>
      <c r="E872" s="126"/>
      <c r="F872" s="134">
        <v>37956</v>
      </c>
      <c r="G872" s="134">
        <v>40878</v>
      </c>
      <c r="H872" s="134">
        <v>43800</v>
      </c>
      <c r="I872" s="134">
        <v>40148</v>
      </c>
      <c r="J872" s="134">
        <v>38322</v>
      </c>
      <c r="K872" s="126"/>
      <c r="L872" s="126">
        <v>5.7538615000000001E-2</v>
      </c>
      <c r="M872" s="126">
        <v>-5.5772149E-2</v>
      </c>
      <c r="N872" s="126">
        <v>0.14133490000000001</v>
      </c>
      <c r="O872" s="126">
        <v>0.114944221</v>
      </c>
      <c r="P872" s="126">
        <v>0.22464052400000001</v>
      </c>
      <c r="Q872" s="126">
        <v>1.620421194</v>
      </c>
      <c r="R872" s="135">
        <v>0.1014</v>
      </c>
      <c r="S872" s="126"/>
      <c r="T872" s="126">
        <v>2.2718952000000001E-2</v>
      </c>
      <c r="U872" s="126">
        <v>-5.3316501000000002E-2</v>
      </c>
      <c r="V872" s="126">
        <v>0.134180562</v>
      </c>
      <c r="W872" s="126">
        <v>8.4059724000000002E-2</v>
      </c>
      <c r="X872" s="126">
        <v>0.13047150199999999</v>
      </c>
      <c r="Y872" s="126">
        <v>1.374533279</v>
      </c>
      <c r="Z872" s="135">
        <v>6.5699999999999995E-2</v>
      </c>
      <c r="AA872" s="126"/>
      <c r="AB872" s="126"/>
      <c r="AC872" s="126"/>
      <c r="AD872" s="126"/>
      <c r="AE872" s="126"/>
      <c r="AF872" s="135">
        <v>3.5700000000000003E-2</v>
      </c>
      <c r="AG872" s="126">
        <v>0.24588791500000001</v>
      </c>
      <c r="AH872" s="126"/>
      <c r="AI872" s="126"/>
      <c r="AJ872" s="126"/>
      <c r="AK872" s="126"/>
    </row>
    <row r="873" spans="1:37" ht="18" customHeight="1">
      <c r="A873" s="126"/>
      <c r="B873" s="126"/>
      <c r="C873" s="126"/>
      <c r="D873" s="126"/>
      <c r="E873" s="126"/>
      <c r="F873" s="134">
        <v>44896</v>
      </c>
      <c r="G873" s="134">
        <v>43800</v>
      </c>
      <c r="H873" s="134">
        <v>44896</v>
      </c>
      <c r="I873" s="134">
        <v>39417</v>
      </c>
      <c r="J873" s="134">
        <v>40148</v>
      </c>
      <c r="K873" s="126"/>
      <c r="L873" s="126">
        <v>-7.6337504E-2</v>
      </c>
      <c r="M873" s="126">
        <v>0.14133490000000001</v>
      </c>
      <c r="N873" s="126">
        <v>-7.6337504E-2</v>
      </c>
      <c r="O873" s="126">
        <v>3.2035421000000001E-2</v>
      </c>
      <c r="P873" s="126">
        <v>0.114944221</v>
      </c>
      <c r="Q873" s="126">
        <v>1.1452689899999999</v>
      </c>
      <c r="R873" s="135">
        <v>2.75E-2</v>
      </c>
      <c r="S873" s="126"/>
      <c r="T873" s="126">
        <v>-0.100910782</v>
      </c>
      <c r="U873" s="126">
        <v>0.134180562</v>
      </c>
      <c r="V873" s="126">
        <v>-0.100910782</v>
      </c>
      <c r="W873" s="126">
        <v>1.0598691E-2</v>
      </c>
      <c r="X873" s="126">
        <v>8.4059724000000002E-2</v>
      </c>
      <c r="Y873" s="126">
        <v>1.027385693</v>
      </c>
      <c r="Z873" s="135">
        <v>5.4000000000000003E-3</v>
      </c>
      <c r="AA873" s="126"/>
      <c r="AB873" s="126"/>
      <c r="AC873" s="126"/>
      <c r="AD873" s="126"/>
      <c r="AE873" s="126"/>
      <c r="AF873" s="135">
        <v>2.2100000000000002E-2</v>
      </c>
      <c r="AG873" s="126">
        <v>0.117883297</v>
      </c>
      <c r="AH873" s="126"/>
      <c r="AI873" s="126"/>
      <c r="AJ873" s="126"/>
      <c r="AK873" s="126"/>
    </row>
    <row r="874" spans="1:37" ht="18" customHeight="1">
      <c r="A874" s="126"/>
      <c r="B874" s="126"/>
      <c r="C874" s="126"/>
      <c r="D874" s="126"/>
      <c r="E874" s="126"/>
      <c r="F874" s="134">
        <v>39417</v>
      </c>
      <c r="G874" s="134">
        <v>37956</v>
      </c>
      <c r="H874" s="134">
        <v>40148</v>
      </c>
      <c r="I874" s="134">
        <v>44896</v>
      </c>
      <c r="J874" s="134">
        <v>43800</v>
      </c>
      <c r="K874" s="126"/>
      <c r="L874" s="126">
        <v>3.2035421000000001E-2</v>
      </c>
      <c r="M874" s="126">
        <v>5.7538615000000001E-2</v>
      </c>
      <c r="N874" s="126">
        <v>0.114944221</v>
      </c>
      <c r="O874" s="126">
        <v>-7.6337504E-2</v>
      </c>
      <c r="P874" s="126">
        <v>0.14133490000000001</v>
      </c>
      <c r="Q874" s="126">
        <v>1.309330128</v>
      </c>
      <c r="R874" s="135">
        <v>5.5399999999999998E-2</v>
      </c>
      <c r="S874" s="126"/>
      <c r="T874" s="126">
        <v>1.0598691E-2</v>
      </c>
      <c r="U874" s="126">
        <v>2.2718952000000001E-2</v>
      </c>
      <c r="V874" s="126">
        <v>8.4059724000000002E-2</v>
      </c>
      <c r="W874" s="126">
        <v>-0.100910782</v>
      </c>
      <c r="X874" s="126">
        <v>0.134180562</v>
      </c>
      <c r="Y874" s="126">
        <v>1.1625863649999999</v>
      </c>
      <c r="Z874" s="135">
        <v>3.0599999999999999E-2</v>
      </c>
      <c r="AA874" s="126"/>
      <c r="AB874" s="126"/>
      <c r="AC874" s="126"/>
      <c r="AD874" s="126"/>
      <c r="AE874" s="126"/>
      <c r="AF874" s="135">
        <v>2.4799999999999999E-2</v>
      </c>
      <c r="AG874" s="126">
        <v>0.146743764</v>
      </c>
      <c r="AH874" s="126"/>
      <c r="AI874" s="126"/>
      <c r="AJ874" s="126"/>
      <c r="AK874" s="126"/>
    </row>
    <row r="875" spans="1:37" ht="18" customHeight="1">
      <c r="A875" s="126"/>
      <c r="B875" s="126"/>
      <c r="C875" s="126"/>
      <c r="D875" s="126"/>
      <c r="E875" s="126"/>
      <c r="F875" s="134">
        <v>43800</v>
      </c>
      <c r="G875" s="134">
        <v>37956</v>
      </c>
      <c r="H875" s="134">
        <v>38322</v>
      </c>
      <c r="I875" s="134">
        <v>40878</v>
      </c>
      <c r="J875" s="134">
        <v>44531</v>
      </c>
      <c r="K875" s="126"/>
      <c r="L875" s="126">
        <v>0.14133490000000001</v>
      </c>
      <c r="M875" s="126">
        <v>5.7538615000000001E-2</v>
      </c>
      <c r="N875" s="126">
        <v>0.22464052400000001</v>
      </c>
      <c r="O875" s="126">
        <v>-5.5772149E-2</v>
      </c>
      <c r="P875" s="126">
        <v>0.16416114700000001</v>
      </c>
      <c r="Q875" s="126">
        <v>1.7021685179999999</v>
      </c>
      <c r="R875" s="135">
        <v>0.11219999999999999</v>
      </c>
      <c r="S875" s="126"/>
      <c r="T875" s="126">
        <v>0.134180562</v>
      </c>
      <c r="U875" s="126">
        <v>2.2718952000000001E-2</v>
      </c>
      <c r="V875" s="126">
        <v>0.13047150199999999</v>
      </c>
      <c r="W875" s="126">
        <v>-5.3316501000000002E-2</v>
      </c>
      <c r="X875" s="126">
        <v>0.116135562</v>
      </c>
      <c r="Y875" s="126">
        <v>1.4193373069999999</v>
      </c>
      <c r="Z875" s="135">
        <v>7.2499999999999995E-2</v>
      </c>
      <c r="AA875" s="126"/>
      <c r="AB875" s="126"/>
      <c r="AC875" s="126"/>
      <c r="AD875" s="126"/>
      <c r="AE875" s="126"/>
      <c r="AF875" s="135">
        <v>3.9699999999999999E-2</v>
      </c>
      <c r="AG875" s="126">
        <v>0.28283121100000003</v>
      </c>
      <c r="AH875" s="126"/>
      <c r="AI875" s="126"/>
      <c r="AJ875" s="126"/>
      <c r="AK875" s="126"/>
    </row>
    <row r="876" spans="1:37" ht="18" customHeight="1">
      <c r="A876" s="126"/>
      <c r="B876" s="126"/>
      <c r="C876" s="126"/>
      <c r="D876" s="126"/>
      <c r="E876" s="126"/>
      <c r="F876" s="134">
        <v>44896</v>
      </c>
      <c r="G876" s="134">
        <v>44531</v>
      </c>
      <c r="H876" s="134">
        <v>40513</v>
      </c>
      <c r="I876" s="134">
        <v>41974</v>
      </c>
      <c r="J876" s="134">
        <v>43070</v>
      </c>
      <c r="K876" s="126"/>
      <c r="L876" s="126">
        <v>-7.6337504E-2</v>
      </c>
      <c r="M876" s="126">
        <v>0.16416114700000001</v>
      </c>
      <c r="N876" s="126">
        <v>-2.3338489999999998E-3</v>
      </c>
      <c r="O876" s="126">
        <v>9.7781324000000003E-2</v>
      </c>
      <c r="P876" s="126">
        <v>5.8498151999999998E-2</v>
      </c>
      <c r="Q876" s="126">
        <v>1.2735003250000001</v>
      </c>
      <c r="R876" s="135">
        <v>4.9500000000000002E-2</v>
      </c>
      <c r="S876" s="126"/>
      <c r="T876" s="126">
        <v>-0.100910782</v>
      </c>
      <c r="U876" s="126">
        <v>0.116135562</v>
      </c>
      <c r="V876" s="126">
        <v>-1.3027189E-2</v>
      </c>
      <c r="W876" s="126">
        <v>7.8593466000000001E-2</v>
      </c>
      <c r="X876" s="126">
        <v>4.6875676999999998E-2</v>
      </c>
      <c r="Y876" s="126">
        <v>1.1361742909999999</v>
      </c>
      <c r="Z876" s="135">
        <v>2.5899999999999999E-2</v>
      </c>
      <c r="AA876" s="126"/>
      <c r="AB876" s="126"/>
      <c r="AC876" s="126"/>
      <c r="AD876" s="126"/>
      <c r="AE876" s="126"/>
      <c r="AF876" s="135">
        <v>2.3699999999999999E-2</v>
      </c>
      <c r="AG876" s="126">
        <v>0.13732603400000001</v>
      </c>
      <c r="AH876" s="126"/>
      <c r="AI876" s="126"/>
      <c r="AJ876" s="126"/>
      <c r="AK876" s="126"/>
    </row>
    <row r="877" spans="1:37" ht="18" customHeight="1">
      <c r="A877" s="126"/>
      <c r="B877" s="126"/>
      <c r="C877" s="126"/>
      <c r="D877" s="126"/>
      <c r="E877" s="126"/>
      <c r="F877" s="134">
        <v>44531</v>
      </c>
      <c r="G877" s="134">
        <v>39052</v>
      </c>
      <c r="H877" s="134">
        <v>40878</v>
      </c>
      <c r="I877" s="134">
        <v>39417</v>
      </c>
      <c r="J877" s="134">
        <v>41974</v>
      </c>
      <c r="K877" s="126"/>
      <c r="L877" s="126">
        <v>0.16416114700000001</v>
      </c>
      <c r="M877" s="126">
        <v>0.162901881</v>
      </c>
      <c r="N877" s="126">
        <v>-5.5772149E-2</v>
      </c>
      <c r="O877" s="126">
        <v>3.2035421000000001E-2</v>
      </c>
      <c r="P877" s="126">
        <v>9.7781324000000003E-2</v>
      </c>
      <c r="Q877" s="126">
        <v>1.493477994</v>
      </c>
      <c r="R877" s="135">
        <v>8.3500000000000005E-2</v>
      </c>
      <c r="S877" s="126"/>
      <c r="T877" s="126">
        <v>0.116135562</v>
      </c>
      <c r="U877" s="126">
        <v>0.106798614</v>
      </c>
      <c r="V877" s="126">
        <v>-5.3316501000000002E-2</v>
      </c>
      <c r="W877" s="126">
        <v>1.0598691E-2</v>
      </c>
      <c r="X877" s="126">
        <v>7.8593466000000001E-2</v>
      </c>
      <c r="Y877" s="126">
        <v>1.2953874400000001</v>
      </c>
      <c r="Z877" s="135">
        <v>5.3100000000000001E-2</v>
      </c>
      <c r="AA877" s="126"/>
      <c r="AB877" s="126"/>
      <c r="AC877" s="126"/>
      <c r="AD877" s="126"/>
      <c r="AE877" s="126"/>
      <c r="AF877" s="135">
        <v>3.04E-2</v>
      </c>
      <c r="AG877" s="126">
        <v>0.198090554</v>
      </c>
      <c r="AH877" s="126"/>
      <c r="AI877" s="126"/>
      <c r="AJ877" s="126"/>
      <c r="AK877" s="126"/>
    </row>
    <row r="878" spans="1:37" ht="18" customHeight="1">
      <c r="A878" s="126"/>
      <c r="B878" s="126"/>
      <c r="C878" s="126"/>
      <c r="D878" s="126"/>
      <c r="E878" s="126"/>
      <c r="F878" s="134">
        <v>44166</v>
      </c>
      <c r="G878" s="134">
        <v>39052</v>
      </c>
      <c r="H878" s="134">
        <v>41974</v>
      </c>
      <c r="I878" s="134">
        <v>41244</v>
      </c>
      <c r="J878" s="134">
        <v>39417</v>
      </c>
      <c r="K878" s="126"/>
      <c r="L878" s="126">
        <v>-2.7078563999999999E-2</v>
      </c>
      <c r="M878" s="126">
        <v>0.162901881</v>
      </c>
      <c r="N878" s="126">
        <v>9.7781324000000003E-2</v>
      </c>
      <c r="O878" s="126">
        <v>0.103943622</v>
      </c>
      <c r="P878" s="126">
        <v>3.2035421000000001E-2</v>
      </c>
      <c r="Q878" s="126">
        <v>1.447132026</v>
      </c>
      <c r="R878" s="135">
        <v>7.6700000000000004E-2</v>
      </c>
      <c r="S878" s="126"/>
      <c r="T878" s="126">
        <v>-2.9131743000000002E-2</v>
      </c>
      <c r="U878" s="126">
        <v>0.106798614</v>
      </c>
      <c r="V878" s="126">
        <v>7.8593466000000001E-2</v>
      </c>
      <c r="W878" s="126">
        <v>0.100915194</v>
      </c>
      <c r="X878" s="126">
        <v>1.0598691E-2</v>
      </c>
      <c r="Y878" s="126">
        <v>1.307052002</v>
      </c>
      <c r="Z878" s="135">
        <v>5.5E-2</v>
      </c>
      <c r="AA878" s="126"/>
      <c r="AB878" s="126"/>
      <c r="AC878" s="126"/>
      <c r="AD878" s="126"/>
      <c r="AE878" s="126"/>
      <c r="AF878" s="135">
        <v>2.1700000000000001E-2</v>
      </c>
      <c r="AG878" s="126">
        <v>0.140080024</v>
      </c>
      <c r="AH878" s="126"/>
      <c r="AI878" s="126"/>
      <c r="AJ878" s="126"/>
      <c r="AK878" s="126"/>
    </row>
    <row r="879" spans="1:37" ht="18" customHeight="1">
      <c r="A879" s="126"/>
      <c r="B879" s="126"/>
      <c r="C879" s="126"/>
      <c r="D879" s="126"/>
      <c r="E879" s="126"/>
      <c r="F879" s="134">
        <v>43800</v>
      </c>
      <c r="G879" s="134">
        <v>38322</v>
      </c>
      <c r="H879" s="134">
        <v>37591</v>
      </c>
      <c r="I879" s="134">
        <v>39052</v>
      </c>
      <c r="J879" s="134">
        <v>40148</v>
      </c>
      <c r="K879" s="126"/>
      <c r="L879" s="126">
        <v>0.14133490000000001</v>
      </c>
      <c r="M879" s="126">
        <v>0.22464052400000001</v>
      </c>
      <c r="N879" s="126">
        <v>-0.110106469</v>
      </c>
      <c r="O879" s="126">
        <v>0.162901881</v>
      </c>
      <c r="P879" s="126">
        <v>0.114944221</v>
      </c>
      <c r="Q879" s="126">
        <v>1.7052556780000001</v>
      </c>
      <c r="R879" s="135">
        <v>0.11260000000000001</v>
      </c>
      <c r="S879" s="126"/>
      <c r="T879" s="126">
        <v>0.134180562</v>
      </c>
      <c r="U879" s="126">
        <v>0.13047150199999999</v>
      </c>
      <c r="V879" s="126">
        <v>-0.103872702</v>
      </c>
      <c r="W879" s="126">
        <v>0.106798614</v>
      </c>
      <c r="X879" s="126">
        <v>8.4059724000000002E-2</v>
      </c>
      <c r="Y879" s="126">
        <v>1.4213934580000001</v>
      </c>
      <c r="Z879" s="135">
        <v>7.2900000000000006E-2</v>
      </c>
      <c r="AA879" s="126"/>
      <c r="AB879" s="126"/>
      <c r="AC879" s="126"/>
      <c r="AD879" s="126"/>
      <c r="AE879" s="126"/>
      <c r="AF879" s="135">
        <v>3.9800000000000002E-2</v>
      </c>
      <c r="AG879" s="126">
        <v>0.28386222</v>
      </c>
      <c r="AH879" s="126"/>
      <c r="AI879" s="126"/>
      <c r="AJ879" s="126"/>
      <c r="AK879" s="126"/>
    </row>
    <row r="880" spans="1:37" ht="18" customHeight="1">
      <c r="A880" s="126"/>
      <c r="B880" s="126"/>
      <c r="C880" s="126"/>
      <c r="D880" s="126"/>
      <c r="E880" s="126"/>
      <c r="F880" s="134">
        <v>40513</v>
      </c>
      <c r="G880" s="134">
        <v>44531</v>
      </c>
      <c r="H880" s="134">
        <v>38322</v>
      </c>
      <c r="I880" s="134">
        <v>44531</v>
      </c>
      <c r="J880" s="134">
        <v>37591</v>
      </c>
      <c r="K880" s="126"/>
      <c r="L880" s="126">
        <v>-2.3338489999999998E-3</v>
      </c>
      <c r="M880" s="126">
        <v>0.16416114700000001</v>
      </c>
      <c r="N880" s="126">
        <v>0.22464052400000001</v>
      </c>
      <c r="O880" s="126">
        <v>0.16416114700000001</v>
      </c>
      <c r="P880" s="126">
        <v>-0.110106469</v>
      </c>
      <c r="Q880" s="126">
        <v>1.55351872</v>
      </c>
      <c r="R880" s="135">
        <v>9.2100000000000001E-2</v>
      </c>
      <c r="S880" s="126"/>
      <c r="T880" s="126">
        <v>-1.3027189E-2</v>
      </c>
      <c r="U880" s="126">
        <v>0.116135562</v>
      </c>
      <c r="V880" s="126">
        <v>0.13047150199999999</v>
      </c>
      <c r="W880" s="126">
        <v>0.116135562</v>
      </c>
      <c r="X880" s="126">
        <v>-0.103872702</v>
      </c>
      <c r="Y880" s="126">
        <v>1.2786984610000001</v>
      </c>
      <c r="Z880" s="135">
        <v>5.04E-2</v>
      </c>
      <c r="AA880" s="126"/>
      <c r="AB880" s="126"/>
      <c r="AC880" s="126"/>
      <c r="AD880" s="126"/>
      <c r="AE880" s="126"/>
      <c r="AF880" s="135">
        <v>4.1700000000000001E-2</v>
      </c>
      <c r="AG880" s="126">
        <v>0.27482025799999998</v>
      </c>
      <c r="AH880" s="126"/>
      <c r="AI880" s="126"/>
      <c r="AJ880" s="126"/>
      <c r="AK880" s="126"/>
    </row>
    <row r="881" spans="1:37" ht="18" customHeight="1">
      <c r="A881" s="126"/>
      <c r="B881" s="126"/>
      <c r="C881" s="126"/>
      <c r="D881" s="126"/>
      <c r="E881" s="126"/>
      <c r="F881" s="134">
        <v>38687</v>
      </c>
      <c r="G881" s="134">
        <v>40513</v>
      </c>
      <c r="H881" s="134">
        <v>38322</v>
      </c>
      <c r="I881" s="134">
        <v>40148</v>
      </c>
      <c r="J881" s="134">
        <v>43070</v>
      </c>
      <c r="K881" s="126"/>
      <c r="L881" s="126">
        <v>0.15985938099999999</v>
      </c>
      <c r="M881" s="126">
        <v>-2.3338489999999998E-3</v>
      </c>
      <c r="N881" s="126">
        <v>0.22464052400000001</v>
      </c>
      <c r="O881" s="126">
        <v>0.114944221</v>
      </c>
      <c r="P881" s="126">
        <v>5.8498151999999998E-2</v>
      </c>
      <c r="Q881" s="126">
        <v>1.7430011560000001</v>
      </c>
      <c r="R881" s="135">
        <v>0.11749999999999999</v>
      </c>
      <c r="S881" s="126"/>
      <c r="T881" s="126">
        <v>0.12530372300000001</v>
      </c>
      <c r="U881" s="126">
        <v>-1.3027189E-2</v>
      </c>
      <c r="V881" s="126">
        <v>0.13047150199999999</v>
      </c>
      <c r="W881" s="126">
        <v>8.4059724000000002E-2</v>
      </c>
      <c r="X881" s="126">
        <v>4.6875676999999998E-2</v>
      </c>
      <c r="Y881" s="126">
        <v>1.4530770879999999</v>
      </c>
      <c r="Z881" s="135">
        <v>7.7600000000000002E-2</v>
      </c>
      <c r="AA881" s="126"/>
      <c r="AB881" s="126"/>
      <c r="AC881" s="126"/>
      <c r="AD881" s="126"/>
      <c r="AE881" s="126"/>
      <c r="AF881" s="135">
        <v>3.9899999999999998E-2</v>
      </c>
      <c r="AG881" s="126">
        <v>0.28992406900000001</v>
      </c>
      <c r="AH881" s="126"/>
      <c r="AI881" s="126"/>
      <c r="AJ881" s="126"/>
      <c r="AK881" s="126"/>
    </row>
    <row r="882" spans="1:37" ht="18" customHeight="1">
      <c r="A882" s="126"/>
      <c r="B882" s="126"/>
      <c r="C882" s="126"/>
      <c r="D882" s="126"/>
      <c r="E882" s="126"/>
      <c r="F882" s="134">
        <v>38322</v>
      </c>
      <c r="G882" s="134">
        <v>43070</v>
      </c>
      <c r="H882" s="134">
        <v>42705</v>
      </c>
      <c r="I882" s="134">
        <v>44896</v>
      </c>
      <c r="J882" s="134">
        <v>40148</v>
      </c>
      <c r="K882" s="126"/>
      <c r="L882" s="126">
        <v>0.22464052400000001</v>
      </c>
      <c r="M882" s="126">
        <v>5.8498151999999998E-2</v>
      </c>
      <c r="N882" s="126">
        <v>4.8077380000000003E-2</v>
      </c>
      <c r="O882" s="126">
        <v>-7.6337504E-2</v>
      </c>
      <c r="P882" s="126">
        <v>0.114944221</v>
      </c>
      <c r="Q882" s="126">
        <v>1.447478061</v>
      </c>
      <c r="R882" s="135">
        <v>7.6799999999999993E-2</v>
      </c>
      <c r="S882" s="126"/>
      <c r="T882" s="126">
        <v>0.13047150199999999</v>
      </c>
      <c r="U882" s="126">
        <v>4.6875676999999998E-2</v>
      </c>
      <c r="V882" s="126">
        <v>3.7457123000000002E-2</v>
      </c>
      <c r="W882" s="126">
        <v>-0.100910782</v>
      </c>
      <c r="X882" s="126">
        <v>8.4059724000000002E-2</v>
      </c>
      <c r="Y882" s="126">
        <v>1.2189054029999999</v>
      </c>
      <c r="Z882" s="135">
        <v>4.0399999999999998E-2</v>
      </c>
      <c r="AA882" s="126"/>
      <c r="AB882" s="126"/>
      <c r="AC882" s="126"/>
      <c r="AD882" s="126"/>
      <c r="AE882" s="126"/>
      <c r="AF882" s="135">
        <v>3.6400000000000002E-2</v>
      </c>
      <c r="AG882" s="126">
        <v>0.22857265800000001</v>
      </c>
      <c r="AH882" s="126"/>
      <c r="AI882" s="126"/>
      <c r="AJ882" s="126"/>
      <c r="AK882" s="126"/>
    </row>
    <row r="883" spans="1:37" ht="18" customHeight="1">
      <c r="A883" s="126"/>
      <c r="B883" s="126"/>
      <c r="C883" s="126"/>
      <c r="D883" s="126"/>
      <c r="E883" s="126"/>
      <c r="F883" s="134">
        <v>40878</v>
      </c>
      <c r="G883" s="134">
        <v>41974</v>
      </c>
      <c r="H883" s="134">
        <v>44896</v>
      </c>
      <c r="I883" s="134">
        <v>38322</v>
      </c>
      <c r="J883" s="134">
        <v>43070</v>
      </c>
      <c r="K883" s="126"/>
      <c r="L883" s="126">
        <v>-5.5772149E-2</v>
      </c>
      <c r="M883" s="126">
        <v>9.7781324000000003E-2</v>
      </c>
      <c r="N883" s="126">
        <v>-7.6337504E-2</v>
      </c>
      <c r="O883" s="126">
        <v>0.22464052400000001</v>
      </c>
      <c r="P883" s="126">
        <v>5.8498151999999998E-2</v>
      </c>
      <c r="Q883" s="126">
        <v>1.282498782</v>
      </c>
      <c r="R883" s="135">
        <v>5.0999999999999997E-2</v>
      </c>
      <c r="S883" s="126"/>
      <c r="T883" s="126">
        <v>-5.3316501000000002E-2</v>
      </c>
      <c r="U883" s="126">
        <v>7.8593466000000001E-2</v>
      </c>
      <c r="V883" s="126">
        <v>-0.100910782</v>
      </c>
      <c r="W883" s="126">
        <v>0.13047150199999999</v>
      </c>
      <c r="X883" s="126">
        <v>4.6875676999999998E-2</v>
      </c>
      <c r="Y883" s="126">
        <v>1.1070660999999999</v>
      </c>
      <c r="Z883" s="135">
        <v>2.06E-2</v>
      </c>
      <c r="AA883" s="126"/>
      <c r="AB883" s="126"/>
      <c r="AC883" s="126"/>
      <c r="AD883" s="126"/>
      <c r="AE883" s="126"/>
      <c r="AF883" s="135">
        <v>3.0499999999999999E-2</v>
      </c>
      <c r="AG883" s="126">
        <v>0.17543268200000001</v>
      </c>
      <c r="AH883" s="126"/>
      <c r="AI883" s="126"/>
      <c r="AJ883" s="126"/>
      <c r="AK883" s="126"/>
    </row>
    <row r="884" spans="1:37" ht="18" customHeight="1">
      <c r="A884" s="126"/>
      <c r="B884" s="126"/>
      <c r="C884" s="126"/>
      <c r="D884" s="126"/>
      <c r="E884" s="126"/>
      <c r="F884" s="134">
        <v>39052</v>
      </c>
      <c r="G884" s="134">
        <v>44531</v>
      </c>
      <c r="H884" s="134">
        <v>41974</v>
      </c>
      <c r="I884" s="134">
        <v>38322</v>
      </c>
      <c r="J884" s="134">
        <v>42339</v>
      </c>
      <c r="K884" s="126"/>
      <c r="L884" s="126">
        <v>0.162901881</v>
      </c>
      <c r="M884" s="126">
        <v>0.16416114700000001</v>
      </c>
      <c r="N884" s="126">
        <v>9.7781324000000003E-2</v>
      </c>
      <c r="O884" s="126">
        <v>0.22464052400000001</v>
      </c>
      <c r="P884" s="126">
        <v>4.2629688999999998E-2</v>
      </c>
      <c r="Q884" s="126">
        <v>1.997935834</v>
      </c>
      <c r="R884" s="135">
        <v>0.14849999999999999</v>
      </c>
      <c r="S884" s="126"/>
      <c r="T884" s="126">
        <v>0.106798614</v>
      </c>
      <c r="U884" s="126">
        <v>0.116135562</v>
      </c>
      <c r="V884" s="126">
        <v>7.8593466000000001E-2</v>
      </c>
      <c r="W884" s="126">
        <v>0.13047150199999999</v>
      </c>
      <c r="X884" s="126">
        <v>1.8520312000000001E-2</v>
      </c>
      <c r="Y884" s="126">
        <v>1.569127065</v>
      </c>
      <c r="Z884" s="135">
        <v>9.4299999999999995E-2</v>
      </c>
      <c r="AA884" s="126"/>
      <c r="AB884" s="126"/>
      <c r="AC884" s="126"/>
      <c r="AD884" s="126"/>
      <c r="AE884" s="126"/>
      <c r="AF884" s="135">
        <v>5.4199999999999998E-2</v>
      </c>
      <c r="AG884" s="126">
        <v>0.42880876899999998</v>
      </c>
      <c r="AH884" s="126"/>
      <c r="AI884" s="126"/>
      <c r="AJ884" s="126"/>
      <c r="AK884" s="126"/>
    </row>
    <row r="885" spans="1:37" ht="18" customHeight="1">
      <c r="A885" s="126"/>
      <c r="B885" s="126"/>
      <c r="C885" s="126"/>
      <c r="D885" s="126"/>
      <c r="E885" s="126"/>
      <c r="F885" s="134">
        <v>42339</v>
      </c>
      <c r="G885" s="134">
        <v>40513</v>
      </c>
      <c r="H885" s="134">
        <v>40513</v>
      </c>
      <c r="I885" s="134">
        <v>43800</v>
      </c>
      <c r="J885" s="134">
        <v>41609</v>
      </c>
      <c r="K885" s="126"/>
      <c r="L885" s="126">
        <v>4.2629688999999998E-2</v>
      </c>
      <c r="M885" s="126">
        <v>-2.3338489999999998E-3</v>
      </c>
      <c r="N885" s="126">
        <v>-2.3338489999999998E-3</v>
      </c>
      <c r="O885" s="126">
        <v>0.14133490000000001</v>
      </c>
      <c r="P885" s="126">
        <v>0.17569069600000001</v>
      </c>
      <c r="Q885" s="126">
        <v>1.426162951</v>
      </c>
      <c r="R885" s="135">
        <v>7.3599999999999999E-2</v>
      </c>
      <c r="S885" s="126"/>
      <c r="T885" s="126">
        <v>1.8520312000000001E-2</v>
      </c>
      <c r="U885" s="126">
        <v>-1.3027189E-2</v>
      </c>
      <c r="V885" s="126">
        <v>-1.3027189E-2</v>
      </c>
      <c r="W885" s="126">
        <v>0.134180562</v>
      </c>
      <c r="X885" s="126">
        <v>0.152406498</v>
      </c>
      <c r="Y885" s="126">
        <v>1.3218773930000001</v>
      </c>
      <c r="Z885" s="135">
        <v>5.74E-2</v>
      </c>
      <c r="AA885" s="126"/>
      <c r="AB885" s="126"/>
      <c r="AC885" s="126"/>
      <c r="AD885" s="126"/>
      <c r="AE885" s="126"/>
      <c r="AF885" s="135">
        <v>1.6199999999999999E-2</v>
      </c>
      <c r="AG885" s="126">
        <v>0.104285558</v>
      </c>
      <c r="AH885" s="126"/>
      <c r="AI885" s="126"/>
      <c r="AJ885" s="126"/>
      <c r="AK885" s="126"/>
    </row>
    <row r="886" spans="1:37" ht="18" customHeight="1">
      <c r="A886" s="126"/>
      <c r="B886" s="126"/>
      <c r="C886" s="126"/>
      <c r="D886" s="126"/>
      <c r="E886" s="126"/>
      <c r="F886" s="134">
        <v>40878</v>
      </c>
      <c r="G886" s="134">
        <v>39417</v>
      </c>
      <c r="H886" s="134">
        <v>44531</v>
      </c>
      <c r="I886" s="134">
        <v>44896</v>
      </c>
      <c r="J886" s="134">
        <v>41609</v>
      </c>
      <c r="K886" s="126"/>
      <c r="L886" s="126">
        <v>-5.5772149E-2</v>
      </c>
      <c r="M886" s="126">
        <v>3.2035421000000001E-2</v>
      </c>
      <c r="N886" s="126">
        <v>0.16416114700000001</v>
      </c>
      <c r="O886" s="126">
        <v>-7.6337504E-2</v>
      </c>
      <c r="P886" s="126">
        <v>0.17569069600000001</v>
      </c>
      <c r="Q886" s="126">
        <v>1.2709664709999999</v>
      </c>
      <c r="R886" s="135">
        <v>4.9099999999999998E-2</v>
      </c>
      <c r="S886" s="126"/>
      <c r="T886" s="126">
        <v>-5.3316501000000002E-2</v>
      </c>
      <c r="U886" s="126">
        <v>1.0598691E-2</v>
      </c>
      <c r="V886" s="126">
        <v>0.116135562</v>
      </c>
      <c r="W886" s="126">
        <v>-0.100910782</v>
      </c>
      <c r="X886" s="126">
        <v>0.152406498</v>
      </c>
      <c r="Y886" s="126">
        <v>1.1330504050000001</v>
      </c>
      <c r="Z886" s="135">
        <v>2.53E-2</v>
      </c>
      <c r="AA886" s="126"/>
      <c r="AB886" s="126"/>
      <c r="AC886" s="126"/>
      <c r="AD886" s="126"/>
      <c r="AE886" s="126"/>
      <c r="AF886" s="135">
        <v>2.3800000000000002E-2</v>
      </c>
      <c r="AG886" s="126">
        <v>0.137916066</v>
      </c>
      <c r="AH886" s="126"/>
      <c r="AI886" s="126"/>
      <c r="AJ886" s="126"/>
      <c r="AK886" s="126"/>
    </row>
    <row r="887" spans="1:37" ht="18" customHeight="1">
      <c r="A887" s="126"/>
      <c r="B887" s="126"/>
      <c r="C887" s="126"/>
      <c r="D887" s="126"/>
      <c r="E887" s="126"/>
      <c r="F887" s="134">
        <v>37591</v>
      </c>
      <c r="G887" s="134">
        <v>40878</v>
      </c>
      <c r="H887" s="134">
        <v>39052</v>
      </c>
      <c r="I887" s="134">
        <v>43070</v>
      </c>
      <c r="J887" s="134">
        <v>44896</v>
      </c>
      <c r="K887" s="126"/>
      <c r="L887" s="126">
        <v>-0.110106469</v>
      </c>
      <c r="M887" s="126">
        <v>-5.5772149E-2</v>
      </c>
      <c r="N887" s="126">
        <v>0.162901881</v>
      </c>
      <c r="O887" s="126">
        <v>5.8498151999999998E-2</v>
      </c>
      <c r="P887" s="126">
        <v>-7.6337504E-2</v>
      </c>
      <c r="Q887" s="126">
        <v>0.97939907100000001</v>
      </c>
      <c r="R887" s="135">
        <v>-4.1999999999999997E-3</v>
      </c>
      <c r="S887" s="126"/>
      <c r="T887" s="126">
        <v>-0.103872702</v>
      </c>
      <c r="U887" s="126">
        <v>-5.3316501000000002E-2</v>
      </c>
      <c r="V887" s="126">
        <v>0.106798614</v>
      </c>
      <c r="W887" s="126">
        <v>4.6875676999999998E-2</v>
      </c>
      <c r="X887" s="126">
        <v>-0.100910782</v>
      </c>
      <c r="Y887" s="126">
        <v>0.90084173300000003</v>
      </c>
      <c r="Z887" s="135">
        <v>-2.07E-2</v>
      </c>
      <c r="AA887" s="126"/>
      <c r="AB887" s="126"/>
      <c r="AC887" s="126"/>
      <c r="AD887" s="126"/>
      <c r="AE887" s="126"/>
      <c r="AF887" s="135">
        <v>1.6500000000000001E-2</v>
      </c>
      <c r="AG887" s="126">
        <v>7.8557338000000004E-2</v>
      </c>
      <c r="AH887" s="126"/>
      <c r="AI887" s="126"/>
      <c r="AJ887" s="126"/>
      <c r="AK887" s="126"/>
    </row>
    <row r="888" spans="1:37" ht="18" customHeight="1">
      <c r="A888" s="126"/>
      <c r="B888" s="126"/>
      <c r="C888" s="126"/>
      <c r="D888" s="126"/>
      <c r="E888" s="126"/>
      <c r="F888" s="134">
        <v>43070</v>
      </c>
      <c r="G888" s="134">
        <v>37956</v>
      </c>
      <c r="H888" s="134">
        <v>43435</v>
      </c>
      <c r="I888" s="134">
        <v>41609</v>
      </c>
      <c r="J888" s="134">
        <v>40878</v>
      </c>
      <c r="K888" s="126"/>
      <c r="L888" s="126">
        <v>5.8498151999999998E-2</v>
      </c>
      <c r="M888" s="126">
        <v>5.7538615000000001E-2</v>
      </c>
      <c r="N888" s="126">
        <v>-1.2468648000000001E-2</v>
      </c>
      <c r="O888" s="126">
        <v>0.17569069600000001</v>
      </c>
      <c r="P888" s="126">
        <v>-5.5772149E-2</v>
      </c>
      <c r="Q888" s="126">
        <v>1.2504289669999999</v>
      </c>
      <c r="R888" s="135">
        <v>4.5699999999999998E-2</v>
      </c>
      <c r="S888" s="126"/>
      <c r="T888" s="126">
        <v>4.6875676999999998E-2</v>
      </c>
      <c r="U888" s="126">
        <v>2.2718952000000001E-2</v>
      </c>
      <c r="V888" s="126">
        <v>-2.5883666999999999E-2</v>
      </c>
      <c r="W888" s="126">
        <v>0.152406498</v>
      </c>
      <c r="X888" s="126">
        <v>-5.3316501000000002E-2</v>
      </c>
      <c r="Y888" s="126">
        <v>1.1535001869999999</v>
      </c>
      <c r="Z888" s="135">
        <v>2.9000000000000001E-2</v>
      </c>
      <c r="AA888" s="126"/>
      <c r="AB888" s="126"/>
      <c r="AC888" s="126"/>
      <c r="AD888" s="126"/>
      <c r="AE888" s="126"/>
      <c r="AF888" s="135">
        <v>1.67E-2</v>
      </c>
      <c r="AG888" s="126">
        <v>9.6928780000000006E-2</v>
      </c>
      <c r="AH888" s="126"/>
      <c r="AI888" s="126"/>
      <c r="AJ888" s="126"/>
      <c r="AK888" s="126"/>
    </row>
    <row r="889" spans="1:37" ht="18" customHeight="1">
      <c r="A889" s="126"/>
      <c r="B889" s="126"/>
      <c r="C889" s="126"/>
      <c r="D889" s="126"/>
      <c r="E889" s="126"/>
      <c r="F889" s="134">
        <v>38322</v>
      </c>
      <c r="G889" s="134">
        <v>40513</v>
      </c>
      <c r="H889" s="134">
        <v>42339</v>
      </c>
      <c r="I889" s="134">
        <v>44166</v>
      </c>
      <c r="J889" s="134">
        <v>40513</v>
      </c>
      <c r="K889" s="126"/>
      <c r="L889" s="126">
        <v>0.22464052400000001</v>
      </c>
      <c r="M889" s="126">
        <v>-2.3338489999999998E-3</v>
      </c>
      <c r="N889" s="126">
        <v>4.2629688999999998E-2</v>
      </c>
      <c r="O889" s="126">
        <v>-2.7078563999999999E-2</v>
      </c>
      <c r="P889" s="126">
        <v>-2.3338489999999998E-3</v>
      </c>
      <c r="Q889" s="126">
        <v>1.2655716930000001</v>
      </c>
      <c r="R889" s="135">
        <v>4.82E-2</v>
      </c>
      <c r="S889" s="126"/>
      <c r="T889" s="126">
        <v>0.13047150199999999</v>
      </c>
      <c r="U889" s="126">
        <v>-1.3027189E-2</v>
      </c>
      <c r="V889" s="126">
        <v>1.8520312000000001E-2</v>
      </c>
      <c r="W889" s="126">
        <v>-2.9131743000000002E-2</v>
      </c>
      <c r="X889" s="126">
        <v>-1.3027189E-2</v>
      </c>
      <c r="Y889" s="126">
        <v>1.098346308</v>
      </c>
      <c r="Z889" s="135">
        <v>1.89E-2</v>
      </c>
      <c r="AA889" s="126"/>
      <c r="AB889" s="126"/>
      <c r="AC889" s="126"/>
      <c r="AD889" s="126"/>
      <c r="AE889" s="126"/>
      <c r="AF889" s="135">
        <v>2.93E-2</v>
      </c>
      <c r="AG889" s="126">
        <v>0.167225385</v>
      </c>
      <c r="AH889" s="126"/>
      <c r="AI889" s="126"/>
      <c r="AJ889" s="126"/>
      <c r="AK889" s="126"/>
    </row>
    <row r="890" spans="1:37" ht="18" customHeight="1">
      <c r="A890" s="126"/>
      <c r="B890" s="126"/>
      <c r="C890" s="126"/>
      <c r="D890" s="126"/>
      <c r="E890" s="126"/>
      <c r="F890" s="134">
        <v>37956</v>
      </c>
      <c r="G890" s="134">
        <v>39417</v>
      </c>
      <c r="H890" s="134">
        <v>43070</v>
      </c>
      <c r="I890" s="134">
        <v>37591</v>
      </c>
      <c r="J890" s="134">
        <v>41609</v>
      </c>
      <c r="K890" s="126"/>
      <c r="L890" s="126">
        <v>5.7538615000000001E-2</v>
      </c>
      <c r="M890" s="126">
        <v>3.2035421000000001E-2</v>
      </c>
      <c r="N890" s="126">
        <v>5.8498151999999998E-2</v>
      </c>
      <c r="O890" s="126">
        <v>-0.110106469</v>
      </c>
      <c r="P890" s="126">
        <v>0.17569069600000001</v>
      </c>
      <c r="Q890" s="126">
        <v>1.2381971570000001</v>
      </c>
      <c r="R890" s="135">
        <v>4.3700000000000003E-2</v>
      </c>
      <c r="S890" s="126"/>
      <c r="T890" s="126">
        <v>2.2718952000000001E-2</v>
      </c>
      <c r="U890" s="126">
        <v>1.0598691E-2</v>
      </c>
      <c r="V890" s="126">
        <v>4.6875676999999998E-2</v>
      </c>
      <c r="W890" s="126">
        <v>-0.103872702</v>
      </c>
      <c r="X890" s="126">
        <v>0.152406498</v>
      </c>
      <c r="Y890" s="126">
        <v>1.13737971</v>
      </c>
      <c r="Z890" s="135">
        <v>2.6100000000000002E-2</v>
      </c>
      <c r="AA890" s="126"/>
      <c r="AB890" s="126"/>
      <c r="AC890" s="126"/>
      <c r="AD890" s="126"/>
      <c r="AE890" s="126"/>
      <c r="AF890" s="135">
        <v>1.7600000000000001E-2</v>
      </c>
      <c r="AG890" s="126">
        <v>0.100817447</v>
      </c>
      <c r="AH890" s="126"/>
      <c r="AI890" s="126"/>
      <c r="AJ890" s="126"/>
      <c r="AK890" s="126"/>
    </row>
    <row r="891" spans="1:37" ht="18" customHeight="1">
      <c r="A891" s="126"/>
      <c r="B891" s="126"/>
      <c r="C891" s="126"/>
      <c r="D891" s="126"/>
      <c r="E891" s="126"/>
      <c r="F891" s="134">
        <v>37591</v>
      </c>
      <c r="G891" s="134">
        <v>42339</v>
      </c>
      <c r="H891" s="134">
        <v>43435</v>
      </c>
      <c r="I891" s="134">
        <v>44166</v>
      </c>
      <c r="J891" s="134">
        <v>39052</v>
      </c>
      <c r="K891" s="126"/>
      <c r="L891" s="126">
        <v>-0.110106469</v>
      </c>
      <c r="M891" s="126">
        <v>4.2629688999999998E-2</v>
      </c>
      <c r="N891" s="126">
        <v>-1.2468648000000001E-2</v>
      </c>
      <c r="O891" s="126">
        <v>-2.7078563999999999E-2</v>
      </c>
      <c r="P891" s="126">
        <v>0.162901881</v>
      </c>
      <c r="Q891" s="126">
        <v>1.0574685479999999</v>
      </c>
      <c r="R891" s="135">
        <v>1.12E-2</v>
      </c>
      <c r="S891" s="126"/>
      <c r="T891" s="126">
        <v>-0.103872702</v>
      </c>
      <c r="U891" s="126">
        <v>1.8520312000000001E-2</v>
      </c>
      <c r="V891" s="126">
        <v>-2.5883666999999999E-2</v>
      </c>
      <c r="W891" s="126">
        <v>-2.9131743000000002E-2</v>
      </c>
      <c r="X891" s="126">
        <v>0.106798614</v>
      </c>
      <c r="Y891" s="126">
        <v>0.96698800600000001</v>
      </c>
      <c r="Z891" s="135">
        <v>-6.7000000000000002E-3</v>
      </c>
      <c r="AA891" s="126"/>
      <c r="AB891" s="126"/>
      <c r="AC891" s="126"/>
      <c r="AD891" s="126"/>
      <c r="AE891" s="126"/>
      <c r="AF891" s="135">
        <v>1.7899999999999999E-2</v>
      </c>
      <c r="AG891" s="126">
        <v>9.0480540999999998E-2</v>
      </c>
      <c r="AH891" s="126"/>
      <c r="AI891" s="126"/>
      <c r="AJ891" s="126"/>
      <c r="AK891" s="126"/>
    </row>
    <row r="892" spans="1:37" ht="18" customHeight="1">
      <c r="A892" s="126"/>
      <c r="B892" s="126"/>
      <c r="C892" s="126"/>
      <c r="D892" s="126"/>
      <c r="E892" s="126"/>
      <c r="F892" s="134">
        <v>42705</v>
      </c>
      <c r="G892" s="134">
        <v>40878</v>
      </c>
      <c r="H892" s="134">
        <v>44531</v>
      </c>
      <c r="I892" s="134">
        <v>43800</v>
      </c>
      <c r="J892" s="134">
        <v>39052</v>
      </c>
      <c r="K892" s="126"/>
      <c r="L892" s="126">
        <v>4.8077380000000003E-2</v>
      </c>
      <c r="M892" s="126">
        <v>-5.5772149E-2</v>
      </c>
      <c r="N892" s="126">
        <v>0.16416114700000001</v>
      </c>
      <c r="O892" s="126">
        <v>0.14133490000000001</v>
      </c>
      <c r="P892" s="126">
        <v>0.162901881</v>
      </c>
      <c r="Q892" s="126">
        <v>1.5851882319999999</v>
      </c>
      <c r="R892" s="135">
        <v>9.6500000000000002E-2</v>
      </c>
      <c r="S892" s="126"/>
      <c r="T892" s="126">
        <v>3.7457123000000002E-2</v>
      </c>
      <c r="U892" s="126">
        <v>-5.3316501000000002E-2</v>
      </c>
      <c r="V892" s="126">
        <v>0.116135562</v>
      </c>
      <c r="W892" s="126">
        <v>0.134180562</v>
      </c>
      <c r="X892" s="126">
        <v>0.106798614</v>
      </c>
      <c r="Y892" s="126">
        <v>1.4067124129999999</v>
      </c>
      <c r="Z892" s="135">
        <v>7.0599999999999996E-2</v>
      </c>
      <c r="AA892" s="126"/>
      <c r="AB892" s="126"/>
      <c r="AC892" s="126"/>
      <c r="AD892" s="126"/>
      <c r="AE892" s="126"/>
      <c r="AF892" s="135">
        <v>2.5899999999999999E-2</v>
      </c>
      <c r="AG892" s="126">
        <v>0.17847581900000001</v>
      </c>
      <c r="AH892" s="126"/>
      <c r="AI892" s="126"/>
      <c r="AJ892" s="126"/>
      <c r="AK892" s="126"/>
    </row>
    <row r="893" spans="1:37" ht="18" customHeight="1">
      <c r="A893" s="126"/>
      <c r="B893" s="126"/>
      <c r="C893" s="126"/>
      <c r="D893" s="126"/>
      <c r="E893" s="126"/>
      <c r="F893" s="134">
        <v>38322</v>
      </c>
      <c r="G893" s="134">
        <v>44531</v>
      </c>
      <c r="H893" s="134">
        <v>38687</v>
      </c>
      <c r="I893" s="134">
        <v>40148</v>
      </c>
      <c r="J893" s="134">
        <v>44166</v>
      </c>
      <c r="K893" s="126"/>
      <c r="L893" s="126">
        <v>0.22464052400000001</v>
      </c>
      <c r="M893" s="126">
        <v>0.16416114700000001</v>
      </c>
      <c r="N893" s="126">
        <v>0.15985938099999999</v>
      </c>
      <c r="O893" s="126">
        <v>0.114944221</v>
      </c>
      <c r="P893" s="126">
        <v>-2.7078563999999999E-2</v>
      </c>
      <c r="Q893" s="126">
        <v>1.8899052759999999</v>
      </c>
      <c r="R893" s="135">
        <v>0.1358</v>
      </c>
      <c r="S893" s="126"/>
      <c r="T893" s="126">
        <v>0.13047150199999999</v>
      </c>
      <c r="U893" s="126">
        <v>0.116135562</v>
      </c>
      <c r="V893" s="126">
        <v>0.12530372300000001</v>
      </c>
      <c r="W893" s="126">
        <v>8.4059724000000002E-2</v>
      </c>
      <c r="X893" s="126">
        <v>-2.9131743000000002E-2</v>
      </c>
      <c r="Y893" s="126">
        <v>1.532405569</v>
      </c>
      <c r="Z893" s="135">
        <v>8.9099999999999999E-2</v>
      </c>
      <c r="AA893" s="126"/>
      <c r="AB893" s="126"/>
      <c r="AC893" s="126"/>
      <c r="AD893" s="126"/>
      <c r="AE893" s="126"/>
      <c r="AF893" s="135">
        <v>4.6600000000000003E-2</v>
      </c>
      <c r="AG893" s="126">
        <v>0.35749970800000003</v>
      </c>
      <c r="AH893" s="126"/>
      <c r="AI893" s="126"/>
      <c r="AJ893" s="126"/>
      <c r="AK893" s="126"/>
    </row>
    <row r="894" spans="1:37" ht="18" customHeight="1">
      <c r="A894" s="126"/>
      <c r="B894" s="126"/>
      <c r="C894" s="126"/>
      <c r="D894" s="126"/>
      <c r="E894" s="126"/>
      <c r="F894" s="134">
        <v>43435</v>
      </c>
      <c r="G894" s="134">
        <v>37956</v>
      </c>
      <c r="H894" s="134">
        <v>41974</v>
      </c>
      <c r="I894" s="134">
        <v>43070</v>
      </c>
      <c r="J894" s="134">
        <v>43800</v>
      </c>
      <c r="K894" s="126"/>
      <c r="L894" s="126">
        <v>-1.2468648000000001E-2</v>
      </c>
      <c r="M894" s="126">
        <v>5.7538615000000001E-2</v>
      </c>
      <c r="N894" s="126">
        <v>9.7781324000000003E-2</v>
      </c>
      <c r="O894" s="126">
        <v>5.8498151999999998E-2</v>
      </c>
      <c r="P894" s="126">
        <v>0.14133490000000001</v>
      </c>
      <c r="Q894" s="126">
        <v>1.4087240190000001</v>
      </c>
      <c r="R894" s="135">
        <v>7.0900000000000005E-2</v>
      </c>
      <c r="S894" s="126"/>
      <c r="T894" s="126">
        <v>-2.5883666999999999E-2</v>
      </c>
      <c r="U894" s="126">
        <v>2.2718952000000001E-2</v>
      </c>
      <c r="V894" s="126">
        <v>7.8593466000000001E-2</v>
      </c>
      <c r="W894" s="126">
        <v>4.6875676999999998E-2</v>
      </c>
      <c r="X894" s="126">
        <v>0.134180562</v>
      </c>
      <c r="Y894" s="126">
        <v>1.292379368</v>
      </c>
      <c r="Z894" s="135">
        <v>5.2600000000000001E-2</v>
      </c>
      <c r="AA894" s="126"/>
      <c r="AB894" s="126"/>
      <c r="AC894" s="126"/>
      <c r="AD894" s="126"/>
      <c r="AE894" s="126"/>
      <c r="AF894" s="135">
        <v>1.83E-2</v>
      </c>
      <c r="AG894" s="126">
        <v>0.11634465099999999</v>
      </c>
      <c r="AH894" s="126"/>
      <c r="AI894" s="126"/>
      <c r="AJ894" s="126"/>
      <c r="AK894" s="126"/>
    </row>
    <row r="895" spans="1:37" ht="18" customHeight="1">
      <c r="A895" s="126"/>
      <c r="B895" s="126"/>
      <c r="C895" s="126"/>
      <c r="D895" s="126"/>
      <c r="E895" s="126"/>
      <c r="F895" s="134">
        <v>44166</v>
      </c>
      <c r="G895" s="134">
        <v>42705</v>
      </c>
      <c r="H895" s="134">
        <v>39052</v>
      </c>
      <c r="I895" s="134">
        <v>39052</v>
      </c>
      <c r="J895" s="134">
        <v>43435</v>
      </c>
      <c r="K895" s="126"/>
      <c r="L895" s="126">
        <v>-2.7078563999999999E-2</v>
      </c>
      <c r="M895" s="126">
        <v>4.8077380000000003E-2</v>
      </c>
      <c r="N895" s="126">
        <v>0.162901881</v>
      </c>
      <c r="O895" s="126">
        <v>0.162901881</v>
      </c>
      <c r="P895" s="126">
        <v>-1.2468648000000001E-2</v>
      </c>
      <c r="Q895" s="126">
        <v>1.3970095680000001</v>
      </c>
      <c r="R895" s="135">
        <v>6.9199999999999998E-2</v>
      </c>
      <c r="S895" s="126"/>
      <c r="T895" s="126">
        <v>-2.9131743000000002E-2</v>
      </c>
      <c r="U895" s="126">
        <v>3.7457123000000002E-2</v>
      </c>
      <c r="V895" s="126">
        <v>0.106798614</v>
      </c>
      <c r="W895" s="126">
        <v>0.106798614</v>
      </c>
      <c r="X895" s="126">
        <v>-2.5883666999999999E-2</v>
      </c>
      <c r="Y895" s="126">
        <v>1.216574278</v>
      </c>
      <c r="Z895" s="135">
        <v>0.04</v>
      </c>
      <c r="AA895" s="126"/>
      <c r="AB895" s="126"/>
      <c r="AC895" s="126"/>
      <c r="AD895" s="126"/>
      <c r="AE895" s="126"/>
      <c r="AF895" s="135">
        <v>2.92E-2</v>
      </c>
      <c r="AG895" s="126">
        <v>0.18043529</v>
      </c>
      <c r="AH895" s="126"/>
      <c r="AI895" s="126"/>
      <c r="AJ895" s="126"/>
      <c r="AK895" s="126"/>
    </row>
    <row r="896" spans="1:37" ht="18" customHeight="1">
      <c r="A896" s="126"/>
      <c r="B896" s="126"/>
      <c r="C896" s="126"/>
      <c r="D896" s="126"/>
      <c r="E896" s="126"/>
      <c r="F896" s="134">
        <v>37591</v>
      </c>
      <c r="G896" s="134">
        <v>44896</v>
      </c>
      <c r="H896" s="134">
        <v>44896</v>
      </c>
      <c r="I896" s="134">
        <v>43435</v>
      </c>
      <c r="J896" s="134">
        <v>38687</v>
      </c>
      <c r="K896" s="126"/>
      <c r="L896" s="126">
        <v>-0.110106469</v>
      </c>
      <c r="M896" s="126">
        <v>-7.6337504E-2</v>
      </c>
      <c r="N896" s="126">
        <v>-7.6337504E-2</v>
      </c>
      <c r="O896" s="126">
        <v>-1.2468648000000001E-2</v>
      </c>
      <c r="P896" s="126">
        <v>0.15985938099999999</v>
      </c>
      <c r="Q896" s="126">
        <v>0.89101791699999999</v>
      </c>
      <c r="R896" s="135">
        <v>-2.2800000000000001E-2</v>
      </c>
      <c r="S896" s="126"/>
      <c r="T896" s="126">
        <v>-0.103872702</v>
      </c>
      <c r="U896" s="126">
        <v>-0.100910782</v>
      </c>
      <c r="V896" s="126">
        <v>-0.100910782</v>
      </c>
      <c r="W896" s="126">
        <v>-2.5883666999999999E-2</v>
      </c>
      <c r="X896" s="126">
        <v>0.12530372300000001</v>
      </c>
      <c r="Y896" s="126">
        <v>0.81360994600000003</v>
      </c>
      <c r="Z896" s="135">
        <v>-4.0399999999999998E-2</v>
      </c>
      <c r="AA896" s="126"/>
      <c r="AB896" s="126"/>
      <c r="AC896" s="126"/>
      <c r="AD896" s="126"/>
      <c r="AE896" s="126"/>
      <c r="AF896" s="135">
        <v>1.7600000000000001E-2</v>
      </c>
      <c r="AG896" s="126">
        <v>7.7407971000000006E-2</v>
      </c>
      <c r="AH896" s="126"/>
      <c r="AI896" s="126"/>
      <c r="AJ896" s="126"/>
      <c r="AK896" s="126"/>
    </row>
    <row r="897" spans="1:37" ht="18" customHeight="1">
      <c r="A897" s="126"/>
      <c r="B897" s="126"/>
      <c r="C897" s="126"/>
      <c r="D897" s="126"/>
      <c r="E897" s="126"/>
      <c r="F897" s="134">
        <v>38322</v>
      </c>
      <c r="G897" s="134">
        <v>38687</v>
      </c>
      <c r="H897" s="134">
        <v>42705</v>
      </c>
      <c r="I897" s="134">
        <v>42705</v>
      </c>
      <c r="J897" s="134">
        <v>38322</v>
      </c>
      <c r="K897" s="126"/>
      <c r="L897" s="126">
        <v>0.22464052400000001</v>
      </c>
      <c r="M897" s="126">
        <v>0.15985938099999999</v>
      </c>
      <c r="N897" s="126">
        <v>4.8077380000000003E-2</v>
      </c>
      <c r="O897" s="126">
        <v>4.8077380000000003E-2</v>
      </c>
      <c r="P897" s="126">
        <v>0.22464052400000001</v>
      </c>
      <c r="Q897" s="126">
        <v>2.0244441900000001</v>
      </c>
      <c r="R897" s="135">
        <v>0.1515</v>
      </c>
      <c r="S897" s="126"/>
      <c r="T897" s="126">
        <v>0.13047150199999999</v>
      </c>
      <c r="U897" s="126">
        <v>0.12530372300000001</v>
      </c>
      <c r="V897" s="126">
        <v>3.7457123000000002E-2</v>
      </c>
      <c r="W897" s="126">
        <v>3.7457123000000002E-2</v>
      </c>
      <c r="X897" s="126">
        <v>0.13047150199999999</v>
      </c>
      <c r="Y897" s="126">
        <v>1.5859141219999999</v>
      </c>
      <c r="Z897" s="135">
        <v>9.6600000000000005E-2</v>
      </c>
      <c r="AA897" s="126"/>
      <c r="AB897" s="126"/>
      <c r="AC897" s="126"/>
      <c r="AD897" s="126"/>
      <c r="AE897" s="126"/>
      <c r="AF897" s="135">
        <v>5.4899999999999997E-2</v>
      </c>
      <c r="AG897" s="126">
        <v>0.43853006900000002</v>
      </c>
      <c r="AH897" s="126"/>
      <c r="AI897" s="126"/>
      <c r="AJ897" s="126"/>
      <c r="AK897" s="126"/>
    </row>
    <row r="898" spans="1:37" ht="18" customHeight="1">
      <c r="A898" s="126"/>
      <c r="B898" s="126"/>
      <c r="C898" s="126"/>
      <c r="D898" s="126"/>
      <c r="E898" s="126"/>
      <c r="F898" s="134">
        <v>37956</v>
      </c>
      <c r="G898" s="134">
        <v>40148</v>
      </c>
      <c r="H898" s="134">
        <v>38322</v>
      </c>
      <c r="I898" s="134">
        <v>41974</v>
      </c>
      <c r="J898" s="134">
        <v>40878</v>
      </c>
      <c r="K898" s="126"/>
      <c r="L898" s="126">
        <v>5.7538615000000001E-2</v>
      </c>
      <c r="M898" s="126">
        <v>0.114944221</v>
      </c>
      <c r="N898" s="126">
        <v>0.22464052400000001</v>
      </c>
      <c r="O898" s="126">
        <v>9.7781324000000003E-2</v>
      </c>
      <c r="P898" s="126">
        <v>-5.5772149E-2</v>
      </c>
      <c r="Q898" s="126">
        <v>1.551360885</v>
      </c>
      <c r="R898" s="135">
        <v>9.1800000000000007E-2</v>
      </c>
      <c r="S898" s="126"/>
      <c r="T898" s="126">
        <v>2.2718952000000001E-2</v>
      </c>
      <c r="U898" s="126">
        <v>8.4059724000000002E-2</v>
      </c>
      <c r="V898" s="126">
        <v>0.13047150199999999</v>
      </c>
      <c r="W898" s="126">
        <v>7.8593466000000001E-2</v>
      </c>
      <c r="X898" s="126">
        <v>-5.3316501000000002E-2</v>
      </c>
      <c r="Y898" s="126">
        <v>1.3002117609999999</v>
      </c>
      <c r="Z898" s="135">
        <v>5.3900000000000003E-2</v>
      </c>
      <c r="AA898" s="126"/>
      <c r="AB898" s="126"/>
      <c r="AC898" s="126"/>
      <c r="AD898" s="126"/>
      <c r="AE898" s="126"/>
      <c r="AF898" s="135">
        <v>3.7900000000000003E-2</v>
      </c>
      <c r="AG898" s="126">
        <v>0.251149124</v>
      </c>
      <c r="AH898" s="126"/>
      <c r="AI898" s="126"/>
      <c r="AJ898" s="126"/>
      <c r="AK898" s="126"/>
    </row>
    <row r="899" spans="1:37" ht="18" customHeight="1">
      <c r="A899" s="126"/>
      <c r="B899" s="126"/>
      <c r="C899" s="126"/>
      <c r="D899" s="126"/>
      <c r="E899" s="126"/>
      <c r="F899" s="134">
        <v>39052</v>
      </c>
      <c r="G899" s="134">
        <v>44896</v>
      </c>
      <c r="H899" s="134">
        <v>40513</v>
      </c>
      <c r="I899" s="134">
        <v>42705</v>
      </c>
      <c r="J899" s="134">
        <v>43435</v>
      </c>
      <c r="K899" s="126"/>
      <c r="L899" s="126">
        <v>0.162901881</v>
      </c>
      <c r="M899" s="126">
        <v>-7.6337504E-2</v>
      </c>
      <c r="N899" s="126">
        <v>-2.3338489999999998E-3</v>
      </c>
      <c r="O899" s="126">
        <v>4.8077380000000003E-2</v>
      </c>
      <c r="P899" s="126">
        <v>-1.2468648000000001E-2</v>
      </c>
      <c r="Q899" s="126">
        <v>1.127315632</v>
      </c>
      <c r="R899" s="135">
        <v>2.4299999999999999E-2</v>
      </c>
      <c r="S899" s="126"/>
      <c r="T899" s="126">
        <v>0.106798614</v>
      </c>
      <c r="U899" s="126">
        <v>-0.100910782</v>
      </c>
      <c r="V899" s="126">
        <v>-1.3027189E-2</v>
      </c>
      <c r="W899" s="126">
        <v>3.7457123000000002E-2</v>
      </c>
      <c r="X899" s="126">
        <v>-2.5883666999999999E-2</v>
      </c>
      <c r="Y899" s="126">
        <v>1.0044439439999999</v>
      </c>
      <c r="Z899" s="135">
        <v>8.9999999999999998E-4</v>
      </c>
      <c r="AA899" s="126"/>
      <c r="AB899" s="126"/>
      <c r="AC899" s="126"/>
      <c r="AD899" s="126"/>
      <c r="AE899" s="126"/>
      <c r="AF899" s="135">
        <v>2.3400000000000001E-2</v>
      </c>
      <c r="AG899" s="126">
        <v>0.12287168800000001</v>
      </c>
      <c r="AH899" s="126"/>
      <c r="AI899" s="126"/>
      <c r="AJ899" s="126"/>
      <c r="AK899" s="126"/>
    </row>
    <row r="900" spans="1:37" ht="18" customHeight="1">
      <c r="A900" s="126"/>
      <c r="B900" s="126"/>
      <c r="C900" s="126"/>
      <c r="D900" s="126"/>
      <c r="E900" s="126"/>
      <c r="F900" s="134">
        <v>41974</v>
      </c>
      <c r="G900" s="134">
        <v>44166</v>
      </c>
      <c r="H900" s="134">
        <v>42705</v>
      </c>
      <c r="I900" s="134">
        <v>39052</v>
      </c>
      <c r="J900" s="134">
        <v>41974</v>
      </c>
      <c r="K900" s="126"/>
      <c r="L900" s="126">
        <v>9.7781324000000003E-2</v>
      </c>
      <c r="M900" s="126">
        <v>-2.7078563999999999E-2</v>
      </c>
      <c r="N900" s="126">
        <v>4.8077380000000003E-2</v>
      </c>
      <c r="O900" s="126">
        <v>0.162901881</v>
      </c>
      <c r="P900" s="126">
        <v>9.7781324000000003E-2</v>
      </c>
      <c r="Q900" s="126">
        <v>1.4615000579999999</v>
      </c>
      <c r="R900" s="135">
        <v>7.8799999999999995E-2</v>
      </c>
      <c r="S900" s="126"/>
      <c r="T900" s="126">
        <v>7.8593466000000001E-2</v>
      </c>
      <c r="U900" s="126">
        <v>-2.9131743000000002E-2</v>
      </c>
      <c r="V900" s="126">
        <v>3.7457123000000002E-2</v>
      </c>
      <c r="W900" s="126">
        <v>0.106798614</v>
      </c>
      <c r="X900" s="126">
        <v>7.8593466000000001E-2</v>
      </c>
      <c r="Y900" s="126">
        <v>1.3129951820000001</v>
      </c>
      <c r="Z900" s="135">
        <v>5.6000000000000001E-2</v>
      </c>
      <c r="AA900" s="126"/>
      <c r="AB900" s="126"/>
      <c r="AC900" s="126"/>
      <c r="AD900" s="126"/>
      <c r="AE900" s="126"/>
      <c r="AF900" s="135">
        <v>2.29E-2</v>
      </c>
      <c r="AG900" s="126">
        <v>0.14850487600000001</v>
      </c>
      <c r="AH900" s="126"/>
      <c r="AI900" s="126"/>
      <c r="AJ900" s="126"/>
      <c r="AK900" s="126"/>
    </row>
    <row r="901" spans="1:37" ht="18" customHeight="1">
      <c r="A901" s="126"/>
      <c r="B901" s="126"/>
      <c r="C901" s="126"/>
      <c r="D901" s="126"/>
      <c r="E901" s="126"/>
      <c r="F901" s="134">
        <v>42339</v>
      </c>
      <c r="G901" s="134">
        <v>43070</v>
      </c>
      <c r="H901" s="134">
        <v>37956</v>
      </c>
      <c r="I901" s="134">
        <v>44531</v>
      </c>
      <c r="J901" s="134">
        <v>38322</v>
      </c>
      <c r="K901" s="126"/>
      <c r="L901" s="126">
        <v>4.2629688999999998E-2</v>
      </c>
      <c r="M901" s="126">
        <v>5.8498151999999998E-2</v>
      </c>
      <c r="N901" s="126">
        <v>5.7538615000000001E-2</v>
      </c>
      <c r="O901" s="126">
        <v>0.16416114700000001</v>
      </c>
      <c r="P901" s="126">
        <v>0.22464052400000001</v>
      </c>
      <c r="Q901" s="126">
        <v>1.728870192</v>
      </c>
      <c r="R901" s="135">
        <v>0.1157</v>
      </c>
      <c r="S901" s="126"/>
      <c r="T901" s="126">
        <v>1.8520312000000001E-2</v>
      </c>
      <c r="U901" s="126">
        <v>4.6875676999999998E-2</v>
      </c>
      <c r="V901" s="126">
        <v>2.2718952000000001E-2</v>
      </c>
      <c r="W901" s="126">
        <v>0.116135562</v>
      </c>
      <c r="X901" s="126">
        <v>0.13047150199999999</v>
      </c>
      <c r="Y901" s="126">
        <v>1.3975518199999999</v>
      </c>
      <c r="Z901" s="135">
        <v>6.9199999999999998E-2</v>
      </c>
      <c r="AA901" s="126"/>
      <c r="AB901" s="126"/>
      <c r="AC901" s="126"/>
      <c r="AD901" s="126"/>
      <c r="AE901" s="126"/>
      <c r="AF901" s="135">
        <v>4.65E-2</v>
      </c>
      <c r="AG901" s="126">
        <v>0.331318373</v>
      </c>
      <c r="AH901" s="126"/>
      <c r="AI901" s="126"/>
      <c r="AJ901" s="126"/>
      <c r="AK901" s="126"/>
    </row>
    <row r="902" spans="1:37" ht="18" customHeight="1">
      <c r="A902" s="126"/>
      <c r="B902" s="126"/>
      <c r="C902" s="126"/>
      <c r="D902" s="126"/>
      <c r="E902" s="126"/>
      <c r="F902" s="134">
        <v>41974</v>
      </c>
      <c r="G902" s="134">
        <v>42339</v>
      </c>
      <c r="H902" s="134">
        <v>38322</v>
      </c>
      <c r="I902" s="134">
        <v>44166</v>
      </c>
      <c r="J902" s="134">
        <v>41244</v>
      </c>
      <c r="K902" s="126"/>
      <c r="L902" s="126">
        <v>9.7781324000000003E-2</v>
      </c>
      <c r="M902" s="126">
        <v>4.2629688999999998E-2</v>
      </c>
      <c r="N902" s="126">
        <v>0.22464052400000001</v>
      </c>
      <c r="O902" s="126">
        <v>-2.7078563999999999E-2</v>
      </c>
      <c r="P902" s="126">
        <v>0.103943622</v>
      </c>
      <c r="Q902" s="126">
        <v>1.5556859839999999</v>
      </c>
      <c r="R902" s="135">
        <v>9.2399999999999996E-2</v>
      </c>
      <c r="S902" s="126"/>
      <c r="T902" s="126">
        <v>7.8593466000000001E-2</v>
      </c>
      <c r="U902" s="126">
        <v>1.8520312000000001E-2</v>
      </c>
      <c r="V902" s="126">
        <v>0.13047150199999999</v>
      </c>
      <c r="W902" s="126">
        <v>-2.9131743000000002E-2</v>
      </c>
      <c r="X902" s="126">
        <v>0.100915194</v>
      </c>
      <c r="Y902" s="126">
        <v>1.3490069520000001</v>
      </c>
      <c r="Z902" s="135">
        <v>6.1699999999999998E-2</v>
      </c>
      <c r="AA902" s="126"/>
      <c r="AB902" s="126"/>
      <c r="AC902" s="126"/>
      <c r="AD902" s="126"/>
      <c r="AE902" s="126"/>
      <c r="AF902" s="135">
        <v>3.0700000000000002E-2</v>
      </c>
      <c r="AG902" s="126">
        <v>0.20667903200000001</v>
      </c>
      <c r="AH902" s="126"/>
      <c r="AI902" s="126"/>
      <c r="AJ902" s="126"/>
      <c r="AK902" s="126"/>
    </row>
    <row r="903" spans="1:37" ht="18" customHeight="1">
      <c r="A903" s="126"/>
      <c r="B903" s="126"/>
      <c r="C903" s="126"/>
      <c r="D903" s="126"/>
      <c r="E903" s="126"/>
      <c r="F903" s="134">
        <v>41609</v>
      </c>
      <c r="G903" s="134">
        <v>44531</v>
      </c>
      <c r="H903" s="134">
        <v>40513</v>
      </c>
      <c r="I903" s="134">
        <v>39783</v>
      </c>
      <c r="J903" s="134">
        <v>37591</v>
      </c>
      <c r="K903" s="126"/>
      <c r="L903" s="126">
        <v>0.17569069600000001</v>
      </c>
      <c r="M903" s="126">
        <v>0.16416114700000001</v>
      </c>
      <c r="N903" s="126">
        <v>-2.3338489999999998E-3</v>
      </c>
      <c r="O903" s="126">
        <v>-0.29750054799999998</v>
      </c>
      <c r="P903" s="126">
        <v>-0.110106469</v>
      </c>
      <c r="Q903" s="126">
        <v>0.93231081900000001</v>
      </c>
      <c r="R903" s="135">
        <v>-1.3899999999999999E-2</v>
      </c>
      <c r="S903" s="126"/>
      <c r="T903" s="126">
        <v>0.152406498</v>
      </c>
      <c r="U903" s="126">
        <v>0.116135562</v>
      </c>
      <c r="V903" s="126">
        <v>-1.3027189E-2</v>
      </c>
      <c r="W903" s="126">
        <v>-0.25525298200000002</v>
      </c>
      <c r="X903" s="126">
        <v>-0.103872702</v>
      </c>
      <c r="Y903" s="126">
        <v>0.90157611000000004</v>
      </c>
      <c r="Z903" s="135">
        <v>-2.0500000000000001E-2</v>
      </c>
      <c r="AA903" s="126"/>
      <c r="AB903" s="126"/>
      <c r="AC903" s="126"/>
      <c r="AD903" s="126"/>
      <c r="AE903" s="126"/>
      <c r="AF903" s="135">
        <v>6.6E-3</v>
      </c>
      <c r="AG903" s="126">
        <v>3.0734707999999999E-2</v>
      </c>
      <c r="AH903" s="126"/>
      <c r="AI903" s="126"/>
      <c r="AJ903" s="126"/>
      <c r="AK903" s="126"/>
    </row>
    <row r="904" spans="1:37" ht="18" customHeight="1">
      <c r="A904" s="126"/>
      <c r="B904" s="126"/>
      <c r="C904" s="126"/>
      <c r="D904" s="126"/>
      <c r="E904" s="126"/>
      <c r="F904" s="134">
        <v>38687</v>
      </c>
      <c r="G904" s="134">
        <v>40513</v>
      </c>
      <c r="H904" s="134">
        <v>40148</v>
      </c>
      <c r="I904" s="134">
        <v>39052</v>
      </c>
      <c r="J904" s="134">
        <v>43070</v>
      </c>
      <c r="K904" s="126"/>
      <c r="L904" s="126">
        <v>0.15985938099999999</v>
      </c>
      <c r="M904" s="126">
        <v>-2.3338489999999998E-3</v>
      </c>
      <c r="N904" s="126">
        <v>0.114944221</v>
      </c>
      <c r="O904" s="126">
        <v>0.162901881</v>
      </c>
      <c r="P904" s="126">
        <v>5.8498151999999998E-2</v>
      </c>
      <c r="Q904" s="126">
        <v>1.638645173</v>
      </c>
      <c r="R904" s="135">
        <v>0.1038</v>
      </c>
      <c r="S904" s="126"/>
      <c r="T904" s="126">
        <v>0.12530372300000001</v>
      </c>
      <c r="U904" s="126">
        <v>-1.3027189E-2</v>
      </c>
      <c r="V904" s="126">
        <v>8.4059724000000002E-2</v>
      </c>
      <c r="W904" s="126">
        <v>0.106798614</v>
      </c>
      <c r="X904" s="126">
        <v>4.6875676999999998E-2</v>
      </c>
      <c r="Y904" s="126">
        <v>1.419082518</v>
      </c>
      <c r="Z904" s="135">
        <v>7.2499999999999995E-2</v>
      </c>
      <c r="AA904" s="126"/>
      <c r="AB904" s="126"/>
      <c r="AC904" s="126"/>
      <c r="AD904" s="126"/>
      <c r="AE904" s="126"/>
      <c r="AF904" s="135">
        <v>3.1300000000000001E-2</v>
      </c>
      <c r="AG904" s="126">
        <v>0.219562655</v>
      </c>
      <c r="AH904" s="126"/>
      <c r="AI904" s="126"/>
      <c r="AJ904" s="126"/>
      <c r="AK904" s="126"/>
    </row>
    <row r="905" spans="1:37" ht="18" customHeight="1">
      <c r="A905" s="126"/>
      <c r="B905" s="126"/>
      <c r="C905" s="126"/>
      <c r="D905" s="126"/>
      <c r="E905" s="126"/>
      <c r="F905" s="134">
        <v>43435</v>
      </c>
      <c r="G905" s="134">
        <v>44166</v>
      </c>
      <c r="H905" s="134">
        <v>42705</v>
      </c>
      <c r="I905" s="134">
        <v>41244</v>
      </c>
      <c r="J905" s="134">
        <v>38322</v>
      </c>
      <c r="K905" s="126"/>
      <c r="L905" s="126">
        <v>-1.2468648000000001E-2</v>
      </c>
      <c r="M905" s="126">
        <v>-2.7078563999999999E-2</v>
      </c>
      <c r="N905" s="126">
        <v>4.8077380000000003E-2</v>
      </c>
      <c r="O905" s="126">
        <v>0.103943622</v>
      </c>
      <c r="P905" s="126">
        <v>0.22464052400000001</v>
      </c>
      <c r="Q905" s="126">
        <v>1.400899197</v>
      </c>
      <c r="R905" s="135">
        <v>6.9699999999999998E-2</v>
      </c>
      <c r="S905" s="126"/>
      <c r="T905" s="126">
        <v>-2.5883666999999999E-2</v>
      </c>
      <c r="U905" s="126">
        <v>-2.9131743000000002E-2</v>
      </c>
      <c r="V905" s="126">
        <v>3.7457123000000002E-2</v>
      </c>
      <c r="W905" s="126">
        <v>0.100915194</v>
      </c>
      <c r="X905" s="126">
        <v>0.13047150199999999</v>
      </c>
      <c r="Y905" s="126">
        <v>1.238410137</v>
      </c>
      <c r="Z905" s="135">
        <v>4.3700000000000003E-2</v>
      </c>
      <c r="AA905" s="126"/>
      <c r="AB905" s="126"/>
      <c r="AC905" s="126"/>
      <c r="AD905" s="126"/>
      <c r="AE905" s="126"/>
      <c r="AF905" s="135">
        <v>2.6100000000000002E-2</v>
      </c>
      <c r="AG905" s="126">
        <v>0.16248905999999999</v>
      </c>
      <c r="AH905" s="126"/>
      <c r="AI905" s="126"/>
      <c r="AJ905" s="126"/>
      <c r="AK905" s="126"/>
    </row>
    <row r="906" spans="1:37" ht="18" customHeight="1">
      <c r="A906" s="126"/>
      <c r="B906" s="126"/>
      <c r="C906" s="126"/>
      <c r="D906" s="126"/>
      <c r="E906" s="126"/>
      <c r="F906" s="134">
        <v>43070</v>
      </c>
      <c r="G906" s="134">
        <v>37591</v>
      </c>
      <c r="H906" s="134">
        <v>37956</v>
      </c>
      <c r="I906" s="134">
        <v>43800</v>
      </c>
      <c r="J906" s="134">
        <v>43435</v>
      </c>
      <c r="K906" s="126"/>
      <c r="L906" s="126">
        <v>5.8498151999999998E-2</v>
      </c>
      <c r="M906" s="126">
        <v>-0.110106469</v>
      </c>
      <c r="N906" s="126">
        <v>5.7538615000000001E-2</v>
      </c>
      <c r="O906" s="126">
        <v>0.14133490000000001</v>
      </c>
      <c r="P906" s="126">
        <v>-1.2468648000000001E-2</v>
      </c>
      <c r="Q906" s="126">
        <v>1.1443039530000001</v>
      </c>
      <c r="R906" s="135">
        <v>2.7300000000000001E-2</v>
      </c>
      <c r="S906" s="126"/>
      <c r="T906" s="126">
        <v>4.6875676999999998E-2</v>
      </c>
      <c r="U906" s="126">
        <v>-0.103872702</v>
      </c>
      <c r="V906" s="126">
        <v>2.2718952000000001E-2</v>
      </c>
      <c r="W906" s="126">
        <v>0.134180562</v>
      </c>
      <c r="X906" s="126">
        <v>-2.5883666999999999E-2</v>
      </c>
      <c r="Y906" s="126">
        <v>1.0768270740000001</v>
      </c>
      <c r="Z906" s="135">
        <v>1.49E-2</v>
      </c>
      <c r="AA906" s="126"/>
      <c r="AB906" s="126"/>
      <c r="AC906" s="126"/>
      <c r="AD906" s="126"/>
      <c r="AE906" s="126"/>
      <c r="AF906" s="135">
        <v>1.24E-2</v>
      </c>
      <c r="AG906" s="126">
        <v>6.7476879000000003E-2</v>
      </c>
      <c r="AH906" s="126"/>
      <c r="AI906" s="126"/>
      <c r="AJ906" s="126"/>
      <c r="AK906" s="126"/>
    </row>
    <row r="907" spans="1:37" ht="18" customHeight="1">
      <c r="A907" s="126"/>
      <c r="B907" s="126"/>
      <c r="C907" s="126"/>
      <c r="D907" s="126"/>
      <c r="E907" s="126"/>
      <c r="F907" s="134">
        <v>41244</v>
      </c>
      <c r="G907" s="134">
        <v>37956</v>
      </c>
      <c r="H907" s="134">
        <v>38687</v>
      </c>
      <c r="I907" s="134">
        <v>41244</v>
      </c>
      <c r="J907" s="134">
        <v>44896</v>
      </c>
      <c r="K907" s="126"/>
      <c r="L907" s="126">
        <v>0.103943622</v>
      </c>
      <c r="M907" s="126">
        <v>5.7538615000000001E-2</v>
      </c>
      <c r="N907" s="126">
        <v>0.15985938099999999</v>
      </c>
      <c r="O907" s="126">
        <v>0.103943622</v>
      </c>
      <c r="P907" s="126">
        <v>-7.6337504E-2</v>
      </c>
      <c r="Q907" s="126">
        <v>1.4175751009999999</v>
      </c>
      <c r="R907" s="135">
        <v>7.2300000000000003E-2</v>
      </c>
      <c r="S907" s="126"/>
      <c r="T907" s="126">
        <v>0.100915194</v>
      </c>
      <c r="U907" s="126">
        <v>2.2718952000000001E-2</v>
      </c>
      <c r="V907" s="126">
        <v>0.12530372300000001</v>
      </c>
      <c r="W907" s="126">
        <v>0.100915194</v>
      </c>
      <c r="X907" s="126">
        <v>-0.100910782</v>
      </c>
      <c r="Y907" s="126">
        <v>1.2826679969999999</v>
      </c>
      <c r="Z907" s="135">
        <v>5.0999999999999997E-2</v>
      </c>
      <c r="AA907" s="126"/>
      <c r="AB907" s="126"/>
      <c r="AC907" s="126"/>
      <c r="AD907" s="126"/>
      <c r="AE907" s="126"/>
      <c r="AF907" s="135">
        <v>2.12E-2</v>
      </c>
      <c r="AG907" s="126">
        <v>0.134907104</v>
      </c>
      <c r="AH907" s="126"/>
      <c r="AI907" s="126"/>
      <c r="AJ907" s="126"/>
      <c r="AK907" s="126"/>
    </row>
    <row r="908" spans="1:37" ht="18" customHeight="1">
      <c r="A908" s="126"/>
      <c r="B908" s="126"/>
      <c r="C908" s="126"/>
      <c r="D908" s="126"/>
      <c r="E908" s="126"/>
      <c r="F908" s="134">
        <v>42339</v>
      </c>
      <c r="G908" s="134">
        <v>41244</v>
      </c>
      <c r="H908" s="134">
        <v>41974</v>
      </c>
      <c r="I908" s="134">
        <v>37956</v>
      </c>
      <c r="J908" s="134">
        <v>42705</v>
      </c>
      <c r="K908" s="126"/>
      <c r="L908" s="126">
        <v>4.2629688999999998E-2</v>
      </c>
      <c r="M908" s="126">
        <v>0.103943622</v>
      </c>
      <c r="N908" s="126">
        <v>9.7781324000000003E-2</v>
      </c>
      <c r="O908" s="126">
        <v>5.7538615000000001E-2</v>
      </c>
      <c r="P908" s="126">
        <v>4.8077380000000003E-2</v>
      </c>
      <c r="Q908" s="126">
        <v>1.419025872</v>
      </c>
      <c r="R908" s="135">
        <v>7.2499999999999995E-2</v>
      </c>
      <c r="S908" s="126"/>
      <c r="T908" s="126">
        <v>1.8520312000000001E-2</v>
      </c>
      <c r="U908" s="126">
        <v>0.100915194</v>
      </c>
      <c r="V908" s="126">
        <v>7.8593466000000001E-2</v>
      </c>
      <c r="W908" s="126">
        <v>2.2718952000000001E-2</v>
      </c>
      <c r="X908" s="126">
        <v>3.7457123000000002E-2</v>
      </c>
      <c r="Y908" s="126">
        <v>1.2946042470000001</v>
      </c>
      <c r="Z908" s="135">
        <v>5.2999999999999999E-2</v>
      </c>
      <c r="AA908" s="126"/>
      <c r="AB908" s="126"/>
      <c r="AC908" s="126"/>
      <c r="AD908" s="126"/>
      <c r="AE908" s="126"/>
      <c r="AF908" s="135">
        <v>1.95E-2</v>
      </c>
      <c r="AG908" s="126">
        <v>0.12442162499999999</v>
      </c>
      <c r="AH908" s="126"/>
      <c r="AI908" s="126"/>
      <c r="AJ908" s="126"/>
      <c r="AK908" s="126"/>
    </row>
    <row r="909" spans="1:37" ht="18" customHeight="1">
      <c r="A909" s="126"/>
      <c r="B909" s="126"/>
      <c r="C909" s="126"/>
      <c r="D909" s="126"/>
      <c r="E909" s="126"/>
      <c r="F909" s="134">
        <v>43435</v>
      </c>
      <c r="G909" s="134">
        <v>44896</v>
      </c>
      <c r="H909" s="134">
        <v>40878</v>
      </c>
      <c r="I909" s="134">
        <v>40148</v>
      </c>
      <c r="J909" s="134">
        <v>43800</v>
      </c>
      <c r="K909" s="126"/>
      <c r="L909" s="126">
        <v>-1.2468648000000001E-2</v>
      </c>
      <c r="M909" s="126">
        <v>-7.6337504E-2</v>
      </c>
      <c r="N909" s="126">
        <v>-5.5772149E-2</v>
      </c>
      <c r="O909" s="126">
        <v>0.114944221</v>
      </c>
      <c r="P909" s="126">
        <v>0.14133490000000001</v>
      </c>
      <c r="Q909" s="126">
        <v>1.118178275</v>
      </c>
      <c r="R909" s="135">
        <v>2.2599999999999999E-2</v>
      </c>
      <c r="S909" s="126"/>
      <c r="T909" s="126">
        <v>-2.5883666999999999E-2</v>
      </c>
      <c r="U909" s="126">
        <v>-0.100910782</v>
      </c>
      <c r="V909" s="126">
        <v>-5.3316501000000002E-2</v>
      </c>
      <c r="W909" s="126">
        <v>8.4059724000000002E-2</v>
      </c>
      <c r="X909" s="126">
        <v>0.134180562</v>
      </c>
      <c r="Y909" s="126">
        <v>1.038865588</v>
      </c>
      <c r="Z909" s="135">
        <v>7.7000000000000002E-3</v>
      </c>
      <c r="AA909" s="126"/>
      <c r="AB909" s="126"/>
      <c r="AC909" s="126"/>
      <c r="AD909" s="126"/>
      <c r="AE909" s="126"/>
      <c r="AF909" s="135">
        <v>1.49E-2</v>
      </c>
      <c r="AG909" s="126">
        <v>7.9312687000000007E-2</v>
      </c>
      <c r="AH909" s="126"/>
      <c r="AI909" s="126"/>
      <c r="AJ909" s="126"/>
      <c r="AK909" s="126"/>
    </row>
    <row r="910" spans="1:37" ht="18" customHeight="1">
      <c r="A910" s="126"/>
      <c r="B910" s="126"/>
      <c r="C910" s="126"/>
      <c r="D910" s="126"/>
      <c r="E910" s="126"/>
      <c r="F910" s="134">
        <v>44896</v>
      </c>
      <c r="G910" s="134">
        <v>38322</v>
      </c>
      <c r="H910" s="134">
        <v>39417</v>
      </c>
      <c r="I910" s="134">
        <v>42339</v>
      </c>
      <c r="J910" s="134">
        <v>41609</v>
      </c>
      <c r="K910" s="126"/>
      <c r="L910" s="126">
        <v>-7.6337504E-2</v>
      </c>
      <c r="M910" s="126">
        <v>0.22464052400000001</v>
      </c>
      <c r="N910" s="126">
        <v>3.2035421000000001E-2</v>
      </c>
      <c r="O910" s="126">
        <v>4.2629688999999998E-2</v>
      </c>
      <c r="P910" s="126">
        <v>0.17569069600000001</v>
      </c>
      <c r="Q910" s="126">
        <v>1.4898252430000001</v>
      </c>
      <c r="R910" s="135">
        <v>8.3000000000000004E-2</v>
      </c>
      <c r="S910" s="126"/>
      <c r="T910" s="126">
        <v>-0.100910782</v>
      </c>
      <c r="U910" s="126">
        <v>0.13047150199999999</v>
      </c>
      <c r="V910" s="126">
        <v>1.0598691E-2</v>
      </c>
      <c r="W910" s="126">
        <v>1.8520312000000001E-2</v>
      </c>
      <c r="X910" s="126">
        <v>0.152406498</v>
      </c>
      <c r="Y910" s="126">
        <v>1.2350188360000001</v>
      </c>
      <c r="Z910" s="135">
        <v>4.3099999999999999E-2</v>
      </c>
      <c r="AA910" s="126"/>
      <c r="AB910" s="126"/>
      <c r="AC910" s="126"/>
      <c r="AD910" s="126"/>
      <c r="AE910" s="126"/>
      <c r="AF910" s="135">
        <v>3.9899999999999998E-2</v>
      </c>
      <c r="AG910" s="126">
        <v>0.25480640700000001</v>
      </c>
      <c r="AH910" s="126"/>
      <c r="AI910" s="126"/>
      <c r="AJ910" s="126"/>
      <c r="AK910" s="126"/>
    </row>
    <row r="911" spans="1:37" ht="18" customHeight="1">
      <c r="A911" s="126"/>
      <c r="B911" s="126"/>
      <c r="C911" s="126"/>
      <c r="D911" s="126"/>
      <c r="E911" s="126"/>
      <c r="F911" s="134">
        <v>39052</v>
      </c>
      <c r="G911" s="134">
        <v>44531</v>
      </c>
      <c r="H911" s="134">
        <v>42705</v>
      </c>
      <c r="I911" s="134">
        <v>41609</v>
      </c>
      <c r="J911" s="134">
        <v>43070</v>
      </c>
      <c r="K911" s="126"/>
      <c r="L911" s="126">
        <v>0.162901881</v>
      </c>
      <c r="M911" s="126">
        <v>0.16416114700000001</v>
      </c>
      <c r="N911" s="126">
        <v>4.8077380000000003E-2</v>
      </c>
      <c r="O911" s="126">
        <v>0.17569069600000001</v>
      </c>
      <c r="P911" s="126">
        <v>5.8498151999999998E-2</v>
      </c>
      <c r="Q911" s="126">
        <v>1.839197354</v>
      </c>
      <c r="R911" s="135">
        <v>0.12959999999999999</v>
      </c>
      <c r="S911" s="126"/>
      <c r="T911" s="126">
        <v>0.106798614</v>
      </c>
      <c r="U911" s="126">
        <v>0.116135562</v>
      </c>
      <c r="V911" s="126">
        <v>3.7457123000000002E-2</v>
      </c>
      <c r="W911" s="126">
        <v>0.152406498</v>
      </c>
      <c r="X911" s="126">
        <v>4.6875676999999998E-2</v>
      </c>
      <c r="Y911" s="126">
        <v>1.5835568289999999</v>
      </c>
      <c r="Z911" s="135">
        <v>9.6299999999999997E-2</v>
      </c>
      <c r="AA911" s="126"/>
      <c r="AB911" s="126"/>
      <c r="AC911" s="126"/>
      <c r="AD911" s="126"/>
      <c r="AE911" s="126"/>
      <c r="AF911" s="135">
        <v>3.3300000000000003E-2</v>
      </c>
      <c r="AG911" s="126">
        <v>0.25564052500000001</v>
      </c>
      <c r="AH911" s="126"/>
      <c r="AI911" s="126"/>
      <c r="AJ911" s="126"/>
      <c r="AK911" s="126"/>
    </row>
    <row r="912" spans="1:37" ht="18" customHeight="1">
      <c r="A912" s="126"/>
      <c r="B912" s="126"/>
      <c r="C912" s="126"/>
      <c r="D912" s="126"/>
      <c r="E912" s="126"/>
      <c r="F912" s="134">
        <v>41609</v>
      </c>
      <c r="G912" s="134">
        <v>38322</v>
      </c>
      <c r="H912" s="134">
        <v>44531</v>
      </c>
      <c r="I912" s="134">
        <v>43070</v>
      </c>
      <c r="J912" s="134">
        <v>43070</v>
      </c>
      <c r="K912" s="126"/>
      <c r="L912" s="126">
        <v>0.17569069600000001</v>
      </c>
      <c r="M912" s="126">
        <v>0.22464052400000001</v>
      </c>
      <c r="N912" s="126">
        <v>0.16416114700000001</v>
      </c>
      <c r="O912" s="126">
        <v>5.8498151999999998E-2</v>
      </c>
      <c r="P912" s="126">
        <v>5.8498151999999998E-2</v>
      </c>
      <c r="Q912" s="126">
        <v>1.976818376</v>
      </c>
      <c r="R912" s="135">
        <v>0.14599999999999999</v>
      </c>
      <c r="S912" s="126"/>
      <c r="T912" s="126">
        <v>0.152406498</v>
      </c>
      <c r="U912" s="126">
        <v>0.13047150199999999</v>
      </c>
      <c r="V912" s="126">
        <v>0.116135562</v>
      </c>
      <c r="W912" s="126">
        <v>4.6875676999999998E-2</v>
      </c>
      <c r="X912" s="126">
        <v>4.6875676999999998E-2</v>
      </c>
      <c r="Y912" s="126">
        <v>1.636835684</v>
      </c>
      <c r="Z912" s="135">
        <v>0.1036</v>
      </c>
      <c r="AA912" s="126"/>
      <c r="AB912" s="126"/>
      <c r="AC912" s="126"/>
      <c r="AD912" s="126"/>
      <c r="AE912" s="126"/>
      <c r="AF912" s="135">
        <v>4.2500000000000003E-2</v>
      </c>
      <c r="AG912" s="126">
        <v>0.33998269199999998</v>
      </c>
      <c r="AH912" s="126"/>
      <c r="AI912" s="126"/>
      <c r="AJ912" s="126"/>
      <c r="AK912" s="126"/>
    </row>
    <row r="913" spans="1:37" ht="18" customHeight="1">
      <c r="A913" s="126"/>
      <c r="B913" s="126"/>
      <c r="C913" s="126"/>
      <c r="D913" s="126"/>
      <c r="E913" s="126"/>
      <c r="F913" s="134">
        <v>39417</v>
      </c>
      <c r="G913" s="134">
        <v>43800</v>
      </c>
      <c r="H913" s="134">
        <v>44531</v>
      </c>
      <c r="I913" s="134">
        <v>43800</v>
      </c>
      <c r="J913" s="134">
        <v>38687</v>
      </c>
      <c r="K913" s="126"/>
      <c r="L913" s="126">
        <v>3.2035421000000001E-2</v>
      </c>
      <c r="M913" s="126">
        <v>0.14133490000000001</v>
      </c>
      <c r="N913" s="126">
        <v>0.16416114700000001</v>
      </c>
      <c r="O913" s="126">
        <v>0.14133490000000001</v>
      </c>
      <c r="P913" s="126">
        <v>0.15985938099999999</v>
      </c>
      <c r="Q913" s="126">
        <v>1.8940658260000001</v>
      </c>
      <c r="R913" s="135">
        <v>0.1363</v>
      </c>
      <c r="S913" s="126"/>
      <c r="T913" s="126">
        <v>1.0598691E-2</v>
      </c>
      <c r="U913" s="126">
        <v>0.134180562</v>
      </c>
      <c r="V913" s="126">
        <v>0.116135562</v>
      </c>
      <c r="W913" s="126">
        <v>0.134180562</v>
      </c>
      <c r="X913" s="126">
        <v>0.12530372300000001</v>
      </c>
      <c r="Y913" s="126">
        <v>1.6826990799999999</v>
      </c>
      <c r="Z913" s="135">
        <v>0.10970000000000001</v>
      </c>
      <c r="AA913" s="126"/>
      <c r="AB913" s="126"/>
      <c r="AC913" s="126"/>
      <c r="AD913" s="126"/>
      <c r="AE913" s="126"/>
      <c r="AF913" s="135">
        <v>2.6599999999999999E-2</v>
      </c>
      <c r="AG913" s="126">
        <v>0.21136674599999999</v>
      </c>
      <c r="AH913" s="126"/>
      <c r="AI913" s="126"/>
      <c r="AJ913" s="126"/>
      <c r="AK913" s="126"/>
    </row>
    <row r="914" spans="1:37" ht="18" customHeight="1">
      <c r="A914" s="126"/>
      <c r="B914" s="126"/>
      <c r="C914" s="126"/>
      <c r="D914" s="126"/>
      <c r="E914" s="126"/>
      <c r="F914" s="134">
        <v>37956</v>
      </c>
      <c r="G914" s="134">
        <v>38687</v>
      </c>
      <c r="H914" s="134">
        <v>40513</v>
      </c>
      <c r="I914" s="134">
        <v>44531</v>
      </c>
      <c r="J914" s="134">
        <v>42705</v>
      </c>
      <c r="K914" s="126"/>
      <c r="L914" s="126">
        <v>5.7538615000000001E-2</v>
      </c>
      <c r="M914" s="126">
        <v>0.15985938099999999</v>
      </c>
      <c r="N914" s="126">
        <v>-2.3338489999999998E-3</v>
      </c>
      <c r="O914" s="126">
        <v>0.16416114700000001</v>
      </c>
      <c r="P914" s="126">
        <v>4.8077380000000003E-2</v>
      </c>
      <c r="Q914" s="126">
        <v>1.5331166249999999</v>
      </c>
      <c r="R914" s="135">
        <v>8.9200000000000002E-2</v>
      </c>
      <c r="S914" s="126"/>
      <c r="T914" s="126">
        <v>2.2718952000000001E-2</v>
      </c>
      <c r="U914" s="126">
        <v>0.12530372300000001</v>
      </c>
      <c r="V914" s="126">
        <v>-1.3027189E-2</v>
      </c>
      <c r="W914" s="126">
        <v>0.116135562</v>
      </c>
      <c r="X914" s="126">
        <v>3.7457123000000002E-2</v>
      </c>
      <c r="Y914" s="126">
        <v>1.334542012</v>
      </c>
      <c r="Z914" s="135">
        <v>5.9400000000000001E-2</v>
      </c>
      <c r="AA914" s="126"/>
      <c r="AB914" s="126"/>
      <c r="AC914" s="126"/>
      <c r="AD914" s="126"/>
      <c r="AE914" s="126"/>
      <c r="AF914" s="135">
        <v>2.98E-2</v>
      </c>
      <c r="AG914" s="126">
        <v>0.19857461300000001</v>
      </c>
      <c r="AH914" s="126"/>
      <c r="AI914" s="126"/>
      <c r="AJ914" s="126"/>
      <c r="AK914" s="126"/>
    </row>
    <row r="915" spans="1:37" ht="18" customHeight="1">
      <c r="A915" s="126"/>
      <c r="B915" s="126"/>
      <c r="C915" s="126"/>
      <c r="D915" s="126"/>
      <c r="E915" s="126"/>
      <c r="F915" s="134">
        <v>38322</v>
      </c>
      <c r="G915" s="134">
        <v>43435</v>
      </c>
      <c r="H915" s="134">
        <v>42705</v>
      </c>
      <c r="I915" s="134">
        <v>43070</v>
      </c>
      <c r="J915" s="134">
        <v>38322</v>
      </c>
      <c r="K915" s="126"/>
      <c r="L915" s="126">
        <v>0.22464052400000001</v>
      </c>
      <c r="M915" s="126">
        <v>-1.2468648000000001E-2</v>
      </c>
      <c r="N915" s="126">
        <v>4.8077380000000003E-2</v>
      </c>
      <c r="O915" s="126">
        <v>5.8498151999999998E-2</v>
      </c>
      <c r="P915" s="126">
        <v>0.22464052400000001</v>
      </c>
      <c r="Q915" s="126">
        <v>1.7218304369999999</v>
      </c>
      <c r="R915" s="135">
        <v>0.1148</v>
      </c>
      <c r="S915" s="126"/>
      <c r="T915" s="126">
        <v>0.13047150199999999</v>
      </c>
      <c r="U915" s="126">
        <v>-2.5883666999999999E-2</v>
      </c>
      <c r="V915" s="126">
        <v>3.7457123000000002E-2</v>
      </c>
      <c r="W915" s="126">
        <v>4.6875676999999998E-2</v>
      </c>
      <c r="X915" s="126">
        <v>0.13047150199999999</v>
      </c>
      <c r="Y915" s="126">
        <v>1.376290915</v>
      </c>
      <c r="Z915" s="135">
        <v>6.6000000000000003E-2</v>
      </c>
      <c r="AA915" s="126"/>
      <c r="AB915" s="126"/>
      <c r="AC915" s="126"/>
      <c r="AD915" s="126"/>
      <c r="AE915" s="126"/>
      <c r="AF915" s="135">
        <v>4.8800000000000003E-2</v>
      </c>
      <c r="AG915" s="126">
        <v>0.34553952100000002</v>
      </c>
      <c r="AH915" s="126"/>
      <c r="AI915" s="126"/>
      <c r="AJ915" s="126"/>
      <c r="AK915" s="126"/>
    </row>
    <row r="916" spans="1:37" ht="18" customHeight="1">
      <c r="A916" s="126"/>
      <c r="B916" s="126"/>
      <c r="C916" s="126"/>
      <c r="D916" s="126"/>
      <c r="E916" s="126"/>
      <c r="F916" s="134">
        <v>43800</v>
      </c>
      <c r="G916" s="134">
        <v>41244</v>
      </c>
      <c r="H916" s="134">
        <v>41974</v>
      </c>
      <c r="I916" s="134">
        <v>38687</v>
      </c>
      <c r="J916" s="134">
        <v>41244</v>
      </c>
      <c r="K916" s="126"/>
      <c r="L916" s="126">
        <v>0.14133490000000001</v>
      </c>
      <c r="M916" s="126">
        <v>0.103943622</v>
      </c>
      <c r="N916" s="126">
        <v>9.7781324000000003E-2</v>
      </c>
      <c r="O916" s="126">
        <v>0.15985938099999999</v>
      </c>
      <c r="P916" s="126">
        <v>0.103943622</v>
      </c>
      <c r="Q916" s="126">
        <v>1.834666736</v>
      </c>
      <c r="R916" s="135">
        <v>0.129</v>
      </c>
      <c r="S916" s="126"/>
      <c r="T916" s="126">
        <v>0.134180562</v>
      </c>
      <c r="U916" s="126">
        <v>0.100915194</v>
      </c>
      <c r="V916" s="126">
        <v>7.8593466000000001E-2</v>
      </c>
      <c r="W916" s="126">
        <v>0.12530372300000001</v>
      </c>
      <c r="X916" s="126">
        <v>0.100915194</v>
      </c>
      <c r="Y916" s="126">
        <v>1.715849234</v>
      </c>
      <c r="Z916" s="135">
        <v>0.114</v>
      </c>
      <c r="AA916" s="126"/>
      <c r="AB916" s="126"/>
      <c r="AC916" s="126"/>
      <c r="AD916" s="126"/>
      <c r="AE916" s="126"/>
      <c r="AF916" s="135">
        <v>1.4999999999999999E-2</v>
      </c>
      <c r="AG916" s="126">
        <v>0.11881750100000001</v>
      </c>
      <c r="AH916" s="126"/>
      <c r="AI916" s="126"/>
      <c r="AJ916" s="126"/>
      <c r="AK916" s="126"/>
    </row>
    <row r="917" spans="1:37" ht="18" customHeight="1">
      <c r="A917" s="126"/>
      <c r="B917" s="126"/>
      <c r="C917" s="126"/>
      <c r="D917" s="126"/>
      <c r="E917" s="126"/>
      <c r="F917" s="134">
        <v>40513</v>
      </c>
      <c r="G917" s="134">
        <v>41974</v>
      </c>
      <c r="H917" s="134">
        <v>38322</v>
      </c>
      <c r="I917" s="134">
        <v>39417</v>
      </c>
      <c r="J917" s="134">
        <v>43800</v>
      </c>
      <c r="K917" s="126"/>
      <c r="L917" s="126">
        <v>-2.3338489999999998E-3</v>
      </c>
      <c r="M917" s="126">
        <v>9.7781324000000003E-2</v>
      </c>
      <c r="N917" s="126">
        <v>0.22464052400000001</v>
      </c>
      <c r="O917" s="126">
        <v>3.2035421000000001E-2</v>
      </c>
      <c r="P917" s="126">
        <v>0.14133490000000001</v>
      </c>
      <c r="Q917" s="126">
        <v>1.6379710649999999</v>
      </c>
      <c r="R917" s="135">
        <v>0.1037</v>
      </c>
      <c r="S917" s="126"/>
      <c r="T917" s="126">
        <v>-1.3027189E-2</v>
      </c>
      <c r="U917" s="126">
        <v>7.8593466000000001E-2</v>
      </c>
      <c r="V917" s="126">
        <v>0.13047150199999999</v>
      </c>
      <c r="W917" s="126">
        <v>1.0598691E-2</v>
      </c>
      <c r="X917" s="126">
        <v>0.134180562</v>
      </c>
      <c r="Y917" s="126">
        <v>1.406095946</v>
      </c>
      <c r="Z917" s="135">
        <v>7.0499999999999993E-2</v>
      </c>
      <c r="AA917" s="126"/>
      <c r="AB917" s="126"/>
      <c r="AC917" s="126"/>
      <c r="AD917" s="126"/>
      <c r="AE917" s="126"/>
      <c r="AF917" s="135">
        <v>3.32E-2</v>
      </c>
      <c r="AG917" s="126">
        <v>0.23187511899999999</v>
      </c>
      <c r="AH917" s="126"/>
      <c r="AI917" s="126"/>
      <c r="AJ917" s="126"/>
      <c r="AK917" s="126"/>
    </row>
    <row r="918" spans="1:37" ht="18" customHeight="1">
      <c r="A918" s="126"/>
      <c r="B918" s="126"/>
      <c r="C918" s="126"/>
      <c r="D918" s="126"/>
      <c r="E918" s="126"/>
      <c r="F918" s="134">
        <v>44531</v>
      </c>
      <c r="G918" s="134">
        <v>37591</v>
      </c>
      <c r="H918" s="134">
        <v>41609</v>
      </c>
      <c r="I918" s="134">
        <v>42705</v>
      </c>
      <c r="J918" s="134">
        <v>44531</v>
      </c>
      <c r="K918" s="126"/>
      <c r="L918" s="126">
        <v>0.16416114700000001</v>
      </c>
      <c r="M918" s="126">
        <v>-0.110106469</v>
      </c>
      <c r="N918" s="126">
        <v>0.17569069600000001</v>
      </c>
      <c r="O918" s="126">
        <v>4.8077380000000003E-2</v>
      </c>
      <c r="P918" s="126">
        <v>0.16416114700000001</v>
      </c>
      <c r="Q918" s="126">
        <v>1.5557906930000001</v>
      </c>
      <c r="R918" s="135">
        <v>9.2399999999999996E-2</v>
      </c>
      <c r="S918" s="126"/>
      <c r="T918" s="126">
        <v>0.116135562</v>
      </c>
      <c r="U918" s="126">
        <v>-0.103872702</v>
      </c>
      <c r="V918" s="126">
        <v>0.152406498</v>
      </c>
      <c r="W918" s="126">
        <v>3.7457123000000002E-2</v>
      </c>
      <c r="X918" s="126">
        <v>0.116135562</v>
      </c>
      <c r="Y918" s="126">
        <v>1.374736454</v>
      </c>
      <c r="Z918" s="135">
        <v>6.5699999999999995E-2</v>
      </c>
      <c r="AA918" s="126"/>
      <c r="AB918" s="126"/>
      <c r="AC918" s="126"/>
      <c r="AD918" s="126"/>
      <c r="AE918" s="126"/>
      <c r="AF918" s="135">
        <v>2.6700000000000002E-2</v>
      </c>
      <c r="AG918" s="126">
        <v>0.18105423900000001</v>
      </c>
      <c r="AH918" s="126"/>
      <c r="AI918" s="126"/>
      <c r="AJ918" s="126"/>
      <c r="AK918" s="126"/>
    </row>
    <row r="919" spans="1:37" ht="18" customHeight="1">
      <c r="A919" s="126"/>
      <c r="B919" s="126"/>
      <c r="C919" s="126"/>
      <c r="D919" s="126"/>
      <c r="E919" s="126"/>
      <c r="F919" s="134">
        <v>39052</v>
      </c>
      <c r="G919" s="134">
        <v>40878</v>
      </c>
      <c r="H919" s="134">
        <v>41609</v>
      </c>
      <c r="I919" s="134">
        <v>43435</v>
      </c>
      <c r="J919" s="134">
        <v>44166</v>
      </c>
      <c r="K919" s="126"/>
      <c r="L919" s="126">
        <v>0.162901881</v>
      </c>
      <c r="M919" s="126">
        <v>-5.5772149E-2</v>
      </c>
      <c r="N919" s="126">
        <v>0.17569069600000001</v>
      </c>
      <c r="O919" s="126">
        <v>-1.2468648000000001E-2</v>
      </c>
      <c r="P919" s="126">
        <v>-2.7078563999999999E-2</v>
      </c>
      <c r="Q919" s="126">
        <v>1.2754170410000001</v>
      </c>
      <c r="R919" s="135">
        <v>4.99E-2</v>
      </c>
      <c r="S919" s="126"/>
      <c r="T919" s="126">
        <v>0.106798614</v>
      </c>
      <c r="U919" s="126">
        <v>-5.3316501000000002E-2</v>
      </c>
      <c r="V919" s="126">
        <v>0.152406498</v>
      </c>
      <c r="W919" s="126">
        <v>-2.5883666999999999E-2</v>
      </c>
      <c r="X919" s="126">
        <v>-2.9131743000000002E-2</v>
      </c>
      <c r="Y919" s="126">
        <v>1.162849201</v>
      </c>
      <c r="Z919" s="135">
        <v>3.0599999999999999E-2</v>
      </c>
      <c r="AA919" s="126"/>
      <c r="AB919" s="126"/>
      <c r="AC919" s="126"/>
      <c r="AD919" s="126"/>
      <c r="AE919" s="126"/>
      <c r="AF919" s="135">
        <v>1.9199999999999998E-2</v>
      </c>
      <c r="AG919" s="126">
        <v>0.11256784</v>
      </c>
      <c r="AH919" s="126"/>
      <c r="AI919" s="126"/>
      <c r="AJ919" s="126"/>
      <c r="AK919" s="126"/>
    </row>
    <row r="920" spans="1:37" ht="18" customHeight="1">
      <c r="A920" s="126"/>
      <c r="B920" s="126"/>
      <c r="C920" s="126"/>
      <c r="D920" s="126"/>
      <c r="E920" s="126"/>
      <c r="F920" s="134">
        <v>39052</v>
      </c>
      <c r="G920" s="134">
        <v>43800</v>
      </c>
      <c r="H920" s="134">
        <v>38322</v>
      </c>
      <c r="I920" s="134">
        <v>44166</v>
      </c>
      <c r="J920" s="134">
        <v>43435</v>
      </c>
      <c r="K920" s="126"/>
      <c r="L920" s="126">
        <v>0.162901881</v>
      </c>
      <c r="M920" s="126">
        <v>0.14133490000000001</v>
      </c>
      <c r="N920" s="126">
        <v>0.22464052400000001</v>
      </c>
      <c r="O920" s="126">
        <v>-2.7078563999999999E-2</v>
      </c>
      <c r="P920" s="126">
        <v>-1.2468648000000001E-2</v>
      </c>
      <c r="Q920" s="126">
        <v>1.6312230860000001</v>
      </c>
      <c r="R920" s="135">
        <v>0.1028</v>
      </c>
      <c r="S920" s="126"/>
      <c r="T920" s="126">
        <v>0.106798614</v>
      </c>
      <c r="U920" s="126">
        <v>0.134180562</v>
      </c>
      <c r="V920" s="126">
        <v>0.13047150199999999</v>
      </c>
      <c r="W920" s="126">
        <v>-2.9131743000000002E-2</v>
      </c>
      <c r="X920" s="126">
        <v>-2.5883666999999999E-2</v>
      </c>
      <c r="Y920" s="126">
        <v>1.372227412</v>
      </c>
      <c r="Z920" s="135">
        <v>6.5299999999999997E-2</v>
      </c>
      <c r="AA920" s="126"/>
      <c r="AB920" s="126"/>
      <c r="AC920" s="126"/>
      <c r="AD920" s="126"/>
      <c r="AE920" s="126"/>
      <c r="AF920" s="135">
        <v>3.7499999999999999E-2</v>
      </c>
      <c r="AG920" s="126">
        <v>0.25899567400000001</v>
      </c>
      <c r="AH920" s="126"/>
      <c r="AI920" s="126"/>
      <c r="AJ920" s="126"/>
      <c r="AK920" s="126"/>
    </row>
    <row r="921" spans="1:37" ht="18" customHeight="1">
      <c r="A921" s="126"/>
      <c r="B921" s="126"/>
      <c r="C921" s="126"/>
      <c r="D921" s="126"/>
      <c r="E921" s="126"/>
      <c r="F921" s="134">
        <v>37591</v>
      </c>
      <c r="G921" s="134">
        <v>41609</v>
      </c>
      <c r="H921" s="134">
        <v>37591</v>
      </c>
      <c r="I921" s="134">
        <v>37591</v>
      </c>
      <c r="J921" s="134">
        <v>44896</v>
      </c>
      <c r="K921" s="126"/>
      <c r="L921" s="126">
        <v>-0.110106469</v>
      </c>
      <c r="M921" s="126">
        <v>0.17569069600000001</v>
      </c>
      <c r="N921" s="126">
        <v>-0.110106469</v>
      </c>
      <c r="O921" s="126">
        <v>-0.110106469</v>
      </c>
      <c r="P921" s="126">
        <v>-7.6337504E-2</v>
      </c>
      <c r="Q921" s="126">
        <v>0.79376628400000004</v>
      </c>
      <c r="R921" s="135">
        <v>-4.5100000000000001E-2</v>
      </c>
      <c r="S921" s="126"/>
      <c r="T921" s="126">
        <v>-0.103872702</v>
      </c>
      <c r="U921" s="126">
        <v>0.152406498</v>
      </c>
      <c r="V921" s="126">
        <v>-0.103872702</v>
      </c>
      <c r="W921" s="126">
        <v>-0.103872702</v>
      </c>
      <c r="X921" s="126">
        <v>-0.100910782</v>
      </c>
      <c r="Y921" s="126">
        <v>0.77095722200000005</v>
      </c>
      <c r="Z921" s="135">
        <v>-5.0700000000000002E-2</v>
      </c>
      <c r="AA921" s="126"/>
      <c r="AB921" s="126"/>
      <c r="AC921" s="126"/>
      <c r="AD921" s="126"/>
      <c r="AE921" s="126"/>
      <c r="AF921" s="135">
        <v>5.5999999999999999E-3</v>
      </c>
      <c r="AG921" s="126">
        <v>2.2809062000000001E-2</v>
      </c>
      <c r="AH921" s="126"/>
      <c r="AI921" s="126"/>
      <c r="AJ921" s="126"/>
      <c r="AK921" s="126"/>
    </row>
    <row r="922" spans="1:37" ht="18" customHeight="1">
      <c r="A922" s="126"/>
      <c r="B922" s="126"/>
      <c r="C922" s="126"/>
      <c r="D922" s="126"/>
      <c r="E922" s="126"/>
      <c r="F922" s="134">
        <v>43070</v>
      </c>
      <c r="G922" s="134">
        <v>44531</v>
      </c>
      <c r="H922" s="134">
        <v>44531</v>
      </c>
      <c r="I922" s="134">
        <v>38687</v>
      </c>
      <c r="J922" s="134">
        <v>42705</v>
      </c>
      <c r="K922" s="126"/>
      <c r="L922" s="126">
        <v>5.8498151999999998E-2</v>
      </c>
      <c r="M922" s="126">
        <v>0.16416114700000001</v>
      </c>
      <c r="N922" s="126">
        <v>0.16416114700000001</v>
      </c>
      <c r="O922" s="126">
        <v>0.15985938099999999</v>
      </c>
      <c r="P922" s="126">
        <v>4.8077380000000003E-2</v>
      </c>
      <c r="Q922" s="126">
        <v>1.8125908070000001</v>
      </c>
      <c r="R922" s="135">
        <v>0.1263</v>
      </c>
      <c r="S922" s="126"/>
      <c r="T922" s="126">
        <v>4.6875676999999998E-2</v>
      </c>
      <c r="U922" s="126">
        <v>0.116135562</v>
      </c>
      <c r="V922" s="126">
        <v>0.116135562</v>
      </c>
      <c r="W922" s="126">
        <v>0.12530372300000001</v>
      </c>
      <c r="X922" s="126">
        <v>3.7457123000000002E-2</v>
      </c>
      <c r="Y922" s="126">
        <v>1.555672063</v>
      </c>
      <c r="Z922" s="135">
        <v>9.2399999999999996E-2</v>
      </c>
      <c r="AA922" s="126"/>
      <c r="AB922" s="126"/>
      <c r="AC922" s="126"/>
      <c r="AD922" s="126"/>
      <c r="AE922" s="126"/>
      <c r="AF922" s="135">
        <v>3.39E-2</v>
      </c>
      <c r="AG922" s="126">
        <v>0.25691874399999998</v>
      </c>
      <c r="AH922" s="126"/>
      <c r="AI922" s="126"/>
      <c r="AJ922" s="126"/>
      <c r="AK922" s="126"/>
    </row>
    <row r="923" spans="1:37" ht="18" customHeight="1">
      <c r="A923" s="126"/>
      <c r="B923" s="126"/>
      <c r="C923" s="126"/>
      <c r="D923" s="126"/>
      <c r="E923" s="126"/>
      <c r="F923" s="134">
        <v>41974</v>
      </c>
      <c r="G923" s="134">
        <v>44896</v>
      </c>
      <c r="H923" s="134">
        <v>41244</v>
      </c>
      <c r="I923" s="134">
        <v>44531</v>
      </c>
      <c r="J923" s="134">
        <v>41974</v>
      </c>
      <c r="K923" s="126"/>
      <c r="L923" s="126">
        <v>9.7781324000000003E-2</v>
      </c>
      <c r="M923" s="126">
        <v>-7.6337504E-2</v>
      </c>
      <c r="N923" s="126">
        <v>0.103943622</v>
      </c>
      <c r="O923" s="126">
        <v>0.16416114700000001</v>
      </c>
      <c r="P923" s="126">
        <v>9.7781324000000003E-2</v>
      </c>
      <c r="Q923" s="126">
        <v>1.4730423880000001</v>
      </c>
      <c r="R923" s="135">
        <v>8.0500000000000002E-2</v>
      </c>
      <c r="S923" s="126"/>
      <c r="T923" s="126">
        <v>7.8593466000000001E-2</v>
      </c>
      <c r="U923" s="126">
        <v>-0.100910782</v>
      </c>
      <c r="V923" s="126">
        <v>0.100915194</v>
      </c>
      <c r="W923" s="126">
        <v>0.116135562</v>
      </c>
      <c r="X923" s="126">
        <v>7.8593466000000001E-2</v>
      </c>
      <c r="Y923" s="126">
        <v>1.314329836</v>
      </c>
      <c r="Z923" s="135">
        <v>5.62E-2</v>
      </c>
      <c r="AA923" s="126"/>
      <c r="AB923" s="126"/>
      <c r="AC923" s="126"/>
      <c r="AD923" s="126"/>
      <c r="AE923" s="126"/>
      <c r="AF923" s="135">
        <v>2.4400000000000002E-2</v>
      </c>
      <c r="AG923" s="126">
        <v>0.15871255100000001</v>
      </c>
      <c r="AH923" s="126"/>
      <c r="AI923" s="126"/>
      <c r="AJ923" s="126"/>
      <c r="AK923" s="126"/>
    </row>
    <row r="924" spans="1:37" ht="18" customHeight="1">
      <c r="A924" s="126"/>
      <c r="B924" s="126"/>
      <c r="C924" s="126"/>
      <c r="D924" s="126"/>
      <c r="E924" s="126"/>
      <c r="F924" s="134">
        <v>41244</v>
      </c>
      <c r="G924" s="134">
        <v>42705</v>
      </c>
      <c r="H924" s="134">
        <v>44166</v>
      </c>
      <c r="I924" s="134">
        <v>40148</v>
      </c>
      <c r="J924" s="134">
        <v>39417</v>
      </c>
      <c r="K924" s="126"/>
      <c r="L924" s="126">
        <v>0.103943622</v>
      </c>
      <c r="M924" s="126">
        <v>4.8077380000000003E-2</v>
      </c>
      <c r="N924" s="126">
        <v>-2.7078563999999999E-2</v>
      </c>
      <c r="O924" s="126">
        <v>0.114944221</v>
      </c>
      <c r="P924" s="126">
        <v>3.2035421000000001E-2</v>
      </c>
      <c r="Q924" s="126">
        <v>1.31248473</v>
      </c>
      <c r="R924" s="135">
        <v>5.5899999999999998E-2</v>
      </c>
      <c r="S924" s="126"/>
      <c r="T924" s="126">
        <v>0.100915194</v>
      </c>
      <c r="U924" s="126">
        <v>3.7457123000000002E-2</v>
      </c>
      <c r="V924" s="126">
        <v>-2.9131743000000002E-2</v>
      </c>
      <c r="W924" s="126">
        <v>8.4059724000000002E-2</v>
      </c>
      <c r="X924" s="126">
        <v>1.0598691E-2</v>
      </c>
      <c r="Y924" s="126">
        <v>1.2261742899999999</v>
      </c>
      <c r="Z924" s="135">
        <v>4.1599999999999998E-2</v>
      </c>
      <c r="AA924" s="126"/>
      <c r="AB924" s="126"/>
      <c r="AC924" s="126"/>
      <c r="AD924" s="126"/>
      <c r="AE924" s="126"/>
      <c r="AF924" s="135">
        <v>1.43E-2</v>
      </c>
      <c r="AG924" s="126">
        <v>8.6310439000000003E-2</v>
      </c>
      <c r="AH924" s="126"/>
      <c r="AI924" s="126"/>
      <c r="AJ924" s="126"/>
      <c r="AK924" s="126"/>
    </row>
    <row r="925" spans="1:37" ht="18" customHeight="1">
      <c r="A925" s="126"/>
      <c r="B925" s="126"/>
      <c r="C925" s="126"/>
      <c r="D925" s="126"/>
      <c r="E925" s="126"/>
      <c r="F925" s="134">
        <v>40148</v>
      </c>
      <c r="G925" s="134">
        <v>37591</v>
      </c>
      <c r="H925" s="134">
        <v>42705</v>
      </c>
      <c r="I925" s="134">
        <v>39052</v>
      </c>
      <c r="J925" s="134">
        <v>37591</v>
      </c>
      <c r="K925" s="126"/>
      <c r="L925" s="126">
        <v>0.114944221</v>
      </c>
      <c r="M925" s="126">
        <v>-0.110106469</v>
      </c>
      <c r="N925" s="126">
        <v>4.8077380000000003E-2</v>
      </c>
      <c r="O925" s="126">
        <v>0.162901881</v>
      </c>
      <c r="P925" s="126">
        <v>-0.110106469</v>
      </c>
      <c r="Q925" s="126">
        <v>1.1115001</v>
      </c>
      <c r="R925" s="135">
        <v>2.1399999999999999E-2</v>
      </c>
      <c r="S925" s="126"/>
      <c r="T925" s="126">
        <v>8.4059724000000002E-2</v>
      </c>
      <c r="U925" s="126">
        <v>-0.103872702</v>
      </c>
      <c r="V925" s="126">
        <v>3.7457123000000002E-2</v>
      </c>
      <c r="W925" s="126">
        <v>0.106798614</v>
      </c>
      <c r="X925" s="126">
        <v>-0.103872702</v>
      </c>
      <c r="Y925" s="126">
        <v>1.020783078</v>
      </c>
      <c r="Z925" s="135">
        <v>4.1000000000000003E-3</v>
      </c>
      <c r="AA925" s="126"/>
      <c r="AB925" s="126"/>
      <c r="AC925" s="126"/>
      <c r="AD925" s="126"/>
      <c r="AE925" s="126"/>
      <c r="AF925" s="135">
        <v>1.72E-2</v>
      </c>
      <c r="AG925" s="126">
        <v>9.0717021999999994E-2</v>
      </c>
      <c r="AH925" s="126"/>
      <c r="AI925" s="126"/>
      <c r="AJ925" s="126"/>
      <c r="AK925" s="126"/>
    </row>
    <row r="926" spans="1:37" ht="18" customHeight="1">
      <c r="A926" s="126"/>
      <c r="B926" s="126"/>
      <c r="C926" s="126"/>
      <c r="D926" s="126"/>
      <c r="E926" s="126"/>
      <c r="F926" s="134">
        <v>44896</v>
      </c>
      <c r="G926" s="134">
        <v>43435</v>
      </c>
      <c r="H926" s="134">
        <v>38687</v>
      </c>
      <c r="I926" s="134">
        <v>42705</v>
      </c>
      <c r="J926" s="134">
        <v>37956</v>
      </c>
      <c r="K926" s="126"/>
      <c r="L926" s="126">
        <v>-7.6337504E-2</v>
      </c>
      <c r="M926" s="126">
        <v>-1.2468648000000001E-2</v>
      </c>
      <c r="N926" s="126">
        <v>0.15985938099999999</v>
      </c>
      <c r="O926" s="126">
        <v>4.8077380000000003E-2</v>
      </c>
      <c r="P926" s="126">
        <v>5.7538615000000001E-2</v>
      </c>
      <c r="Q926" s="126">
        <v>1.1932363340000001</v>
      </c>
      <c r="R926" s="135">
        <v>3.5999999999999997E-2</v>
      </c>
      <c r="S926" s="126"/>
      <c r="T926" s="126">
        <v>-0.100910782</v>
      </c>
      <c r="U926" s="126">
        <v>-2.5883666999999999E-2</v>
      </c>
      <c r="V926" s="126">
        <v>0.12530372300000001</v>
      </c>
      <c r="W926" s="126">
        <v>3.7457123000000002E-2</v>
      </c>
      <c r="X926" s="126">
        <v>2.2718952000000001E-2</v>
      </c>
      <c r="Y926" s="126">
        <v>1.060441521</v>
      </c>
      <c r="Z926" s="135">
        <v>1.18E-2</v>
      </c>
      <c r="AA926" s="126"/>
      <c r="AB926" s="126"/>
      <c r="AC926" s="126"/>
      <c r="AD926" s="126"/>
      <c r="AE926" s="126"/>
      <c r="AF926" s="135">
        <v>2.4199999999999999E-2</v>
      </c>
      <c r="AG926" s="126">
        <v>0.13279481300000001</v>
      </c>
      <c r="AH926" s="126"/>
      <c r="AI926" s="126"/>
      <c r="AJ926" s="126"/>
      <c r="AK926" s="126"/>
    </row>
    <row r="927" spans="1:37" ht="18" customHeight="1">
      <c r="A927" s="126"/>
      <c r="B927" s="126"/>
      <c r="C927" s="126"/>
      <c r="D927" s="126"/>
      <c r="E927" s="126"/>
      <c r="F927" s="134">
        <v>44896</v>
      </c>
      <c r="G927" s="134">
        <v>40148</v>
      </c>
      <c r="H927" s="134">
        <v>39052</v>
      </c>
      <c r="I927" s="134">
        <v>37956</v>
      </c>
      <c r="J927" s="134">
        <v>38687</v>
      </c>
      <c r="K927" s="126"/>
      <c r="L927" s="126">
        <v>-7.6337504E-2</v>
      </c>
      <c r="M927" s="126">
        <v>0.114944221</v>
      </c>
      <c r="N927" s="126">
        <v>0.162901881</v>
      </c>
      <c r="O927" s="126">
        <v>5.7538615000000001E-2</v>
      </c>
      <c r="P927" s="126">
        <v>0.15985938099999999</v>
      </c>
      <c r="Q927" s="126">
        <v>1.5202983430000001</v>
      </c>
      <c r="R927" s="135">
        <v>8.7400000000000005E-2</v>
      </c>
      <c r="S927" s="126"/>
      <c r="T927" s="126">
        <v>-0.100910782</v>
      </c>
      <c r="U927" s="126">
        <v>8.4059724000000002E-2</v>
      </c>
      <c r="V927" s="126">
        <v>0.106798614</v>
      </c>
      <c r="W927" s="126">
        <v>2.2718952000000001E-2</v>
      </c>
      <c r="X927" s="126">
        <v>0.12530372300000001</v>
      </c>
      <c r="Y927" s="126">
        <v>1.268671426</v>
      </c>
      <c r="Z927" s="135">
        <v>4.87E-2</v>
      </c>
      <c r="AA927" s="126"/>
      <c r="AB927" s="126"/>
      <c r="AC927" s="126"/>
      <c r="AD927" s="126"/>
      <c r="AE927" s="126"/>
      <c r="AF927" s="135">
        <v>3.8600000000000002E-2</v>
      </c>
      <c r="AG927" s="126">
        <v>0.25162691799999998</v>
      </c>
      <c r="AH927" s="126"/>
      <c r="AI927" s="126"/>
      <c r="AJ927" s="126"/>
      <c r="AK927" s="126"/>
    </row>
    <row r="928" spans="1:37" ht="18" customHeight="1">
      <c r="A928" s="126"/>
      <c r="B928" s="126"/>
      <c r="C928" s="126"/>
      <c r="D928" s="126"/>
      <c r="E928" s="126"/>
      <c r="F928" s="134">
        <v>41974</v>
      </c>
      <c r="G928" s="134">
        <v>40878</v>
      </c>
      <c r="H928" s="134">
        <v>43070</v>
      </c>
      <c r="I928" s="134">
        <v>42705</v>
      </c>
      <c r="J928" s="134">
        <v>38322</v>
      </c>
      <c r="K928" s="126"/>
      <c r="L928" s="126">
        <v>9.7781324000000003E-2</v>
      </c>
      <c r="M928" s="126">
        <v>-5.5772149E-2</v>
      </c>
      <c r="N928" s="126">
        <v>5.8498151999999998E-2</v>
      </c>
      <c r="O928" s="126">
        <v>4.8077380000000003E-2</v>
      </c>
      <c r="P928" s="126">
        <v>0.22464052400000001</v>
      </c>
      <c r="Q928" s="126">
        <v>1.452411433</v>
      </c>
      <c r="R928" s="135">
        <v>7.7499999999999999E-2</v>
      </c>
      <c r="S928" s="126"/>
      <c r="T928" s="126">
        <v>7.8593466000000001E-2</v>
      </c>
      <c r="U928" s="126">
        <v>-5.3316501000000002E-2</v>
      </c>
      <c r="V928" s="126">
        <v>4.6875676999999998E-2</v>
      </c>
      <c r="W928" s="126">
        <v>3.7457123000000002E-2</v>
      </c>
      <c r="X928" s="126">
        <v>0.13047150199999999</v>
      </c>
      <c r="Y928" s="126">
        <v>1.271352467</v>
      </c>
      <c r="Z928" s="135">
        <v>4.9200000000000001E-2</v>
      </c>
      <c r="AA928" s="126"/>
      <c r="AB928" s="126"/>
      <c r="AC928" s="126"/>
      <c r="AD928" s="126"/>
      <c r="AE928" s="126"/>
      <c r="AF928" s="135">
        <v>2.8299999999999999E-2</v>
      </c>
      <c r="AG928" s="126">
        <v>0.18105896599999999</v>
      </c>
      <c r="AH928" s="126"/>
      <c r="AI928" s="126"/>
      <c r="AJ928" s="126"/>
      <c r="AK928" s="126"/>
    </row>
    <row r="929" spans="1:37" ht="18" customHeight="1">
      <c r="A929" s="126"/>
      <c r="B929" s="126"/>
      <c r="C929" s="126"/>
      <c r="D929" s="126"/>
      <c r="E929" s="126"/>
      <c r="F929" s="134">
        <v>43070</v>
      </c>
      <c r="G929" s="134">
        <v>39052</v>
      </c>
      <c r="H929" s="134">
        <v>43800</v>
      </c>
      <c r="I929" s="134">
        <v>40513</v>
      </c>
      <c r="J929" s="134">
        <v>39417</v>
      </c>
      <c r="K929" s="126"/>
      <c r="L929" s="126">
        <v>5.8498151999999998E-2</v>
      </c>
      <c r="M929" s="126">
        <v>0.162901881</v>
      </c>
      <c r="N929" s="126">
        <v>0.14133490000000001</v>
      </c>
      <c r="O929" s="126">
        <v>-2.3338489999999998E-3</v>
      </c>
      <c r="P929" s="126">
        <v>3.2035421000000001E-2</v>
      </c>
      <c r="Q929" s="126">
        <v>1.4805838529999999</v>
      </c>
      <c r="R929" s="135">
        <v>8.1600000000000006E-2</v>
      </c>
      <c r="S929" s="126"/>
      <c r="T929" s="126">
        <v>4.6875676999999998E-2</v>
      </c>
      <c r="U929" s="126">
        <v>0.106798614</v>
      </c>
      <c r="V929" s="126">
        <v>0.134180562</v>
      </c>
      <c r="W929" s="126">
        <v>-1.3027189E-2</v>
      </c>
      <c r="X929" s="126">
        <v>1.0598691E-2</v>
      </c>
      <c r="Y929" s="126">
        <v>1.3303290990000001</v>
      </c>
      <c r="Z929" s="135">
        <v>5.8700000000000002E-2</v>
      </c>
      <c r="AA929" s="126"/>
      <c r="AB929" s="126"/>
      <c r="AC929" s="126"/>
      <c r="AD929" s="126"/>
      <c r="AE929" s="126"/>
      <c r="AF929" s="135">
        <v>2.29E-2</v>
      </c>
      <c r="AG929" s="126">
        <v>0.15025475399999999</v>
      </c>
      <c r="AH929" s="126"/>
      <c r="AI929" s="126"/>
      <c r="AJ929" s="126"/>
      <c r="AK929" s="126"/>
    </row>
    <row r="930" spans="1:37" ht="18" customHeight="1">
      <c r="A930" s="126"/>
      <c r="B930" s="126"/>
      <c r="C930" s="126"/>
      <c r="D930" s="126"/>
      <c r="E930" s="126"/>
      <c r="F930" s="134">
        <v>37591</v>
      </c>
      <c r="G930" s="134">
        <v>43070</v>
      </c>
      <c r="H930" s="134">
        <v>37591</v>
      </c>
      <c r="I930" s="134">
        <v>42339</v>
      </c>
      <c r="J930" s="134">
        <v>41609</v>
      </c>
      <c r="K930" s="126"/>
      <c r="L930" s="126">
        <v>-0.110106469</v>
      </c>
      <c r="M930" s="126">
        <v>5.8498151999999998E-2</v>
      </c>
      <c r="N930" s="126">
        <v>-0.110106469</v>
      </c>
      <c r="O930" s="126">
        <v>4.2629688999999998E-2</v>
      </c>
      <c r="P930" s="126">
        <v>0.17569069600000001</v>
      </c>
      <c r="Q930" s="126">
        <v>1.058238359</v>
      </c>
      <c r="R930" s="135">
        <v>1.14E-2</v>
      </c>
      <c r="S930" s="126"/>
      <c r="T930" s="126">
        <v>-0.103872702</v>
      </c>
      <c r="U930" s="126">
        <v>4.6875676999999998E-2</v>
      </c>
      <c r="V930" s="126">
        <v>-0.103872702</v>
      </c>
      <c r="W930" s="126">
        <v>1.8520312000000001E-2</v>
      </c>
      <c r="X930" s="126">
        <v>0.152406498</v>
      </c>
      <c r="Y930" s="126">
        <v>1.010107826</v>
      </c>
      <c r="Z930" s="135">
        <v>2E-3</v>
      </c>
      <c r="AA930" s="126"/>
      <c r="AB930" s="126"/>
      <c r="AC930" s="126"/>
      <c r="AD930" s="126"/>
      <c r="AE930" s="126"/>
      <c r="AF930" s="135">
        <v>9.4000000000000004E-3</v>
      </c>
      <c r="AG930" s="126">
        <v>4.8130534000000003E-2</v>
      </c>
      <c r="AH930" s="126"/>
      <c r="AI930" s="126"/>
      <c r="AJ930" s="126"/>
      <c r="AK930" s="126"/>
    </row>
    <row r="931" spans="1:37" ht="18" customHeight="1">
      <c r="A931" s="126"/>
      <c r="B931" s="126"/>
      <c r="C931" s="126"/>
      <c r="D931" s="126"/>
      <c r="E931" s="126"/>
      <c r="F931" s="134">
        <v>42339</v>
      </c>
      <c r="G931" s="134">
        <v>39052</v>
      </c>
      <c r="H931" s="134">
        <v>38322</v>
      </c>
      <c r="I931" s="134">
        <v>41244</v>
      </c>
      <c r="J931" s="134">
        <v>43800</v>
      </c>
      <c r="K931" s="126"/>
      <c r="L931" s="126">
        <v>4.2629688999999998E-2</v>
      </c>
      <c r="M931" s="126">
        <v>0.162901881</v>
      </c>
      <c r="N931" s="126">
        <v>0.22464052400000001</v>
      </c>
      <c r="O931" s="126">
        <v>0.103943622</v>
      </c>
      <c r="P931" s="126">
        <v>0.14133490000000001</v>
      </c>
      <c r="Q931" s="126">
        <v>1.9649182000000001</v>
      </c>
      <c r="R931" s="135">
        <v>0.14460000000000001</v>
      </c>
      <c r="S931" s="126"/>
      <c r="T931" s="126">
        <v>1.8520312000000001E-2</v>
      </c>
      <c r="U931" s="126">
        <v>0.106798614</v>
      </c>
      <c r="V931" s="126">
        <v>0.13047150199999999</v>
      </c>
      <c r="W931" s="126">
        <v>0.100915194</v>
      </c>
      <c r="X931" s="126">
        <v>0.134180562</v>
      </c>
      <c r="Y931" s="126">
        <v>1.6337633920000001</v>
      </c>
      <c r="Z931" s="135">
        <v>0.1032</v>
      </c>
      <c r="AA931" s="126"/>
      <c r="AB931" s="126"/>
      <c r="AC931" s="126"/>
      <c r="AD931" s="126"/>
      <c r="AE931" s="126"/>
      <c r="AF931" s="135">
        <v>4.1500000000000002E-2</v>
      </c>
      <c r="AG931" s="126">
        <v>0.33115480800000002</v>
      </c>
      <c r="AH931" s="126"/>
      <c r="AI931" s="126"/>
      <c r="AJ931" s="126"/>
      <c r="AK931" s="126"/>
    </row>
    <row r="932" spans="1:37" ht="18" customHeight="1">
      <c r="A932" s="126"/>
      <c r="B932" s="126"/>
      <c r="C932" s="126"/>
      <c r="D932" s="126"/>
      <c r="E932" s="126"/>
      <c r="F932" s="134">
        <v>37956</v>
      </c>
      <c r="G932" s="134">
        <v>44896</v>
      </c>
      <c r="H932" s="134">
        <v>44166</v>
      </c>
      <c r="I932" s="134">
        <v>39052</v>
      </c>
      <c r="J932" s="134">
        <v>37591</v>
      </c>
      <c r="K932" s="126"/>
      <c r="L932" s="126">
        <v>5.7538615000000001E-2</v>
      </c>
      <c r="M932" s="126">
        <v>-7.6337504E-2</v>
      </c>
      <c r="N932" s="126">
        <v>-2.7078563999999999E-2</v>
      </c>
      <c r="O932" s="126">
        <v>0.162901881</v>
      </c>
      <c r="P932" s="126">
        <v>-0.110106469</v>
      </c>
      <c r="Q932" s="126">
        <v>1.006941944</v>
      </c>
      <c r="R932" s="135">
        <v>1.4E-3</v>
      </c>
      <c r="S932" s="126"/>
      <c r="T932" s="126">
        <v>2.2718952000000001E-2</v>
      </c>
      <c r="U932" s="126">
        <v>-0.100910782</v>
      </c>
      <c r="V932" s="126">
        <v>-2.9131743000000002E-2</v>
      </c>
      <c r="W932" s="126">
        <v>0.106798614</v>
      </c>
      <c r="X932" s="126">
        <v>-0.103872702</v>
      </c>
      <c r="Y932" s="126">
        <v>0.90086698600000004</v>
      </c>
      <c r="Z932" s="135">
        <v>-2.07E-2</v>
      </c>
      <c r="AA932" s="126"/>
      <c r="AB932" s="126"/>
      <c r="AC932" s="126"/>
      <c r="AD932" s="126"/>
      <c r="AE932" s="126"/>
      <c r="AF932" s="135">
        <v>2.1999999999999999E-2</v>
      </c>
      <c r="AG932" s="126">
        <v>0.106074957</v>
      </c>
      <c r="AH932" s="126"/>
      <c r="AI932" s="126"/>
      <c r="AJ932" s="126"/>
      <c r="AK932" s="126"/>
    </row>
    <row r="933" spans="1:37" ht="18" customHeight="1">
      <c r="A933" s="126"/>
      <c r="B933" s="126"/>
      <c r="C933" s="126"/>
      <c r="D933" s="126"/>
      <c r="E933" s="126"/>
      <c r="F933" s="134">
        <v>43435</v>
      </c>
      <c r="G933" s="134">
        <v>39052</v>
      </c>
      <c r="H933" s="134">
        <v>37956</v>
      </c>
      <c r="I933" s="134">
        <v>43435</v>
      </c>
      <c r="J933" s="134">
        <v>43435</v>
      </c>
      <c r="K933" s="126"/>
      <c r="L933" s="126">
        <v>-1.2468648000000001E-2</v>
      </c>
      <c r="M933" s="126">
        <v>0.162901881</v>
      </c>
      <c r="N933" s="126">
        <v>5.7538615000000001E-2</v>
      </c>
      <c r="O933" s="126">
        <v>-1.2468648000000001E-2</v>
      </c>
      <c r="P933" s="126">
        <v>-1.2468648000000001E-2</v>
      </c>
      <c r="Q933" s="126">
        <v>1.2008558979999999</v>
      </c>
      <c r="R933" s="135">
        <v>3.73E-2</v>
      </c>
      <c r="S933" s="126"/>
      <c r="T933" s="126">
        <v>-2.5883666999999999E-2</v>
      </c>
      <c r="U933" s="126">
        <v>0.106798614</v>
      </c>
      <c r="V933" s="126">
        <v>2.2718952000000001E-2</v>
      </c>
      <c r="W933" s="126">
        <v>-2.5883666999999999E-2</v>
      </c>
      <c r="X933" s="126">
        <v>-2.5883666999999999E-2</v>
      </c>
      <c r="Y933" s="126">
        <v>1.0532351950000001</v>
      </c>
      <c r="Z933" s="135">
        <v>1.04E-2</v>
      </c>
      <c r="AA933" s="126"/>
      <c r="AB933" s="126"/>
      <c r="AC933" s="126"/>
      <c r="AD933" s="126"/>
      <c r="AE933" s="126"/>
      <c r="AF933" s="135">
        <v>2.69E-2</v>
      </c>
      <c r="AG933" s="126">
        <v>0.14762070299999999</v>
      </c>
      <c r="AH933" s="126"/>
      <c r="AI933" s="126"/>
      <c r="AJ933" s="126"/>
      <c r="AK933" s="126"/>
    </row>
    <row r="934" spans="1:37" ht="18" customHeight="1">
      <c r="A934" s="126"/>
      <c r="B934" s="126"/>
      <c r="C934" s="126"/>
      <c r="D934" s="126"/>
      <c r="E934" s="126"/>
      <c r="F934" s="134">
        <v>41974</v>
      </c>
      <c r="G934" s="134">
        <v>37591</v>
      </c>
      <c r="H934" s="134">
        <v>38322</v>
      </c>
      <c r="I934" s="134">
        <v>40513</v>
      </c>
      <c r="J934" s="134">
        <v>39417</v>
      </c>
      <c r="K934" s="126"/>
      <c r="L934" s="126">
        <v>9.7781324000000003E-2</v>
      </c>
      <c r="M934" s="126">
        <v>-0.110106469</v>
      </c>
      <c r="N934" s="126">
        <v>0.22464052400000001</v>
      </c>
      <c r="O934" s="126">
        <v>-2.3338489999999998E-3</v>
      </c>
      <c r="P934" s="126">
        <v>3.2035421000000001E-2</v>
      </c>
      <c r="Q934" s="126">
        <v>1.2738157859999999</v>
      </c>
      <c r="R934" s="135">
        <v>4.9599999999999998E-2</v>
      </c>
      <c r="S934" s="126"/>
      <c r="T934" s="126">
        <v>7.8593466000000001E-2</v>
      </c>
      <c r="U934" s="126">
        <v>-0.103872702</v>
      </c>
      <c r="V934" s="126">
        <v>0.13047150199999999</v>
      </c>
      <c r="W934" s="126">
        <v>-1.3027189E-2</v>
      </c>
      <c r="X934" s="126">
        <v>1.0598691E-2</v>
      </c>
      <c r="Y934" s="126">
        <v>1.108229578</v>
      </c>
      <c r="Z934" s="135">
        <v>2.0799999999999999E-2</v>
      </c>
      <c r="AA934" s="126"/>
      <c r="AB934" s="126"/>
      <c r="AC934" s="126"/>
      <c r="AD934" s="126"/>
      <c r="AE934" s="126"/>
      <c r="AF934" s="135">
        <v>2.8799999999999999E-2</v>
      </c>
      <c r="AG934" s="126">
        <v>0.16558620800000001</v>
      </c>
      <c r="AH934" s="126"/>
      <c r="AI934" s="126"/>
      <c r="AJ934" s="126"/>
      <c r="AK934" s="126"/>
    </row>
    <row r="935" spans="1:37" ht="18" customHeight="1">
      <c r="A935" s="126"/>
      <c r="B935" s="126"/>
      <c r="C935" s="126"/>
      <c r="D935" s="126"/>
      <c r="E935" s="126"/>
      <c r="F935" s="134">
        <v>44896</v>
      </c>
      <c r="G935" s="134">
        <v>43800</v>
      </c>
      <c r="H935" s="134">
        <v>43435</v>
      </c>
      <c r="I935" s="134">
        <v>40513</v>
      </c>
      <c r="J935" s="134">
        <v>42339</v>
      </c>
      <c r="K935" s="126"/>
      <c r="L935" s="126">
        <v>-7.6337504E-2</v>
      </c>
      <c r="M935" s="126">
        <v>0.14133490000000001</v>
      </c>
      <c r="N935" s="126">
        <v>-1.2468648000000001E-2</v>
      </c>
      <c r="O935" s="126">
        <v>-2.3338489999999998E-3</v>
      </c>
      <c r="P935" s="126">
        <v>4.2629688999999998E-2</v>
      </c>
      <c r="Q935" s="126">
        <v>1.0972692449999999</v>
      </c>
      <c r="R935" s="135">
        <v>1.8700000000000001E-2</v>
      </c>
      <c r="S935" s="126"/>
      <c r="T935" s="126">
        <v>-0.100910782</v>
      </c>
      <c r="U935" s="126">
        <v>0.134180562</v>
      </c>
      <c r="V935" s="126">
        <v>-2.5883666999999999E-2</v>
      </c>
      <c r="W935" s="126">
        <v>-1.3027189E-2</v>
      </c>
      <c r="X935" s="126">
        <v>1.8520312000000001E-2</v>
      </c>
      <c r="Y935" s="126">
        <v>1.0129625310000001</v>
      </c>
      <c r="Z935" s="135">
        <v>2.5999999999999999E-3</v>
      </c>
      <c r="AA935" s="126"/>
      <c r="AB935" s="126"/>
      <c r="AC935" s="126"/>
      <c r="AD935" s="126"/>
      <c r="AE935" s="126"/>
      <c r="AF935" s="135">
        <v>1.6199999999999999E-2</v>
      </c>
      <c r="AG935" s="126">
        <v>8.4306714000000005E-2</v>
      </c>
      <c r="AH935" s="126"/>
      <c r="AI935" s="126"/>
      <c r="AJ935" s="126"/>
      <c r="AK935" s="126"/>
    </row>
    <row r="936" spans="1:37" ht="18" customHeight="1">
      <c r="A936" s="126"/>
      <c r="B936" s="126"/>
      <c r="C936" s="126"/>
      <c r="D936" s="126"/>
      <c r="E936" s="126"/>
      <c r="F936" s="134">
        <v>44166</v>
      </c>
      <c r="G936" s="134">
        <v>40878</v>
      </c>
      <c r="H936" s="134">
        <v>44166</v>
      </c>
      <c r="I936" s="134">
        <v>40878</v>
      </c>
      <c r="J936" s="134">
        <v>42705</v>
      </c>
      <c r="K936" s="126"/>
      <c r="L936" s="126">
        <v>-2.7078563999999999E-2</v>
      </c>
      <c r="M936" s="126">
        <v>-5.5772149E-2</v>
      </c>
      <c r="N936" s="126">
        <v>-2.7078563999999999E-2</v>
      </c>
      <c r="O936" s="126">
        <v>-5.5772149E-2</v>
      </c>
      <c r="P936" s="126">
        <v>4.8077380000000003E-2</v>
      </c>
      <c r="Q936" s="126">
        <v>0.88903022499999995</v>
      </c>
      <c r="R936" s="135">
        <v>-2.3300000000000001E-2</v>
      </c>
      <c r="S936" s="126"/>
      <c r="T936" s="126">
        <v>-2.9131743000000002E-2</v>
      </c>
      <c r="U936" s="126">
        <v>-5.3316501000000002E-2</v>
      </c>
      <c r="V936" s="126">
        <v>-2.9131743000000002E-2</v>
      </c>
      <c r="W936" s="126">
        <v>-5.3316501000000002E-2</v>
      </c>
      <c r="X936" s="126">
        <v>3.7457123000000002E-2</v>
      </c>
      <c r="Y936" s="126">
        <v>0.88034679500000002</v>
      </c>
      <c r="Z936" s="135">
        <v>-2.52E-2</v>
      </c>
      <c r="AA936" s="126"/>
      <c r="AB936" s="126"/>
      <c r="AC936" s="126"/>
      <c r="AD936" s="126"/>
      <c r="AE936" s="126"/>
      <c r="AF936" s="135">
        <v>1.9E-3</v>
      </c>
      <c r="AG936" s="126">
        <v>8.6834300000000007E-3</v>
      </c>
      <c r="AH936" s="126"/>
      <c r="AI936" s="126"/>
      <c r="AJ936" s="126"/>
      <c r="AK936" s="126"/>
    </row>
    <row r="937" spans="1:37" ht="18" customHeight="1">
      <c r="A937" s="126"/>
      <c r="B937" s="126"/>
      <c r="C937" s="126"/>
      <c r="D937" s="126"/>
      <c r="E937" s="126"/>
      <c r="F937" s="134">
        <v>37591</v>
      </c>
      <c r="G937" s="134">
        <v>39052</v>
      </c>
      <c r="H937" s="134">
        <v>44896</v>
      </c>
      <c r="I937" s="134">
        <v>40148</v>
      </c>
      <c r="J937" s="134">
        <v>41974</v>
      </c>
      <c r="K937" s="126"/>
      <c r="L937" s="126">
        <v>-0.110106469</v>
      </c>
      <c r="M937" s="126">
        <v>0.162901881</v>
      </c>
      <c r="N937" s="126">
        <v>-7.6337504E-2</v>
      </c>
      <c r="O937" s="126">
        <v>0.114944221</v>
      </c>
      <c r="P937" s="126">
        <v>9.7781324000000003E-2</v>
      </c>
      <c r="Q937" s="126">
        <v>1.2082625929999999</v>
      </c>
      <c r="R937" s="135">
        <v>3.8600000000000002E-2</v>
      </c>
      <c r="S937" s="126"/>
      <c r="T937" s="126">
        <v>-0.103872702</v>
      </c>
      <c r="U937" s="126">
        <v>0.106798614</v>
      </c>
      <c r="V937" s="126">
        <v>-0.100910782</v>
      </c>
      <c r="W937" s="126">
        <v>8.4059724000000002E-2</v>
      </c>
      <c r="X937" s="126">
        <v>7.8593466000000001E-2</v>
      </c>
      <c r="Y937" s="126">
        <v>1.0668051270000001</v>
      </c>
      <c r="Z937" s="135">
        <v>1.2999999999999999E-2</v>
      </c>
      <c r="AA937" s="126"/>
      <c r="AB937" s="126"/>
      <c r="AC937" s="126"/>
      <c r="AD937" s="126"/>
      <c r="AE937" s="126"/>
      <c r="AF937" s="135">
        <v>2.5499999999999998E-2</v>
      </c>
      <c r="AG937" s="126">
        <v>0.141457465</v>
      </c>
      <c r="AH937" s="126"/>
      <c r="AI937" s="126"/>
      <c r="AJ937" s="126"/>
      <c r="AK937" s="126"/>
    </row>
    <row r="938" spans="1:37" ht="18" customHeight="1">
      <c r="A938" s="126"/>
      <c r="B938" s="126"/>
      <c r="C938" s="126"/>
      <c r="D938" s="126"/>
      <c r="E938" s="126"/>
      <c r="F938" s="134">
        <v>38687</v>
      </c>
      <c r="G938" s="134">
        <v>37956</v>
      </c>
      <c r="H938" s="134">
        <v>37591</v>
      </c>
      <c r="I938" s="134">
        <v>41609</v>
      </c>
      <c r="J938" s="134">
        <v>40148</v>
      </c>
      <c r="K938" s="126"/>
      <c r="L938" s="126">
        <v>0.15985938099999999</v>
      </c>
      <c r="M938" s="126">
        <v>5.7538615000000001E-2</v>
      </c>
      <c r="N938" s="126">
        <v>-0.110106469</v>
      </c>
      <c r="O938" s="126">
        <v>0.17569069600000001</v>
      </c>
      <c r="P938" s="126">
        <v>0.114944221</v>
      </c>
      <c r="Q938" s="126">
        <v>1.488734521</v>
      </c>
      <c r="R938" s="135">
        <v>8.2799999999999999E-2</v>
      </c>
      <c r="S938" s="126"/>
      <c r="T938" s="126">
        <v>0.12530372300000001</v>
      </c>
      <c r="U938" s="126">
        <v>2.2718952000000001E-2</v>
      </c>
      <c r="V938" s="126">
        <v>-0.103872702</v>
      </c>
      <c r="W938" s="126">
        <v>0.152406498</v>
      </c>
      <c r="X938" s="126">
        <v>8.4059724000000002E-2</v>
      </c>
      <c r="Y938" s="126">
        <v>1.3239453699999999</v>
      </c>
      <c r="Z938" s="135">
        <v>5.7700000000000001E-2</v>
      </c>
      <c r="AA938" s="126"/>
      <c r="AB938" s="126"/>
      <c r="AC938" s="126"/>
      <c r="AD938" s="126"/>
      <c r="AE938" s="126"/>
      <c r="AF938" s="135">
        <v>2.5100000000000001E-2</v>
      </c>
      <c r="AG938" s="126">
        <v>0.16478915099999999</v>
      </c>
      <c r="AH938" s="126"/>
      <c r="AI938" s="126"/>
      <c r="AJ938" s="126"/>
      <c r="AK938" s="126"/>
    </row>
    <row r="939" spans="1:37" ht="18" customHeight="1">
      <c r="A939" s="126"/>
      <c r="B939" s="126"/>
      <c r="C939" s="126"/>
      <c r="D939" s="126"/>
      <c r="E939" s="126"/>
      <c r="F939" s="134">
        <v>37591</v>
      </c>
      <c r="G939" s="134">
        <v>43435</v>
      </c>
      <c r="H939" s="134">
        <v>41244</v>
      </c>
      <c r="I939" s="134">
        <v>41609</v>
      </c>
      <c r="J939" s="134">
        <v>39417</v>
      </c>
      <c r="K939" s="126"/>
      <c r="L939" s="126">
        <v>-0.110106469</v>
      </c>
      <c r="M939" s="126">
        <v>-1.2468648000000001E-2</v>
      </c>
      <c r="N939" s="126">
        <v>0.103943622</v>
      </c>
      <c r="O939" s="126">
        <v>0.17569069600000001</v>
      </c>
      <c r="P939" s="126">
        <v>3.2035421000000001E-2</v>
      </c>
      <c r="Q939" s="126">
        <v>1.2081552659999999</v>
      </c>
      <c r="R939" s="135">
        <v>3.85E-2</v>
      </c>
      <c r="S939" s="126"/>
      <c r="T939" s="126">
        <v>-0.103872702</v>
      </c>
      <c r="U939" s="126">
        <v>-2.5883666999999999E-2</v>
      </c>
      <c r="V939" s="126">
        <v>0.100915194</v>
      </c>
      <c r="W939" s="126">
        <v>0.152406498</v>
      </c>
      <c r="X939" s="126">
        <v>1.0598691E-2</v>
      </c>
      <c r="Y939" s="126">
        <v>1.1435803680000001</v>
      </c>
      <c r="Z939" s="135">
        <v>2.7199999999999998E-2</v>
      </c>
      <c r="AA939" s="126"/>
      <c r="AB939" s="126"/>
      <c r="AC939" s="126"/>
      <c r="AD939" s="126"/>
      <c r="AE939" s="126"/>
      <c r="AF939" s="135">
        <v>1.1299999999999999E-2</v>
      </c>
      <c r="AG939" s="126">
        <v>6.4574898000000006E-2</v>
      </c>
      <c r="AH939" s="126"/>
      <c r="AI939" s="126"/>
      <c r="AJ939" s="126"/>
      <c r="AK939" s="126"/>
    </row>
    <row r="940" spans="1:37" ht="18" customHeight="1">
      <c r="A940" s="126"/>
      <c r="B940" s="126"/>
      <c r="C940" s="126"/>
      <c r="D940" s="126"/>
      <c r="E940" s="126"/>
      <c r="F940" s="134">
        <v>43070</v>
      </c>
      <c r="G940" s="134">
        <v>44531</v>
      </c>
      <c r="H940" s="134">
        <v>41974</v>
      </c>
      <c r="I940" s="134">
        <v>40148</v>
      </c>
      <c r="J940" s="134">
        <v>43800</v>
      </c>
      <c r="K940" s="126"/>
      <c r="L940" s="126">
        <v>5.8498151999999998E-2</v>
      </c>
      <c r="M940" s="126">
        <v>0.16416114700000001</v>
      </c>
      <c r="N940" s="126">
        <v>9.7781324000000003E-2</v>
      </c>
      <c r="O940" s="126">
        <v>0.114944221</v>
      </c>
      <c r="P940" s="126">
        <v>0.14133490000000001</v>
      </c>
      <c r="Q940" s="126">
        <v>1.780189368</v>
      </c>
      <c r="R940" s="135">
        <v>0.12230000000000001</v>
      </c>
      <c r="S940" s="126"/>
      <c r="T940" s="126">
        <v>4.6875676999999998E-2</v>
      </c>
      <c r="U940" s="126">
        <v>0.116135562</v>
      </c>
      <c r="V940" s="126">
        <v>7.8593466000000001E-2</v>
      </c>
      <c r="W940" s="126">
        <v>8.4059724000000002E-2</v>
      </c>
      <c r="X940" s="126">
        <v>0.134180562</v>
      </c>
      <c r="Y940" s="126">
        <v>1.5838284579999999</v>
      </c>
      <c r="Z940" s="135">
        <v>9.6299999999999997E-2</v>
      </c>
      <c r="AA940" s="126"/>
      <c r="AB940" s="126"/>
      <c r="AC940" s="126"/>
      <c r="AD940" s="126"/>
      <c r="AE940" s="126"/>
      <c r="AF940" s="135">
        <v>2.5899999999999999E-2</v>
      </c>
      <c r="AG940" s="126">
        <v>0.196360909</v>
      </c>
      <c r="AH940" s="126"/>
      <c r="AI940" s="126"/>
      <c r="AJ940" s="126"/>
      <c r="AK940" s="126"/>
    </row>
    <row r="941" spans="1:37" ht="18" customHeight="1">
      <c r="A941" s="126"/>
      <c r="B941" s="126"/>
      <c r="C941" s="126"/>
      <c r="D941" s="126"/>
      <c r="E941" s="126"/>
      <c r="F941" s="134">
        <v>40878</v>
      </c>
      <c r="G941" s="134">
        <v>43070</v>
      </c>
      <c r="H941" s="134">
        <v>37956</v>
      </c>
      <c r="I941" s="134">
        <v>43070</v>
      </c>
      <c r="J941" s="134">
        <v>44896</v>
      </c>
      <c r="K941" s="126"/>
      <c r="L941" s="126">
        <v>-5.5772149E-2</v>
      </c>
      <c r="M941" s="126">
        <v>5.8498151999999998E-2</v>
      </c>
      <c r="N941" s="126">
        <v>5.7538615000000001E-2</v>
      </c>
      <c r="O941" s="126">
        <v>5.8498151999999998E-2</v>
      </c>
      <c r="P941" s="126">
        <v>-7.6337504E-2</v>
      </c>
      <c r="Q941" s="126">
        <v>1.043338082</v>
      </c>
      <c r="R941" s="135">
        <v>8.5000000000000006E-3</v>
      </c>
      <c r="S941" s="126"/>
      <c r="T941" s="126">
        <v>-5.3316501000000002E-2</v>
      </c>
      <c r="U941" s="126">
        <v>4.6875676999999998E-2</v>
      </c>
      <c r="V941" s="126">
        <v>2.2718952000000001E-2</v>
      </c>
      <c r="W941" s="126">
        <v>4.6875676999999998E-2</v>
      </c>
      <c r="X941" s="126">
        <v>-0.100910782</v>
      </c>
      <c r="Y941" s="126">
        <v>0.962946933</v>
      </c>
      <c r="Z941" s="135">
        <v>-7.4999999999999997E-3</v>
      </c>
      <c r="AA941" s="126"/>
      <c r="AB941" s="126"/>
      <c r="AC941" s="126"/>
      <c r="AD941" s="126"/>
      <c r="AE941" s="126"/>
      <c r="AF941" s="135">
        <v>1.6E-2</v>
      </c>
      <c r="AG941" s="126">
        <v>8.0391148999999995E-2</v>
      </c>
      <c r="AH941" s="126"/>
      <c r="AI941" s="126"/>
      <c r="AJ941" s="126"/>
      <c r="AK941" s="126"/>
    </row>
    <row r="942" spans="1:37" ht="18" customHeight="1">
      <c r="A942" s="126"/>
      <c r="B942" s="126"/>
      <c r="C942" s="126"/>
      <c r="D942" s="126"/>
      <c r="E942" s="126"/>
      <c r="F942" s="134">
        <v>42339</v>
      </c>
      <c r="G942" s="134">
        <v>43800</v>
      </c>
      <c r="H942" s="134">
        <v>38687</v>
      </c>
      <c r="I942" s="134">
        <v>38322</v>
      </c>
      <c r="J942" s="134">
        <v>41609</v>
      </c>
      <c r="K942" s="126"/>
      <c r="L942" s="126">
        <v>4.2629688999999998E-2</v>
      </c>
      <c r="M942" s="126">
        <v>0.14133490000000001</v>
      </c>
      <c r="N942" s="126">
        <v>0.15985938099999999</v>
      </c>
      <c r="O942" s="126">
        <v>0.22464052400000001</v>
      </c>
      <c r="P942" s="126">
        <v>0.17569069600000001</v>
      </c>
      <c r="Q942" s="126">
        <v>2.1046626439999998</v>
      </c>
      <c r="R942" s="135">
        <v>0.1605</v>
      </c>
      <c r="S942" s="126"/>
      <c r="T942" s="126">
        <v>1.8520312000000001E-2</v>
      </c>
      <c r="U942" s="126">
        <v>0.134180562</v>
      </c>
      <c r="V942" s="126">
        <v>0.12530372300000001</v>
      </c>
      <c r="W942" s="126">
        <v>0.13047150199999999</v>
      </c>
      <c r="X942" s="126">
        <v>0.152406498</v>
      </c>
      <c r="Y942" s="126">
        <v>1.7522183220000001</v>
      </c>
      <c r="Z942" s="135">
        <v>0.1187</v>
      </c>
      <c r="AA942" s="126"/>
      <c r="AB942" s="126"/>
      <c r="AC942" s="126"/>
      <c r="AD942" s="126"/>
      <c r="AE942" s="126"/>
      <c r="AF942" s="135">
        <v>4.1799999999999997E-2</v>
      </c>
      <c r="AG942" s="126">
        <v>0.352444323</v>
      </c>
      <c r="AH942" s="126"/>
      <c r="AI942" s="126"/>
      <c r="AJ942" s="126"/>
      <c r="AK942" s="126"/>
    </row>
    <row r="943" spans="1:37" ht="18" customHeight="1">
      <c r="A943" s="126"/>
      <c r="B943" s="126"/>
      <c r="C943" s="126"/>
      <c r="D943" s="126"/>
      <c r="E943" s="126"/>
      <c r="F943" s="134">
        <v>39417</v>
      </c>
      <c r="G943" s="134">
        <v>37956</v>
      </c>
      <c r="H943" s="134">
        <v>37591</v>
      </c>
      <c r="I943" s="134">
        <v>42339</v>
      </c>
      <c r="J943" s="134">
        <v>42339</v>
      </c>
      <c r="K943" s="126"/>
      <c r="L943" s="126">
        <v>3.2035421000000001E-2</v>
      </c>
      <c r="M943" s="126">
        <v>5.7538615000000001E-2</v>
      </c>
      <c r="N943" s="126">
        <v>-0.110106469</v>
      </c>
      <c r="O943" s="126">
        <v>4.2629688999999998E-2</v>
      </c>
      <c r="P943" s="126">
        <v>4.2629688999999998E-2</v>
      </c>
      <c r="Q943" s="126">
        <v>1.0668676720000001</v>
      </c>
      <c r="R943" s="135">
        <v>1.2999999999999999E-2</v>
      </c>
      <c r="S943" s="126"/>
      <c r="T943" s="126">
        <v>1.0598691E-2</v>
      </c>
      <c r="U943" s="126">
        <v>2.2718952000000001E-2</v>
      </c>
      <c r="V943" s="126">
        <v>-0.103872702</v>
      </c>
      <c r="W943" s="126">
        <v>1.8520312000000001E-2</v>
      </c>
      <c r="X943" s="126">
        <v>1.8520312000000001E-2</v>
      </c>
      <c r="Y943" s="126">
        <v>0.96704095199999995</v>
      </c>
      <c r="Z943" s="135">
        <v>-6.7000000000000002E-3</v>
      </c>
      <c r="AA943" s="126"/>
      <c r="AB943" s="126"/>
      <c r="AC943" s="126"/>
      <c r="AD943" s="126"/>
      <c r="AE943" s="126"/>
      <c r="AF943" s="135">
        <v>1.9699999999999999E-2</v>
      </c>
      <c r="AG943" s="126">
        <v>9.9826719999999994E-2</v>
      </c>
      <c r="AH943" s="126"/>
      <c r="AI943" s="126"/>
      <c r="AJ943" s="126"/>
      <c r="AK943" s="126"/>
    </row>
    <row r="944" spans="1:37" ht="18" customHeight="1">
      <c r="A944" s="126"/>
      <c r="B944" s="126"/>
      <c r="C944" s="126"/>
      <c r="D944" s="126"/>
      <c r="E944" s="126"/>
      <c r="F944" s="134">
        <v>37591</v>
      </c>
      <c r="G944" s="134">
        <v>40513</v>
      </c>
      <c r="H944" s="134">
        <v>43800</v>
      </c>
      <c r="I944" s="134">
        <v>40878</v>
      </c>
      <c r="J944" s="134">
        <v>38322</v>
      </c>
      <c r="K944" s="126"/>
      <c r="L944" s="126">
        <v>-0.110106469</v>
      </c>
      <c r="M944" s="126">
        <v>-2.3338489999999998E-3</v>
      </c>
      <c r="N944" s="126">
        <v>0.14133490000000001</v>
      </c>
      <c r="O944" s="126">
        <v>-5.5772149E-2</v>
      </c>
      <c r="P944" s="126">
        <v>0.22464052400000001</v>
      </c>
      <c r="Q944" s="126">
        <v>1.2186734829999999</v>
      </c>
      <c r="R944" s="135">
        <v>4.0300000000000002E-2</v>
      </c>
      <c r="S944" s="126"/>
      <c r="T944" s="126">
        <v>-0.103872702</v>
      </c>
      <c r="U944" s="126">
        <v>-1.3027189E-2</v>
      </c>
      <c r="V944" s="126">
        <v>0.134180562</v>
      </c>
      <c r="W944" s="126">
        <v>-5.3316501000000002E-2</v>
      </c>
      <c r="X944" s="126">
        <v>0.13047150199999999</v>
      </c>
      <c r="Y944" s="126">
        <v>1.0990384609999999</v>
      </c>
      <c r="Z944" s="135">
        <v>1.9099999999999999E-2</v>
      </c>
      <c r="AA944" s="126"/>
      <c r="AB944" s="126"/>
      <c r="AC944" s="126"/>
      <c r="AD944" s="126"/>
      <c r="AE944" s="126"/>
      <c r="AF944" s="135">
        <v>2.1299999999999999E-2</v>
      </c>
      <c r="AG944" s="126">
        <v>0.11963502099999999</v>
      </c>
      <c r="AH944" s="126"/>
      <c r="AI944" s="126"/>
      <c r="AJ944" s="126"/>
      <c r="AK944" s="126"/>
    </row>
    <row r="945" spans="1:37" ht="18" customHeight="1">
      <c r="A945" s="126"/>
      <c r="B945" s="126"/>
      <c r="C945" s="126"/>
      <c r="D945" s="126"/>
      <c r="E945" s="126"/>
      <c r="F945" s="134">
        <v>42705</v>
      </c>
      <c r="G945" s="134">
        <v>41244</v>
      </c>
      <c r="H945" s="134">
        <v>38322</v>
      </c>
      <c r="I945" s="134">
        <v>44166</v>
      </c>
      <c r="J945" s="134">
        <v>42705</v>
      </c>
      <c r="K945" s="126"/>
      <c r="L945" s="126">
        <v>4.8077380000000003E-2</v>
      </c>
      <c r="M945" s="126">
        <v>0.103943622</v>
      </c>
      <c r="N945" s="126">
        <v>0.22464052400000001</v>
      </c>
      <c r="O945" s="126">
        <v>-2.7078563999999999E-2</v>
      </c>
      <c r="P945" s="126">
        <v>4.8077380000000003E-2</v>
      </c>
      <c r="Q945" s="126">
        <v>1.4883384180000001</v>
      </c>
      <c r="R945" s="135">
        <v>8.2799999999999999E-2</v>
      </c>
      <c r="S945" s="126"/>
      <c r="T945" s="126">
        <v>3.7457123000000002E-2</v>
      </c>
      <c r="U945" s="126">
        <v>0.100915194</v>
      </c>
      <c r="V945" s="126">
        <v>0.13047150199999999</v>
      </c>
      <c r="W945" s="126">
        <v>-2.9131743000000002E-2</v>
      </c>
      <c r="X945" s="126">
        <v>3.7457123000000002E-2</v>
      </c>
      <c r="Y945" s="126">
        <v>1.3193895920000001</v>
      </c>
      <c r="Z945" s="135">
        <v>5.7000000000000002E-2</v>
      </c>
      <c r="AA945" s="126"/>
      <c r="AB945" s="126"/>
      <c r="AC945" s="126"/>
      <c r="AD945" s="126"/>
      <c r="AE945" s="126"/>
      <c r="AF945" s="135">
        <v>2.58E-2</v>
      </c>
      <c r="AG945" s="126">
        <v>0.168948826</v>
      </c>
      <c r="AH945" s="126"/>
      <c r="AI945" s="126"/>
      <c r="AJ945" s="126"/>
      <c r="AK945" s="126"/>
    </row>
    <row r="946" spans="1:37" ht="18" customHeight="1">
      <c r="A946" s="126"/>
      <c r="B946" s="126"/>
      <c r="C946" s="126"/>
      <c r="D946" s="126"/>
      <c r="E946" s="126"/>
      <c r="F946" s="134">
        <v>43800</v>
      </c>
      <c r="G946" s="134">
        <v>41244</v>
      </c>
      <c r="H946" s="134">
        <v>44166</v>
      </c>
      <c r="I946" s="134">
        <v>44531</v>
      </c>
      <c r="J946" s="134">
        <v>43800</v>
      </c>
      <c r="K946" s="126"/>
      <c r="L946" s="126">
        <v>0.14133490000000001</v>
      </c>
      <c r="M946" s="126">
        <v>0.103943622</v>
      </c>
      <c r="N946" s="126">
        <v>-2.7078563999999999E-2</v>
      </c>
      <c r="O946" s="126">
        <v>0.16416114700000001</v>
      </c>
      <c r="P946" s="126">
        <v>0.14133490000000001</v>
      </c>
      <c r="Q946" s="126">
        <v>1.688255936</v>
      </c>
      <c r="R946" s="135">
        <v>0.1104</v>
      </c>
      <c r="S946" s="126"/>
      <c r="T946" s="126">
        <v>0.134180562</v>
      </c>
      <c r="U946" s="126">
        <v>0.100915194</v>
      </c>
      <c r="V946" s="126">
        <v>-2.9131743000000002E-2</v>
      </c>
      <c r="W946" s="126">
        <v>0.116135562</v>
      </c>
      <c r="X946" s="126">
        <v>0.134180562</v>
      </c>
      <c r="Y946" s="126">
        <v>1.578192391</v>
      </c>
      <c r="Z946" s="135">
        <v>9.5500000000000002E-2</v>
      </c>
      <c r="AA946" s="126"/>
      <c r="AB946" s="126"/>
      <c r="AC946" s="126"/>
      <c r="AD946" s="126"/>
      <c r="AE946" s="126"/>
      <c r="AF946" s="135">
        <v>1.49E-2</v>
      </c>
      <c r="AG946" s="126">
        <v>0.110063544</v>
      </c>
      <c r="AH946" s="126"/>
      <c r="AI946" s="126"/>
      <c r="AJ946" s="126"/>
      <c r="AK946" s="126"/>
    </row>
    <row r="947" spans="1:37" ht="18" customHeight="1">
      <c r="A947" s="126"/>
      <c r="B947" s="126"/>
      <c r="C947" s="126"/>
      <c r="D947" s="126"/>
      <c r="E947" s="126"/>
      <c r="F947" s="134">
        <v>44531</v>
      </c>
      <c r="G947" s="134">
        <v>40878</v>
      </c>
      <c r="H947" s="134">
        <v>41974</v>
      </c>
      <c r="I947" s="134">
        <v>39052</v>
      </c>
      <c r="J947" s="134">
        <v>44166</v>
      </c>
      <c r="K947" s="126"/>
      <c r="L947" s="126">
        <v>0.16416114700000001</v>
      </c>
      <c r="M947" s="126">
        <v>-5.5772149E-2</v>
      </c>
      <c r="N947" s="126">
        <v>9.7781324000000003E-2</v>
      </c>
      <c r="O947" s="126">
        <v>0.162901881</v>
      </c>
      <c r="P947" s="126">
        <v>-2.7078563999999999E-2</v>
      </c>
      <c r="Q947" s="126">
        <v>1.4077513429999999</v>
      </c>
      <c r="R947" s="135">
        <v>7.0800000000000002E-2</v>
      </c>
      <c r="S947" s="126"/>
      <c r="T947" s="126">
        <v>0.116135562</v>
      </c>
      <c r="U947" s="126">
        <v>-5.3316501000000002E-2</v>
      </c>
      <c r="V947" s="126">
        <v>7.8593466000000001E-2</v>
      </c>
      <c r="W947" s="126">
        <v>0.106798614</v>
      </c>
      <c r="X947" s="126">
        <v>-2.9131743000000002E-2</v>
      </c>
      <c r="Y947" s="126">
        <v>1.244930117</v>
      </c>
      <c r="Z947" s="135">
        <v>4.48E-2</v>
      </c>
      <c r="AA947" s="126"/>
      <c r="AB947" s="126"/>
      <c r="AC947" s="126"/>
      <c r="AD947" s="126"/>
      <c r="AE947" s="126"/>
      <c r="AF947" s="135">
        <v>2.5999999999999999E-2</v>
      </c>
      <c r="AG947" s="126">
        <v>0.16282122600000001</v>
      </c>
      <c r="AH947" s="126"/>
      <c r="AI947" s="126"/>
      <c r="AJ947" s="126"/>
      <c r="AK947" s="126"/>
    </row>
    <row r="948" spans="1:37" ht="18" customHeight="1">
      <c r="A948" s="126"/>
      <c r="B948" s="126"/>
      <c r="C948" s="126"/>
      <c r="D948" s="126"/>
      <c r="E948" s="126"/>
      <c r="F948" s="134">
        <v>39417</v>
      </c>
      <c r="G948" s="134">
        <v>43435</v>
      </c>
      <c r="H948" s="134">
        <v>43070</v>
      </c>
      <c r="I948" s="134">
        <v>41244</v>
      </c>
      <c r="J948" s="134">
        <v>41974</v>
      </c>
      <c r="K948" s="126"/>
      <c r="L948" s="126">
        <v>3.2035421000000001E-2</v>
      </c>
      <c r="M948" s="126">
        <v>-1.2468648000000001E-2</v>
      </c>
      <c r="N948" s="126">
        <v>5.8498151999999998E-2</v>
      </c>
      <c r="O948" s="126">
        <v>0.103943622</v>
      </c>
      <c r="P948" s="126">
        <v>9.7781324000000003E-2</v>
      </c>
      <c r="Q948" s="126">
        <v>1.3228518149999999</v>
      </c>
      <c r="R948" s="135">
        <v>5.7599999999999998E-2</v>
      </c>
      <c r="S948" s="126"/>
      <c r="T948" s="126">
        <v>1.0598691E-2</v>
      </c>
      <c r="U948" s="126">
        <v>-2.5883666999999999E-2</v>
      </c>
      <c r="V948" s="126">
        <v>4.6875676999999998E-2</v>
      </c>
      <c r="W948" s="126">
        <v>0.100915194</v>
      </c>
      <c r="X948" s="126">
        <v>7.8593466000000001E-2</v>
      </c>
      <c r="Y948" s="126">
        <v>1.2350350640000001</v>
      </c>
      <c r="Z948" s="135">
        <v>4.3099999999999999E-2</v>
      </c>
      <c r="AA948" s="126"/>
      <c r="AB948" s="126"/>
      <c r="AC948" s="126"/>
      <c r="AD948" s="126"/>
      <c r="AE948" s="126"/>
      <c r="AF948" s="135">
        <v>1.44E-2</v>
      </c>
      <c r="AG948" s="126">
        <v>8.7816750999999998E-2</v>
      </c>
      <c r="AH948" s="126"/>
      <c r="AI948" s="126"/>
      <c r="AJ948" s="126"/>
      <c r="AK948" s="126"/>
    </row>
    <row r="949" spans="1:37" ht="18" customHeight="1">
      <c r="A949" s="126"/>
      <c r="B949" s="126"/>
      <c r="C949" s="126"/>
      <c r="D949" s="126"/>
      <c r="E949" s="126"/>
      <c r="F949" s="134">
        <v>43435</v>
      </c>
      <c r="G949" s="134">
        <v>41974</v>
      </c>
      <c r="H949" s="134">
        <v>40513</v>
      </c>
      <c r="I949" s="134">
        <v>44531</v>
      </c>
      <c r="J949" s="134">
        <v>42705</v>
      </c>
      <c r="K949" s="126"/>
      <c r="L949" s="126">
        <v>-1.2468648000000001E-2</v>
      </c>
      <c r="M949" s="126">
        <v>9.7781324000000003E-2</v>
      </c>
      <c r="N949" s="126">
        <v>-2.3338489999999998E-3</v>
      </c>
      <c r="O949" s="126">
        <v>0.16416114700000001</v>
      </c>
      <c r="P949" s="126">
        <v>4.8077380000000003E-2</v>
      </c>
      <c r="Q949" s="126">
        <v>1.3434183239999999</v>
      </c>
      <c r="R949" s="135">
        <v>6.08E-2</v>
      </c>
      <c r="S949" s="126"/>
      <c r="T949" s="126">
        <v>-2.5883666999999999E-2</v>
      </c>
      <c r="U949" s="126">
        <v>7.8593466000000001E-2</v>
      </c>
      <c r="V949" s="126">
        <v>-1.3027189E-2</v>
      </c>
      <c r="W949" s="126">
        <v>0.116135562</v>
      </c>
      <c r="X949" s="126">
        <v>3.7457123000000002E-2</v>
      </c>
      <c r="Y949" s="126">
        <v>1.21321674</v>
      </c>
      <c r="Z949" s="135">
        <v>3.9399999999999998E-2</v>
      </c>
      <c r="AA949" s="126"/>
      <c r="AB949" s="126"/>
      <c r="AC949" s="126"/>
      <c r="AD949" s="126"/>
      <c r="AE949" s="126"/>
      <c r="AF949" s="135">
        <v>2.1399999999999999E-2</v>
      </c>
      <c r="AG949" s="126">
        <v>0.13020158400000001</v>
      </c>
      <c r="AH949" s="126"/>
      <c r="AI949" s="126"/>
      <c r="AJ949" s="126"/>
      <c r="AK949" s="126"/>
    </row>
    <row r="950" spans="1:37" ht="18" customHeight="1">
      <c r="A950" s="126"/>
      <c r="B950" s="126"/>
      <c r="C950" s="126"/>
      <c r="D950" s="126"/>
      <c r="E950" s="126"/>
      <c r="F950" s="134">
        <v>42705</v>
      </c>
      <c r="G950" s="134">
        <v>37591</v>
      </c>
      <c r="H950" s="134">
        <v>39783</v>
      </c>
      <c r="I950" s="134">
        <v>44531</v>
      </c>
      <c r="J950" s="134">
        <v>37591</v>
      </c>
      <c r="K950" s="126"/>
      <c r="L950" s="126">
        <v>4.8077380000000003E-2</v>
      </c>
      <c r="M950" s="126">
        <v>-0.110106469</v>
      </c>
      <c r="N950" s="126">
        <v>-0.29750054799999998</v>
      </c>
      <c r="O950" s="126">
        <v>0.16416114700000001</v>
      </c>
      <c r="P950" s="126">
        <v>-0.110106469</v>
      </c>
      <c r="Q950" s="126">
        <v>0.73677335499999996</v>
      </c>
      <c r="R950" s="135">
        <v>-5.9299999999999999E-2</v>
      </c>
      <c r="S950" s="126"/>
      <c r="T950" s="126">
        <v>3.7457123000000002E-2</v>
      </c>
      <c r="U950" s="126">
        <v>-0.103872702</v>
      </c>
      <c r="V950" s="126">
        <v>-0.25525298200000002</v>
      </c>
      <c r="W950" s="126">
        <v>0.116135562</v>
      </c>
      <c r="X950" s="126">
        <v>-0.103872702</v>
      </c>
      <c r="Y950" s="126">
        <v>0.73388297199999997</v>
      </c>
      <c r="Z950" s="135">
        <v>-0.06</v>
      </c>
      <c r="AA950" s="126"/>
      <c r="AB950" s="126"/>
      <c r="AC950" s="126"/>
      <c r="AD950" s="126"/>
      <c r="AE950" s="126"/>
      <c r="AF950" s="135">
        <v>6.9999999999999999E-4</v>
      </c>
      <c r="AG950" s="126">
        <v>2.8903819999999999E-3</v>
      </c>
      <c r="AH950" s="126"/>
      <c r="AI950" s="126"/>
      <c r="AJ950" s="126"/>
      <c r="AK950" s="126"/>
    </row>
    <row r="951" spans="1:37" ht="18" customHeight="1">
      <c r="A951" s="126"/>
      <c r="B951" s="126"/>
      <c r="C951" s="126"/>
      <c r="D951" s="126"/>
      <c r="E951" s="126"/>
      <c r="F951" s="134">
        <v>42705</v>
      </c>
      <c r="G951" s="134">
        <v>41609</v>
      </c>
      <c r="H951" s="134">
        <v>40878</v>
      </c>
      <c r="I951" s="134">
        <v>42705</v>
      </c>
      <c r="J951" s="134">
        <v>41609</v>
      </c>
      <c r="K951" s="126"/>
      <c r="L951" s="126">
        <v>4.8077380000000003E-2</v>
      </c>
      <c r="M951" s="126">
        <v>0.17569069600000001</v>
      </c>
      <c r="N951" s="126">
        <v>-5.5772149E-2</v>
      </c>
      <c r="O951" s="126">
        <v>4.8077380000000003E-2</v>
      </c>
      <c r="P951" s="126">
        <v>0.17569069600000001</v>
      </c>
      <c r="Q951" s="126">
        <v>1.479588492</v>
      </c>
      <c r="R951" s="135">
        <v>8.1500000000000003E-2</v>
      </c>
      <c r="S951" s="126"/>
      <c r="T951" s="126">
        <v>3.7457123000000002E-2</v>
      </c>
      <c r="U951" s="126">
        <v>0.152406498</v>
      </c>
      <c r="V951" s="126">
        <v>-5.3316501000000002E-2</v>
      </c>
      <c r="W951" s="126">
        <v>3.7457123000000002E-2</v>
      </c>
      <c r="X951" s="126">
        <v>0.152406498</v>
      </c>
      <c r="Y951" s="126">
        <v>1.385984535</v>
      </c>
      <c r="Z951" s="135">
        <v>6.7500000000000004E-2</v>
      </c>
      <c r="AA951" s="126"/>
      <c r="AB951" s="126"/>
      <c r="AC951" s="126"/>
      <c r="AD951" s="126"/>
      <c r="AE951" s="126"/>
      <c r="AF951" s="135">
        <v>1.4E-2</v>
      </c>
      <c r="AG951" s="126">
        <v>9.3603957000000002E-2</v>
      </c>
      <c r="AH951" s="126"/>
      <c r="AI951" s="126"/>
      <c r="AJ951" s="126"/>
      <c r="AK951" s="126"/>
    </row>
    <row r="952" spans="1:37" ht="18" customHeight="1">
      <c r="A952" s="126"/>
      <c r="B952" s="126"/>
      <c r="C952" s="126"/>
      <c r="D952" s="126"/>
      <c r="E952" s="126"/>
      <c r="F952" s="134">
        <v>40513</v>
      </c>
      <c r="G952" s="134">
        <v>41609</v>
      </c>
      <c r="H952" s="134">
        <v>43070</v>
      </c>
      <c r="I952" s="134">
        <v>38687</v>
      </c>
      <c r="J952" s="134">
        <v>37591</v>
      </c>
      <c r="K952" s="126"/>
      <c r="L952" s="126">
        <v>-2.3338489999999998E-3</v>
      </c>
      <c r="M952" s="126">
        <v>0.17569069600000001</v>
      </c>
      <c r="N952" s="126">
        <v>5.8498151999999998E-2</v>
      </c>
      <c r="O952" s="126">
        <v>0.15985938099999999</v>
      </c>
      <c r="P952" s="126">
        <v>-0.110106469</v>
      </c>
      <c r="Q952" s="126">
        <v>1.3252589990000001</v>
      </c>
      <c r="R952" s="135">
        <v>5.79E-2</v>
      </c>
      <c r="S952" s="126"/>
      <c r="T952" s="126">
        <v>-1.3027189E-2</v>
      </c>
      <c r="U952" s="126">
        <v>0.152406498</v>
      </c>
      <c r="V952" s="126">
        <v>4.6875676999999998E-2</v>
      </c>
      <c r="W952" s="126">
        <v>0.12530372300000001</v>
      </c>
      <c r="X952" s="126">
        <v>-0.103872702</v>
      </c>
      <c r="Y952" s="126">
        <v>1.2308266379999999</v>
      </c>
      <c r="Z952" s="135">
        <v>4.24E-2</v>
      </c>
      <c r="AA952" s="126"/>
      <c r="AB952" s="126"/>
      <c r="AC952" s="126"/>
      <c r="AD952" s="126"/>
      <c r="AE952" s="126"/>
      <c r="AF952" s="135">
        <v>1.55E-2</v>
      </c>
      <c r="AG952" s="126">
        <v>9.4432362000000006E-2</v>
      </c>
      <c r="AH952" s="126"/>
      <c r="AI952" s="126"/>
      <c r="AJ952" s="126"/>
      <c r="AK952" s="126"/>
    </row>
    <row r="953" spans="1:37" ht="18" customHeight="1">
      <c r="A953" s="126"/>
      <c r="B953" s="126"/>
      <c r="C953" s="126"/>
      <c r="D953" s="126"/>
      <c r="E953" s="126"/>
      <c r="F953" s="134">
        <v>43070</v>
      </c>
      <c r="G953" s="134">
        <v>40878</v>
      </c>
      <c r="H953" s="134">
        <v>43435</v>
      </c>
      <c r="I953" s="134">
        <v>39052</v>
      </c>
      <c r="J953" s="134">
        <v>40148</v>
      </c>
      <c r="K953" s="126"/>
      <c r="L953" s="126">
        <v>5.8498151999999998E-2</v>
      </c>
      <c r="M953" s="126">
        <v>-5.5772149E-2</v>
      </c>
      <c r="N953" s="126">
        <v>-1.2468648000000001E-2</v>
      </c>
      <c r="O953" s="126">
        <v>0.162901881</v>
      </c>
      <c r="P953" s="126">
        <v>0.114944221</v>
      </c>
      <c r="Q953" s="126">
        <v>1.307482402</v>
      </c>
      <c r="R953" s="135">
        <v>5.5100000000000003E-2</v>
      </c>
      <c r="S953" s="126"/>
      <c r="T953" s="126">
        <v>4.6875676999999998E-2</v>
      </c>
      <c r="U953" s="126">
        <v>-5.3316501000000002E-2</v>
      </c>
      <c r="V953" s="126">
        <v>-2.5883666999999999E-2</v>
      </c>
      <c r="W953" s="126">
        <v>0.106798614</v>
      </c>
      <c r="X953" s="126">
        <v>8.4059724000000002E-2</v>
      </c>
      <c r="Y953" s="126">
        <v>1.1717915860000001</v>
      </c>
      <c r="Z953" s="135">
        <v>3.2199999999999999E-2</v>
      </c>
      <c r="AA953" s="126"/>
      <c r="AB953" s="126"/>
      <c r="AC953" s="126"/>
      <c r="AD953" s="126"/>
      <c r="AE953" s="126"/>
      <c r="AF953" s="135">
        <v>2.29E-2</v>
      </c>
      <c r="AG953" s="126">
        <v>0.13569081599999999</v>
      </c>
      <c r="AH953" s="126"/>
      <c r="AI953" s="126"/>
      <c r="AJ953" s="126"/>
      <c r="AK953" s="126"/>
    </row>
    <row r="954" spans="1:37" ht="18" customHeight="1">
      <c r="A954" s="126"/>
      <c r="B954" s="126"/>
      <c r="C954" s="126"/>
      <c r="D954" s="126"/>
      <c r="E954" s="126"/>
      <c r="F954" s="134">
        <v>42339</v>
      </c>
      <c r="G954" s="134">
        <v>43800</v>
      </c>
      <c r="H954" s="134">
        <v>39052</v>
      </c>
      <c r="I954" s="134">
        <v>42339</v>
      </c>
      <c r="J954" s="134">
        <v>42705</v>
      </c>
      <c r="K954" s="126"/>
      <c r="L954" s="126">
        <v>4.2629688999999998E-2</v>
      </c>
      <c r="M954" s="126">
        <v>0.14133490000000001</v>
      </c>
      <c r="N954" s="126">
        <v>0.162901881</v>
      </c>
      <c r="O954" s="126">
        <v>4.2629688999999998E-2</v>
      </c>
      <c r="P954" s="126">
        <v>4.8077380000000003E-2</v>
      </c>
      <c r="Q954" s="126">
        <v>1.548944203</v>
      </c>
      <c r="R954" s="135">
        <v>9.1499999999999998E-2</v>
      </c>
      <c r="S954" s="126"/>
      <c r="T954" s="126">
        <v>1.8520312000000001E-2</v>
      </c>
      <c r="U954" s="126">
        <v>0.134180562</v>
      </c>
      <c r="V954" s="126">
        <v>0.106798614</v>
      </c>
      <c r="W954" s="126">
        <v>1.8520312000000001E-2</v>
      </c>
      <c r="X954" s="126">
        <v>3.7457123000000002E-2</v>
      </c>
      <c r="Y954" s="126">
        <v>1.370912975</v>
      </c>
      <c r="Z954" s="135">
        <v>6.5100000000000005E-2</v>
      </c>
      <c r="AA954" s="126"/>
      <c r="AB954" s="126"/>
      <c r="AC954" s="126"/>
      <c r="AD954" s="126"/>
      <c r="AE954" s="126"/>
      <c r="AF954" s="135">
        <v>2.63E-2</v>
      </c>
      <c r="AG954" s="126">
        <v>0.17803122800000001</v>
      </c>
      <c r="AH954" s="126"/>
      <c r="AI954" s="126"/>
      <c r="AJ954" s="126"/>
      <c r="AK954" s="126"/>
    </row>
    <row r="955" spans="1:37" ht="18" customHeight="1">
      <c r="A955" s="126"/>
      <c r="B955" s="126"/>
      <c r="C955" s="126"/>
      <c r="D955" s="126"/>
      <c r="E955" s="126"/>
      <c r="F955" s="134">
        <v>42705</v>
      </c>
      <c r="G955" s="134">
        <v>43435</v>
      </c>
      <c r="H955" s="134">
        <v>40878</v>
      </c>
      <c r="I955" s="134">
        <v>41609</v>
      </c>
      <c r="J955" s="134">
        <v>42339</v>
      </c>
      <c r="K955" s="126"/>
      <c r="L955" s="126">
        <v>4.8077380000000003E-2</v>
      </c>
      <c r="M955" s="126">
        <v>-1.2468648000000001E-2</v>
      </c>
      <c r="N955" s="126">
        <v>-5.5772149E-2</v>
      </c>
      <c r="O955" s="126">
        <v>0.17569069600000001</v>
      </c>
      <c r="P955" s="126">
        <v>4.2629688999999998E-2</v>
      </c>
      <c r="Q955" s="126">
        <v>1.2191537480000001</v>
      </c>
      <c r="R955" s="135">
        <v>4.0399999999999998E-2</v>
      </c>
      <c r="S955" s="126"/>
      <c r="T955" s="126">
        <v>3.7457123000000002E-2</v>
      </c>
      <c r="U955" s="126">
        <v>-2.5883666999999999E-2</v>
      </c>
      <c r="V955" s="126">
        <v>-5.3316501000000002E-2</v>
      </c>
      <c r="W955" s="126">
        <v>0.152406498</v>
      </c>
      <c r="X955" s="126">
        <v>1.8520312000000001E-2</v>
      </c>
      <c r="Y955" s="126">
        <v>1.1378992130000001</v>
      </c>
      <c r="Z955" s="135">
        <v>2.6200000000000001E-2</v>
      </c>
      <c r="AA955" s="126"/>
      <c r="AB955" s="126"/>
      <c r="AC955" s="126"/>
      <c r="AD955" s="126"/>
      <c r="AE955" s="126"/>
      <c r="AF955" s="135">
        <v>1.43E-2</v>
      </c>
      <c r="AG955" s="126">
        <v>8.1254535000000003E-2</v>
      </c>
      <c r="AH955" s="126"/>
      <c r="AI955" s="126"/>
      <c r="AJ955" s="126"/>
      <c r="AK955" s="126"/>
    </row>
    <row r="956" spans="1:37" ht="18" customHeight="1">
      <c r="A956" s="126"/>
      <c r="B956" s="126"/>
      <c r="C956" s="126"/>
      <c r="D956" s="126"/>
      <c r="E956" s="126"/>
      <c r="F956" s="134">
        <v>44896</v>
      </c>
      <c r="G956" s="134">
        <v>37956</v>
      </c>
      <c r="H956" s="134">
        <v>42339</v>
      </c>
      <c r="I956" s="134">
        <v>43435</v>
      </c>
      <c r="J956" s="134">
        <v>43070</v>
      </c>
      <c r="K956" s="126"/>
      <c r="L956" s="126">
        <v>-7.6337504E-2</v>
      </c>
      <c r="M956" s="126">
        <v>5.7538615000000001E-2</v>
      </c>
      <c r="N956" s="126">
        <v>4.2629688999999998E-2</v>
      </c>
      <c r="O956" s="126">
        <v>-1.2468648000000001E-2</v>
      </c>
      <c r="P956" s="126">
        <v>5.8498151999999998E-2</v>
      </c>
      <c r="Q956" s="126">
        <v>1.0723583670000001</v>
      </c>
      <c r="R956" s="135">
        <v>1.41E-2</v>
      </c>
      <c r="S956" s="126"/>
      <c r="T956" s="126">
        <v>-0.100910782</v>
      </c>
      <c r="U956" s="126">
        <v>2.2718952000000001E-2</v>
      </c>
      <c r="V956" s="126">
        <v>1.8520312000000001E-2</v>
      </c>
      <c r="W956" s="126">
        <v>-2.5883666999999999E-2</v>
      </c>
      <c r="X956" s="126">
        <v>4.6875676999999998E-2</v>
      </c>
      <c r="Y956" s="126">
        <v>0.96205899299999997</v>
      </c>
      <c r="Z956" s="135">
        <v>-7.7000000000000002E-3</v>
      </c>
      <c r="AA956" s="126"/>
      <c r="AB956" s="126"/>
      <c r="AC956" s="126"/>
      <c r="AD956" s="126"/>
      <c r="AE956" s="126"/>
      <c r="AF956" s="135">
        <v>2.18E-2</v>
      </c>
      <c r="AG956" s="126">
        <v>0.11029937400000001</v>
      </c>
      <c r="AH956" s="126"/>
      <c r="AI956" s="126"/>
      <c r="AJ956" s="126"/>
      <c r="AK956" s="126"/>
    </row>
    <row r="957" spans="1:37" ht="18" customHeight="1">
      <c r="A957" s="126"/>
      <c r="B957" s="126"/>
      <c r="C957" s="126"/>
      <c r="D957" s="126"/>
      <c r="E957" s="126"/>
      <c r="F957" s="134">
        <v>43435</v>
      </c>
      <c r="G957" s="134">
        <v>37591</v>
      </c>
      <c r="H957" s="134">
        <v>38687</v>
      </c>
      <c r="I957" s="134">
        <v>40148</v>
      </c>
      <c r="J957" s="134">
        <v>42339</v>
      </c>
      <c r="K957" s="126"/>
      <c r="L957" s="126">
        <v>-1.2468648000000001E-2</v>
      </c>
      <c r="M957" s="126">
        <v>-0.110106469</v>
      </c>
      <c r="N957" s="126">
        <v>0.15985938099999999</v>
      </c>
      <c r="O957" s="126">
        <v>0.114944221</v>
      </c>
      <c r="P957" s="126">
        <v>4.2629688999999998E-2</v>
      </c>
      <c r="Q957" s="126">
        <v>1.2151386369999999</v>
      </c>
      <c r="R957" s="135">
        <v>3.9699999999999999E-2</v>
      </c>
      <c r="S957" s="126"/>
      <c r="T957" s="126">
        <v>-2.5883666999999999E-2</v>
      </c>
      <c r="U957" s="126">
        <v>-0.103872702</v>
      </c>
      <c r="V957" s="126">
        <v>0.12530372300000001</v>
      </c>
      <c r="W957" s="126">
        <v>8.4059724000000002E-2</v>
      </c>
      <c r="X957" s="126">
        <v>1.8520312000000001E-2</v>
      </c>
      <c r="Y957" s="126">
        <v>1.103103301</v>
      </c>
      <c r="Z957" s="135">
        <v>1.9800000000000002E-2</v>
      </c>
      <c r="AA957" s="126"/>
      <c r="AB957" s="126"/>
      <c r="AC957" s="126"/>
      <c r="AD957" s="126"/>
      <c r="AE957" s="126"/>
      <c r="AF957" s="135">
        <v>1.9900000000000001E-2</v>
      </c>
      <c r="AG957" s="126">
        <v>0.112035337</v>
      </c>
      <c r="AH957" s="126"/>
      <c r="AI957" s="126"/>
      <c r="AJ957" s="126"/>
      <c r="AK957" s="126"/>
    </row>
    <row r="958" spans="1:37" ht="18" customHeight="1">
      <c r="A958" s="126"/>
      <c r="B958" s="126"/>
      <c r="C958" s="126"/>
      <c r="D958" s="126"/>
      <c r="E958" s="126"/>
      <c r="F958" s="134">
        <v>42339</v>
      </c>
      <c r="G958" s="134">
        <v>41244</v>
      </c>
      <c r="H958" s="134">
        <v>43435</v>
      </c>
      <c r="I958" s="134">
        <v>42705</v>
      </c>
      <c r="J958" s="134">
        <v>41609</v>
      </c>
      <c r="K958" s="126"/>
      <c r="L958" s="126">
        <v>4.2629688999999998E-2</v>
      </c>
      <c r="M958" s="126">
        <v>0.103943622</v>
      </c>
      <c r="N958" s="126">
        <v>-1.2468648000000001E-2</v>
      </c>
      <c r="O958" s="126">
        <v>4.8077380000000003E-2</v>
      </c>
      <c r="P958" s="126">
        <v>0.17569069600000001</v>
      </c>
      <c r="Q958" s="126">
        <v>1.4302835899999999</v>
      </c>
      <c r="R958" s="135">
        <v>7.4200000000000002E-2</v>
      </c>
      <c r="S958" s="126"/>
      <c r="T958" s="126">
        <v>1.8520312000000001E-2</v>
      </c>
      <c r="U958" s="126">
        <v>0.100915194</v>
      </c>
      <c r="V958" s="126">
        <v>-2.5883666999999999E-2</v>
      </c>
      <c r="W958" s="126">
        <v>3.7457123000000002E-2</v>
      </c>
      <c r="X958" s="126">
        <v>0.152406498</v>
      </c>
      <c r="Y958" s="126">
        <v>1.327656637</v>
      </c>
      <c r="Z958" s="135">
        <v>5.8299999999999998E-2</v>
      </c>
      <c r="AA958" s="126"/>
      <c r="AB958" s="126"/>
      <c r="AC958" s="126"/>
      <c r="AD958" s="126"/>
      <c r="AE958" s="126"/>
      <c r="AF958" s="135">
        <v>1.5900000000000001E-2</v>
      </c>
      <c r="AG958" s="126">
        <v>0.10262695300000001</v>
      </c>
      <c r="AH958" s="126"/>
      <c r="AI958" s="126"/>
      <c r="AJ958" s="126"/>
      <c r="AK958" s="126"/>
    </row>
    <row r="959" spans="1:37" ht="18" customHeight="1">
      <c r="A959" s="126"/>
      <c r="B959" s="126"/>
      <c r="C959" s="126"/>
      <c r="D959" s="126"/>
      <c r="E959" s="126"/>
      <c r="F959" s="134">
        <v>41244</v>
      </c>
      <c r="G959" s="134">
        <v>44166</v>
      </c>
      <c r="H959" s="134">
        <v>40513</v>
      </c>
      <c r="I959" s="134">
        <v>43435</v>
      </c>
      <c r="J959" s="134">
        <v>37591</v>
      </c>
      <c r="K959" s="126"/>
      <c r="L959" s="126">
        <v>0.103943622</v>
      </c>
      <c r="M959" s="126">
        <v>-2.7078563999999999E-2</v>
      </c>
      <c r="N959" s="126">
        <v>-2.3338489999999998E-3</v>
      </c>
      <c r="O959" s="126">
        <v>-1.2468648000000001E-2</v>
      </c>
      <c r="P959" s="126">
        <v>-0.110106469</v>
      </c>
      <c r="Q959" s="126">
        <v>0.95309193800000003</v>
      </c>
      <c r="R959" s="135">
        <v>-9.5999999999999992E-3</v>
      </c>
      <c r="S959" s="126"/>
      <c r="T959" s="126">
        <v>0.100915194</v>
      </c>
      <c r="U959" s="126">
        <v>-2.9131743000000002E-2</v>
      </c>
      <c r="V959" s="126">
        <v>-1.3027189E-2</v>
      </c>
      <c r="W959" s="126">
        <v>-2.5883666999999999E-2</v>
      </c>
      <c r="X959" s="126">
        <v>-0.103872702</v>
      </c>
      <c r="Y959" s="126">
        <v>0.93146179200000001</v>
      </c>
      <c r="Z959" s="135">
        <v>-1.41E-2</v>
      </c>
      <c r="AA959" s="126"/>
      <c r="AB959" s="126"/>
      <c r="AC959" s="126"/>
      <c r="AD959" s="126"/>
      <c r="AE959" s="126"/>
      <c r="AF959" s="135">
        <v>4.4999999999999997E-3</v>
      </c>
      <c r="AG959" s="126">
        <v>2.1630146999999999E-2</v>
      </c>
      <c r="AH959" s="126"/>
      <c r="AI959" s="126"/>
      <c r="AJ959" s="126"/>
      <c r="AK959" s="126"/>
    </row>
    <row r="960" spans="1:37" ht="18" customHeight="1">
      <c r="A960" s="126"/>
      <c r="B960" s="126"/>
      <c r="C960" s="126"/>
      <c r="D960" s="126"/>
      <c r="E960" s="126"/>
      <c r="F960" s="134">
        <v>44896</v>
      </c>
      <c r="G960" s="134">
        <v>41609</v>
      </c>
      <c r="H960" s="134">
        <v>42339</v>
      </c>
      <c r="I960" s="134">
        <v>39417</v>
      </c>
      <c r="J960" s="134">
        <v>37956</v>
      </c>
      <c r="K960" s="126"/>
      <c r="L960" s="126">
        <v>-7.6337504E-2</v>
      </c>
      <c r="M960" s="126">
        <v>0.17569069600000001</v>
      </c>
      <c r="N960" s="126">
        <v>4.2629688999999998E-2</v>
      </c>
      <c r="O960" s="126">
        <v>3.2035421000000001E-2</v>
      </c>
      <c r="P960" s="126">
        <v>5.7538615000000001E-2</v>
      </c>
      <c r="Q960" s="126">
        <v>1.260561072</v>
      </c>
      <c r="R960" s="135">
        <v>4.7399999999999998E-2</v>
      </c>
      <c r="S960" s="126"/>
      <c r="T960" s="126">
        <v>-0.100910782</v>
      </c>
      <c r="U960" s="126">
        <v>0.152406498</v>
      </c>
      <c r="V960" s="126">
        <v>1.8520312000000001E-2</v>
      </c>
      <c r="W960" s="126">
        <v>1.0598691E-2</v>
      </c>
      <c r="X960" s="126">
        <v>2.2718952000000001E-2</v>
      </c>
      <c r="Y960" s="126">
        <v>1.1088613439999999</v>
      </c>
      <c r="Z960" s="135">
        <v>2.0899999999999998E-2</v>
      </c>
      <c r="AA960" s="126"/>
      <c r="AB960" s="126"/>
      <c r="AC960" s="126"/>
      <c r="AD960" s="126"/>
      <c r="AE960" s="126"/>
      <c r="AF960" s="135">
        <v>2.6499999999999999E-2</v>
      </c>
      <c r="AG960" s="126">
        <v>0.15169972900000001</v>
      </c>
      <c r="AH960" s="126"/>
      <c r="AI960" s="126"/>
      <c r="AJ960" s="126"/>
      <c r="AK960" s="126"/>
    </row>
    <row r="961" spans="1:37" ht="18" customHeight="1">
      <c r="A961" s="126"/>
      <c r="B961" s="126"/>
      <c r="C961" s="126"/>
      <c r="D961" s="126"/>
      <c r="E961" s="126"/>
      <c r="F961" s="134">
        <v>43800</v>
      </c>
      <c r="G961" s="134">
        <v>43435</v>
      </c>
      <c r="H961" s="134">
        <v>43070</v>
      </c>
      <c r="I961" s="134">
        <v>37956</v>
      </c>
      <c r="J961" s="134">
        <v>40148</v>
      </c>
      <c r="K961" s="126"/>
      <c r="L961" s="126">
        <v>0.14133490000000001</v>
      </c>
      <c r="M961" s="126">
        <v>-1.2468648000000001E-2</v>
      </c>
      <c r="N961" s="126">
        <v>5.8498151999999998E-2</v>
      </c>
      <c r="O961" s="126">
        <v>5.7538615000000001E-2</v>
      </c>
      <c r="P961" s="126">
        <v>0.114944221</v>
      </c>
      <c r="Q961" s="126">
        <v>1.433110477</v>
      </c>
      <c r="R961" s="135">
        <v>7.46E-2</v>
      </c>
      <c r="S961" s="126"/>
      <c r="T961" s="126">
        <v>0.134180562</v>
      </c>
      <c r="U961" s="126">
        <v>-2.5883666999999999E-2</v>
      </c>
      <c r="V961" s="126">
        <v>4.6875676999999998E-2</v>
      </c>
      <c r="W961" s="126">
        <v>2.2718952000000001E-2</v>
      </c>
      <c r="X961" s="126">
        <v>8.4059724000000002E-2</v>
      </c>
      <c r="Y961" s="126">
        <v>1.2994631910000001</v>
      </c>
      <c r="Z961" s="135">
        <v>5.3800000000000001E-2</v>
      </c>
      <c r="AA961" s="126"/>
      <c r="AB961" s="126"/>
      <c r="AC961" s="126"/>
      <c r="AD961" s="126"/>
      <c r="AE961" s="126"/>
      <c r="AF961" s="135">
        <v>2.0799999999999999E-2</v>
      </c>
      <c r="AG961" s="126">
        <v>0.133647286</v>
      </c>
      <c r="AH961" s="126"/>
      <c r="AI961" s="126"/>
      <c r="AJ961" s="126"/>
      <c r="AK961" s="126"/>
    </row>
    <row r="962" spans="1:37" ht="18" customHeight="1">
      <c r="A962" s="126"/>
      <c r="B962" s="126"/>
      <c r="C962" s="126"/>
      <c r="D962" s="126"/>
      <c r="E962" s="126"/>
      <c r="F962" s="134">
        <v>42705</v>
      </c>
      <c r="G962" s="134">
        <v>41244</v>
      </c>
      <c r="H962" s="134">
        <v>44896</v>
      </c>
      <c r="I962" s="134">
        <v>37956</v>
      </c>
      <c r="J962" s="134">
        <v>44896</v>
      </c>
      <c r="K962" s="126"/>
      <c r="L962" s="126">
        <v>4.8077380000000003E-2</v>
      </c>
      <c r="M962" s="126">
        <v>0.103943622</v>
      </c>
      <c r="N962" s="126">
        <v>-7.6337504E-2</v>
      </c>
      <c r="O962" s="126">
        <v>5.7538615000000001E-2</v>
      </c>
      <c r="P962" s="126">
        <v>-7.6337504E-2</v>
      </c>
      <c r="Q962" s="126">
        <v>1.058533658</v>
      </c>
      <c r="R962" s="135">
        <v>1.14E-2</v>
      </c>
      <c r="S962" s="126"/>
      <c r="T962" s="126">
        <v>3.7457123000000002E-2</v>
      </c>
      <c r="U962" s="126">
        <v>0.100915194</v>
      </c>
      <c r="V962" s="126">
        <v>-0.100910782</v>
      </c>
      <c r="W962" s="126">
        <v>2.2718952000000001E-2</v>
      </c>
      <c r="X962" s="126">
        <v>-0.100910782</v>
      </c>
      <c r="Y962" s="126">
        <v>0.96008803700000001</v>
      </c>
      <c r="Z962" s="135">
        <v>-8.0999999999999996E-3</v>
      </c>
      <c r="AA962" s="126"/>
      <c r="AB962" s="126"/>
      <c r="AC962" s="126"/>
      <c r="AD962" s="126"/>
      <c r="AE962" s="126"/>
      <c r="AF962" s="135">
        <v>1.9599999999999999E-2</v>
      </c>
      <c r="AG962" s="126">
        <v>9.8445621999999997E-2</v>
      </c>
      <c r="AH962" s="126"/>
      <c r="AI962" s="126"/>
      <c r="AJ962" s="126"/>
      <c r="AK962" s="126"/>
    </row>
    <row r="963" spans="1:37" ht="18" customHeight="1">
      <c r="A963" s="126"/>
      <c r="B963" s="126"/>
      <c r="C963" s="126"/>
      <c r="D963" s="126"/>
      <c r="E963" s="126"/>
      <c r="F963" s="134">
        <v>41974</v>
      </c>
      <c r="G963" s="134">
        <v>40148</v>
      </c>
      <c r="H963" s="134">
        <v>37591</v>
      </c>
      <c r="I963" s="134">
        <v>44166</v>
      </c>
      <c r="J963" s="134">
        <v>44531</v>
      </c>
      <c r="K963" s="126"/>
      <c r="L963" s="126">
        <v>9.7781324000000003E-2</v>
      </c>
      <c r="M963" s="126">
        <v>0.114944221</v>
      </c>
      <c r="N963" s="126">
        <v>-0.110106469</v>
      </c>
      <c r="O963" s="126">
        <v>-2.7078563999999999E-2</v>
      </c>
      <c r="P963" s="126">
        <v>0.16416114700000001</v>
      </c>
      <c r="Q963" s="126">
        <v>1.270869942</v>
      </c>
      <c r="R963" s="135">
        <v>4.9099999999999998E-2</v>
      </c>
      <c r="S963" s="126"/>
      <c r="T963" s="126">
        <v>7.8593466000000001E-2</v>
      </c>
      <c r="U963" s="126">
        <v>8.4059724000000002E-2</v>
      </c>
      <c r="V963" s="126">
        <v>-0.103872702</v>
      </c>
      <c r="W963" s="126">
        <v>-2.9131743000000002E-2</v>
      </c>
      <c r="X963" s="126">
        <v>0.116135562</v>
      </c>
      <c r="Y963" s="126">
        <v>1.1569466150000001</v>
      </c>
      <c r="Z963" s="135">
        <v>2.9600000000000001E-2</v>
      </c>
      <c r="AA963" s="126"/>
      <c r="AB963" s="126"/>
      <c r="AC963" s="126"/>
      <c r="AD963" s="126"/>
      <c r="AE963" s="126"/>
      <c r="AF963" s="135">
        <v>1.95E-2</v>
      </c>
      <c r="AG963" s="126">
        <v>0.113923327</v>
      </c>
      <c r="AH963" s="126"/>
      <c r="AI963" s="126"/>
      <c r="AJ963" s="126"/>
      <c r="AK963" s="126"/>
    </row>
    <row r="964" spans="1:37" ht="18" customHeight="1">
      <c r="A964" s="126"/>
      <c r="B964" s="126"/>
      <c r="C964" s="126"/>
      <c r="D964" s="126"/>
      <c r="E964" s="126"/>
      <c r="F964" s="134">
        <v>42705</v>
      </c>
      <c r="G964" s="134">
        <v>37591</v>
      </c>
      <c r="H964" s="134">
        <v>39417</v>
      </c>
      <c r="I964" s="134">
        <v>41244</v>
      </c>
      <c r="J964" s="134">
        <v>38687</v>
      </c>
      <c r="K964" s="126"/>
      <c r="L964" s="126">
        <v>4.8077380000000003E-2</v>
      </c>
      <c r="M964" s="126">
        <v>-0.110106469</v>
      </c>
      <c r="N964" s="126">
        <v>3.2035421000000001E-2</v>
      </c>
      <c r="O964" s="126">
        <v>0.103943622</v>
      </c>
      <c r="P964" s="126">
        <v>0.15985938099999999</v>
      </c>
      <c r="Q964" s="126">
        <v>1.263403584</v>
      </c>
      <c r="R964" s="135">
        <v>4.7899999999999998E-2</v>
      </c>
      <c r="S964" s="126"/>
      <c r="T964" s="126">
        <v>3.7457123000000002E-2</v>
      </c>
      <c r="U964" s="126">
        <v>-0.103872702</v>
      </c>
      <c r="V964" s="126">
        <v>1.0598691E-2</v>
      </c>
      <c r="W964" s="126">
        <v>0.100915194</v>
      </c>
      <c r="X964" s="126">
        <v>0.12530372300000001</v>
      </c>
      <c r="Y964" s="126">
        <v>1.1857814739999999</v>
      </c>
      <c r="Z964" s="135">
        <v>3.4700000000000002E-2</v>
      </c>
      <c r="AA964" s="126"/>
      <c r="AB964" s="126"/>
      <c r="AC964" s="126"/>
      <c r="AD964" s="126"/>
      <c r="AE964" s="126"/>
      <c r="AF964" s="135">
        <v>1.32E-2</v>
      </c>
      <c r="AG964" s="126">
        <v>7.7622108999999995E-2</v>
      </c>
      <c r="AH964" s="126"/>
      <c r="AI964" s="126"/>
      <c r="AJ964" s="126"/>
      <c r="AK964" s="126"/>
    </row>
    <row r="965" spans="1:37" ht="18" customHeight="1">
      <c r="A965" s="126"/>
      <c r="B965" s="126"/>
      <c r="C965" s="126"/>
      <c r="D965" s="126"/>
      <c r="E965" s="126"/>
      <c r="F965" s="134">
        <v>39052</v>
      </c>
      <c r="G965" s="134">
        <v>40513</v>
      </c>
      <c r="H965" s="134">
        <v>39783</v>
      </c>
      <c r="I965" s="134">
        <v>39052</v>
      </c>
      <c r="J965" s="134">
        <v>42705</v>
      </c>
      <c r="K965" s="126"/>
      <c r="L965" s="126">
        <v>0.162901881</v>
      </c>
      <c r="M965" s="126">
        <v>-2.3338489999999998E-3</v>
      </c>
      <c r="N965" s="126">
        <v>-0.29750054799999998</v>
      </c>
      <c r="O965" s="126">
        <v>0.162901881</v>
      </c>
      <c r="P965" s="126">
        <v>4.8077380000000003E-2</v>
      </c>
      <c r="Q965" s="126">
        <v>1.0768571410000001</v>
      </c>
      <c r="R965" s="135">
        <v>1.49E-2</v>
      </c>
      <c r="S965" s="126"/>
      <c r="T965" s="126">
        <v>0.106798614</v>
      </c>
      <c r="U965" s="126">
        <v>-1.3027189E-2</v>
      </c>
      <c r="V965" s="126">
        <v>-0.25525298200000002</v>
      </c>
      <c r="W965" s="126">
        <v>0.106798614</v>
      </c>
      <c r="X965" s="126">
        <v>3.7457123000000002E-2</v>
      </c>
      <c r="Y965" s="126">
        <v>0.98292169500000004</v>
      </c>
      <c r="Z965" s="135">
        <v>-3.3999999999999998E-3</v>
      </c>
      <c r="AA965" s="126"/>
      <c r="AB965" s="126"/>
      <c r="AC965" s="126"/>
      <c r="AD965" s="126"/>
      <c r="AE965" s="126"/>
      <c r="AF965" s="135">
        <v>1.84E-2</v>
      </c>
      <c r="AG965" s="126">
        <v>9.3935445000000006E-2</v>
      </c>
      <c r="AH965" s="126"/>
      <c r="AI965" s="126"/>
      <c r="AJ965" s="126"/>
      <c r="AK965" s="126"/>
    </row>
    <row r="966" spans="1:37" ht="18" customHeight="1">
      <c r="A966" s="126"/>
      <c r="B966" s="126"/>
      <c r="C966" s="126"/>
      <c r="D966" s="126"/>
      <c r="E966" s="126"/>
      <c r="F966" s="134">
        <v>41244</v>
      </c>
      <c r="G966" s="134">
        <v>44896</v>
      </c>
      <c r="H966" s="134">
        <v>37591</v>
      </c>
      <c r="I966" s="134">
        <v>40513</v>
      </c>
      <c r="J966" s="134">
        <v>43070</v>
      </c>
      <c r="K966" s="126"/>
      <c r="L966" s="126">
        <v>0.103943622</v>
      </c>
      <c r="M966" s="126">
        <v>-7.6337504E-2</v>
      </c>
      <c r="N966" s="126">
        <v>-0.110106469</v>
      </c>
      <c r="O966" s="126">
        <v>-2.3338489999999998E-3</v>
      </c>
      <c r="P966" s="126">
        <v>5.8498151999999998E-2</v>
      </c>
      <c r="Q966" s="126">
        <v>0.97400772199999996</v>
      </c>
      <c r="R966" s="135">
        <v>-5.3E-3</v>
      </c>
      <c r="S966" s="126"/>
      <c r="T966" s="126">
        <v>0.100915194</v>
      </c>
      <c r="U966" s="126">
        <v>-0.100910782</v>
      </c>
      <c r="V966" s="126">
        <v>-0.103872702</v>
      </c>
      <c r="W966" s="126">
        <v>-1.3027189E-2</v>
      </c>
      <c r="X966" s="126">
        <v>4.6875676999999998E-2</v>
      </c>
      <c r="Y966" s="126">
        <v>0.93237535599999999</v>
      </c>
      <c r="Z966" s="135">
        <v>-1.3899999999999999E-2</v>
      </c>
      <c r="AA966" s="126"/>
      <c r="AB966" s="126"/>
      <c r="AC966" s="126"/>
      <c r="AD966" s="126"/>
      <c r="AE966" s="126"/>
      <c r="AF966" s="135">
        <v>8.6999999999999994E-3</v>
      </c>
      <c r="AG966" s="126">
        <v>4.1632365999999997E-2</v>
      </c>
      <c r="AH966" s="126"/>
      <c r="AI966" s="126"/>
      <c r="AJ966" s="126"/>
      <c r="AK966" s="126"/>
    </row>
    <row r="967" spans="1:37" ht="18" customHeight="1">
      <c r="A967" s="126"/>
      <c r="B967" s="126"/>
      <c r="C967" s="126"/>
      <c r="D967" s="126"/>
      <c r="E967" s="126"/>
      <c r="F967" s="134">
        <v>44896</v>
      </c>
      <c r="G967" s="134">
        <v>42339</v>
      </c>
      <c r="H967" s="134">
        <v>41609</v>
      </c>
      <c r="I967" s="134">
        <v>42705</v>
      </c>
      <c r="J967" s="134">
        <v>38687</v>
      </c>
      <c r="K967" s="126"/>
      <c r="L967" s="126">
        <v>-7.6337504E-2</v>
      </c>
      <c r="M967" s="126">
        <v>4.2629688999999998E-2</v>
      </c>
      <c r="N967" s="126">
        <v>0.17569069600000001</v>
      </c>
      <c r="O967" s="126">
        <v>4.8077380000000003E-2</v>
      </c>
      <c r="P967" s="126">
        <v>0.15985938099999999</v>
      </c>
      <c r="Q967" s="126">
        <v>1.4189535200000001</v>
      </c>
      <c r="R967" s="135">
        <v>7.2499999999999995E-2</v>
      </c>
      <c r="S967" s="126"/>
      <c r="T967" s="126">
        <v>-0.100910782</v>
      </c>
      <c r="U967" s="126">
        <v>1.8520312000000001E-2</v>
      </c>
      <c r="V967" s="126">
        <v>0.152406498</v>
      </c>
      <c r="W967" s="126">
        <v>3.7457123000000002E-2</v>
      </c>
      <c r="X967" s="126">
        <v>0.12530372300000001</v>
      </c>
      <c r="Y967" s="126">
        <v>1.262099842</v>
      </c>
      <c r="Z967" s="135">
        <v>4.7699999999999999E-2</v>
      </c>
      <c r="AA967" s="126"/>
      <c r="AB967" s="126"/>
      <c r="AC967" s="126"/>
      <c r="AD967" s="126"/>
      <c r="AE967" s="126"/>
      <c r="AF967" s="135">
        <v>2.4799999999999999E-2</v>
      </c>
      <c r="AG967" s="126">
        <v>0.156853678</v>
      </c>
      <c r="AH967" s="126"/>
      <c r="AI967" s="126"/>
      <c r="AJ967" s="126"/>
      <c r="AK967" s="126"/>
    </row>
    <row r="968" spans="1:37" ht="18" customHeight="1">
      <c r="A968" s="126"/>
      <c r="B968" s="126"/>
      <c r="C968" s="126"/>
      <c r="D968" s="126"/>
      <c r="E968" s="126"/>
      <c r="F968" s="134">
        <v>40513</v>
      </c>
      <c r="G968" s="134">
        <v>39052</v>
      </c>
      <c r="H968" s="134">
        <v>44896</v>
      </c>
      <c r="I968" s="134">
        <v>37956</v>
      </c>
      <c r="J968" s="134">
        <v>43800</v>
      </c>
      <c r="K968" s="126"/>
      <c r="L968" s="126">
        <v>-2.3338489999999998E-3</v>
      </c>
      <c r="M968" s="126">
        <v>0.162901881</v>
      </c>
      <c r="N968" s="126">
        <v>-7.6337504E-2</v>
      </c>
      <c r="O968" s="126">
        <v>5.7538615000000001E-2</v>
      </c>
      <c r="P968" s="126">
        <v>0.14133490000000001</v>
      </c>
      <c r="Q968" s="126">
        <v>1.3272432439999999</v>
      </c>
      <c r="R968" s="135">
        <v>5.8299999999999998E-2</v>
      </c>
      <c r="S968" s="126"/>
      <c r="T968" s="126">
        <v>-1.3027189E-2</v>
      </c>
      <c r="U968" s="126">
        <v>0.106798614</v>
      </c>
      <c r="V968" s="126">
        <v>-0.100910782</v>
      </c>
      <c r="W968" s="126">
        <v>2.2718952000000001E-2</v>
      </c>
      <c r="X968" s="126">
        <v>0.134180562</v>
      </c>
      <c r="Y968" s="126">
        <v>1.161555618</v>
      </c>
      <c r="Z968" s="135">
        <v>3.04E-2</v>
      </c>
      <c r="AA968" s="126"/>
      <c r="AB968" s="126"/>
      <c r="AC968" s="126"/>
      <c r="AD968" s="126"/>
      <c r="AE968" s="126"/>
      <c r="AF968" s="135">
        <v>2.7799999999999998E-2</v>
      </c>
      <c r="AG968" s="126">
        <v>0.165687627</v>
      </c>
      <c r="AH968" s="126"/>
      <c r="AI968" s="126"/>
      <c r="AJ968" s="126"/>
      <c r="AK968" s="126"/>
    </row>
    <row r="969" spans="1:37" ht="18" customHeight="1">
      <c r="A969" s="126"/>
      <c r="B969" s="126"/>
      <c r="C969" s="126"/>
      <c r="D969" s="126"/>
      <c r="E969" s="126"/>
      <c r="F969" s="134">
        <v>41609</v>
      </c>
      <c r="G969" s="134">
        <v>41244</v>
      </c>
      <c r="H969" s="134">
        <v>39417</v>
      </c>
      <c r="I969" s="134">
        <v>43435</v>
      </c>
      <c r="J969" s="134">
        <v>38322</v>
      </c>
      <c r="K969" s="126"/>
      <c r="L969" s="126">
        <v>0.17569069600000001</v>
      </c>
      <c r="M969" s="126">
        <v>0.103943622</v>
      </c>
      <c r="N969" s="126">
        <v>3.2035421000000001E-2</v>
      </c>
      <c r="O969" s="126">
        <v>-1.2468648000000001E-2</v>
      </c>
      <c r="P969" s="126">
        <v>0.22464052400000001</v>
      </c>
      <c r="Q969" s="126">
        <v>1.68850178</v>
      </c>
      <c r="R969" s="135">
        <v>0.1105</v>
      </c>
      <c r="S969" s="126"/>
      <c r="T969" s="126">
        <v>0.152406498</v>
      </c>
      <c r="U969" s="126">
        <v>0.100915194</v>
      </c>
      <c r="V969" s="126">
        <v>1.0598691E-2</v>
      </c>
      <c r="W969" s="126">
        <v>-2.5883666999999999E-2</v>
      </c>
      <c r="X969" s="126">
        <v>0.13047150199999999</v>
      </c>
      <c r="Y969" s="126">
        <v>1.445576521</v>
      </c>
      <c r="Z969" s="135">
        <v>7.6499999999999999E-2</v>
      </c>
      <c r="AA969" s="126"/>
      <c r="AB969" s="126"/>
      <c r="AC969" s="126"/>
      <c r="AD969" s="126"/>
      <c r="AE969" s="126"/>
      <c r="AF969" s="135">
        <v>3.4000000000000002E-2</v>
      </c>
      <c r="AG969" s="126">
        <v>0.242925259</v>
      </c>
      <c r="AH969" s="126"/>
      <c r="AI969" s="126"/>
      <c r="AJ969" s="126"/>
      <c r="AK969" s="126"/>
    </row>
    <row r="970" spans="1:37" ht="18" customHeight="1">
      <c r="A970" s="126"/>
      <c r="B970" s="126"/>
      <c r="C970" s="126"/>
      <c r="D970" s="126"/>
      <c r="E970" s="126"/>
      <c r="F970" s="134">
        <v>41244</v>
      </c>
      <c r="G970" s="134">
        <v>42339</v>
      </c>
      <c r="H970" s="134">
        <v>43435</v>
      </c>
      <c r="I970" s="134">
        <v>40148</v>
      </c>
      <c r="J970" s="134">
        <v>43800</v>
      </c>
      <c r="K970" s="126"/>
      <c r="L970" s="126">
        <v>0.103943622</v>
      </c>
      <c r="M970" s="126">
        <v>4.2629688999999998E-2</v>
      </c>
      <c r="N970" s="126">
        <v>-1.2468648000000001E-2</v>
      </c>
      <c r="O970" s="126">
        <v>0.114944221</v>
      </c>
      <c r="P970" s="126">
        <v>0.14133490000000001</v>
      </c>
      <c r="Q970" s="126">
        <v>1.4775477459999999</v>
      </c>
      <c r="R970" s="135">
        <v>8.1199999999999994E-2</v>
      </c>
      <c r="S970" s="126"/>
      <c r="T970" s="126">
        <v>0.100915194</v>
      </c>
      <c r="U970" s="126">
        <v>1.8520312000000001E-2</v>
      </c>
      <c r="V970" s="126">
        <v>-2.5883666999999999E-2</v>
      </c>
      <c r="W970" s="126">
        <v>8.4059724000000002E-2</v>
      </c>
      <c r="X970" s="126">
        <v>0.134180562</v>
      </c>
      <c r="Y970" s="126">
        <v>1.3658707329999999</v>
      </c>
      <c r="Z970" s="135">
        <v>6.4299999999999996E-2</v>
      </c>
      <c r="AA970" s="126"/>
      <c r="AB970" s="126"/>
      <c r="AC970" s="126"/>
      <c r="AD970" s="126"/>
      <c r="AE970" s="126"/>
      <c r="AF970" s="135">
        <v>1.6899999999999998E-2</v>
      </c>
      <c r="AG970" s="126">
        <v>0.11167701200000001</v>
      </c>
      <c r="AH970" s="126"/>
      <c r="AI970" s="126"/>
      <c r="AJ970" s="126"/>
      <c r="AK970" s="126"/>
    </row>
    <row r="971" spans="1:37" ht="18" customHeight="1">
      <c r="A971" s="126"/>
      <c r="B971" s="126"/>
      <c r="C971" s="126"/>
      <c r="D971" s="126"/>
      <c r="E971" s="126"/>
      <c r="F971" s="134">
        <v>44531</v>
      </c>
      <c r="G971" s="134">
        <v>38687</v>
      </c>
      <c r="H971" s="134">
        <v>41244</v>
      </c>
      <c r="I971" s="134">
        <v>39417</v>
      </c>
      <c r="J971" s="134">
        <v>37956</v>
      </c>
      <c r="K971" s="126"/>
      <c r="L971" s="126">
        <v>0.16416114700000001</v>
      </c>
      <c r="M971" s="126">
        <v>0.15985938099999999</v>
      </c>
      <c r="N971" s="126">
        <v>0.103943622</v>
      </c>
      <c r="O971" s="126">
        <v>3.2035421000000001E-2</v>
      </c>
      <c r="P971" s="126">
        <v>5.7538615000000001E-2</v>
      </c>
      <c r="Q971" s="126">
        <v>1.6778919029999999</v>
      </c>
      <c r="R971" s="135">
        <v>0.1091</v>
      </c>
      <c r="S971" s="126"/>
      <c r="T971" s="126">
        <v>0.116135562</v>
      </c>
      <c r="U971" s="126">
        <v>0.12530372300000001</v>
      </c>
      <c r="V971" s="126">
        <v>0.100915194</v>
      </c>
      <c r="W971" s="126">
        <v>1.0598691E-2</v>
      </c>
      <c r="X971" s="126">
        <v>2.2718952000000001E-2</v>
      </c>
      <c r="Y971" s="126">
        <v>1.455969675</v>
      </c>
      <c r="Z971" s="135">
        <v>7.8E-2</v>
      </c>
      <c r="AA971" s="126"/>
      <c r="AB971" s="126"/>
      <c r="AC971" s="126"/>
      <c r="AD971" s="126"/>
      <c r="AE971" s="126"/>
      <c r="AF971" s="135">
        <v>3.1E-2</v>
      </c>
      <c r="AG971" s="126">
        <v>0.221922228</v>
      </c>
      <c r="AH971" s="126"/>
      <c r="AI971" s="126"/>
      <c r="AJ971" s="126"/>
      <c r="AK971" s="126"/>
    </row>
    <row r="972" spans="1:37" ht="18" customHeight="1">
      <c r="A972" s="126"/>
      <c r="B972" s="126"/>
      <c r="C972" s="126"/>
      <c r="D972" s="126"/>
      <c r="E972" s="126"/>
      <c r="F972" s="134">
        <v>44531</v>
      </c>
      <c r="G972" s="134">
        <v>40513</v>
      </c>
      <c r="H972" s="134">
        <v>41609</v>
      </c>
      <c r="I972" s="134">
        <v>38322</v>
      </c>
      <c r="J972" s="134">
        <v>39417</v>
      </c>
      <c r="K972" s="126"/>
      <c r="L972" s="126">
        <v>0.16416114700000001</v>
      </c>
      <c r="M972" s="126">
        <v>-2.3338489999999998E-3</v>
      </c>
      <c r="N972" s="126">
        <v>0.17569069600000001</v>
      </c>
      <c r="O972" s="126">
        <v>0.22464052400000001</v>
      </c>
      <c r="P972" s="126">
        <v>3.2035421000000001E-2</v>
      </c>
      <c r="Q972" s="126">
        <v>1.8115701200000001</v>
      </c>
      <c r="R972" s="135">
        <v>0.12620000000000001</v>
      </c>
      <c r="S972" s="126"/>
      <c r="T972" s="126">
        <v>0.116135562</v>
      </c>
      <c r="U972" s="126">
        <v>-1.3027189E-2</v>
      </c>
      <c r="V972" s="126">
        <v>0.152406498</v>
      </c>
      <c r="W972" s="126">
        <v>0.13047150199999999</v>
      </c>
      <c r="X972" s="126">
        <v>1.0598691E-2</v>
      </c>
      <c r="Y972" s="126">
        <v>1.4867389</v>
      </c>
      <c r="Z972" s="135">
        <v>8.2500000000000004E-2</v>
      </c>
      <c r="AA972" s="126"/>
      <c r="AB972" s="126"/>
      <c r="AC972" s="126"/>
      <c r="AD972" s="126"/>
      <c r="AE972" s="126"/>
      <c r="AF972" s="135">
        <v>4.36E-2</v>
      </c>
      <c r="AG972" s="126">
        <v>0.32483121999999998</v>
      </c>
      <c r="AH972" s="126"/>
      <c r="AI972" s="126"/>
      <c r="AJ972" s="126"/>
      <c r="AK972" s="126"/>
    </row>
    <row r="973" spans="1:37" ht="18" customHeight="1">
      <c r="A973" s="126"/>
      <c r="B973" s="126"/>
      <c r="C973" s="126"/>
      <c r="D973" s="126"/>
      <c r="E973" s="126"/>
      <c r="F973" s="134">
        <v>42339</v>
      </c>
      <c r="G973" s="134">
        <v>38687</v>
      </c>
      <c r="H973" s="134">
        <v>40878</v>
      </c>
      <c r="I973" s="134">
        <v>41609</v>
      </c>
      <c r="J973" s="134">
        <v>44896</v>
      </c>
      <c r="K973" s="126"/>
      <c r="L973" s="126">
        <v>4.2629688999999998E-2</v>
      </c>
      <c r="M973" s="126">
        <v>0.15985938099999999</v>
      </c>
      <c r="N973" s="126">
        <v>-5.5772149E-2</v>
      </c>
      <c r="O973" s="126">
        <v>0.17569069600000001</v>
      </c>
      <c r="P973" s="126">
        <v>-7.6337504E-2</v>
      </c>
      <c r="Q973" s="126">
        <v>1.278989245</v>
      </c>
      <c r="R973" s="135">
        <v>5.04E-2</v>
      </c>
      <c r="S973" s="126"/>
      <c r="T973" s="126">
        <v>1.8520312000000001E-2</v>
      </c>
      <c r="U973" s="126">
        <v>0.12530372300000001</v>
      </c>
      <c r="V973" s="126">
        <v>-5.3316501000000002E-2</v>
      </c>
      <c r="W973" s="126">
        <v>0.152406498</v>
      </c>
      <c r="X973" s="126">
        <v>-0.100910782</v>
      </c>
      <c r="Y973" s="126">
        <v>1.1525803960000001</v>
      </c>
      <c r="Z973" s="135">
        <v>2.8799999999999999E-2</v>
      </c>
      <c r="AA973" s="126"/>
      <c r="AB973" s="126"/>
      <c r="AC973" s="126"/>
      <c r="AD973" s="126"/>
      <c r="AE973" s="126"/>
      <c r="AF973" s="135">
        <v>2.1600000000000001E-2</v>
      </c>
      <c r="AG973" s="126">
        <v>0.12640884899999999</v>
      </c>
      <c r="AH973" s="126"/>
      <c r="AI973" s="126"/>
      <c r="AJ973" s="126"/>
      <c r="AK973" s="126"/>
    </row>
    <row r="974" spans="1:37" ht="18" customHeight="1">
      <c r="A974" s="126"/>
      <c r="B974" s="126"/>
      <c r="C974" s="126"/>
      <c r="D974" s="126"/>
      <c r="E974" s="126"/>
      <c r="F974" s="134">
        <v>39052</v>
      </c>
      <c r="G974" s="134">
        <v>41974</v>
      </c>
      <c r="H974" s="134">
        <v>37591</v>
      </c>
      <c r="I974" s="134">
        <v>40148</v>
      </c>
      <c r="J974" s="134">
        <v>39417</v>
      </c>
      <c r="K974" s="126"/>
      <c r="L974" s="126">
        <v>0.162901881</v>
      </c>
      <c r="M974" s="126">
        <v>9.7781324000000003E-2</v>
      </c>
      <c r="N974" s="126">
        <v>-0.110106469</v>
      </c>
      <c r="O974" s="126">
        <v>0.114944221</v>
      </c>
      <c r="P974" s="126">
        <v>3.2035421000000001E-2</v>
      </c>
      <c r="Q974" s="126">
        <v>1.346564291</v>
      </c>
      <c r="R974" s="135">
        <v>6.13E-2</v>
      </c>
      <c r="S974" s="126"/>
      <c r="T974" s="126">
        <v>0.106798614</v>
      </c>
      <c r="U974" s="126">
        <v>7.8593466000000001E-2</v>
      </c>
      <c r="V974" s="126">
        <v>-0.103872702</v>
      </c>
      <c r="W974" s="126">
        <v>8.4059724000000002E-2</v>
      </c>
      <c r="X974" s="126">
        <v>1.0598691E-2</v>
      </c>
      <c r="Y974" s="126">
        <v>1.1926500840000001</v>
      </c>
      <c r="Z974" s="135">
        <v>3.5900000000000001E-2</v>
      </c>
      <c r="AA974" s="126"/>
      <c r="AB974" s="126"/>
      <c r="AC974" s="126"/>
      <c r="AD974" s="126"/>
      <c r="AE974" s="126"/>
      <c r="AF974" s="135">
        <v>2.5499999999999998E-2</v>
      </c>
      <c r="AG974" s="126">
        <v>0.153914207</v>
      </c>
      <c r="AH974" s="126"/>
      <c r="AI974" s="126"/>
      <c r="AJ974" s="126"/>
      <c r="AK974" s="126"/>
    </row>
    <row r="975" spans="1:37" ht="18" customHeight="1">
      <c r="A975" s="126"/>
      <c r="B975" s="126"/>
      <c r="C975" s="126"/>
      <c r="D975" s="126"/>
      <c r="E975" s="126"/>
      <c r="F975" s="134">
        <v>39052</v>
      </c>
      <c r="G975" s="134">
        <v>39417</v>
      </c>
      <c r="H975" s="134">
        <v>38687</v>
      </c>
      <c r="I975" s="134">
        <v>39052</v>
      </c>
      <c r="J975" s="134">
        <v>44896</v>
      </c>
      <c r="K975" s="126"/>
      <c r="L975" s="126">
        <v>0.162901881</v>
      </c>
      <c r="M975" s="126">
        <v>3.2035421000000001E-2</v>
      </c>
      <c r="N975" s="126">
        <v>0.15985938099999999</v>
      </c>
      <c r="O975" s="126">
        <v>0.162901881</v>
      </c>
      <c r="P975" s="126">
        <v>-7.6337504E-2</v>
      </c>
      <c r="Q975" s="126">
        <v>1.554821985</v>
      </c>
      <c r="R975" s="135">
        <v>9.2299999999999993E-2</v>
      </c>
      <c r="S975" s="126"/>
      <c r="T975" s="126">
        <v>0.106798614</v>
      </c>
      <c r="U975" s="126">
        <v>1.0598691E-2</v>
      </c>
      <c r="V975" s="126">
        <v>0.12530372300000001</v>
      </c>
      <c r="W975" s="126">
        <v>0.106798614</v>
      </c>
      <c r="X975" s="126">
        <v>-0.100910782</v>
      </c>
      <c r="Y975" s="126">
        <v>1.282214754</v>
      </c>
      <c r="Z975" s="135">
        <v>5.0999999999999997E-2</v>
      </c>
      <c r="AA975" s="126"/>
      <c r="AB975" s="126"/>
      <c r="AC975" s="126"/>
      <c r="AD975" s="126"/>
      <c r="AE975" s="126"/>
      <c r="AF975" s="135">
        <v>4.1300000000000003E-2</v>
      </c>
      <c r="AG975" s="126">
        <v>0.27260722999999998</v>
      </c>
      <c r="AH975" s="126"/>
      <c r="AI975" s="126"/>
      <c r="AJ975" s="126"/>
      <c r="AK975" s="126"/>
    </row>
    <row r="976" spans="1:37" ht="18" customHeight="1">
      <c r="A976" s="126"/>
      <c r="B976" s="126"/>
      <c r="C976" s="126"/>
      <c r="D976" s="126"/>
      <c r="E976" s="126"/>
      <c r="F976" s="134">
        <v>37956</v>
      </c>
      <c r="G976" s="134">
        <v>44896</v>
      </c>
      <c r="H976" s="134">
        <v>40878</v>
      </c>
      <c r="I976" s="134">
        <v>42339</v>
      </c>
      <c r="J976" s="134">
        <v>43800</v>
      </c>
      <c r="K976" s="126"/>
      <c r="L976" s="126">
        <v>5.7538615000000001E-2</v>
      </c>
      <c r="M976" s="126">
        <v>-7.6337504E-2</v>
      </c>
      <c r="N976" s="126">
        <v>-5.5772149E-2</v>
      </c>
      <c r="O976" s="126">
        <v>4.2629688999999998E-2</v>
      </c>
      <c r="P976" s="126">
        <v>0.14133490000000001</v>
      </c>
      <c r="Q976" s="126">
        <v>1.115601311</v>
      </c>
      <c r="R976" s="135">
        <v>2.2100000000000002E-2</v>
      </c>
      <c r="S976" s="126"/>
      <c r="T976" s="126">
        <v>2.2718952000000001E-2</v>
      </c>
      <c r="U976" s="126">
        <v>-0.100910782</v>
      </c>
      <c r="V976" s="126">
        <v>-5.3316501000000002E-2</v>
      </c>
      <c r="W976" s="126">
        <v>1.8520312000000001E-2</v>
      </c>
      <c r="X976" s="126">
        <v>0.134180562</v>
      </c>
      <c r="Y976" s="126">
        <v>1.021418701</v>
      </c>
      <c r="Z976" s="135">
        <v>4.1999999999999997E-3</v>
      </c>
      <c r="AA976" s="126"/>
      <c r="AB976" s="126"/>
      <c r="AC976" s="126"/>
      <c r="AD976" s="126"/>
      <c r="AE976" s="126"/>
      <c r="AF976" s="135">
        <v>1.7899999999999999E-2</v>
      </c>
      <c r="AG976" s="126">
        <v>9.418261E-2</v>
      </c>
      <c r="AH976" s="126"/>
      <c r="AI976" s="126"/>
      <c r="AJ976" s="126"/>
      <c r="AK976" s="126"/>
    </row>
    <row r="977" spans="1:37" ht="18" customHeight="1">
      <c r="A977" s="126"/>
      <c r="B977" s="126"/>
      <c r="C977" s="126"/>
      <c r="D977" s="126"/>
      <c r="E977" s="126"/>
      <c r="F977" s="134">
        <v>37956</v>
      </c>
      <c r="G977" s="134">
        <v>43435</v>
      </c>
      <c r="H977" s="134">
        <v>42705</v>
      </c>
      <c r="I977" s="134">
        <v>44166</v>
      </c>
      <c r="J977" s="134">
        <v>40878</v>
      </c>
      <c r="K977" s="126"/>
      <c r="L977" s="126">
        <v>5.7538615000000001E-2</v>
      </c>
      <c r="M977" s="126">
        <v>-1.2468648000000001E-2</v>
      </c>
      <c r="N977" s="126">
        <v>4.8077380000000003E-2</v>
      </c>
      <c r="O977" s="126">
        <v>-2.7078563999999999E-2</v>
      </c>
      <c r="P977" s="126">
        <v>-5.5772149E-2</v>
      </c>
      <c r="Q977" s="126">
        <v>1.010349827</v>
      </c>
      <c r="R977" s="135">
        <v>2.0999999999999999E-3</v>
      </c>
      <c r="S977" s="126"/>
      <c r="T977" s="126">
        <v>2.2718952000000001E-2</v>
      </c>
      <c r="U977" s="126">
        <v>-2.5883666999999999E-2</v>
      </c>
      <c r="V977" s="126">
        <v>3.7457123000000002E-2</v>
      </c>
      <c r="W977" s="126">
        <v>-2.9131743000000002E-2</v>
      </c>
      <c r="X977" s="126">
        <v>-5.3316501000000002E-2</v>
      </c>
      <c r="Y977" s="126">
        <v>0.95298526699999997</v>
      </c>
      <c r="Z977" s="135">
        <v>-9.5999999999999992E-3</v>
      </c>
      <c r="AA977" s="126"/>
      <c r="AB977" s="126"/>
      <c r="AC977" s="126"/>
      <c r="AD977" s="126"/>
      <c r="AE977" s="126"/>
      <c r="AF977" s="135">
        <v>1.1599999999999999E-2</v>
      </c>
      <c r="AG977" s="126">
        <v>5.7364560000000002E-2</v>
      </c>
      <c r="AH977" s="126"/>
      <c r="AI977" s="126"/>
      <c r="AJ977" s="126"/>
      <c r="AK977" s="126"/>
    </row>
    <row r="978" spans="1:37" ht="18" customHeight="1">
      <c r="A978" s="126"/>
      <c r="B978" s="126"/>
      <c r="C978" s="126"/>
      <c r="D978" s="126"/>
      <c r="E978" s="126"/>
      <c r="F978" s="134">
        <v>43800</v>
      </c>
      <c r="G978" s="134">
        <v>44531</v>
      </c>
      <c r="H978" s="134">
        <v>43800</v>
      </c>
      <c r="I978" s="134">
        <v>39417</v>
      </c>
      <c r="J978" s="134">
        <v>37591</v>
      </c>
      <c r="K978" s="126"/>
      <c r="L978" s="126">
        <v>0.14133490000000001</v>
      </c>
      <c r="M978" s="126">
        <v>0.16416114700000001</v>
      </c>
      <c r="N978" s="126">
        <v>0.14133490000000001</v>
      </c>
      <c r="O978" s="126">
        <v>3.2035421000000001E-2</v>
      </c>
      <c r="P978" s="126">
        <v>-0.110106469</v>
      </c>
      <c r="Q978" s="126">
        <v>1.4459403909999999</v>
      </c>
      <c r="R978" s="135">
        <v>7.6499999999999999E-2</v>
      </c>
      <c r="S978" s="126"/>
      <c r="T978" s="126">
        <v>0.134180562</v>
      </c>
      <c r="U978" s="126">
        <v>0.116135562</v>
      </c>
      <c r="V978" s="126">
        <v>0.134180562</v>
      </c>
      <c r="W978" s="126">
        <v>1.0598691E-2</v>
      </c>
      <c r="X978" s="126">
        <v>-0.103872702</v>
      </c>
      <c r="Y978" s="126">
        <v>1.338062503</v>
      </c>
      <c r="Z978" s="135">
        <v>0.06</v>
      </c>
      <c r="AA978" s="126"/>
      <c r="AB978" s="126"/>
      <c r="AC978" s="126"/>
      <c r="AD978" s="126"/>
      <c r="AE978" s="126"/>
      <c r="AF978" s="135">
        <v>1.66E-2</v>
      </c>
      <c r="AG978" s="126">
        <v>0.107877889</v>
      </c>
      <c r="AH978" s="126"/>
      <c r="AI978" s="126"/>
      <c r="AJ978" s="126"/>
      <c r="AK978" s="126"/>
    </row>
    <row r="979" spans="1:37" ht="18" customHeight="1">
      <c r="A979" s="126"/>
      <c r="B979" s="126"/>
      <c r="C979" s="126"/>
      <c r="D979" s="126"/>
      <c r="E979" s="126"/>
      <c r="F979" s="134">
        <v>37956</v>
      </c>
      <c r="G979" s="134">
        <v>37956</v>
      </c>
      <c r="H979" s="134">
        <v>40148</v>
      </c>
      <c r="I979" s="134">
        <v>44531</v>
      </c>
      <c r="J979" s="134">
        <v>44531</v>
      </c>
      <c r="K979" s="126"/>
      <c r="L979" s="126">
        <v>5.7538615000000001E-2</v>
      </c>
      <c r="M979" s="126">
        <v>5.7538615000000001E-2</v>
      </c>
      <c r="N979" s="126">
        <v>0.114944221</v>
      </c>
      <c r="O979" s="126">
        <v>0.16416114700000001</v>
      </c>
      <c r="P979" s="126">
        <v>0.16416114700000001</v>
      </c>
      <c r="Q979" s="126">
        <v>1.7477753389999999</v>
      </c>
      <c r="R979" s="135">
        <v>0.1181</v>
      </c>
      <c r="S979" s="126"/>
      <c r="T979" s="126">
        <v>2.2718952000000001E-2</v>
      </c>
      <c r="U979" s="126">
        <v>2.2718952000000001E-2</v>
      </c>
      <c r="V979" s="126">
        <v>8.4059724000000002E-2</v>
      </c>
      <c r="W979" s="126">
        <v>0.116135562</v>
      </c>
      <c r="X979" s="126">
        <v>0.116135562</v>
      </c>
      <c r="Y979" s="126">
        <v>1.435866863</v>
      </c>
      <c r="Z979" s="135">
        <v>7.4999999999999997E-2</v>
      </c>
      <c r="AA979" s="126"/>
      <c r="AB979" s="126"/>
      <c r="AC979" s="126"/>
      <c r="AD979" s="126"/>
      <c r="AE979" s="126"/>
      <c r="AF979" s="135">
        <v>4.3099999999999999E-2</v>
      </c>
      <c r="AG979" s="126">
        <v>0.31190847599999999</v>
      </c>
      <c r="AH979" s="126"/>
      <c r="AI979" s="126"/>
      <c r="AJ979" s="126"/>
      <c r="AK979" s="126"/>
    </row>
    <row r="980" spans="1:37" ht="18" customHeight="1">
      <c r="A980" s="126"/>
      <c r="B980" s="126"/>
      <c r="C980" s="126"/>
      <c r="D980" s="126"/>
      <c r="E980" s="126"/>
      <c r="F980" s="134">
        <v>41609</v>
      </c>
      <c r="G980" s="134">
        <v>38322</v>
      </c>
      <c r="H980" s="134">
        <v>41609</v>
      </c>
      <c r="I980" s="134">
        <v>43070</v>
      </c>
      <c r="J980" s="134">
        <v>44166</v>
      </c>
      <c r="K980" s="126"/>
      <c r="L980" s="126">
        <v>0.17569069600000001</v>
      </c>
      <c r="M980" s="126">
        <v>0.22464052400000001</v>
      </c>
      <c r="N980" s="126">
        <v>0.17569069600000001</v>
      </c>
      <c r="O980" s="126">
        <v>5.8498151999999998E-2</v>
      </c>
      <c r="P980" s="126">
        <v>-2.7078563999999999E-2</v>
      </c>
      <c r="Q980" s="126">
        <v>1.8357286820000001</v>
      </c>
      <c r="R980" s="135">
        <v>0.12920000000000001</v>
      </c>
      <c r="S980" s="126"/>
      <c r="T980" s="126">
        <v>0.152406498</v>
      </c>
      <c r="U980" s="126">
        <v>0.13047150199999999</v>
      </c>
      <c r="V980" s="126">
        <v>0.152406498</v>
      </c>
      <c r="W980" s="126">
        <v>4.6875676999999998E-2</v>
      </c>
      <c r="X980" s="126">
        <v>-2.9131743000000002E-2</v>
      </c>
      <c r="Y980" s="126">
        <v>1.573068913</v>
      </c>
      <c r="Z980" s="135">
        <v>9.4799999999999995E-2</v>
      </c>
      <c r="AA980" s="126"/>
      <c r="AB980" s="126"/>
      <c r="AC980" s="126"/>
      <c r="AD980" s="126"/>
      <c r="AE980" s="126"/>
      <c r="AF980" s="135">
        <v>3.4299999999999997E-2</v>
      </c>
      <c r="AG980" s="126">
        <v>0.26265976899999999</v>
      </c>
      <c r="AH980" s="126"/>
      <c r="AI980" s="126"/>
      <c r="AJ980" s="126"/>
      <c r="AK980" s="126"/>
    </row>
    <row r="981" spans="1:37" ht="18" customHeight="1">
      <c r="A981" s="126"/>
      <c r="B981" s="126"/>
      <c r="C981" s="126"/>
      <c r="D981" s="126"/>
      <c r="E981" s="126"/>
      <c r="F981" s="134">
        <v>38322</v>
      </c>
      <c r="G981" s="134">
        <v>38687</v>
      </c>
      <c r="H981" s="134">
        <v>40513</v>
      </c>
      <c r="I981" s="134">
        <v>39417</v>
      </c>
      <c r="J981" s="134">
        <v>41974</v>
      </c>
      <c r="K981" s="126"/>
      <c r="L981" s="126">
        <v>0.22464052400000001</v>
      </c>
      <c r="M981" s="126">
        <v>0.15985938099999999</v>
      </c>
      <c r="N981" s="126">
        <v>-2.3338489999999998E-3</v>
      </c>
      <c r="O981" s="126">
        <v>3.2035421000000001E-2</v>
      </c>
      <c r="P981" s="126">
        <v>9.7781324000000003E-2</v>
      </c>
      <c r="Q981" s="126">
        <v>1.6685964120000001</v>
      </c>
      <c r="R981" s="135">
        <v>0.10780000000000001</v>
      </c>
      <c r="S981" s="126"/>
      <c r="T981" s="126">
        <v>0.13047150199999999</v>
      </c>
      <c r="U981" s="126">
        <v>0.12530372300000001</v>
      </c>
      <c r="V981" s="126">
        <v>-1.3027189E-2</v>
      </c>
      <c r="W981" s="126">
        <v>1.0598691E-2</v>
      </c>
      <c r="X981" s="126">
        <v>7.8593466000000001E-2</v>
      </c>
      <c r="Y981" s="126">
        <v>1.3936694940000001</v>
      </c>
      <c r="Z981" s="135">
        <v>6.8599999999999994E-2</v>
      </c>
      <c r="AA981" s="126"/>
      <c r="AB981" s="126"/>
      <c r="AC981" s="126"/>
      <c r="AD981" s="126"/>
      <c r="AE981" s="126"/>
      <c r="AF981" s="135">
        <v>3.9199999999999999E-2</v>
      </c>
      <c r="AG981" s="126">
        <v>0.27492691800000002</v>
      </c>
      <c r="AH981" s="126"/>
      <c r="AI981" s="126"/>
      <c r="AJ981" s="126"/>
      <c r="AK981" s="126"/>
    </row>
    <row r="982" spans="1:37" ht="18" customHeight="1">
      <c r="A982" s="126"/>
      <c r="B982" s="126"/>
      <c r="C982" s="126"/>
      <c r="D982" s="126"/>
      <c r="E982" s="126"/>
      <c r="F982" s="134">
        <v>42339</v>
      </c>
      <c r="G982" s="134">
        <v>43800</v>
      </c>
      <c r="H982" s="134">
        <v>37591</v>
      </c>
      <c r="I982" s="134">
        <v>43800</v>
      </c>
      <c r="J982" s="134">
        <v>38322</v>
      </c>
      <c r="K982" s="126"/>
      <c r="L982" s="126">
        <v>4.2629688999999998E-2</v>
      </c>
      <c r="M982" s="126">
        <v>0.14133490000000001</v>
      </c>
      <c r="N982" s="126">
        <v>-0.110106469</v>
      </c>
      <c r="O982" s="126">
        <v>0.14133490000000001</v>
      </c>
      <c r="P982" s="126">
        <v>0.22464052400000001</v>
      </c>
      <c r="Q982" s="126">
        <v>1.5524487840000001</v>
      </c>
      <c r="R982" s="135">
        <v>9.1999999999999998E-2</v>
      </c>
      <c r="S982" s="126"/>
      <c r="T982" s="126">
        <v>1.8520312000000001E-2</v>
      </c>
      <c r="U982" s="126">
        <v>0.134180562</v>
      </c>
      <c r="V982" s="126">
        <v>-0.103872702</v>
      </c>
      <c r="W982" s="126">
        <v>0.134180562</v>
      </c>
      <c r="X982" s="126">
        <v>0.13047150199999999</v>
      </c>
      <c r="Y982" s="126">
        <v>1.3681784210000001</v>
      </c>
      <c r="Z982" s="135">
        <v>6.4699999999999994E-2</v>
      </c>
      <c r="AA982" s="126"/>
      <c r="AB982" s="126"/>
      <c r="AC982" s="126"/>
      <c r="AD982" s="126"/>
      <c r="AE982" s="126"/>
      <c r="AF982" s="135">
        <v>2.7199999999999998E-2</v>
      </c>
      <c r="AG982" s="126">
        <v>0.18427036299999999</v>
      </c>
      <c r="AH982" s="126"/>
      <c r="AI982" s="126"/>
      <c r="AJ982" s="126"/>
      <c r="AK982" s="126"/>
    </row>
    <row r="983" spans="1:37" ht="18" customHeight="1">
      <c r="A983" s="126"/>
      <c r="B983" s="126"/>
      <c r="C983" s="126"/>
      <c r="D983" s="126"/>
      <c r="E983" s="126"/>
      <c r="F983" s="134">
        <v>44531</v>
      </c>
      <c r="G983" s="134">
        <v>38687</v>
      </c>
      <c r="H983" s="134">
        <v>43435</v>
      </c>
      <c r="I983" s="134">
        <v>37591</v>
      </c>
      <c r="J983" s="134">
        <v>40878</v>
      </c>
      <c r="K983" s="126"/>
      <c r="L983" s="126">
        <v>0.16416114700000001</v>
      </c>
      <c r="M983" s="126">
        <v>0.15985938099999999</v>
      </c>
      <c r="N983" s="126">
        <v>-1.2468648000000001E-2</v>
      </c>
      <c r="O983" s="126">
        <v>-0.110106469</v>
      </c>
      <c r="P983" s="126">
        <v>-5.5772149E-2</v>
      </c>
      <c r="Q983" s="126">
        <v>1.156818151</v>
      </c>
      <c r="R983" s="135">
        <v>2.9600000000000001E-2</v>
      </c>
      <c r="S983" s="126"/>
      <c r="T983" s="126">
        <v>0.116135562</v>
      </c>
      <c r="U983" s="126">
        <v>0.12530372300000001</v>
      </c>
      <c r="V983" s="126">
        <v>-2.5883666999999999E-2</v>
      </c>
      <c r="W983" s="126">
        <v>-0.103872702</v>
      </c>
      <c r="X983" s="126">
        <v>-5.3316501000000002E-2</v>
      </c>
      <c r="Y983" s="126">
        <v>1.0601033630000001</v>
      </c>
      <c r="Z983" s="135">
        <v>1.17E-2</v>
      </c>
      <c r="AA983" s="126"/>
      <c r="AB983" s="126"/>
      <c r="AC983" s="126"/>
      <c r="AD983" s="126"/>
      <c r="AE983" s="126"/>
      <c r="AF983" s="135">
        <v>1.78E-2</v>
      </c>
      <c r="AG983" s="126">
        <v>9.6714787999999996E-2</v>
      </c>
      <c r="AH983" s="126"/>
      <c r="AI983" s="126"/>
      <c r="AJ983" s="126"/>
      <c r="AK983" s="126"/>
    </row>
    <row r="984" spans="1:37" ht="18" customHeight="1">
      <c r="A984" s="126"/>
      <c r="B984" s="126"/>
      <c r="C984" s="126"/>
      <c r="D984" s="126"/>
      <c r="E984" s="126"/>
      <c r="F984" s="134">
        <v>44896</v>
      </c>
      <c r="G984" s="134">
        <v>39052</v>
      </c>
      <c r="H984" s="134">
        <v>41974</v>
      </c>
      <c r="I984" s="134">
        <v>42339</v>
      </c>
      <c r="J984" s="134">
        <v>43435</v>
      </c>
      <c r="K984" s="126"/>
      <c r="L984" s="126">
        <v>-7.6337504E-2</v>
      </c>
      <c r="M984" s="126">
        <v>0.162901881</v>
      </c>
      <c r="N984" s="126">
        <v>9.7781324000000003E-2</v>
      </c>
      <c r="O984" s="126">
        <v>4.2629688999999998E-2</v>
      </c>
      <c r="P984" s="126">
        <v>-1.2468648000000001E-2</v>
      </c>
      <c r="Q984" s="126">
        <v>1.239250476</v>
      </c>
      <c r="R984" s="135">
        <v>4.3799999999999999E-2</v>
      </c>
      <c r="S984" s="126"/>
      <c r="T984" s="126">
        <v>-0.100910782</v>
      </c>
      <c r="U984" s="126">
        <v>0.106798614</v>
      </c>
      <c r="V984" s="126">
        <v>7.8593466000000001E-2</v>
      </c>
      <c r="W984" s="126">
        <v>1.8520312000000001E-2</v>
      </c>
      <c r="X984" s="126">
        <v>-2.5883666999999999E-2</v>
      </c>
      <c r="Y984" s="126">
        <v>1.080169468</v>
      </c>
      <c r="Z984" s="135">
        <v>1.55E-2</v>
      </c>
      <c r="AA984" s="126"/>
      <c r="AB984" s="126"/>
      <c r="AC984" s="126"/>
      <c r="AD984" s="126"/>
      <c r="AE984" s="126"/>
      <c r="AF984" s="135">
        <v>2.8299999999999999E-2</v>
      </c>
      <c r="AG984" s="126">
        <v>0.159081009</v>
      </c>
      <c r="AH984" s="126"/>
      <c r="AI984" s="126"/>
      <c r="AJ984" s="126"/>
      <c r="AK984" s="126"/>
    </row>
    <row r="985" spans="1:37" ht="18" customHeight="1">
      <c r="A985" s="126"/>
      <c r="B985" s="126"/>
      <c r="C985" s="126"/>
      <c r="D985" s="126"/>
      <c r="E985" s="126"/>
      <c r="F985" s="134">
        <v>43800</v>
      </c>
      <c r="G985" s="134">
        <v>41974</v>
      </c>
      <c r="H985" s="134">
        <v>42339</v>
      </c>
      <c r="I985" s="134">
        <v>40148</v>
      </c>
      <c r="J985" s="134">
        <v>44531</v>
      </c>
      <c r="K985" s="126"/>
      <c r="L985" s="126">
        <v>0.14133490000000001</v>
      </c>
      <c r="M985" s="126">
        <v>9.7781324000000003E-2</v>
      </c>
      <c r="N985" s="126">
        <v>4.2629688999999998E-2</v>
      </c>
      <c r="O985" s="126">
        <v>0.114944221</v>
      </c>
      <c r="P985" s="126">
        <v>0.16416114700000001</v>
      </c>
      <c r="Q985" s="126">
        <v>1.7521634500000001</v>
      </c>
      <c r="R985" s="135">
        <v>0.1187</v>
      </c>
      <c r="S985" s="126"/>
      <c r="T985" s="126">
        <v>0.134180562</v>
      </c>
      <c r="U985" s="126">
        <v>7.8593466000000001E-2</v>
      </c>
      <c r="V985" s="126">
        <v>1.8520312000000001E-2</v>
      </c>
      <c r="W985" s="126">
        <v>8.4059724000000002E-2</v>
      </c>
      <c r="X985" s="126">
        <v>0.116135562</v>
      </c>
      <c r="Y985" s="126">
        <v>1.539549168</v>
      </c>
      <c r="Z985" s="135">
        <v>9.01E-2</v>
      </c>
      <c r="AA985" s="126"/>
      <c r="AB985" s="126"/>
      <c r="AC985" s="126"/>
      <c r="AD985" s="126"/>
      <c r="AE985" s="126"/>
      <c r="AF985" s="135">
        <v>2.86E-2</v>
      </c>
      <c r="AG985" s="126">
        <v>0.21261428199999999</v>
      </c>
      <c r="AH985" s="126"/>
      <c r="AI985" s="126"/>
      <c r="AJ985" s="126"/>
      <c r="AK985" s="126"/>
    </row>
    <row r="986" spans="1:37" ht="18" customHeight="1">
      <c r="A986" s="126"/>
      <c r="B986" s="126"/>
      <c r="C986" s="126"/>
      <c r="D986" s="126"/>
      <c r="E986" s="126"/>
      <c r="F986" s="134">
        <v>43800</v>
      </c>
      <c r="G986" s="134">
        <v>38687</v>
      </c>
      <c r="H986" s="134">
        <v>40878</v>
      </c>
      <c r="I986" s="134">
        <v>44531</v>
      </c>
      <c r="J986" s="134">
        <v>37956</v>
      </c>
      <c r="K986" s="126"/>
      <c r="L986" s="126">
        <v>0.14133490000000001</v>
      </c>
      <c r="M986" s="126">
        <v>0.15985938099999999</v>
      </c>
      <c r="N986" s="126">
        <v>-5.5772149E-2</v>
      </c>
      <c r="O986" s="126">
        <v>0.16416114700000001</v>
      </c>
      <c r="P986" s="126">
        <v>5.7538615000000001E-2</v>
      </c>
      <c r="Q986" s="126">
        <v>1.5953958610000001</v>
      </c>
      <c r="R986" s="135">
        <v>9.7900000000000001E-2</v>
      </c>
      <c r="S986" s="126"/>
      <c r="T986" s="126">
        <v>0.134180562</v>
      </c>
      <c r="U986" s="126">
        <v>0.12530372300000001</v>
      </c>
      <c r="V986" s="126">
        <v>-5.3316501000000002E-2</v>
      </c>
      <c r="W986" s="126">
        <v>0.116135562</v>
      </c>
      <c r="X986" s="126">
        <v>2.2718952000000001E-2</v>
      </c>
      <c r="Y986" s="126">
        <v>1.412021405</v>
      </c>
      <c r="Z986" s="135">
        <v>7.1400000000000005E-2</v>
      </c>
      <c r="AA986" s="126"/>
      <c r="AB986" s="126"/>
      <c r="AC986" s="126"/>
      <c r="AD986" s="126"/>
      <c r="AE986" s="126"/>
      <c r="AF986" s="135">
        <v>2.6499999999999999E-2</v>
      </c>
      <c r="AG986" s="126">
        <v>0.18337445599999999</v>
      </c>
      <c r="AH986" s="126"/>
      <c r="AI986" s="126"/>
      <c r="AJ986" s="126"/>
      <c r="AK986" s="126"/>
    </row>
    <row r="987" spans="1:37" ht="18" customHeight="1">
      <c r="A987" s="126"/>
      <c r="B987" s="126"/>
      <c r="C987" s="126"/>
      <c r="D987" s="126"/>
      <c r="E987" s="126"/>
      <c r="F987" s="134">
        <v>42339</v>
      </c>
      <c r="G987" s="134">
        <v>40878</v>
      </c>
      <c r="H987" s="134">
        <v>41609</v>
      </c>
      <c r="I987" s="134">
        <v>37591</v>
      </c>
      <c r="J987" s="134">
        <v>42705</v>
      </c>
      <c r="K987" s="126"/>
      <c r="L987" s="126">
        <v>4.2629688999999998E-2</v>
      </c>
      <c r="M987" s="126">
        <v>-5.5772149E-2</v>
      </c>
      <c r="N987" s="126">
        <v>0.17569069600000001</v>
      </c>
      <c r="O987" s="126">
        <v>-0.110106469</v>
      </c>
      <c r="P987" s="126">
        <v>4.8077380000000003E-2</v>
      </c>
      <c r="Q987" s="126">
        <v>1.1057448139999999</v>
      </c>
      <c r="R987" s="135">
        <v>2.0299999999999999E-2</v>
      </c>
      <c r="S987" s="126"/>
      <c r="T987" s="126">
        <v>1.8520312000000001E-2</v>
      </c>
      <c r="U987" s="126">
        <v>-5.3316501000000002E-2</v>
      </c>
      <c r="V987" s="126">
        <v>0.152406498</v>
      </c>
      <c r="W987" s="126">
        <v>-0.103872702</v>
      </c>
      <c r="X987" s="126">
        <v>3.7457123000000002E-2</v>
      </c>
      <c r="Y987" s="126">
        <v>1.0525278330000001</v>
      </c>
      <c r="Z987" s="135">
        <v>1.03E-2</v>
      </c>
      <c r="AA987" s="126"/>
      <c r="AB987" s="126"/>
      <c r="AC987" s="126"/>
      <c r="AD987" s="126"/>
      <c r="AE987" s="126"/>
      <c r="AF987" s="135">
        <v>0.01</v>
      </c>
      <c r="AG987" s="126">
        <v>5.3216980999999997E-2</v>
      </c>
      <c r="AH987" s="126"/>
      <c r="AI987" s="126"/>
      <c r="AJ987" s="126"/>
      <c r="AK987" s="126"/>
    </row>
    <row r="988" spans="1:37" ht="18" customHeight="1">
      <c r="A988" s="126"/>
      <c r="B988" s="126"/>
      <c r="C988" s="126"/>
      <c r="D988" s="126"/>
      <c r="E988" s="126"/>
      <c r="F988" s="134">
        <v>42339</v>
      </c>
      <c r="G988" s="134">
        <v>40513</v>
      </c>
      <c r="H988" s="134">
        <v>39052</v>
      </c>
      <c r="I988" s="134">
        <v>38687</v>
      </c>
      <c r="J988" s="134">
        <v>42705</v>
      </c>
      <c r="K988" s="126"/>
      <c r="L988" s="126">
        <v>4.2629688999999998E-2</v>
      </c>
      <c r="M988" s="126">
        <v>-2.3338489999999998E-3</v>
      </c>
      <c r="N988" s="126">
        <v>0.162901881</v>
      </c>
      <c r="O988" s="126">
        <v>0.15985938099999999</v>
      </c>
      <c r="P988" s="126">
        <v>4.8077380000000003E-2</v>
      </c>
      <c r="Q988" s="126">
        <v>1.508528213</v>
      </c>
      <c r="R988" s="135">
        <v>8.5699999999999998E-2</v>
      </c>
      <c r="S988" s="126"/>
      <c r="T988" s="126">
        <v>1.8520312000000001E-2</v>
      </c>
      <c r="U988" s="126">
        <v>-1.3027189E-2</v>
      </c>
      <c r="V988" s="126">
        <v>0.106798614</v>
      </c>
      <c r="W988" s="126">
        <v>0.12530372300000001</v>
      </c>
      <c r="X988" s="126">
        <v>3.7457123000000002E-2</v>
      </c>
      <c r="Y988" s="126">
        <v>1.316599903</v>
      </c>
      <c r="Z988" s="135">
        <v>5.6599999999999998E-2</v>
      </c>
      <c r="AA988" s="126"/>
      <c r="AB988" s="126"/>
      <c r="AC988" s="126"/>
      <c r="AD988" s="126"/>
      <c r="AE988" s="126"/>
      <c r="AF988" s="135">
        <v>2.92E-2</v>
      </c>
      <c r="AG988" s="126">
        <v>0.19192830899999999</v>
      </c>
      <c r="AH988" s="126"/>
      <c r="AI988" s="126"/>
      <c r="AJ988" s="126"/>
      <c r="AK988" s="126"/>
    </row>
    <row r="989" spans="1:37" ht="18" customHeight="1">
      <c r="A989" s="126"/>
      <c r="B989" s="126"/>
      <c r="C989" s="126"/>
      <c r="D989" s="126"/>
      <c r="E989" s="126"/>
      <c r="F989" s="134">
        <v>40148</v>
      </c>
      <c r="G989" s="134">
        <v>43800</v>
      </c>
      <c r="H989" s="134">
        <v>38687</v>
      </c>
      <c r="I989" s="134">
        <v>44896</v>
      </c>
      <c r="J989" s="134">
        <v>43435</v>
      </c>
      <c r="K989" s="126"/>
      <c r="L989" s="126">
        <v>0.114944221</v>
      </c>
      <c r="M989" s="126">
        <v>0.14133490000000001</v>
      </c>
      <c r="N989" s="126">
        <v>0.15985938099999999</v>
      </c>
      <c r="O989" s="126">
        <v>-7.6337504E-2</v>
      </c>
      <c r="P989" s="126">
        <v>-1.2468648000000001E-2</v>
      </c>
      <c r="Q989" s="126">
        <v>1.3872624579999999</v>
      </c>
      <c r="R989" s="135">
        <v>6.7699999999999996E-2</v>
      </c>
      <c r="S989" s="126"/>
      <c r="T989" s="126">
        <v>8.4059724000000002E-2</v>
      </c>
      <c r="U989" s="126">
        <v>0.134180562</v>
      </c>
      <c r="V989" s="126">
        <v>0.12530372300000001</v>
      </c>
      <c r="W989" s="126">
        <v>-0.100910782</v>
      </c>
      <c r="X989" s="126">
        <v>-2.5883666999999999E-2</v>
      </c>
      <c r="Y989" s="126">
        <v>1.242033009</v>
      </c>
      <c r="Z989" s="135">
        <v>4.4299999999999999E-2</v>
      </c>
      <c r="AA989" s="126"/>
      <c r="AB989" s="126"/>
      <c r="AC989" s="126"/>
      <c r="AD989" s="126"/>
      <c r="AE989" s="126"/>
      <c r="AF989" s="135">
        <v>2.3400000000000001E-2</v>
      </c>
      <c r="AG989" s="126">
        <v>0.14522944900000001</v>
      </c>
      <c r="AH989" s="126"/>
      <c r="AI989" s="126"/>
      <c r="AJ989" s="126"/>
      <c r="AK989" s="126"/>
    </row>
    <row r="990" spans="1:37" ht="18" customHeight="1">
      <c r="A990" s="126"/>
      <c r="B990" s="126"/>
      <c r="C990" s="126"/>
      <c r="D990" s="126"/>
      <c r="E990" s="126"/>
      <c r="F990" s="134">
        <v>41609</v>
      </c>
      <c r="G990" s="134">
        <v>40148</v>
      </c>
      <c r="H990" s="134">
        <v>42339</v>
      </c>
      <c r="I990" s="134">
        <v>42339</v>
      </c>
      <c r="J990" s="134">
        <v>43800</v>
      </c>
      <c r="K990" s="126"/>
      <c r="L990" s="126">
        <v>0.17569069600000001</v>
      </c>
      <c r="M990" s="126">
        <v>0.114944221</v>
      </c>
      <c r="N990" s="126">
        <v>4.2629688999999998E-2</v>
      </c>
      <c r="O990" s="126">
        <v>4.2629688999999998E-2</v>
      </c>
      <c r="P990" s="126">
        <v>0.14133490000000001</v>
      </c>
      <c r="Q990" s="126">
        <v>1.6773735320000001</v>
      </c>
      <c r="R990" s="135">
        <v>0.109</v>
      </c>
      <c r="S990" s="126"/>
      <c r="T990" s="126">
        <v>0.152406498</v>
      </c>
      <c r="U990" s="126">
        <v>8.4059724000000002E-2</v>
      </c>
      <c r="V990" s="126">
        <v>1.8520312000000001E-2</v>
      </c>
      <c r="W990" s="126">
        <v>1.8520312000000001E-2</v>
      </c>
      <c r="X990" s="126">
        <v>0.134180562</v>
      </c>
      <c r="Y990" s="126">
        <v>1.5033371579999999</v>
      </c>
      <c r="Z990" s="135">
        <v>8.5000000000000006E-2</v>
      </c>
      <c r="AA990" s="126"/>
      <c r="AB990" s="126"/>
      <c r="AC990" s="126"/>
      <c r="AD990" s="126"/>
      <c r="AE990" s="126"/>
      <c r="AF990" s="135">
        <v>2.4E-2</v>
      </c>
      <c r="AG990" s="126">
        <v>0.17403637399999999</v>
      </c>
      <c r="AH990" s="126"/>
      <c r="AI990" s="126"/>
      <c r="AJ990" s="126"/>
      <c r="AK990" s="126"/>
    </row>
    <row r="991" spans="1:37" ht="18" customHeight="1">
      <c r="A991" s="126"/>
      <c r="B991" s="126"/>
      <c r="C991" s="126"/>
      <c r="D991" s="126"/>
      <c r="E991" s="126"/>
      <c r="F991" s="134">
        <v>42339</v>
      </c>
      <c r="G991" s="134">
        <v>43435</v>
      </c>
      <c r="H991" s="134">
        <v>41974</v>
      </c>
      <c r="I991" s="134">
        <v>44166</v>
      </c>
      <c r="J991" s="134">
        <v>42705</v>
      </c>
      <c r="K991" s="126"/>
      <c r="L991" s="126">
        <v>4.2629688999999998E-2</v>
      </c>
      <c r="M991" s="126">
        <v>-1.2468648000000001E-2</v>
      </c>
      <c r="N991" s="126">
        <v>9.7781324000000003E-2</v>
      </c>
      <c r="O991" s="126">
        <v>-2.7078563999999999E-2</v>
      </c>
      <c r="P991" s="126">
        <v>4.8077380000000003E-2</v>
      </c>
      <c r="Q991" s="126">
        <v>1.160604722</v>
      </c>
      <c r="R991" s="135">
        <v>3.0200000000000001E-2</v>
      </c>
      <c r="S991" s="126"/>
      <c r="T991" s="126">
        <v>1.8520312000000001E-2</v>
      </c>
      <c r="U991" s="126">
        <v>-2.5883666999999999E-2</v>
      </c>
      <c r="V991" s="126">
        <v>7.8593466000000001E-2</v>
      </c>
      <c r="W991" s="126">
        <v>-2.9131743000000002E-2</v>
      </c>
      <c r="X991" s="126">
        <v>3.7457123000000002E-2</v>
      </c>
      <c r="Y991" s="126">
        <v>1.082805644</v>
      </c>
      <c r="Z991" s="135">
        <v>1.6E-2</v>
      </c>
      <c r="AA991" s="126"/>
      <c r="AB991" s="126"/>
      <c r="AC991" s="126"/>
      <c r="AD991" s="126"/>
      <c r="AE991" s="126"/>
      <c r="AF991" s="135">
        <v>1.4200000000000001E-2</v>
      </c>
      <c r="AG991" s="126">
        <v>7.7799077999999994E-2</v>
      </c>
      <c r="AH991" s="126"/>
      <c r="AI991" s="126"/>
      <c r="AJ991" s="126"/>
      <c r="AK991" s="126"/>
    </row>
    <row r="992" spans="1:37" ht="18" customHeight="1">
      <c r="A992" s="126"/>
      <c r="B992" s="126"/>
      <c r="C992" s="126"/>
      <c r="D992" s="126"/>
      <c r="E992" s="126"/>
      <c r="F992" s="134">
        <v>41609</v>
      </c>
      <c r="G992" s="134">
        <v>40148</v>
      </c>
      <c r="H992" s="134">
        <v>41244</v>
      </c>
      <c r="I992" s="134">
        <v>42705</v>
      </c>
      <c r="J992" s="134">
        <v>44896</v>
      </c>
      <c r="K992" s="126"/>
      <c r="L992" s="126">
        <v>0.17569069600000001</v>
      </c>
      <c r="M992" s="126">
        <v>0.114944221</v>
      </c>
      <c r="N992" s="126">
        <v>0.103943622</v>
      </c>
      <c r="O992" s="126">
        <v>4.8077380000000003E-2</v>
      </c>
      <c r="P992" s="126">
        <v>-7.6337504E-2</v>
      </c>
      <c r="Q992" s="126">
        <v>1.4424144569999999</v>
      </c>
      <c r="R992" s="135">
        <v>7.5999999999999998E-2</v>
      </c>
      <c r="S992" s="126"/>
      <c r="T992" s="126">
        <v>0.152406498</v>
      </c>
      <c r="U992" s="126">
        <v>8.4059724000000002E-2</v>
      </c>
      <c r="V992" s="126">
        <v>0.100915194</v>
      </c>
      <c r="W992" s="126">
        <v>3.7457123000000002E-2</v>
      </c>
      <c r="X992" s="126">
        <v>-0.100910782</v>
      </c>
      <c r="Y992" s="126">
        <v>1.315119792</v>
      </c>
      <c r="Z992" s="135">
        <v>5.6300000000000003E-2</v>
      </c>
      <c r="AA992" s="126"/>
      <c r="AB992" s="126"/>
      <c r="AC992" s="126"/>
      <c r="AD992" s="126"/>
      <c r="AE992" s="126"/>
      <c r="AF992" s="135">
        <v>1.9699999999999999E-2</v>
      </c>
      <c r="AG992" s="126">
        <v>0.127294665</v>
      </c>
      <c r="AH992" s="126"/>
      <c r="AI992" s="126"/>
      <c r="AJ992" s="126"/>
      <c r="AK992" s="126"/>
    </row>
    <row r="993" spans="1:37" ht="18" customHeight="1">
      <c r="A993" s="126"/>
      <c r="B993" s="126"/>
      <c r="C993" s="126"/>
      <c r="D993" s="126"/>
      <c r="E993" s="126"/>
      <c r="F993" s="134">
        <v>38687</v>
      </c>
      <c r="G993" s="134">
        <v>42339</v>
      </c>
      <c r="H993" s="134">
        <v>39417</v>
      </c>
      <c r="I993" s="134">
        <v>41974</v>
      </c>
      <c r="J993" s="134">
        <v>37591</v>
      </c>
      <c r="K993" s="126"/>
      <c r="L993" s="126">
        <v>0.15985938099999999</v>
      </c>
      <c r="M993" s="126">
        <v>4.2629688999999998E-2</v>
      </c>
      <c r="N993" s="126">
        <v>3.2035421000000001E-2</v>
      </c>
      <c r="O993" s="126">
        <v>9.7781324000000003E-2</v>
      </c>
      <c r="P993" s="126">
        <v>-0.110106469</v>
      </c>
      <c r="Q993" s="126">
        <v>1.2488203019999999</v>
      </c>
      <c r="R993" s="135">
        <v>4.5400000000000003E-2</v>
      </c>
      <c r="S993" s="126"/>
      <c r="T993" s="126">
        <v>0.12530372300000001</v>
      </c>
      <c r="U993" s="126">
        <v>1.8520312000000001E-2</v>
      </c>
      <c r="V993" s="126">
        <v>1.0598691E-2</v>
      </c>
      <c r="W993" s="126">
        <v>7.8593466000000001E-2</v>
      </c>
      <c r="X993" s="126">
        <v>-0.103872702</v>
      </c>
      <c r="Y993" s="126">
        <v>1.1378533829999999</v>
      </c>
      <c r="Z993" s="135">
        <v>2.6200000000000001E-2</v>
      </c>
      <c r="AA993" s="126"/>
      <c r="AB993" s="126"/>
      <c r="AC993" s="126"/>
      <c r="AD993" s="126"/>
      <c r="AE993" s="126"/>
      <c r="AF993" s="135">
        <v>1.9300000000000001E-2</v>
      </c>
      <c r="AG993" s="126">
        <v>0.110966919</v>
      </c>
      <c r="AH993" s="126"/>
      <c r="AI993" s="126"/>
      <c r="AJ993" s="126"/>
      <c r="AK993" s="126"/>
    </row>
    <row r="994" spans="1:37" ht="18" customHeight="1">
      <c r="A994" s="126"/>
      <c r="B994" s="126"/>
      <c r="C994" s="126"/>
      <c r="D994" s="126"/>
      <c r="E994" s="126"/>
      <c r="F994" s="134">
        <v>37956</v>
      </c>
      <c r="G994" s="134">
        <v>44166</v>
      </c>
      <c r="H994" s="134">
        <v>40513</v>
      </c>
      <c r="I994" s="134">
        <v>44531</v>
      </c>
      <c r="J994" s="134">
        <v>44531</v>
      </c>
      <c r="K994" s="126"/>
      <c r="L994" s="126">
        <v>5.7538615000000001E-2</v>
      </c>
      <c r="M994" s="126">
        <v>-2.7078563999999999E-2</v>
      </c>
      <c r="N994" s="126">
        <v>-2.3338489999999998E-3</v>
      </c>
      <c r="O994" s="126">
        <v>0.16416114700000001</v>
      </c>
      <c r="P994" s="126">
        <v>0.16416114700000001</v>
      </c>
      <c r="Q994" s="126">
        <v>1.4282479669999999</v>
      </c>
      <c r="R994" s="135">
        <v>7.3899999999999993E-2</v>
      </c>
      <c r="S994" s="126"/>
      <c r="T994" s="126">
        <v>2.2718952000000001E-2</v>
      </c>
      <c r="U994" s="126">
        <v>-2.9131743000000002E-2</v>
      </c>
      <c r="V994" s="126">
        <v>-1.3027189E-2</v>
      </c>
      <c r="W994" s="126">
        <v>0.116135562</v>
      </c>
      <c r="X994" s="126">
        <v>0.116135562</v>
      </c>
      <c r="Y994" s="126">
        <v>1.237175728</v>
      </c>
      <c r="Z994" s="135">
        <v>4.3499999999999997E-2</v>
      </c>
      <c r="AA994" s="126"/>
      <c r="AB994" s="126"/>
      <c r="AC994" s="126"/>
      <c r="AD994" s="126"/>
      <c r="AE994" s="126"/>
      <c r="AF994" s="135">
        <v>3.04E-2</v>
      </c>
      <c r="AG994" s="126">
        <v>0.191072239</v>
      </c>
      <c r="AH994" s="126"/>
      <c r="AI994" s="126"/>
      <c r="AJ994" s="126"/>
      <c r="AK994" s="126"/>
    </row>
    <row r="995" spans="1:37" ht="18" customHeight="1">
      <c r="A995" s="126"/>
      <c r="B995" s="126"/>
      <c r="C995" s="126"/>
      <c r="D995" s="126"/>
      <c r="E995" s="126"/>
      <c r="F995" s="134">
        <v>42339</v>
      </c>
      <c r="G995" s="134">
        <v>44166</v>
      </c>
      <c r="H995" s="134">
        <v>42339</v>
      </c>
      <c r="I995" s="134">
        <v>41244</v>
      </c>
      <c r="J995" s="134">
        <v>42705</v>
      </c>
      <c r="K995" s="126"/>
      <c r="L995" s="126">
        <v>4.2629688999999998E-2</v>
      </c>
      <c r="M995" s="126">
        <v>-2.7078563999999999E-2</v>
      </c>
      <c r="N995" s="126">
        <v>4.2629688999999998E-2</v>
      </c>
      <c r="O995" s="126">
        <v>0.103943622</v>
      </c>
      <c r="P995" s="126">
        <v>4.8077380000000003E-2</v>
      </c>
      <c r="Q995" s="126">
        <v>1.233927062</v>
      </c>
      <c r="R995" s="135">
        <v>4.2900000000000001E-2</v>
      </c>
      <c r="S995" s="126"/>
      <c r="T995" s="126">
        <v>1.8520312000000001E-2</v>
      </c>
      <c r="U995" s="126">
        <v>-2.9131743000000002E-2</v>
      </c>
      <c r="V995" s="126">
        <v>1.8520312000000001E-2</v>
      </c>
      <c r="W995" s="126">
        <v>0.100915194</v>
      </c>
      <c r="X995" s="126">
        <v>3.7457123000000002E-2</v>
      </c>
      <c r="Y995" s="126">
        <v>1.1575216349999999</v>
      </c>
      <c r="Z995" s="135">
        <v>2.9700000000000001E-2</v>
      </c>
      <c r="AA995" s="126"/>
      <c r="AB995" s="126"/>
      <c r="AC995" s="126"/>
      <c r="AD995" s="126"/>
      <c r="AE995" s="126"/>
      <c r="AF995" s="135">
        <v>1.32E-2</v>
      </c>
      <c r="AG995" s="126">
        <v>7.6405426999999998E-2</v>
      </c>
      <c r="AH995" s="126"/>
      <c r="AI995" s="126"/>
      <c r="AJ995" s="126"/>
      <c r="AK995" s="126"/>
    </row>
    <row r="996" spans="1:37" ht="18" customHeight="1">
      <c r="A996" s="126"/>
      <c r="B996" s="126"/>
      <c r="C996" s="126"/>
      <c r="D996" s="126"/>
      <c r="E996" s="126"/>
      <c r="F996" s="134">
        <v>42339</v>
      </c>
      <c r="G996" s="134">
        <v>41244</v>
      </c>
      <c r="H996" s="134">
        <v>43070</v>
      </c>
      <c r="I996" s="134">
        <v>41609</v>
      </c>
      <c r="J996" s="134">
        <v>42339</v>
      </c>
      <c r="K996" s="126"/>
      <c r="L996" s="126">
        <v>4.2629688999999998E-2</v>
      </c>
      <c r="M996" s="126">
        <v>0.103943622</v>
      </c>
      <c r="N996" s="126">
        <v>5.8498151999999998E-2</v>
      </c>
      <c r="O996" s="126">
        <v>0.17569069600000001</v>
      </c>
      <c r="P996" s="126">
        <v>4.2629688999999998E-2</v>
      </c>
      <c r="Q996" s="126">
        <v>1.5271325840000001</v>
      </c>
      <c r="R996" s="135">
        <v>8.8400000000000006E-2</v>
      </c>
      <c r="S996" s="126"/>
      <c r="T996" s="126">
        <v>1.8520312000000001E-2</v>
      </c>
      <c r="U996" s="126">
        <v>0.100915194</v>
      </c>
      <c r="V996" s="126">
        <v>4.6875676999999998E-2</v>
      </c>
      <c r="W996" s="126">
        <v>0.152406498</v>
      </c>
      <c r="X996" s="126">
        <v>1.8520312000000001E-2</v>
      </c>
      <c r="Y996" s="126">
        <v>1.401072471</v>
      </c>
      <c r="Z996" s="135">
        <v>6.9800000000000001E-2</v>
      </c>
      <c r="AA996" s="126"/>
      <c r="AB996" s="126"/>
      <c r="AC996" s="126"/>
      <c r="AD996" s="126"/>
      <c r="AE996" s="126"/>
      <c r="AF996" s="135">
        <v>1.8599999999999998E-2</v>
      </c>
      <c r="AG996" s="126">
        <v>0.126060114</v>
      </c>
      <c r="AH996" s="126"/>
      <c r="AI996" s="126"/>
      <c r="AJ996" s="126"/>
      <c r="AK996" s="126"/>
    </row>
    <row r="997" spans="1:37" ht="18" customHeight="1">
      <c r="A997" s="126"/>
      <c r="B997" s="126"/>
      <c r="C997" s="126"/>
      <c r="D997" s="126"/>
      <c r="E997" s="126"/>
      <c r="F997" s="134">
        <v>41974</v>
      </c>
      <c r="G997" s="134">
        <v>41609</v>
      </c>
      <c r="H997" s="134">
        <v>37956</v>
      </c>
      <c r="I997" s="134">
        <v>42705</v>
      </c>
      <c r="J997" s="134">
        <v>44896</v>
      </c>
      <c r="K997" s="126"/>
      <c r="L997" s="126">
        <v>9.7781324000000003E-2</v>
      </c>
      <c r="M997" s="126">
        <v>0.17569069600000001</v>
      </c>
      <c r="N997" s="126">
        <v>5.7538615000000001E-2</v>
      </c>
      <c r="O997" s="126">
        <v>4.8077380000000003E-2</v>
      </c>
      <c r="P997" s="126">
        <v>-7.6337504E-2</v>
      </c>
      <c r="Q997" s="126">
        <v>1.35357672</v>
      </c>
      <c r="R997" s="135">
        <v>6.2399999999999997E-2</v>
      </c>
      <c r="S997" s="126"/>
      <c r="T997" s="126">
        <v>7.8593466000000001E-2</v>
      </c>
      <c r="U997" s="126">
        <v>0.152406498</v>
      </c>
      <c r="V997" s="126">
        <v>2.2718952000000001E-2</v>
      </c>
      <c r="W997" s="126">
        <v>3.7457123000000002E-2</v>
      </c>
      <c r="X997" s="126">
        <v>-0.100910782</v>
      </c>
      <c r="Y997" s="126">
        <v>1.2095704039999999</v>
      </c>
      <c r="Z997" s="135">
        <v>3.8800000000000001E-2</v>
      </c>
      <c r="AA997" s="126"/>
      <c r="AB997" s="126"/>
      <c r="AC997" s="126"/>
      <c r="AD997" s="126"/>
      <c r="AE997" s="126"/>
      <c r="AF997" s="135">
        <v>2.3599999999999999E-2</v>
      </c>
      <c r="AG997" s="126">
        <v>0.144006316</v>
      </c>
      <c r="AH997" s="126"/>
      <c r="AI997" s="126"/>
      <c r="AJ997" s="126"/>
      <c r="AK997" s="126"/>
    </row>
    <row r="998" spans="1:37" ht="18" customHeight="1">
      <c r="A998" s="126"/>
      <c r="B998" s="126"/>
      <c r="C998" s="126"/>
      <c r="D998" s="126"/>
      <c r="E998" s="126"/>
      <c r="F998" s="134">
        <v>37956</v>
      </c>
      <c r="G998" s="134">
        <v>39783</v>
      </c>
      <c r="H998" s="134">
        <v>42705</v>
      </c>
      <c r="I998" s="134">
        <v>43800</v>
      </c>
      <c r="J998" s="134">
        <v>39417</v>
      </c>
      <c r="K998" s="126"/>
      <c r="L998" s="126">
        <v>5.7538615000000001E-2</v>
      </c>
      <c r="M998" s="126">
        <v>-0.29750054799999998</v>
      </c>
      <c r="N998" s="126">
        <v>4.8077380000000003E-2</v>
      </c>
      <c r="O998" s="126">
        <v>0.14133490000000001</v>
      </c>
      <c r="P998" s="126">
        <v>3.2035421000000001E-2</v>
      </c>
      <c r="Q998" s="126">
        <v>0.98165610400000003</v>
      </c>
      <c r="R998" s="135">
        <v>-3.7000000000000002E-3</v>
      </c>
      <c r="S998" s="126"/>
      <c r="T998" s="126">
        <v>2.2718952000000001E-2</v>
      </c>
      <c r="U998" s="126">
        <v>-0.25525298200000002</v>
      </c>
      <c r="V998" s="126">
        <v>3.7457123000000002E-2</v>
      </c>
      <c r="W998" s="126">
        <v>0.134180562</v>
      </c>
      <c r="X998" s="126">
        <v>1.0598691E-2</v>
      </c>
      <c r="Y998" s="126">
        <v>0.95094632999999995</v>
      </c>
      <c r="Z998" s="135">
        <v>-0.01</v>
      </c>
      <c r="AA998" s="126"/>
      <c r="AB998" s="126"/>
      <c r="AC998" s="126"/>
      <c r="AD998" s="126"/>
      <c r="AE998" s="126"/>
      <c r="AF998" s="135">
        <v>6.3E-3</v>
      </c>
      <c r="AG998" s="126">
        <v>3.0709772999999999E-2</v>
      </c>
      <c r="AH998" s="126"/>
      <c r="AI998" s="126"/>
      <c r="AJ998" s="126"/>
      <c r="AK998" s="126"/>
    </row>
    <row r="999" spans="1:37" ht="18" customHeight="1">
      <c r="A999" s="126"/>
      <c r="B999" s="126"/>
      <c r="C999" s="126"/>
      <c r="D999" s="126"/>
      <c r="E999" s="126"/>
      <c r="F999" s="134">
        <v>42339</v>
      </c>
      <c r="G999" s="134">
        <v>37591</v>
      </c>
      <c r="H999" s="134">
        <v>43070</v>
      </c>
      <c r="I999" s="134">
        <v>37956</v>
      </c>
      <c r="J999" s="134">
        <v>44896</v>
      </c>
      <c r="K999" s="126"/>
      <c r="L999" s="126">
        <v>4.2629688999999998E-2</v>
      </c>
      <c r="M999" s="126">
        <v>-0.110106469</v>
      </c>
      <c r="N999" s="126">
        <v>5.8498151999999998E-2</v>
      </c>
      <c r="O999" s="126">
        <v>5.7538615000000001E-2</v>
      </c>
      <c r="P999" s="126">
        <v>-7.6337504E-2</v>
      </c>
      <c r="Q999" s="126">
        <v>0.97260473199999997</v>
      </c>
      <c r="R999" s="135">
        <v>-5.4999999999999997E-3</v>
      </c>
      <c r="S999" s="126"/>
      <c r="T999" s="126">
        <v>1.8520312000000001E-2</v>
      </c>
      <c r="U999" s="126">
        <v>-0.103872702</v>
      </c>
      <c r="V999" s="126">
        <v>4.6875676999999998E-2</v>
      </c>
      <c r="W999" s="126">
        <v>2.2718952000000001E-2</v>
      </c>
      <c r="X999" s="126">
        <v>-0.100910782</v>
      </c>
      <c r="Y999" s="126">
        <v>0.88988010200000001</v>
      </c>
      <c r="Z999" s="135">
        <v>-2.3099999999999999E-2</v>
      </c>
      <c r="AA999" s="126"/>
      <c r="AB999" s="126"/>
      <c r="AC999" s="126"/>
      <c r="AD999" s="126"/>
      <c r="AE999" s="126"/>
      <c r="AF999" s="135">
        <v>1.7500000000000002E-2</v>
      </c>
      <c r="AG999" s="126">
        <v>8.2724629999999993E-2</v>
      </c>
      <c r="AH999" s="126"/>
      <c r="AI999" s="126"/>
      <c r="AJ999" s="126"/>
      <c r="AK999" s="126"/>
    </row>
    <row r="1000" spans="1:37" ht="18" customHeight="1">
      <c r="A1000" s="126"/>
      <c r="B1000" s="126"/>
      <c r="C1000" s="126"/>
      <c r="D1000" s="126"/>
      <c r="E1000" s="126"/>
      <c r="F1000" s="134">
        <v>44166</v>
      </c>
      <c r="G1000" s="134">
        <v>40148</v>
      </c>
      <c r="H1000" s="134">
        <v>38687</v>
      </c>
      <c r="I1000" s="134">
        <v>40513</v>
      </c>
      <c r="J1000" s="134">
        <v>40878</v>
      </c>
      <c r="K1000" s="126"/>
      <c r="L1000" s="126">
        <v>-2.7078563999999999E-2</v>
      </c>
      <c r="M1000" s="126">
        <v>0.114944221</v>
      </c>
      <c r="N1000" s="126">
        <v>0.15985938099999999</v>
      </c>
      <c r="O1000" s="126">
        <v>-2.3338489999999998E-3</v>
      </c>
      <c r="P1000" s="126">
        <v>-5.5772149E-2</v>
      </c>
      <c r="Q1000" s="126">
        <v>1.2087890109999999</v>
      </c>
      <c r="R1000" s="135">
        <v>3.8699999999999998E-2</v>
      </c>
      <c r="S1000" s="126"/>
      <c r="T1000" s="126">
        <v>-2.9131743000000002E-2</v>
      </c>
      <c r="U1000" s="126">
        <v>8.4059724000000002E-2</v>
      </c>
      <c r="V1000" s="126">
        <v>0.12530372300000001</v>
      </c>
      <c r="W1000" s="126">
        <v>-1.3027189E-2</v>
      </c>
      <c r="X1000" s="126">
        <v>-5.3316501000000002E-2</v>
      </c>
      <c r="Y1000" s="126">
        <v>1.120626624</v>
      </c>
      <c r="Z1000" s="135">
        <v>2.3E-2</v>
      </c>
      <c r="AA1000" s="126"/>
      <c r="AB1000" s="126"/>
      <c r="AC1000" s="126"/>
      <c r="AD1000" s="126"/>
      <c r="AE1000" s="126"/>
      <c r="AF1000" s="135">
        <v>1.5599999999999999E-2</v>
      </c>
      <c r="AG1000" s="126">
        <v>8.8162386999999995E-2</v>
      </c>
      <c r="AH1000" s="126"/>
      <c r="AI1000" s="126"/>
      <c r="AJ1000" s="126"/>
      <c r="AK1000" s="126"/>
    </row>
    <row r="1001" spans="1:37" ht="18" customHeight="1">
      <c r="A1001" s="126"/>
      <c r="B1001" s="126"/>
      <c r="C1001" s="126"/>
      <c r="D1001" s="126"/>
      <c r="E1001" s="126"/>
      <c r="F1001" s="134">
        <v>42339</v>
      </c>
      <c r="G1001" s="134">
        <v>37591</v>
      </c>
      <c r="H1001" s="134">
        <v>43070</v>
      </c>
      <c r="I1001" s="134">
        <v>43435</v>
      </c>
      <c r="J1001" s="134">
        <v>39052</v>
      </c>
      <c r="K1001" s="126"/>
      <c r="L1001" s="126">
        <v>4.2629688999999998E-2</v>
      </c>
      <c r="M1001" s="126">
        <v>-0.110106469</v>
      </c>
      <c r="N1001" s="126">
        <v>5.8498151999999998E-2</v>
      </c>
      <c r="O1001" s="126">
        <v>-1.2468648000000001E-2</v>
      </c>
      <c r="P1001" s="126">
        <v>0.162901881</v>
      </c>
      <c r="Q1001" s="126">
        <v>1.1519482110000001</v>
      </c>
      <c r="R1001" s="135">
        <v>2.87E-2</v>
      </c>
      <c r="S1001" s="126"/>
      <c r="T1001" s="126">
        <v>1.8520312000000001E-2</v>
      </c>
      <c r="U1001" s="126">
        <v>-0.103872702</v>
      </c>
      <c r="V1001" s="126">
        <v>4.6875676999999998E-2</v>
      </c>
      <c r="W1001" s="126">
        <v>-2.5883666999999999E-2</v>
      </c>
      <c r="X1001" s="126">
        <v>0.106798614</v>
      </c>
      <c r="Y1001" s="126">
        <v>1.0433516110000001</v>
      </c>
      <c r="Z1001" s="135">
        <v>8.5000000000000006E-3</v>
      </c>
      <c r="AA1001" s="126"/>
      <c r="AB1001" s="126"/>
      <c r="AC1001" s="126"/>
      <c r="AD1001" s="126"/>
      <c r="AE1001" s="126"/>
      <c r="AF1001" s="135">
        <v>2.0199999999999999E-2</v>
      </c>
      <c r="AG1001" s="126">
        <v>0.1085966</v>
      </c>
      <c r="AH1001" s="126"/>
      <c r="AI1001" s="126"/>
      <c r="AJ1001" s="126"/>
      <c r="AK1001" s="126"/>
    </row>
    <row r="1002" spans="1:37" ht="18" customHeight="1">
      <c r="A1002" s="126"/>
      <c r="B1002" s="126"/>
      <c r="C1002" s="126"/>
      <c r="D1002" s="126"/>
      <c r="E1002" s="126"/>
      <c r="F1002" s="134">
        <v>43800</v>
      </c>
      <c r="G1002" s="134">
        <v>40878</v>
      </c>
      <c r="H1002" s="134">
        <v>41244</v>
      </c>
      <c r="I1002" s="134">
        <v>44896</v>
      </c>
      <c r="J1002" s="134">
        <v>39052</v>
      </c>
      <c r="K1002" s="126"/>
      <c r="L1002" s="126">
        <v>0.14133490000000001</v>
      </c>
      <c r="M1002" s="126">
        <v>-5.5772149E-2</v>
      </c>
      <c r="N1002" s="126">
        <v>0.103943622</v>
      </c>
      <c r="O1002" s="126">
        <v>-7.6337504E-2</v>
      </c>
      <c r="P1002" s="126">
        <v>0.162901881</v>
      </c>
      <c r="Q1002" s="126">
        <v>1.3179411059999999</v>
      </c>
      <c r="R1002" s="135">
        <v>5.6800000000000003E-2</v>
      </c>
      <c r="S1002" s="126"/>
      <c r="T1002" s="126">
        <v>0.134180562</v>
      </c>
      <c r="U1002" s="126">
        <v>-5.3316501000000002E-2</v>
      </c>
      <c r="V1002" s="126">
        <v>0.100915194</v>
      </c>
      <c r="W1002" s="126">
        <v>-0.100910782</v>
      </c>
      <c r="X1002" s="126">
        <v>0.106798614</v>
      </c>
      <c r="Y1002" s="126">
        <v>1.2064318119999999</v>
      </c>
      <c r="Z1002" s="135">
        <v>3.8199999999999998E-2</v>
      </c>
      <c r="AA1002" s="126"/>
      <c r="AB1002" s="126"/>
      <c r="AC1002" s="126"/>
      <c r="AD1002" s="126"/>
      <c r="AE1002" s="126"/>
      <c r="AF1002" s="135">
        <v>1.8499999999999999E-2</v>
      </c>
      <c r="AG1002" s="126">
        <v>0.11150929399999999</v>
      </c>
      <c r="AH1002" s="126"/>
      <c r="AI1002" s="126"/>
      <c r="AJ1002" s="126"/>
      <c r="AK1002" s="126"/>
    </row>
    <row r="1003" spans="1:37" ht="18" customHeight="1">
      <c r="A1003" s="126"/>
      <c r="B1003" s="126"/>
      <c r="C1003" s="126"/>
      <c r="D1003" s="126"/>
      <c r="E1003" s="126"/>
      <c r="F1003" s="134">
        <v>40148</v>
      </c>
      <c r="G1003" s="134">
        <v>38687</v>
      </c>
      <c r="H1003" s="134">
        <v>42705</v>
      </c>
      <c r="I1003" s="134">
        <v>42339</v>
      </c>
      <c r="J1003" s="134">
        <v>42339</v>
      </c>
      <c r="K1003" s="126"/>
      <c r="L1003" s="126">
        <v>0.114944221</v>
      </c>
      <c r="M1003" s="126">
        <v>0.15985938099999999</v>
      </c>
      <c r="N1003" s="126">
        <v>4.8077380000000003E-2</v>
      </c>
      <c r="O1003" s="126">
        <v>4.2629688999999998E-2</v>
      </c>
      <c r="P1003" s="126">
        <v>4.2629688999999998E-2</v>
      </c>
      <c r="Q1003" s="126">
        <v>1.5040182520000001</v>
      </c>
      <c r="R1003" s="135">
        <v>8.5099999999999995E-2</v>
      </c>
      <c r="S1003" s="126"/>
      <c r="T1003" s="126">
        <v>8.4059724000000002E-2</v>
      </c>
      <c r="U1003" s="126">
        <v>0.12530372300000001</v>
      </c>
      <c r="V1003" s="126">
        <v>3.7457123000000002E-2</v>
      </c>
      <c r="W1003" s="126">
        <v>1.8520312000000001E-2</v>
      </c>
      <c r="X1003" s="126">
        <v>1.8520312000000001E-2</v>
      </c>
      <c r="Y1003" s="126">
        <v>1.3282485500000001</v>
      </c>
      <c r="Z1003" s="135">
        <v>5.8400000000000001E-2</v>
      </c>
      <c r="AA1003" s="126"/>
      <c r="AB1003" s="126"/>
      <c r="AC1003" s="126"/>
      <c r="AD1003" s="126"/>
      <c r="AE1003" s="126"/>
      <c r="AF1003" s="135">
        <v>2.6599999999999999E-2</v>
      </c>
      <c r="AG1003" s="126">
        <v>0.175769702</v>
      </c>
      <c r="AH1003" s="126"/>
      <c r="AI1003" s="126"/>
      <c r="AJ1003" s="126"/>
      <c r="AK1003" s="126"/>
    </row>
    <row r="1004" spans="1:37" ht="18" customHeight="1">
      <c r="A1004" s="126"/>
      <c r="B1004" s="126"/>
      <c r="C1004" s="126"/>
      <c r="D1004" s="126"/>
      <c r="E1004" s="126"/>
      <c r="F1004" s="134">
        <v>41609</v>
      </c>
      <c r="G1004" s="134">
        <v>39052</v>
      </c>
      <c r="H1004" s="134">
        <v>40513</v>
      </c>
      <c r="I1004" s="134">
        <v>43435</v>
      </c>
      <c r="J1004" s="134">
        <v>39052</v>
      </c>
      <c r="K1004" s="126"/>
      <c r="L1004" s="126">
        <v>0.17569069600000001</v>
      </c>
      <c r="M1004" s="126">
        <v>0.162901881</v>
      </c>
      <c r="N1004" s="126">
        <v>-2.3338489999999998E-3</v>
      </c>
      <c r="O1004" s="126">
        <v>-1.2468648000000001E-2</v>
      </c>
      <c r="P1004" s="126">
        <v>0.162901881</v>
      </c>
      <c r="Q1004" s="126">
        <v>1.626925374</v>
      </c>
      <c r="R1004" s="135">
        <v>0.1022</v>
      </c>
      <c r="S1004" s="126"/>
      <c r="T1004" s="126">
        <v>0.152406498</v>
      </c>
      <c r="U1004" s="126">
        <v>0.106798614</v>
      </c>
      <c r="V1004" s="126">
        <v>-1.3027189E-2</v>
      </c>
      <c r="W1004" s="126">
        <v>-2.5883666999999999E-2</v>
      </c>
      <c r="X1004" s="126">
        <v>0.106798614</v>
      </c>
      <c r="Y1004" s="126">
        <v>1.386930274</v>
      </c>
      <c r="Z1004" s="135">
        <v>6.7599999999999993E-2</v>
      </c>
      <c r="AA1004" s="126"/>
      <c r="AB1004" s="126"/>
      <c r="AC1004" s="126"/>
      <c r="AD1004" s="126"/>
      <c r="AE1004" s="126"/>
      <c r="AF1004" s="135">
        <v>3.4599999999999999E-2</v>
      </c>
      <c r="AG1004" s="126">
        <v>0.23999509899999999</v>
      </c>
      <c r="AH1004" s="126"/>
      <c r="AI1004" s="126"/>
      <c r="AJ1004" s="126"/>
      <c r="AK1004" s="126"/>
    </row>
    <row r="1005" spans="1:37" ht="18" customHeight="1">
      <c r="A1005" s="126"/>
      <c r="B1005" s="126"/>
      <c r="C1005" s="126"/>
      <c r="D1005" s="126"/>
      <c r="E1005" s="126"/>
      <c r="F1005" s="134">
        <v>38322</v>
      </c>
      <c r="G1005" s="134">
        <v>39417</v>
      </c>
      <c r="H1005" s="134">
        <v>43070</v>
      </c>
      <c r="I1005" s="134">
        <v>40878</v>
      </c>
      <c r="J1005" s="134">
        <v>38687</v>
      </c>
      <c r="K1005" s="126"/>
      <c r="L1005" s="126">
        <v>0.22464052400000001</v>
      </c>
      <c r="M1005" s="126">
        <v>3.2035421000000001E-2</v>
      </c>
      <c r="N1005" s="126">
        <v>5.8498151999999998E-2</v>
      </c>
      <c r="O1005" s="126">
        <v>-5.5772149E-2</v>
      </c>
      <c r="P1005" s="126">
        <v>0.15985938099999999</v>
      </c>
      <c r="Q1005" s="126">
        <v>1.520837744</v>
      </c>
      <c r="R1005" s="135">
        <v>8.7499999999999994E-2</v>
      </c>
      <c r="S1005" s="126"/>
      <c r="T1005" s="126">
        <v>0.13047150199999999</v>
      </c>
      <c r="U1005" s="126">
        <v>1.0598691E-2</v>
      </c>
      <c r="V1005" s="126">
        <v>4.6875676999999998E-2</v>
      </c>
      <c r="W1005" s="126">
        <v>-5.3316501000000002E-2</v>
      </c>
      <c r="X1005" s="126">
        <v>0.12530372300000001</v>
      </c>
      <c r="Y1005" s="126">
        <v>1.2968433159999999</v>
      </c>
      <c r="Z1005" s="135">
        <v>5.3400000000000003E-2</v>
      </c>
      <c r="AA1005" s="126"/>
      <c r="AB1005" s="126"/>
      <c r="AC1005" s="126"/>
      <c r="AD1005" s="126"/>
      <c r="AE1005" s="126"/>
      <c r="AF1005" s="135">
        <v>3.4099999999999998E-2</v>
      </c>
      <c r="AG1005" s="126">
        <v>0.223994428</v>
      </c>
      <c r="AH1005" s="126"/>
      <c r="AI1005" s="126"/>
      <c r="AJ1005" s="126"/>
      <c r="AK1005" s="126"/>
    </row>
    <row r="1006" spans="1:37" ht="18" customHeight="1">
      <c r="A1006" s="126"/>
      <c r="B1006" s="126"/>
      <c r="C1006" s="126"/>
      <c r="D1006" s="126"/>
      <c r="E1006" s="126"/>
      <c r="F1006" s="134">
        <v>43435</v>
      </c>
      <c r="G1006" s="134">
        <v>38687</v>
      </c>
      <c r="H1006" s="134">
        <v>40148</v>
      </c>
      <c r="I1006" s="134">
        <v>41974</v>
      </c>
      <c r="J1006" s="134">
        <v>37591</v>
      </c>
      <c r="K1006" s="126"/>
      <c r="L1006" s="126">
        <v>-1.2468648000000001E-2</v>
      </c>
      <c r="M1006" s="126">
        <v>0.15985938099999999</v>
      </c>
      <c r="N1006" s="126">
        <v>0.114944221</v>
      </c>
      <c r="O1006" s="126">
        <v>9.7781324000000003E-2</v>
      </c>
      <c r="P1006" s="126">
        <v>-0.110106469</v>
      </c>
      <c r="Q1006" s="126">
        <v>1.284038013</v>
      </c>
      <c r="R1006" s="135">
        <v>5.1299999999999998E-2</v>
      </c>
      <c r="S1006" s="126"/>
      <c r="T1006" s="126">
        <v>-2.5883666999999999E-2</v>
      </c>
      <c r="U1006" s="126">
        <v>0.12530372300000001</v>
      </c>
      <c r="V1006" s="126">
        <v>8.4059724000000002E-2</v>
      </c>
      <c r="W1006" s="126">
        <v>7.8593466000000001E-2</v>
      </c>
      <c r="X1006" s="126">
        <v>-0.103872702</v>
      </c>
      <c r="Y1006" s="126">
        <v>1.171401089</v>
      </c>
      <c r="Z1006" s="135">
        <v>3.2099999999999997E-2</v>
      </c>
      <c r="AA1006" s="126"/>
      <c r="AB1006" s="126"/>
      <c r="AC1006" s="126"/>
      <c r="AD1006" s="126"/>
      <c r="AE1006" s="126"/>
      <c r="AF1006" s="135">
        <v>1.9099999999999999E-2</v>
      </c>
      <c r="AG1006" s="126">
        <v>0.112636924</v>
      </c>
      <c r="AH1006" s="126"/>
      <c r="AI1006" s="126"/>
      <c r="AJ1006" s="126"/>
      <c r="AK1006" s="126"/>
    </row>
    <row r="1007" spans="1:37" ht="18" customHeight="1">
      <c r="A1007" s="126"/>
      <c r="B1007" s="126"/>
      <c r="C1007" s="126"/>
      <c r="D1007" s="126"/>
      <c r="E1007" s="126"/>
      <c r="F1007" s="134">
        <v>40148</v>
      </c>
      <c r="G1007" s="134">
        <v>43435</v>
      </c>
      <c r="H1007" s="134">
        <v>43070</v>
      </c>
      <c r="I1007" s="134">
        <v>44531</v>
      </c>
      <c r="J1007" s="134">
        <v>40513</v>
      </c>
      <c r="K1007" s="126"/>
      <c r="L1007" s="126">
        <v>0.114944221</v>
      </c>
      <c r="M1007" s="126">
        <v>-1.2468648000000001E-2</v>
      </c>
      <c r="N1007" s="126">
        <v>5.8498151999999998E-2</v>
      </c>
      <c r="O1007" s="126">
        <v>0.16416114700000001</v>
      </c>
      <c r="P1007" s="126">
        <v>-2.3338489999999998E-3</v>
      </c>
      <c r="Q1007" s="126">
        <v>1.3809905389999999</v>
      </c>
      <c r="R1007" s="135">
        <v>6.6699999999999995E-2</v>
      </c>
      <c r="S1007" s="126"/>
      <c r="T1007" s="126">
        <v>8.4059724000000002E-2</v>
      </c>
      <c r="U1007" s="126">
        <v>-2.5883666999999999E-2</v>
      </c>
      <c r="V1007" s="126">
        <v>4.6875676999999998E-2</v>
      </c>
      <c r="W1007" s="126">
        <v>0.116135562</v>
      </c>
      <c r="X1007" s="126">
        <v>-1.3027189E-2</v>
      </c>
      <c r="Y1007" s="126">
        <v>1.2314103110000001</v>
      </c>
      <c r="Z1007" s="135">
        <v>4.2500000000000003E-2</v>
      </c>
      <c r="AA1007" s="126"/>
      <c r="AB1007" s="126"/>
      <c r="AC1007" s="126"/>
      <c r="AD1007" s="126"/>
      <c r="AE1007" s="126"/>
      <c r="AF1007" s="135">
        <v>2.4199999999999999E-2</v>
      </c>
      <c r="AG1007" s="126">
        <v>0.14958022800000001</v>
      </c>
      <c r="AH1007" s="126"/>
      <c r="AI1007" s="126"/>
      <c r="AJ1007" s="126"/>
      <c r="AK1007" s="126"/>
    </row>
    <row r="1008" spans="1:37" ht="18" customHeight="1">
      <c r="A1008" s="126"/>
      <c r="B1008" s="126"/>
      <c r="C1008" s="126"/>
      <c r="D1008" s="126"/>
      <c r="E1008" s="126"/>
      <c r="F1008" s="134">
        <v>38687</v>
      </c>
      <c r="G1008" s="134">
        <v>44896</v>
      </c>
      <c r="H1008" s="134">
        <v>41244</v>
      </c>
      <c r="I1008" s="134">
        <v>37591</v>
      </c>
      <c r="J1008" s="134">
        <v>44531</v>
      </c>
      <c r="K1008" s="126"/>
      <c r="L1008" s="126">
        <v>0.15985938099999999</v>
      </c>
      <c r="M1008" s="126">
        <v>-7.6337504E-2</v>
      </c>
      <c r="N1008" s="126">
        <v>0.103943622</v>
      </c>
      <c r="O1008" s="126">
        <v>-0.110106469</v>
      </c>
      <c r="P1008" s="126">
        <v>0.16416114700000001</v>
      </c>
      <c r="Q1008" s="126">
        <v>1.2731831440000001</v>
      </c>
      <c r="R1008" s="135">
        <v>4.9500000000000002E-2</v>
      </c>
      <c r="S1008" s="126"/>
      <c r="T1008" s="126">
        <v>0.12530372300000001</v>
      </c>
      <c r="U1008" s="126">
        <v>-0.100910782</v>
      </c>
      <c r="V1008" s="126">
        <v>0.100915194</v>
      </c>
      <c r="W1008" s="126">
        <v>-0.103872702</v>
      </c>
      <c r="X1008" s="126">
        <v>0.116135562</v>
      </c>
      <c r="Y1008" s="126">
        <v>1.1474831679999999</v>
      </c>
      <c r="Z1008" s="135">
        <v>2.7900000000000001E-2</v>
      </c>
      <c r="AA1008" s="126"/>
      <c r="AB1008" s="126"/>
      <c r="AC1008" s="126"/>
      <c r="AD1008" s="126"/>
      <c r="AE1008" s="126"/>
      <c r="AF1008" s="135">
        <v>2.1600000000000001E-2</v>
      </c>
      <c r="AG1008" s="126">
        <v>0.12569997599999999</v>
      </c>
      <c r="AH1008" s="126"/>
      <c r="AI1008" s="126"/>
      <c r="AJ1008" s="126"/>
      <c r="AK1008" s="126"/>
    </row>
    <row r="1009" spans="1:37" ht="18" customHeight="1">
      <c r="A1009" s="126"/>
      <c r="B1009" s="126"/>
      <c r="C1009" s="126"/>
      <c r="D1009" s="126"/>
      <c r="E1009" s="126"/>
      <c r="F1009" s="134">
        <v>40878</v>
      </c>
      <c r="G1009" s="134">
        <v>44896</v>
      </c>
      <c r="H1009" s="134">
        <v>39052</v>
      </c>
      <c r="I1009" s="134">
        <v>37956</v>
      </c>
      <c r="J1009" s="134">
        <v>42705</v>
      </c>
      <c r="K1009" s="126"/>
      <c r="L1009" s="126">
        <v>-5.5772149E-2</v>
      </c>
      <c r="M1009" s="126">
        <v>-7.6337504E-2</v>
      </c>
      <c r="N1009" s="126">
        <v>0.162901881</v>
      </c>
      <c r="O1009" s="126">
        <v>5.7538615000000001E-2</v>
      </c>
      <c r="P1009" s="126">
        <v>4.8077380000000003E-2</v>
      </c>
      <c r="Q1009" s="126">
        <v>1.146149683</v>
      </c>
      <c r="R1009" s="135">
        <v>2.7699999999999999E-2</v>
      </c>
      <c r="S1009" s="126"/>
      <c r="T1009" s="126">
        <v>-5.3316501000000002E-2</v>
      </c>
      <c r="U1009" s="126">
        <v>-0.100910782</v>
      </c>
      <c r="V1009" s="126">
        <v>0.106798614</v>
      </c>
      <c r="W1009" s="126">
        <v>2.2718952000000001E-2</v>
      </c>
      <c r="X1009" s="126">
        <v>3.7457123000000002E-2</v>
      </c>
      <c r="Y1009" s="126">
        <v>1.0128290019999999</v>
      </c>
      <c r="Z1009" s="135">
        <v>2.5999999999999999E-3</v>
      </c>
      <c r="AA1009" s="126"/>
      <c r="AB1009" s="126"/>
      <c r="AC1009" s="126"/>
      <c r="AD1009" s="126"/>
      <c r="AE1009" s="126"/>
      <c r="AF1009" s="135">
        <v>2.5100000000000001E-2</v>
      </c>
      <c r="AG1009" s="126">
        <v>0.133320681</v>
      </c>
      <c r="AH1009" s="126"/>
      <c r="AI1009" s="126"/>
      <c r="AJ1009" s="126"/>
      <c r="AK1009" s="126"/>
    </row>
    <row r="1010" spans="1:37" ht="18" customHeight="1">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c r="AC1010" s="126"/>
      <c r="AD1010" s="126"/>
      <c r="AE1010" s="126"/>
      <c r="AF1010" s="126"/>
      <c r="AG1010" s="126"/>
      <c r="AH1010" s="126"/>
      <c r="AI1010" s="126"/>
      <c r="AJ1010" s="126"/>
      <c r="AK1010" s="126"/>
    </row>
  </sheetData>
  <mergeCells count="6">
    <mergeCell ref="L8:R8"/>
    <mergeCell ref="T8:Z8"/>
    <mergeCell ref="AB8:AD8"/>
    <mergeCell ref="AF8:AG8"/>
    <mergeCell ref="A8:D8"/>
    <mergeCell ref="F8:J8"/>
  </mergeCells>
  <phoneticPr fontId="20" type="noConversion"/>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B625B-68CF-284C-83F2-372F0C695C1A}">
  <sheetPr>
    <tabColor theme="9" tint="0.79998168889431442"/>
  </sheetPr>
  <dimension ref="A1:L158"/>
  <sheetViews>
    <sheetView workbookViewId="0"/>
  </sheetViews>
  <sheetFormatPr baseColWidth="10" defaultColWidth="11" defaultRowHeight="15"/>
  <cols>
    <col min="1" max="1" width="14.83203125" customWidth="1"/>
    <col min="2" max="12" width="23" customWidth="1"/>
  </cols>
  <sheetData>
    <row r="1" spans="1:12" s="93" customFormat="1" ht="33" customHeight="1">
      <c r="A1" s="97" t="s">
        <v>128</v>
      </c>
    </row>
    <row r="2" spans="1:12" s="95" customFormat="1" ht="24">
      <c r="A2" s="94" t="s">
        <v>16</v>
      </c>
      <c r="B2" s="95" t="s">
        <v>3</v>
      </c>
      <c r="C2" s="95" t="s">
        <v>4</v>
      </c>
      <c r="D2" s="95" t="s">
        <v>5</v>
      </c>
      <c r="E2" s="95" t="s">
        <v>6</v>
      </c>
      <c r="F2" s="95" t="s">
        <v>7</v>
      </c>
      <c r="G2" s="96" t="s">
        <v>8</v>
      </c>
      <c r="H2" s="96" t="s">
        <v>9</v>
      </c>
      <c r="I2" s="96" t="s">
        <v>10</v>
      </c>
      <c r="J2" s="96" t="s">
        <v>11</v>
      </c>
      <c r="K2" s="96" t="s">
        <v>12</v>
      </c>
      <c r="L2" s="96" t="s">
        <v>13</v>
      </c>
    </row>
    <row r="3" spans="1:12" s="63" customFormat="1">
      <c r="A3" s="75" t="s">
        <v>17</v>
      </c>
      <c r="B3" s="76" t="s">
        <v>18</v>
      </c>
      <c r="C3" s="76" t="s">
        <v>19</v>
      </c>
      <c r="D3" s="76" t="s">
        <v>20</v>
      </c>
      <c r="E3" s="76" t="s">
        <v>21</v>
      </c>
      <c r="F3" s="76" t="s">
        <v>22</v>
      </c>
      <c r="G3" s="74" t="s">
        <v>23</v>
      </c>
      <c r="H3" s="74" t="s">
        <v>24</v>
      </c>
      <c r="I3" s="74" t="s">
        <v>25</v>
      </c>
      <c r="J3" s="74" t="s">
        <v>26</v>
      </c>
      <c r="K3" s="74" t="s">
        <v>27</v>
      </c>
      <c r="L3" s="74" t="s">
        <v>28</v>
      </c>
    </row>
    <row r="4" spans="1:12">
      <c r="A4" s="61">
        <v>31047</v>
      </c>
      <c r="B4" s="3">
        <v>254.64805829048299</v>
      </c>
      <c r="C4" s="3">
        <v>476.20482941934102</v>
      </c>
      <c r="D4" s="3"/>
      <c r="E4" s="4"/>
      <c r="F4" s="3"/>
      <c r="G4" s="4">
        <v>13.257414962869639</v>
      </c>
      <c r="J4" s="5">
        <v>35.652173934781132</v>
      </c>
      <c r="K4" s="5">
        <v>30.788609352716438</v>
      </c>
      <c r="L4" s="5">
        <v>36.99348138320606</v>
      </c>
    </row>
    <row r="5" spans="1:12">
      <c r="A5" s="62">
        <v>31135</v>
      </c>
      <c r="B5" s="3">
        <v>295.96836196363</v>
      </c>
      <c r="C5" s="3">
        <v>614.13732585921798</v>
      </c>
      <c r="D5" s="3"/>
      <c r="E5" s="4"/>
      <c r="F5" s="3"/>
      <c r="G5" s="4">
        <v>16.334646502354005</v>
      </c>
      <c r="J5" s="5">
        <v>36.154869587261537</v>
      </c>
      <c r="K5" s="5">
        <v>31.546008860915126</v>
      </c>
      <c r="L5" s="5">
        <v>38.237171846927382</v>
      </c>
    </row>
    <row r="6" spans="1:12">
      <c r="A6" s="62">
        <v>31226</v>
      </c>
      <c r="B6" s="3">
        <v>315.04844695771197</v>
      </c>
      <c r="C6" s="3">
        <v>688.320772393982</v>
      </c>
      <c r="D6" s="3"/>
      <c r="E6" s="4"/>
      <c r="F6" s="3"/>
      <c r="G6" s="4">
        <v>15.98700925831243</v>
      </c>
      <c r="J6" s="5">
        <v>37.819826110015818</v>
      </c>
      <c r="K6" s="5">
        <v>34.178435900166178</v>
      </c>
      <c r="L6" s="5">
        <v>39.633152986339937</v>
      </c>
    </row>
    <row r="7" spans="1:12">
      <c r="A7" s="62">
        <v>31320</v>
      </c>
      <c r="B7" s="3">
        <v>365.62837272426202</v>
      </c>
      <c r="C7" s="3">
        <v>677.58521802877999</v>
      </c>
      <c r="D7" s="3"/>
      <c r="E7" s="4"/>
      <c r="F7" s="3"/>
      <c r="G7" s="4">
        <v>15.849670246084198</v>
      </c>
      <c r="J7" s="5">
        <v>38.450869588661448</v>
      </c>
      <c r="K7" s="5">
        <v>35.8841251401848</v>
      </c>
      <c r="L7" s="5">
        <v>41.168736001939109</v>
      </c>
    </row>
    <row r="8" spans="1:12">
      <c r="A8" s="61">
        <v>31412</v>
      </c>
      <c r="B8" s="3">
        <v>373.168171629124</v>
      </c>
      <c r="C8" s="3">
        <v>817.46137017575597</v>
      </c>
      <c r="D8" s="3"/>
      <c r="E8" s="4"/>
      <c r="F8" s="3"/>
      <c r="G8" s="4">
        <v>17.665108180411774</v>
      </c>
      <c r="J8" s="5">
        <v>38.154956545002761</v>
      </c>
      <c r="K8" s="5">
        <v>38.491918379212926</v>
      </c>
      <c r="L8" s="5">
        <v>43.046979308252496</v>
      </c>
    </row>
    <row r="9" spans="1:12">
      <c r="A9" s="2">
        <v>31502</v>
      </c>
      <c r="B9" s="3">
        <v>420.50846246253099</v>
      </c>
      <c r="C9" s="3">
        <v>947.19001471206604</v>
      </c>
      <c r="D9" s="3"/>
      <c r="E9" s="4"/>
      <c r="F9" s="3"/>
      <c r="G9" s="4">
        <v>14.776717762337357</v>
      </c>
      <c r="J9" s="5">
        <v>42.836086982639529</v>
      </c>
      <c r="K9" s="5">
        <v>42.802326037577707</v>
      </c>
      <c r="L9" s="5">
        <v>44.963276472261917</v>
      </c>
    </row>
    <row r="10" spans="1:12">
      <c r="A10" s="2">
        <v>31593</v>
      </c>
      <c r="B10" s="3">
        <v>443.02111519135798</v>
      </c>
      <c r="C10" s="3">
        <v>1074.8178171705999</v>
      </c>
      <c r="D10" s="3"/>
      <c r="E10" s="4"/>
      <c r="F10" s="3"/>
      <c r="G10" s="4">
        <v>16.553529130605138</v>
      </c>
      <c r="J10" s="5">
        <v>44.123130461685129</v>
      </c>
      <c r="K10" s="5">
        <v>44.237071662957881</v>
      </c>
      <c r="L10" s="5">
        <v>46.422711641851897</v>
      </c>
    </row>
    <row r="11" spans="1:12">
      <c r="A11" s="2">
        <v>31685</v>
      </c>
      <c r="B11" s="3">
        <v>465.84787606856702</v>
      </c>
      <c r="C11" s="3">
        <v>1211.6568084374001</v>
      </c>
      <c r="D11" s="3"/>
      <c r="E11" s="4"/>
      <c r="F11" s="3"/>
      <c r="G11" s="4">
        <v>18.926902844786436</v>
      </c>
      <c r="J11" s="5">
        <v>43.221130461135168</v>
      </c>
      <c r="K11" s="5">
        <v>45.902736556452396</v>
      </c>
      <c r="L11" s="5">
        <v>48.288218493552812</v>
      </c>
    </row>
    <row r="12" spans="1:12">
      <c r="A12" s="2">
        <v>31777</v>
      </c>
      <c r="B12" s="3">
        <v>551.23061314072402</v>
      </c>
      <c r="C12" s="3">
        <v>1198.06876398585</v>
      </c>
      <c r="D12" s="3"/>
      <c r="E12" s="4"/>
      <c r="F12" s="3"/>
      <c r="G12" s="4">
        <v>18.471970750096133</v>
      </c>
      <c r="J12" s="5">
        <v>45.631217419126365</v>
      </c>
      <c r="K12" s="5">
        <v>48.365825304669706</v>
      </c>
      <c r="L12" s="5">
        <v>50.229913321880062</v>
      </c>
    </row>
    <row r="13" spans="1:12">
      <c r="A13" s="2">
        <v>31867</v>
      </c>
      <c r="B13" s="3">
        <v>653.67458401993804</v>
      </c>
      <c r="C13" s="3">
        <v>1382.5249590443</v>
      </c>
      <c r="D13" s="3"/>
      <c r="E13" s="4"/>
      <c r="F13" s="3"/>
      <c r="G13" s="4">
        <v>18.682268841682014</v>
      </c>
      <c r="J13" s="5">
        <v>47.192782637469783</v>
      </c>
      <c r="K13" s="5">
        <v>51.041356209095802</v>
      </c>
      <c r="L13" s="5">
        <v>52.285814870239655</v>
      </c>
    </row>
    <row r="14" spans="1:12">
      <c r="A14" s="2">
        <v>31958</v>
      </c>
      <c r="B14" s="3">
        <v>700.82150321782296</v>
      </c>
      <c r="C14" s="3">
        <v>1436.7026459641299</v>
      </c>
      <c r="D14" s="3"/>
      <c r="E14" s="4"/>
      <c r="F14" s="3"/>
      <c r="G14" s="4">
        <v>20.832466531595642</v>
      </c>
      <c r="J14" s="5">
        <v>49.991478291350099</v>
      </c>
      <c r="K14" s="5">
        <v>52.041986013059081</v>
      </c>
      <c r="L14" s="5">
        <v>54.35441274259459</v>
      </c>
    </row>
    <row r="15" spans="1:12">
      <c r="A15" s="2">
        <v>32050</v>
      </c>
      <c r="B15" s="3">
        <v>900.76239897399603</v>
      </c>
      <c r="C15" s="3">
        <v>1550.5108979987599</v>
      </c>
      <c r="D15" s="3"/>
      <c r="E15" s="4"/>
      <c r="F15" s="3"/>
      <c r="G15" s="4">
        <v>21.75949896560812</v>
      </c>
      <c r="J15" s="5">
        <v>53.064695684528232</v>
      </c>
      <c r="K15" s="5">
        <v>51.133722976747741</v>
      </c>
      <c r="L15" s="5">
        <v>56.207263400917306</v>
      </c>
    </row>
    <row r="16" spans="1:12">
      <c r="A16" s="2">
        <v>32142</v>
      </c>
      <c r="B16" s="3">
        <v>559.81431497041297</v>
      </c>
      <c r="C16" s="3">
        <v>1287.4947315826701</v>
      </c>
      <c r="D16" s="3">
        <v>100</v>
      </c>
      <c r="E16" s="4"/>
      <c r="F16" s="3"/>
      <c r="G16" s="4">
        <v>21.055640276085093</v>
      </c>
      <c r="J16" s="5">
        <v>54.219826120015149</v>
      </c>
      <c r="K16" s="5">
        <v>54.88069617121706</v>
      </c>
      <c r="L16" s="5">
        <v>57.920504658562692</v>
      </c>
    </row>
    <row r="17" spans="1:12">
      <c r="A17" s="2">
        <v>32233</v>
      </c>
      <c r="B17" s="3">
        <v>607.839347556181</v>
      </c>
      <c r="C17" s="3">
        <v>1399.98182859391</v>
      </c>
      <c r="D17" s="3">
        <v>118.788299108008</v>
      </c>
      <c r="E17" s="4"/>
      <c r="F17" s="3"/>
      <c r="G17" s="4">
        <v>21.823872996791277</v>
      </c>
      <c r="J17" s="5">
        <v>57.296608730586755</v>
      </c>
      <c r="K17" s="5">
        <v>57.445387894054612</v>
      </c>
      <c r="L17" s="5">
        <v>59.483617277514853</v>
      </c>
    </row>
    <row r="18" spans="1:12">
      <c r="A18" s="2">
        <v>32324</v>
      </c>
      <c r="B18" s="3">
        <v>675.16037863398799</v>
      </c>
      <c r="C18" s="3">
        <v>1301.30965899643</v>
      </c>
      <c r="D18" s="3">
        <v>124.92049912118399</v>
      </c>
      <c r="E18" s="4"/>
      <c r="F18" s="3"/>
      <c r="G18" s="4">
        <v>21.295981445619688</v>
      </c>
      <c r="J18" s="5">
        <v>58.458869600860616</v>
      </c>
      <c r="K18" s="5">
        <v>58.501434939827689</v>
      </c>
      <c r="L18" s="5">
        <v>61.163530057631576</v>
      </c>
    </row>
    <row r="19" spans="1:12">
      <c r="A19" s="2">
        <v>32416</v>
      </c>
      <c r="B19" s="3">
        <v>683.68000835485498</v>
      </c>
      <c r="C19" s="3">
        <v>1319.14627548055</v>
      </c>
      <c r="D19" s="3">
        <v>127.353323887133</v>
      </c>
      <c r="E19" s="4"/>
      <c r="F19" s="3"/>
      <c r="G19" s="4">
        <v>20.76808810525473</v>
      </c>
      <c r="J19" s="5">
        <v>59.314521775295368</v>
      </c>
      <c r="K19" s="5">
        <v>60.348751500990673</v>
      </c>
      <c r="L19" s="5">
        <v>63.165205109590694</v>
      </c>
    </row>
    <row r="20" spans="1:12">
      <c r="A20" s="2">
        <v>32507</v>
      </c>
      <c r="B20" s="3">
        <v>654.05452765453504</v>
      </c>
      <c r="C20" s="3">
        <v>1349.6651306009401</v>
      </c>
      <c r="D20" s="3">
        <v>118.76333975522</v>
      </c>
      <c r="E20" s="4"/>
      <c r="F20" s="3"/>
      <c r="G20" s="4">
        <v>22.759488422825427</v>
      </c>
      <c r="J20" s="5">
        <v>59.097043514293205</v>
      </c>
      <c r="K20" s="5">
        <v>62.439300706902735</v>
      </c>
      <c r="L20" s="5">
        <v>65.384267714557339</v>
      </c>
    </row>
    <row r="21" spans="1:12">
      <c r="A21" s="2">
        <v>32598</v>
      </c>
      <c r="B21" s="3">
        <v>648.00616536985399</v>
      </c>
      <c r="C21" s="3">
        <v>1443.1689090442201</v>
      </c>
      <c r="D21" s="3">
        <v>145.01588140342699</v>
      </c>
      <c r="E21" s="4"/>
      <c r="F21" s="3"/>
      <c r="G21" s="4">
        <v>26.562035782308961</v>
      </c>
      <c r="J21" s="5">
        <v>59.350173949230147</v>
      </c>
      <c r="K21" s="5">
        <v>63.769366187996226</v>
      </c>
      <c r="L21" s="5">
        <v>67.847018475734828</v>
      </c>
    </row>
    <row r="22" spans="1:12">
      <c r="A22" s="2">
        <v>32689</v>
      </c>
      <c r="B22" s="3">
        <v>702.05430912753002</v>
      </c>
      <c r="C22" s="3">
        <v>1541.5949542834001</v>
      </c>
      <c r="D22" s="3">
        <v>166.24933018367599</v>
      </c>
      <c r="E22" s="4"/>
      <c r="F22" s="3"/>
      <c r="G22" s="4">
        <v>30.441836189939611</v>
      </c>
      <c r="J22" s="5">
        <v>61.560608733186569</v>
      </c>
      <c r="K22" s="5">
        <v>68.092089571980225</v>
      </c>
      <c r="L22" s="5">
        <v>70.793438483576338</v>
      </c>
    </row>
    <row r="23" spans="1:12">
      <c r="A23" s="2">
        <v>32780</v>
      </c>
      <c r="B23" s="3">
        <v>808.23034348864803</v>
      </c>
      <c r="C23" s="3">
        <v>1677.7120076501201</v>
      </c>
      <c r="D23" s="3">
        <v>198.85632534324299</v>
      </c>
      <c r="E23" s="4">
        <v>41.685917000000003</v>
      </c>
      <c r="F23" s="3">
        <v>79.101405999999997</v>
      </c>
      <c r="G23" s="4">
        <v>31.553414263226067</v>
      </c>
      <c r="J23" s="5">
        <v>63.040173951479993</v>
      </c>
      <c r="K23" s="5">
        <v>70.644463220214078</v>
      </c>
      <c r="L23" s="5">
        <v>73.988889036034493</v>
      </c>
    </row>
    <row r="24" spans="1:12">
      <c r="A24" s="2">
        <v>32871</v>
      </c>
      <c r="B24" s="3">
        <v>784.26385542967296</v>
      </c>
      <c r="C24" s="3">
        <v>1709.5850495504001</v>
      </c>
      <c r="D24" s="3">
        <v>211.74949810540801</v>
      </c>
      <c r="E24" s="4">
        <v>40.768234</v>
      </c>
      <c r="F24" s="3">
        <v>74.837774999999993</v>
      </c>
      <c r="G24" s="4">
        <v>34.068417739699903</v>
      </c>
      <c r="J24" s="5">
        <v>67.307990649861694</v>
      </c>
      <c r="K24" s="5">
        <v>73.664825046040534</v>
      </c>
      <c r="L24" s="5">
        <v>77.435421810910157</v>
      </c>
    </row>
    <row r="25" spans="1:12">
      <c r="A25" s="2">
        <v>32962</v>
      </c>
      <c r="B25" s="3">
        <v>743.10507606084298</v>
      </c>
      <c r="C25" s="3">
        <v>1536.2620869117</v>
      </c>
      <c r="D25" s="3">
        <v>205.90294436085</v>
      </c>
      <c r="E25" s="4">
        <v>40.345896000000003</v>
      </c>
      <c r="F25" s="3">
        <v>72.500823999999994</v>
      </c>
      <c r="G25" s="4">
        <v>35.656392149485491</v>
      </c>
      <c r="J25" s="5">
        <v>68.780615885261966</v>
      </c>
      <c r="K25" s="5">
        <v>73.907918968692471</v>
      </c>
      <c r="L25" s="5">
        <v>80.809217842232897</v>
      </c>
    </row>
    <row r="26" spans="1:12">
      <c r="A26" s="2">
        <v>33053</v>
      </c>
      <c r="B26" s="3">
        <v>753.65665037079702</v>
      </c>
      <c r="C26" s="3">
        <v>1579.94089137781</v>
      </c>
      <c r="D26" s="3">
        <v>234.870229667014</v>
      </c>
      <c r="E26" s="4">
        <v>38.612231000000001</v>
      </c>
      <c r="F26" s="3">
        <v>77.429862</v>
      </c>
      <c r="G26" s="4">
        <v>32.832375447677791</v>
      </c>
      <c r="J26" s="5">
        <v>71.417583591332232</v>
      </c>
      <c r="K26" s="5">
        <v>77.694290976058966</v>
      </c>
      <c r="L26" s="5">
        <v>83.875633411628172</v>
      </c>
    </row>
    <row r="27" spans="1:12">
      <c r="A27" s="2">
        <v>33144</v>
      </c>
      <c r="B27" s="3">
        <v>707.62736225500998</v>
      </c>
      <c r="C27" s="3">
        <v>1242.5392501239301</v>
      </c>
      <c r="D27" s="3">
        <v>186.84538812113701</v>
      </c>
      <c r="E27" s="4">
        <v>33.013295999999997</v>
      </c>
      <c r="F27" s="3">
        <v>78.600919000000005</v>
      </c>
      <c r="G27" s="4">
        <v>48.80221570097703</v>
      </c>
      <c r="J27" s="5">
        <v>74.918837315104227</v>
      </c>
      <c r="K27" s="5">
        <v>78.990791896869283</v>
      </c>
      <c r="L27" s="5">
        <v>87.009859691323328</v>
      </c>
    </row>
    <row r="28" spans="1:12">
      <c r="A28" s="2">
        <v>33238</v>
      </c>
      <c r="B28" s="3">
        <v>673.85823580979002</v>
      </c>
      <c r="C28" s="3">
        <v>1460.20750172011</v>
      </c>
      <c r="D28" s="3">
        <v>193.78941033058601</v>
      </c>
      <c r="E28" s="4">
        <v>34.772359000000002</v>
      </c>
      <c r="F28" s="3">
        <v>74.762409000000005</v>
      </c>
      <c r="G28" s="4">
        <v>44.999670214301617</v>
      </c>
      <c r="J28" s="5">
        <v>80.162514675001447</v>
      </c>
      <c r="K28" s="5">
        <v>84.073664825046066</v>
      </c>
      <c r="L28" s="5">
        <v>89.928740063157562</v>
      </c>
    </row>
    <row r="29" spans="1:12">
      <c r="A29" s="2">
        <v>33326</v>
      </c>
      <c r="B29" s="3">
        <v>777.91431027366605</v>
      </c>
      <c r="C29" s="3">
        <v>1601.6524755636301</v>
      </c>
      <c r="D29" s="3">
        <v>249.67802238194599</v>
      </c>
      <c r="E29" s="4">
        <v>39.285404</v>
      </c>
      <c r="F29" s="3">
        <v>83.902355</v>
      </c>
      <c r="G29" s="4">
        <v>42.622005148141696</v>
      </c>
      <c r="J29" s="5">
        <v>83.951858607784857</v>
      </c>
      <c r="K29" s="5">
        <v>87.476979742173128</v>
      </c>
      <c r="L29" s="5">
        <v>92.558338881391151</v>
      </c>
    </row>
    <row r="30" spans="1:12">
      <c r="A30" s="2">
        <v>33417</v>
      </c>
      <c r="B30" s="3">
        <v>833.45476375039198</v>
      </c>
      <c r="C30" s="3">
        <v>1560.3994191714301</v>
      </c>
      <c r="D30" s="3">
        <v>264.20965695026598</v>
      </c>
      <c r="E30" s="4">
        <v>38.927928999999999</v>
      </c>
      <c r="F30" s="3">
        <v>85.674732000000006</v>
      </c>
      <c r="G30" s="4">
        <v>43.106981200401044</v>
      </c>
      <c r="J30" s="5">
        <v>87.420961227214889</v>
      </c>
      <c r="K30" s="5">
        <v>89.650092081031303</v>
      </c>
      <c r="L30" s="5">
        <v>95.20724052646554</v>
      </c>
    </row>
    <row r="31" spans="1:12">
      <c r="A31" s="2">
        <v>33511</v>
      </c>
      <c r="B31" s="3">
        <v>879.81540944191295</v>
      </c>
      <c r="C31" s="3">
        <v>1608.4268935574601</v>
      </c>
      <c r="D31" s="3">
        <v>262.43820568978703</v>
      </c>
      <c r="E31" s="4">
        <v>38.782654999999998</v>
      </c>
      <c r="F31" s="3">
        <v>88.497094000000004</v>
      </c>
      <c r="G31" s="4">
        <v>44.373065552793953</v>
      </c>
      <c r="J31" s="5">
        <v>93.007581134981692</v>
      </c>
      <c r="K31" s="5">
        <v>95.093922651933696</v>
      </c>
      <c r="L31" s="5">
        <v>97.732449576882843</v>
      </c>
    </row>
    <row r="32" spans="1:12">
      <c r="A32" s="2">
        <v>33603</v>
      </c>
      <c r="B32" s="3">
        <v>928.50728013770799</v>
      </c>
      <c r="C32" s="3">
        <v>1764.9426163451101</v>
      </c>
      <c r="D32" s="3">
        <v>314.84423085816002</v>
      </c>
      <c r="E32" s="4">
        <v>43.304896999999997</v>
      </c>
      <c r="F32" s="3">
        <v>97.539240000000007</v>
      </c>
      <c r="G32" s="4">
        <v>42.918142769375194</v>
      </c>
      <c r="J32" s="5">
        <v>100</v>
      </c>
      <c r="K32" s="5">
        <v>100</v>
      </c>
      <c r="L32" s="5">
        <v>100</v>
      </c>
    </row>
    <row r="33" spans="1:12">
      <c r="A33" s="2">
        <v>33694</v>
      </c>
      <c r="B33" s="3">
        <v>906.58758385005603</v>
      </c>
      <c r="C33" s="3">
        <v>1602.98573029354</v>
      </c>
      <c r="D33" s="3">
        <v>374.63001529777398</v>
      </c>
      <c r="E33" s="4">
        <v>40.680422</v>
      </c>
      <c r="F33" s="3">
        <v>92.815934999999996</v>
      </c>
      <c r="G33" s="4">
        <v>43.634873283479301</v>
      </c>
      <c r="J33" s="5">
        <v>99.525936660631501</v>
      </c>
      <c r="K33" s="5">
        <v>100.25782688766114</v>
      </c>
      <c r="L33" s="5">
        <v>101.92360093632755</v>
      </c>
    </row>
    <row r="34" spans="1:12">
      <c r="A34" s="2">
        <v>33785</v>
      </c>
      <c r="B34" s="3">
        <v>950.97224770446201</v>
      </c>
      <c r="C34" s="3">
        <v>1682.8043374106901</v>
      </c>
      <c r="D34" s="3">
        <v>343.84224485345601</v>
      </c>
      <c r="E34" s="4">
        <v>43.055197999999997</v>
      </c>
      <c r="F34" s="3">
        <v>98.068827999999996</v>
      </c>
      <c r="G34" s="4">
        <v>47.13699374985417</v>
      </c>
      <c r="J34" s="5">
        <v>106.69423237814748</v>
      </c>
      <c r="K34" s="5">
        <v>104.07366482504602</v>
      </c>
      <c r="L34" s="5">
        <v>103.77364245145098</v>
      </c>
    </row>
    <row r="35" spans="1:12">
      <c r="A35" s="2">
        <v>33877</v>
      </c>
      <c r="B35" s="3">
        <v>861.47060925440599</v>
      </c>
      <c r="C35" s="3">
        <v>1795.9237495150901</v>
      </c>
      <c r="D35" s="3">
        <v>348.560870740479</v>
      </c>
      <c r="E35" s="4">
        <v>45.382891000000001</v>
      </c>
      <c r="F35" s="3">
        <v>100.967895</v>
      </c>
      <c r="G35" s="4">
        <v>49.132687304888208</v>
      </c>
      <c r="J35" s="5">
        <v>107.77726595258075</v>
      </c>
      <c r="K35" s="5">
        <v>108.20626151012893</v>
      </c>
      <c r="L35" s="5">
        <v>105.35287252950904</v>
      </c>
    </row>
    <row r="36" spans="1:12">
      <c r="A36" s="2">
        <v>33969</v>
      </c>
      <c r="B36" s="3">
        <v>923.70518621510905</v>
      </c>
      <c r="C36" s="3">
        <v>1855.05374656921</v>
      </c>
      <c r="D36" s="3">
        <v>386.674403094914</v>
      </c>
      <c r="E36" s="4">
        <v>47.657511</v>
      </c>
      <c r="F36" s="3">
        <v>100</v>
      </c>
      <c r="G36" s="4">
        <v>49.557572459662339</v>
      </c>
      <c r="J36" s="5">
        <v>110.41360264128481</v>
      </c>
      <c r="K36" s="5">
        <v>110.14364640883979</v>
      </c>
      <c r="L36" s="5">
        <v>106.91978250810739</v>
      </c>
    </row>
    <row r="37" spans="1:12">
      <c r="A37" s="2">
        <v>34059</v>
      </c>
      <c r="B37" s="3">
        <v>980.94827462426395</v>
      </c>
      <c r="C37" s="3">
        <v>1971.42754411853</v>
      </c>
      <c r="D37" s="3">
        <v>398.92303764746902</v>
      </c>
      <c r="E37" s="4">
        <v>54.630997000000001</v>
      </c>
      <c r="F37" s="3">
        <v>108.695893</v>
      </c>
      <c r="G37" s="4">
        <v>50.330097414551808</v>
      </c>
      <c r="J37" s="5">
        <v>117.50499119346011</v>
      </c>
      <c r="K37" s="5">
        <v>114.93922651933701</v>
      </c>
      <c r="L37" s="5">
        <v>108.49489919790936</v>
      </c>
    </row>
    <row r="38" spans="1:12">
      <c r="A38" s="2">
        <v>34150</v>
      </c>
      <c r="B38" s="3">
        <v>1008.88820234576</v>
      </c>
      <c r="C38" s="3">
        <v>2222.9091919663701</v>
      </c>
      <c r="D38" s="3">
        <v>458.56686383599703</v>
      </c>
      <c r="E38" s="4">
        <v>56.427827000000001</v>
      </c>
      <c r="F38" s="3">
        <v>116.682762</v>
      </c>
      <c r="G38" s="4">
        <v>50.252843329873357</v>
      </c>
      <c r="J38" s="5">
        <v>121.56100152613863</v>
      </c>
      <c r="K38" s="5">
        <v>118.63720073664827</v>
      </c>
      <c r="L38" s="5">
        <v>109.91181096232016</v>
      </c>
    </row>
    <row r="39" spans="1:12">
      <c r="A39" s="2">
        <v>34242</v>
      </c>
      <c r="B39" s="3">
        <v>1161.5926840038401</v>
      </c>
      <c r="C39" s="3">
        <v>2398.2275337179099</v>
      </c>
      <c r="D39" s="3">
        <v>544.59166436767498</v>
      </c>
      <c r="E39" s="4">
        <v>62.470357</v>
      </c>
      <c r="F39" s="3">
        <v>126.645315</v>
      </c>
      <c r="G39" s="4">
        <v>51.913774492143041</v>
      </c>
      <c r="J39" s="5">
        <v>125.58674611124007</v>
      </c>
      <c r="K39" s="5">
        <v>122.81399631675876</v>
      </c>
      <c r="L39" s="5">
        <v>111.32791008173403</v>
      </c>
    </row>
    <row r="40" spans="1:12">
      <c r="A40" s="2">
        <v>34334</v>
      </c>
      <c r="B40" s="3">
        <v>1280.8321841525101</v>
      </c>
      <c r="C40" s="3">
        <v>2319.45008032756</v>
      </c>
      <c r="D40" s="3">
        <v>686.51025432327401</v>
      </c>
      <c r="E40" s="4">
        <v>58.064884999999997</v>
      </c>
      <c r="F40" s="3">
        <v>135.93866700000001</v>
      </c>
      <c r="G40" s="4">
        <v>43.982506395494518</v>
      </c>
      <c r="J40" s="5">
        <v>128.43489686098107</v>
      </c>
      <c r="K40" s="5">
        <v>125.06077348066297</v>
      </c>
      <c r="L40" s="5">
        <v>112.68235854057787</v>
      </c>
    </row>
    <row r="41" spans="1:12">
      <c r="A41" s="2">
        <v>34424</v>
      </c>
      <c r="B41" s="3">
        <v>1210.06137005594</v>
      </c>
      <c r="C41" s="3">
        <v>2262.20923966398</v>
      </c>
      <c r="D41" s="3">
        <v>604.61597917295796</v>
      </c>
      <c r="E41" s="4">
        <v>57.188195999999998</v>
      </c>
      <c r="F41" s="3">
        <v>131.13979800000001</v>
      </c>
      <c r="G41" s="4">
        <v>44.51898411099355</v>
      </c>
      <c r="J41" s="5">
        <v>124.55099266727041</v>
      </c>
      <c r="K41" s="5">
        <v>121.63535911602214</v>
      </c>
      <c r="L41" s="5">
        <v>114.01214673519371</v>
      </c>
    </row>
    <row r="42" spans="1:12">
      <c r="A42" s="2">
        <v>34515</v>
      </c>
      <c r="B42" s="3">
        <v>1198.60914661469</v>
      </c>
      <c r="C42" s="3">
        <v>2238.1884662212401</v>
      </c>
      <c r="D42" s="3">
        <v>571.72712778880998</v>
      </c>
      <c r="E42" s="4">
        <v>55.008730999999997</v>
      </c>
      <c r="F42" s="3">
        <v>125.14428599999999</v>
      </c>
      <c r="G42" s="4">
        <v>45.574771165754072</v>
      </c>
      <c r="J42" s="5">
        <v>120.18482960376421</v>
      </c>
      <c r="K42" s="5">
        <v>119.83057090239413</v>
      </c>
      <c r="L42" s="5">
        <v>115.3329055409547</v>
      </c>
    </row>
    <row r="43" spans="1:12">
      <c r="A43" s="2">
        <v>34607</v>
      </c>
      <c r="B43" s="3">
        <v>1235.5522187075101</v>
      </c>
      <c r="C43" s="3">
        <v>2259.97041559641</v>
      </c>
      <c r="D43" s="3">
        <v>681.68314322347999</v>
      </c>
      <c r="E43" s="4">
        <v>53.280583999999998</v>
      </c>
      <c r="F43" s="3">
        <v>124.929787</v>
      </c>
      <c r="G43" s="4">
        <v>42.287242048923467</v>
      </c>
      <c r="J43" s="5">
        <v>120.26489185593596</v>
      </c>
      <c r="K43" s="5">
        <v>120.47145488029467</v>
      </c>
      <c r="L43" s="5">
        <v>116.89980548689876</v>
      </c>
    </row>
    <row r="44" spans="1:12">
      <c r="A44" s="2">
        <v>34698</v>
      </c>
      <c r="B44" s="3">
        <v>1193.4602729983101</v>
      </c>
      <c r="C44" s="3">
        <v>2142.9727664453699</v>
      </c>
      <c r="D44" s="3">
        <v>556.79127888781704</v>
      </c>
      <c r="E44" s="4">
        <v>50.384278999999999</v>
      </c>
      <c r="F44" s="3">
        <v>123.565197</v>
      </c>
      <c r="G44" s="4">
        <v>40.523302870264878</v>
      </c>
      <c r="J44" s="5">
        <v>122.44797338768907</v>
      </c>
      <c r="K44" s="5">
        <v>121.98895027624307</v>
      </c>
      <c r="L44" s="5">
        <v>118.72396275397163</v>
      </c>
    </row>
    <row r="45" spans="1:12">
      <c r="A45" s="2">
        <v>34789</v>
      </c>
      <c r="B45" s="3">
        <v>1214.6325734971899</v>
      </c>
      <c r="C45" s="3">
        <v>2375.1623943612699</v>
      </c>
      <c r="D45" s="3">
        <v>515.909516406855</v>
      </c>
      <c r="E45" s="4">
        <v>54.117936999999998</v>
      </c>
      <c r="F45" s="3">
        <v>131.57721799999999</v>
      </c>
      <c r="G45" s="4">
        <v>42.6992535638135</v>
      </c>
      <c r="J45" s="5">
        <v>127.50127588633316</v>
      </c>
      <c r="K45" s="5">
        <v>128.39042357274403</v>
      </c>
      <c r="L45" s="5">
        <v>121.12958256533364</v>
      </c>
    </row>
    <row r="46" spans="1:12">
      <c r="A46" s="2">
        <v>34880</v>
      </c>
      <c r="B46" s="3">
        <v>1299.94895386591</v>
      </c>
      <c r="C46" s="3">
        <v>2565.85466507294</v>
      </c>
      <c r="D46" s="3">
        <v>589.21191897479002</v>
      </c>
      <c r="E46" s="4">
        <v>58.821387999999999</v>
      </c>
      <c r="F46" s="3">
        <v>139.07196999999999</v>
      </c>
      <c r="G46" s="4">
        <v>44.351604222006927</v>
      </c>
      <c r="J46" s="5">
        <v>134.46216696904202</v>
      </c>
      <c r="K46" s="5">
        <v>135.95580110497238</v>
      </c>
      <c r="L46" s="5">
        <v>123.52658432666644</v>
      </c>
    </row>
    <row r="47" spans="1:12">
      <c r="A47" s="2">
        <v>34971</v>
      </c>
      <c r="B47" s="3">
        <v>1354.31449245156</v>
      </c>
      <c r="C47" s="3">
        <v>2547.3145591176899</v>
      </c>
      <c r="D47" s="3">
        <v>549.81116545905695</v>
      </c>
      <c r="E47" s="4">
        <v>56.886474999999997</v>
      </c>
      <c r="F47" s="3">
        <v>141.23332600000001</v>
      </c>
      <c r="G47" s="4">
        <v>43.828004685789146</v>
      </c>
      <c r="J47" s="5">
        <v>140.15091165079687</v>
      </c>
      <c r="K47" s="5">
        <v>140.22836095764274</v>
      </c>
      <c r="L47" s="5">
        <v>125.89070907991331</v>
      </c>
    </row>
    <row r="48" spans="1:12">
      <c r="A48" s="2">
        <v>35062</v>
      </c>
      <c r="B48" s="3">
        <v>1399.58878454607</v>
      </c>
      <c r="C48" s="3">
        <v>2710.9322635948602</v>
      </c>
      <c r="D48" s="3">
        <v>550.35533539623304</v>
      </c>
      <c r="E48" s="4">
        <v>59.609265999999998</v>
      </c>
      <c r="F48" s="3">
        <v>147.91339099999999</v>
      </c>
      <c r="G48" s="4">
        <v>50.84941052682008</v>
      </c>
      <c r="J48" s="5">
        <v>145.25842777559916</v>
      </c>
      <c r="K48" s="5">
        <v>147.15285451197053</v>
      </c>
      <c r="L48" s="5">
        <v>128.26099388289003</v>
      </c>
    </row>
    <row r="49" spans="1:12">
      <c r="A49" s="2">
        <v>35153</v>
      </c>
      <c r="B49" s="3">
        <v>1411.9643145038599</v>
      </c>
      <c r="C49" s="3">
        <v>2685.84176392053</v>
      </c>
      <c r="D49" s="3">
        <v>555.92009179623699</v>
      </c>
      <c r="E49" s="4">
        <v>58.180304999999997</v>
      </c>
      <c r="F49" s="3">
        <v>145.682244</v>
      </c>
      <c r="G49" s="4">
        <v>53.476002740694938</v>
      </c>
      <c r="J49" s="5">
        <v>143.82363280083678</v>
      </c>
      <c r="K49" s="5">
        <v>147.1012891344383</v>
      </c>
      <c r="L49" s="5">
        <v>130.64319747915516</v>
      </c>
    </row>
    <row r="50" spans="1:12">
      <c r="A50" s="2">
        <v>35244</v>
      </c>
      <c r="B50" s="3">
        <v>1416.79442905919</v>
      </c>
      <c r="C50" s="3">
        <v>2749.9054630851501</v>
      </c>
      <c r="D50" s="3">
        <v>575.63050481966297</v>
      </c>
      <c r="E50" s="4">
        <v>59.778728999999998</v>
      </c>
      <c r="F50" s="3">
        <v>151.547955</v>
      </c>
      <c r="G50" s="4">
        <v>57.935201464128596</v>
      </c>
      <c r="J50" s="5">
        <v>147.17170321129359</v>
      </c>
      <c r="K50" s="5">
        <v>150.26887661141805</v>
      </c>
      <c r="L50" s="5">
        <v>133.10389656253173</v>
      </c>
    </row>
    <row r="51" spans="1:12">
      <c r="A51" s="2">
        <v>35338</v>
      </c>
      <c r="B51" s="3">
        <v>1434.7351558729699</v>
      </c>
      <c r="C51" s="3">
        <v>2774.99736030028</v>
      </c>
      <c r="D51" s="3">
        <v>551.83447142265595</v>
      </c>
      <c r="E51" s="4">
        <v>63.244132999999998</v>
      </c>
      <c r="F51" s="3">
        <v>162.030134</v>
      </c>
      <c r="G51" s="4">
        <v>58.681974294200707</v>
      </c>
      <c r="J51" s="5">
        <v>157.23416777428173</v>
      </c>
      <c r="K51" s="5">
        <v>155.29281767955803</v>
      </c>
      <c r="L51" s="5">
        <v>135.61718681966065</v>
      </c>
    </row>
    <row r="52" spans="1:12">
      <c r="A52" s="2">
        <v>35430</v>
      </c>
      <c r="B52" s="3">
        <v>1544.5408764241099</v>
      </c>
      <c r="C52" s="3">
        <v>2894.2485886643399</v>
      </c>
      <c r="D52" s="3">
        <v>546.51646110321201</v>
      </c>
      <c r="E52" s="4">
        <v>72.222271000000006</v>
      </c>
      <c r="F52" s="3">
        <v>175.774967</v>
      </c>
      <c r="G52" s="4">
        <v>63.77636344425197</v>
      </c>
      <c r="J52" s="5">
        <v>162.50496349025866</v>
      </c>
      <c r="K52" s="5">
        <v>161.09760589318597</v>
      </c>
      <c r="L52" s="5">
        <v>137.96693477931973</v>
      </c>
    </row>
    <row r="53" spans="1:12">
      <c r="A53" s="2">
        <v>35520</v>
      </c>
      <c r="B53" s="3">
        <v>1543.2947006688401</v>
      </c>
      <c r="C53" s="3">
        <v>2944.2480425660401</v>
      </c>
      <c r="D53" s="3">
        <v>600.66656756635905</v>
      </c>
      <c r="E53" s="4">
        <v>73.648402000000004</v>
      </c>
      <c r="F53" s="3">
        <v>173.852316</v>
      </c>
      <c r="G53" s="4">
        <v>60.282826520774904</v>
      </c>
      <c r="J53" s="5">
        <v>161.88527365530206</v>
      </c>
      <c r="K53" s="5">
        <v>161.83425414364638</v>
      </c>
      <c r="L53" s="5">
        <v>139.97312452570628</v>
      </c>
    </row>
    <row r="54" spans="1:12">
      <c r="A54" s="2">
        <v>35611</v>
      </c>
      <c r="B54" s="3">
        <v>1748.2871627981999</v>
      </c>
      <c r="C54" s="3">
        <v>3547.9099305621598</v>
      </c>
      <c r="D54" s="3">
        <v>682.28135514039502</v>
      </c>
      <c r="E54" s="4">
        <v>80.101928000000001</v>
      </c>
      <c r="F54" s="3">
        <v>201.01872</v>
      </c>
      <c r="G54" s="4">
        <v>61.4802372750054</v>
      </c>
      <c r="J54" s="5">
        <v>171.83554025244393</v>
      </c>
      <c r="K54" s="5">
        <v>167.95580110497235</v>
      </c>
      <c r="L54" s="5">
        <v>142.11041096561087</v>
      </c>
    </row>
    <row r="55" spans="1:12">
      <c r="A55" s="2">
        <v>35703</v>
      </c>
      <c r="B55" s="3">
        <v>1755.2347845475199</v>
      </c>
      <c r="C55" s="3">
        <v>3778.9319076738502</v>
      </c>
      <c r="D55" s="3">
        <v>642.536576207905</v>
      </c>
      <c r="E55" s="4">
        <v>90.110203999999996</v>
      </c>
      <c r="F55" s="3">
        <v>220.42334299999999</v>
      </c>
      <c r="G55" s="4">
        <v>69.600351446011359</v>
      </c>
      <c r="J55" s="5">
        <v>180.18583923155018</v>
      </c>
      <c r="K55" s="5">
        <v>173.54696132596681</v>
      </c>
      <c r="L55" s="5">
        <v>143.98429006731109</v>
      </c>
    </row>
    <row r="56" spans="1:12">
      <c r="A56" s="2">
        <v>35795</v>
      </c>
      <c r="B56" s="3">
        <v>1703.57302995845</v>
      </c>
      <c r="C56" s="3">
        <v>4100.6438687400296</v>
      </c>
      <c r="D56" s="3">
        <v>589.03035606328103</v>
      </c>
      <c r="E56" s="4">
        <v>100</v>
      </c>
      <c r="F56" s="3">
        <v>215.29847599999999</v>
      </c>
      <c r="G56" s="4">
        <v>66.802083981288604</v>
      </c>
      <c r="J56" s="5">
        <v>182.37585425899789</v>
      </c>
      <c r="K56" s="5">
        <v>178.34990791896865</v>
      </c>
      <c r="L56" s="5">
        <v>145.74104796290968</v>
      </c>
    </row>
    <row r="57" spans="1:12">
      <c r="A57" s="2">
        <v>35885</v>
      </c>
      <c r="B57" s="3">
        <v>1825.35078730645</v>
      </c>
      <c r="C57" s="3">
        <v>4610.0861565382902</v>
      </c>
      <c r="D57" s="3">
        <v>614.56381972690099</v>
      </c>
      <c r="E57" s="4">
        <v>98.954329999999999</v>
      </c>
      <c r="F57" s="3">
        <f>F58*1.011</f>
        <v>270.06792784458713</v>
      </c>
      <c r="G57" s="4">
        <v>60.003855468181925</v>
      </c>
      <c r="J57" s="5">
        <v>187.26902455796471</v>
      </c>
      <c r="K57" s="5">
        <v>182.14364640883971</v>
      </c>
      <c r="L57" s="5">
        <v>147.54013362692893</v>
      </c>
    </row>
    <row r="58" spans="1:12">
      <c r="A58" s="2">
        <v>35976</v>
      </c>
      <c r="B58" s="3">
        <v>1823.07735906843</v>
      </c>
      <c r="C58" s="3">
        <v>5041.7344302425799</v>
      </c>
      <c r="D58" s="3">
        <v>502.830717437955</v>
      </c>
      <c r="E58" s="4">
        <v>101.28919999999999</v>
      </c>
      <c r="F58" s="3">
        <f>F59*1.011</f>
        <v>267.129503308197</v>
      </c>
      <c r="G58" s="4">
        <v>57.445935655155701</v>
      </c>
      <c r="I58" s="6">
        <v>200</v>
      </c>
      <c r="J58" s="5">
        <v>190.53577068151733</v>
      </c>
      <c r="K58" s="5">
        <v>186.26151012891344</v>
      </c>
      <c r="L58" s="5">
        <v>149.37208626637982</v>
      </c>
    </row>
    <row r="59" spans="1:12">
      <c r="A59" s="2">
        <v>36068</v>
      </c>
      <c r="B59" s="3">
        <v>1749.9737028831801</v>
      </c>
      <c r="C59" s="3">
        <v>4644.1785375667096</v>
      </c>
      <c r="D59" s="3">
        <v>410.04739683296702</v>
      </c>
      <c r="E59" s="4">
        <v>98.340059999999994</v>
      </c>
      <c r="F59" s="3">
        <f>F60*1.011</f>
        <v>264.22304976082791</v>
      </c>
      <c r="G59" s="4">
        <v>57.398727057874879</v>
      </c>
      <c r="H59" s="8"/>
      <c r="I59" s="7">
        <v>192.71</v>
      </c>
      <c r="J59" s="5">
        <v>196.97028554613183</v>
      </c>
      <c r="K59" s="5">
        <v>194.7034990791897</v>
      </c>
      <c r="L59" s="5">
        <v>151.35240179737008</v>
      </c>
    </row>
    <row r="60" spans="1:12">
      <c r="A60" s="2">
        <v>36160</v>
      </c>
      <c r="B60" s="3">
        <v>1937.41616256057</v>
      </c>
      <c r="C60" s="3">
        <v>5436.1303625942501</v>
      </c>
      <c r="D60" s="3">
        <v>467.16091207167602</v>
      </c>
      <c r="E60" s="4">
        <v>95.489159999999998</v>
      </c>
      <c r="F60" s="3">
        <f>F61*1.011</f>
        <v>261.34821934799993</v>
      </c>
      <c r="G60" s="4">
        <v>45.596232546321204</v>
      </c>
      <c r="H60" s="8"/>
      <c r="I60">
        <v>189.76</v>
      </c>
      <c r="J60" s="5">
        <v>199.77368023487406</v>
      </c>
      <c r="K60" s="5">
        <v>196.33149171270722</v>
      </c>
      <c r="L60" s="5">
        <v>153.2336649326227</v>
      </c>
    </row>
    <row r="61" spans="1:12">
      <c r="A61" s="2">
        <v>36250</v>
      </c>
      <c r="B61" s="3">
        <v>2030.4986877506601</v>
      </c>
      <c r="C61" s="3">
        <v>5472.9415906998101</v>
      </c>
      <c r="D61" s="3">
        <v>510.16120229367999</v>
      </c>
      <c r="E61" s="4">
        <v>88.216379000000003</v>
      </c>
      <c r="F61" s="3">
        <v>258.50466799999998</v>
      </c>
      <c r="G61" s="4">
        <v>49.600494025424858</v>
      </c>
      <c r="I61">
        <v>187.63</v>
      </c>
      <c r="J61" s="5">
        <v>199.72261400021318</v>
      </c>
      <c r="K61" s="5">
        <v>197.5027624309393</v>
      </c>
      <c r="L61" s="5">
        <v>155.05125081114011</v>
      </c>
    </row>
    <row r="62" spans="1:12">
      <c r="A62" s="2">
        <v>36341</v>
      </c>
      <c r="B62" s="3">
        <v>2061.9241887850199</v>
      </c>
      <c r="C62" s="3">
        <v>5475.2218508880396</v>
      </c>
      <c r="D62" s="3">
        <v>605.48029098341704</v>
      </c>
      <c r="E62" s="4">
        <v>91.938770000000005</v>
      </c>
      <c r="F62" s="3">
        <v>244.974738</v>
      </c>
      <c r="G62" s="4">
        <v>49.583325144719232</v>
      </c>
      <c r="I62">
        <v>184.8</v>
      </c>
      <c r="J62" s="5">
        <v>196.79124591146936</v>
      </c>
      <c r="K62" s="5">
        <v>195.92633517495403</v>
      </c>
      <c r="L62" s="5">
        <v>156.89717893800744</v>
      </c>
    </row>
    <row r="63" spans="1:12">
      <c r="A63" s="2">
        <v>36433</v>
      </c>
      <c r="B63" s="3">
        <v>1984.25411383864</v>
      </c>
      <c r="C63" s="3">
        <v>5475.4395454769401</v>
      </c>
      <c r="D63" s="3">
        <v>582.45957783527194</v>
      </c>
      <c r="E63" s="4">
        <v>86.402163999999999</v>
      </c>
      <c r="F63" s="3">
        <v>253.744191</v>
      </c>
      <c r="G63" s="4">
        <v>58.716302029209878</v>
      </c>
      <c r="I63">
        <v>184.72</v>
      </c>
      <c r="J63" s="5">
        <v>199.65327904326705</v>
      </c>
      <c r="K63" s="5">
        <v>196.21362799263363</v>
      </c>
      <c r="L63" s="5">
        <v>158.84214942795811</v>
      </c>
    </row>
    <row r="64" spans="1:12">
      <c r="A64" s="2">
        <v>36525</v>
      </c>
      <c r="B64" s="3">
        <v>2155.0684385531299</v>
      </c>
      <c r="C64" s="3">
        <v>6386.7124471674997</v>
      </c>
      <c r="D64" s="3">
        <v>728.68391889464499</v>
      </c>
      <c r="E64" s="4">
        <v>85.027424999999994</v>
      </c>
      <c r="F64" s="3">
        <v>252.238381</v>
      </c>
      <c r="G64" s="4">
        <v>60.231307556881504</v>
      </c>
      <c r="I64">
        <v>183.78</v>
      </c>
      <c r="J64" s="5">
        <v>197.33844570264876</v>
      </c>
      <c r="K64" s="5">
        <v>196.87661141804799</v>
      </c>
      <c r="L64" s="5">
        <v>160.90833444695795</v>
      </c>
    </row>
    <row r="65" spans="1:12">
      <c r="A65" s="2">
        <v>36616</v>
      </c>
      <c r="B65" s="3">
        <v>2172.4277543658</v>
      </c>
      <c r="C65" s="3">
        <v>6960.4955088915503</v>
      </c>
      <c r="D65" s="3">
        <v>804.551291541757</v>
      </c>
      <c r="E65" s="4">
        <v>91.698588000000001</v>
      </c>
      <c r="F65" s="3">
        <v>258.88458900000001</v>
      </c>
      <c r="G65" s="4">
        <v>73.11532933125595</v>
      </c>
      <c r="I65">
        <v>180.91</v>
      </c>
      <c r="J65" s="5">
        <v>203.29637315842982</v>
      </c>
      <c r="K65" s="5">
        <v>200.7734806629835</v>
      </c>
      <c r="L65" s="5">
        <v>163.1750722250782</v>
      </c>
    </row>
    <row r="66" spans="1:12">
      <c r="A66" s="2">
        <v>36707</v>
      </c>
      <c r="B66" s="3">
        <v>2365.6584494308299</v>
      </c>
      <c r="C66" s="3">
        <v>6792.6070340999804</v>
      </c>
      <c r="D66" s="3">
        <v>730.71535876254495</v>
      </c>
      <c r="E66" s="4">
        <v>102.921863</v>
      </c>
      <c r="F66" s="3">
        <v>280.102576</v>
      </c>
      <c r="G66" s="4">
        <v>87.248269100400293</v>
      </c>
      <c r="I66">
        <v>185.8</v>
      </c>
      <c r="J66" s="5">
        <v>208.93342058815753</v>
      </c>
      <c r="K66" s="5">
        <v>203.64640883977904</v>
      </c>
      <c r="L66" s="5">
        <v>165.65055944086814</v>
      </c>
    </row>
    <row r="67" spans="1:12">
      <c r="A67" s="2">
        <v>36798</v>
      </c>
      <c r="B67" s="3">
        <v>2385.0157238369402</v>
      </c>
      <c r="C67" s="3">
        <v>7157.6794277108102</v>
      </c>
      <c r="D67" s="3">
        <v>704.80784793387397</v>
      </c>
      <c r="E67" s="4">
        <v>120.95939300000001</v>
      </c>
      <c r="F67" s="3">
        <v>288.99618400000003</v>
      </c>
      <c r="G67" s="4">
        <v>101.65160100954954</v>
      </c>
      <c r="I67">
        <v>206.03</v>
      </c>
      <c r="J67" s="5">
        <v>211.44179157219369</v>
      </c>
      <c r="K67" s="5">
        <v>208.2357274401474</v>
      </c>
      <c r="L67" s="5">
        <v>168.23987715215483</v>
      </c>
    </row>
    <row r="68" spans="1:12">
      <c r="A68" s="2">
        <v>36889</v>
      </c>
      <c r="B68" s="3">
        <v>2307.2926963313998</v>
      </c>
      <c r="C68" s="3">
        <v>6549.5898944698401</v>
      </c>
      <c r="D68" s="3">
        <v>595.45016713843995</v>
      </c>
      <c r="E68" s="4">
        <v>123.68566800000001</v>
      </c>
      <c r="F68" s="3">
        <v>293.48245200000002</v>
      </c>
      <c r="G68" s="4">
        <v>106.2095014968404</v>
      </c>
      <c r="I68">
        <v>192.43</v>
      </c>
      <c r="J68" s="5">
        <v>221.17518827403521</v>
      </c>
      <c r="K68" s="5">
        <v>216.05893186003681</v>
      </c>
      <c r="L68" s="5">
        <v>171.00342193772292</v>
      </c>
    </row>
    <row r="69" spans="1:12">
      <c r="A69" s="2">
        <v>36980</v>
      </c>
      <c r="B69" s="3">
        <v>2336.8878945158699</v>
      </c>
      <c r="C69" s="3">
        <v>6501.5302895329196</v>
      </c>
      <c r="D69" s="3">
        <v>640.79951326007904</v>
      </c>
      <c r="E69" s="4">
        <v>139.08339699999999</v>
      </c>
      <c r="F69" s="3">
        <v>275.73356799999999</v>
      </c>
      <c r="G69" s="4">
        <v>108.43266021672422</v>
      </c>
      <c r="I69">
        <v>192.51</v>
      </c>
      <c r="J69" s="5">
        <v>227.33421019096133</v>
      </c>
      <c r="K69" s="5">
        <v>222.52670349907922</v>
      </c>
      <c r="L69" s="5">
        <v>173.56068531857488</v>
      </c>
    </row>
    <row r="70" spans="1:12">
      <c r="A70" s="2">
        <v>37071</v>
      </c>
      <c r="B70" s="3">
        <v>2609.09409475436</v>
      </c>
      <c r="C70" s="3">
        <v>6420.8269354777203</v>
      </c>
      <c r="D70" s="3">
        <v>640.48206720524195</v>
      </c>
      <c r="E70" s="4">
        <v>148.01939999999999</v>
      </c>
      <c r="F70" s="3">
        <v>293.27020499999998</v>
      </c>
      <c r="G70" s="4">
        <v>98.95204419155796</v>
      </c>
      <c r="I70">
        <v>186.69</v>
      </c>
      <c r="J70" s="5">
        <v>224.44130338022163</v>
      </c>
      <c r="K70" s="5">
        <v>224.21362799263355</v>
      </c>
      <c r="L70" s="5">
        <v>175.723464733013</v>
      </c>
    </row>
    <row r="71" spans="1:12">
      <c r="A71" s="2">
        <v>37162</v>
      </c>
      <c r="B71" s="3">
        <v>2245.7583003230402</v>
      </c>
      <c r="C71" s="3">
        <v>5665.3175489571104</v>
      </c>
      <c r="D71" s="3">
        <v>516.99338991224204</v>
      </c>
      <c r="E71" s="4">
        <v>150.22187700000001</v>
      </c>
      <c r="F71" s="3">
        <v>306.30641600000001</v>
      </c>
      <c r="G71" s="4">
        <v>91.806181940007548</v>
      </c>
      <c r="I71">
        <v>192.35</v>
      </c>
      <c r="J71" s="5">
        <v>234.0177306645507</v>
      </c>
      <c r="K71" s="5">
        <v>232.20626151012894</v>
      </c>
      <c r="L71" s="5">
        <v>178.00703730502039</v>
      </c>
    </row>
    <row r="72" spans="1:12">
      <c r="A72" s="2">
        <v>37256</v>
      </c>
      <c r="B72" s="3">
        <v>2571.1118390043098</v>
      </c>
      <c r="C72" s="3">
        <v>5934.8149910565699</v>
      </c>
      <c r="D72" s="3">
        <v>631.00963440970895</v>
      </c>
      <c r="E72" s="4">
        <v>151.755066</v>
      </c>
      <c r="F72" s="3">
        <v>324.387677</v>
      </c>
      <c r="G72" s="4">
        <v>78.475809254016525</v>
      </c>
      <c r="H72" s="9">
        <v>100</v>
      </c>
      <c r="I72">
        <v>205.1</v>
      </c>
      <c r="J72" s="5">
        <v>233.22846645542481</v>
      </c>
      <c r="K72" s="5">
        <v>233.95948434622466</v>
      </c>
      <c r="L72" s="5">
        <v>179.96844128268691</v>
      </c>
    </row>
    <row r="73" spans="1:12">
      <c r="A73" s="2">
        <v>37344</v>
      </c>
      <c r="B73" s="3">
        <v>2577.8784798779402</v>
      </c>
      <c r="C73" s="3">
        <v>5716.7625639636799</v>
      </c>
      <c r="D73" s="3">
        <v>674.28275914661697</v>
      </c>
      <c r="E73" s="4">
        <v>156.87272899999999</v>
      </c>
      <c r="F73" s="3">
        <v>321.10720900000001</v>
      </c>
      <c r="G73" s="4">
        <v>86.36845722372442</v>
      </c>
      <c r="H73" s="9">
        <v>108.36966554040001</v>
      </c>
      <c r="I73">
        <v>209.95</v>
      </c>
      <c r="J73" s="5">
        <v>232.66678404615737</v>
      </c>
      <c r="K73" s="5">
        <v>235.28545119705342</v>
      </c>
      <c r="L73" s="5">
        <v>181.83616033465725</v>
      </c>
    </row>
    <row r="74" spans="1:12">
      <c r="A74" s="2">
        <v>37435</v>
      </c>
      <c r="B74" s="3">
        <v>2449.94996504547</v>
      </c>
      <c r="C74" s="3">
        <v>4946.40757523309</v>
      </c>
      <c r="D74" s="3">
        <v>587.31518240525202</v>
      </c>
      <c r="E74" s="4">
        <v>158.30087599999999</v>
      </c>
      <c r="F74" s="3">
        <v>325.07270599999998</v>
      </c>
      <c r="G74" s="4">
        <v>82.119562358850771</v>
      </c>
      <c r="H74" s="9">
        <v>109.95762202428548</v>
      </c>
      <c r="I74">
        <v>211.44</v>
      </c>
      <c r="J74" s="5">
        <v>238.37570589296359</v>
      </c>
      <c r="K74" s="5">
        <v>243.64640883977904</v>
      </c>
      <c r="L74" s="5">
        <v>183.91304016312293</v>
      </c>
    </row>
    <row r="75" spans="1:12">
      <c r="A75" s="2">
        <v>37529</v>
      </c>
      <c r="B75" s="3">
        <v>2270.0950545895498</v>
      </c>
      <c r="C75" s="3">
        <v>4175.1538000504097</v>
      </c>
      <c r="D75" s="3">
        <v>507.84286680033802</v>
      </c>
      <c r="E75" s="4">
        <v>151.13524100000001</v>
      </c>
      <c r="F75" s="3">
        <v>322.41916099999997</v>
      </c>
      <c r="G75" s="4">
        <v>94.625909747734141</v>
      </c>
      <c r="H75" s="9">
        <v>113.92711281565892</v>
      </c>
      <c r="I75">
        <v>211.35</v>
      </c>
      <c r="J75" s="5">
        <v>247.45222890724426</v>
      </c>
      <c r="K75" s="5">
        <v>255.0570902394108</v>
      </c>
      <c r="L75" s="5">
        <v>186.24880260271129</v>
      </c>
    </row>
    <row r="76" spans="1:12">
      <c r="A76" s="2">
        <v>37621</v>
      </c>
      <c r="B76" s="3">
        <v>2330.8268062044599</v>
      </c>
      <c r="C76" s="3">
        <v>4340.9006771085096</v>
      </c>
      <c r="D76" s="3">
        <v>539.21574387398198</v>
      </c>
      <c r="E76" s="4">
        <v>148.82177300000001</v>
      </c>
      <c r="F76" s="3">
        <v>336.94636400000002</v>
      </c>
      <c r="G76" s="4">
        <v>94.213897025622359</v>
      </c>
      <c r="H76" s="9">
        <v>117.22545409158866</v>
      </c>
      <c r="I76">
        <v>206.64</v>
      </c>
      <c r="J76" s="5">
        <v>253.78019418097341</v>
      </c>
      <c r="K76" s="5">
        <v>261.03867403314928</v>
      </c>
      <c r="L76" s="5">
        <v>188.54840735626317</v>
      </c>
    </row>
    <row r="77" spans="1:12">
      <c r="A77" s="2">
        <v>37711</v>
      </c>
      <c r="B77" s="3">
        <v>2264.38565182396</v>
      </c>
      <c r="C77" s="3">
        <v>3844.9684099136098</v>
      </c>
      <c r="D77" s="3">
        <v>472.96129075664999</v>
      </c>
      <c r="E77" s="4">
        <v>142.012654</v>
      </c>
      <c r="F77" s="3">
        <v>341.69819999999999</v>
      </c>
      <c r="G77" s="4">
        <v>91.827645219518899</v>
      </c>
      <c r="H77" s="9">
        <v>118.86857334807078</v>
      </c>
      <c r="I77">
        <v>204.55</v>
      </c>
      <c r="J77" s="5">
        <v>256.14041459995656</v>
      </c>
      <c r="K77" s="5">
        <v>266.7697974217312</v>
      </c>
      <c r="L77" s="5">
        <v>190.76951662270358</v>
      </c>
    </row>
    <row r="78" spans="1:12">
      <c r="A78" s="2">
        <v>37802</v>
      </c>
      <c r="B78" s="3">
        <v>2370.7839707016101</v>
      </c>
      <c r="C78" s="3">
        <v>4062.0903523822899</v>
      </c>
      <c r="D78" s="3">
        <v>525.79168705316704</v>
      </c>
      <c r="E78" s="4">
        <v>145.04665800000001</v>
      </c>
      <c r="F78" s="3">
        <v>351.65236199999998</v>
      </c>
      <c r="G78" s="4">
        <v>85.295504725854727</v>
      </c>
      <c r="H78" s="9">
        <v>121.20260586572068</v>
      </c>
      <c r="I78">
        <v>217.36</v>
      </c>
      <c r="J78" s="5">
        <v>261.69866181224501</v>
      </c>
      <c r="K78" s="5">
        <v>274.11418047882148</v>
      </c>
      <c r="L78" s="5">
        <v>193.04777188794085</v>
      </c>
    </row>
    <row r="79" spans="1:12">
      <c r="A79" s="2">
        <v>37894</v>
      </c>
      <c r="B79" s="3">
        <v>2497.7780406537199</v>
      </c>
      <c r="C79" s="3">
        <v>4223.7172580956303</v>
      </c>
      <c r="D79" s="3">
        <v>595.09189770723697</v>
      </c>
      <c r="E79" s="4">
        <v>154.56306799999999</v>
      </c>
      <c r="F79" s="3">
        <v>344.91015800000002</v>
      </c>
      <c r="G79" s="4">
        <v>84.973610431768776</v>
      </c>
      <c r="H79" s="9">
        <v>122.95621454532757</v>
      </c>
      <c r="I79">
        <v>232.11</v>
      </c>
      <c r="J79" s="5">
        <v>261.08780622041536</v>
      </c>
      <c r="K79" s="5">
        <v>275.12338858195227</v>
      </c>
      <c r="L79" s="5">
        <v>195.3522926420915</v>
      </c>
    </row>
    <row r="80" spans="1:12">
      <c r="A80" s="2">
        <v>37986</v>
      </c>
      <c r="B80" s="3">
        <v>2636.5848717489098</v>
      </c>
      <c r="C80" s="3">
        <v>4339.5286223396397</v>
      </c>
      <c r="D80" s="3">
        <v>629.78266952555896</v>
      </c>
      <c r="E80" s="4">
        <v>154.55440300000001</v>
      </c>
      <c r="F80" s="3">
        <v>366.04547500000001</v>
      </c>
      <c r="G80" s="4">
        <v>84.999360655931071</v>
      </c>
      <c r="H80" s="9">
        <v>124.76895844733087</v>
      </c>
      <c r="I80">
        <v>250.01</v>
      </c>
      <c r="J80" s="5">
        <v>261.51523583735394</v>
      </c>
      <c r="K80" s="5">
        <v>278.25414364640892</v>
      </c>
      <c r="L80" s="5">
        <v>197.78587346094068</v>
      </c>
    </row>
    <row r="81" spans="1:12">
      <c r="A81" s="2">
        <v>38077</v>
      </c>
      <c r="B81" s="3">
        <v>2764.62766903687</v>
      </c>
      <c r="C81" s="3">
        <v>4399.1463508542602</v>
      </c>
      <c r="D81" s="3">
        <v>681.94808369490295</v>
      </c>
      <c r="E81" s="4">
        <v>170.21518699999999</v>
      </c>
      <c r="F81" s="3">
        <v>385.90765099999999</v>
      </c>
      <c r="G81" s="4">
        <v>92.282563073295023</v>
      </c>
      <c r="H81" s="9">
        <v>129.02899111020517</v>
      </c>
      <c r="I81">
        <v>275.41000000000003</v>
      </c>
      <c r="J81" s="5">
        <v>266.81501464268115</v>
      </c>
      <c r="K81" s="5">
        <v>287.16022099447531</v>
      </c>
      <c r="L81" s="5">
        <v>200.51860635998048</v>
      </c>
    </row>
    <row r="82" spans="1:12">
      <c r="A82" s="2">
        <v>38168</v>
      </c>
      <c r="B82" s="3">
        <v>2869.79271166638</v>
      </c>
      <c r="C82" s="3">
        <v>4871.5780278371903</v>
      </c>
      <c r="D82" s="3">
        <v>675.84352073992295</v>
      </c>
      <c r="E82" s="4">
        <v>176.941461</v>
      </c>
      <c r="F82" s="3">
        <v>409.54989799999998</v>
      </c>
      <c r="G82" s="4">
        <v>103.62581890467891</v>
      </c>
      <c r="H82" s="9">
        <v>129.05319776078784</v>
      </c>
      <c r="I82">
        <v>387.39</v>
      </c>
      <c r="J82" s="5">
        <v>267.79024613371053</v>
      </c>
      <c r="K82" s="5">
        <v>285.25230202578291</v>
      </c>
      <c r="L82" s="5">
        <v>203.28421586580001</v>
      </c>
    </row>
    <row r="83" spans="1:12">
      <c r="A83" s="2">
        <v>38260</v>
      </c>
      <c r="B83" s="3">
        <v>3013.7871078342901</v>
      </c>
      <c r="C83" s="3">
        <v>4642.5867086318103</v>
      </c>
      <c r="D83" s="3">
        <v>703.60488652330605</v>
      </c>
      <c r="E83" s="4">
        <v>184.757285</v>
      </c>
      <c r="F83" s="3">
        <v>431.60612500000002</v>
      </c>
      <c r="G83" s="4">
        <v>116.2351582404613</v>
      </c>
      <c r="H83" s="9">
        <v>131.46781252379688</v>
      </c>
      <c r="I83">
        <v>396.07</v>
      </c>
      <c r="J83" s="5">
        <v>274.75177254317248</v>
      </c>
      <c r="K83" s="5">
        <v>295.77163904235755</v>
      </c>
      <c r="L83" s="5">
        <v>206.08311131069405</v>
      </c>
    </row>
    <row r="84" spans="1:12">
      <c r="A84" s="2">
        <v>38352</v>
      </c>
      <c r="B84" s="3">
        <v>3343.93029649764</v>
      </c>
      <c r="C84" s="3">
        <v>4806.8943792661003</v>
      </c>
      <c r="D84" s="3">
        <v>762.41135791566603</v>
      </c>
      <c r="E84" s="4">
        <v>198.76192599999999</v>
      </c>
      <c r="F84" s="3">
        <v>478.96604100000002</v>
      </c>
      <c r="G84" s="4">
        <v>95.814719678072564</v>
      </c>
      <c r="H84" s="9">
        <v>133.6665429295397</v>
      </c>
      <c r="I84">
        <v>433.34</v>
      </c>
      <c r="J84" s="5">
        <v>279.71492543837257</v>
      </c>
      <c r="K84" s="5">
        <v>303.06445672191563</v>
      </c>
      <c r="L84" s="5">
        <v>208.89721144380732</v>
      </c>
    </row>
    <row r="85" spans="1:12">
      <c r="A85" s="2">
        <v>38442</v>
      </c>
      <c r="B85" s="3">
        <v>3462.9979992048902</v>
      </c>
      <c r="C85" s="3">
        <v>4822.0953879483404</v>
      </c>
      <c r="D85" s="3">
        <v>787.56929539120097</v>
      </c>
      <c r="E85" s="4">
        <v>189.173068</v>
      </c>
      <c r="F85" s="3">
        <v>463.25819300000001</v>
      </c>
      <c r="G85" s="4">
        <v>118.44114381773342</v>
      </c>
      <c r="H85" s="9">
        <v>143.76582001330354</v>
      </c>
      <c r="I85">
        <v>443.78</v>
      </c>
      <c r="J85" s="5">
        <v>279.62162598092436</v>
      </c>
      <c r="K85" s="5">
        <v>306.74769797421766</v>
      </c>
      <c r="L85" s="5">
        <v>211.67432720017115</v>
      </c>
    </row>
    <row r="86" spans="1:12">
      <c r="A86" s="2">
        <v>38533</v>
      </c>
      <c r="B86" s="3">
        <v>3655.1767411108599</v>
      </c>
      <c r="C86" s="3">
        <v>4923.5306894926998</v>
      </c>
      <c r="D86" s="3">
        <v>833.13137870321896</v>
      </c>
      <c r="E86" s="4">
        <v>214.677166</v>
      </c>
      <c r="F86" s="3">
        <v>481.46122800000001</v>
      </c>
      <c r="G86" s="4">
        <v>114.80168905510749</v>
      </c>
      <c r="H86" s="9">
        <v>150.34489558830808</v>
      </c>
      <c r="I86">
        <v>463.53</v>
      </c>
      <c r="J86" s="5">
        <v>288.64834848903683</v>
      </c>
      <c r="K86" s="5">
        <v>318.26887661141836</v>
      </c>
      <c r="L86" s="5">
        <v>214.74649609549164</v>
      </c>
    </row>
    <row r="87" spans="1:12">
      <c r="A87" s="2">
        <v>38625</v>
      </c>
      <c r="B87" s="3">
        <v>4052.03424607535</v>
      </c>
      <c r="C87" s="3">
        <v>5262.6542802276999</v>
      </c>
      <c r="D87" s="3">
        <v>982.24110444755399</v>
      </c>
      <c r="E87" s="4">
        <v>222.61000300000001</v>
      </c>
      <c r="F87" s="3">
        <v>505.10072700000001</v>
      </c>
      <c r="G87" s="4">
        <v>139.22211836587292</v>
      </c>
      <c r="H87" s="9">
        <v>158.67802753675525</v>
      </c>
      <c r="I87">
        <v>540.16</v>
      </c>
      <c r="J87" s="5">
        <v>290.54333611801832</v>
      </c>
      <c r="K87" s="5">
        <v>319.80847145488065</v>
      </c>
      <c r="L87" s="5">
        <v>217.79770717732077</v>
      </c>
    </row>
    <row r="88" spans="1:12">
      <c r="A88" s="2">
        <v>38716</v>
      </c>
      <c r="B88" s="3">
        <v>4200.2230236505002</v>
      </c>
      <c r="C88" s="3">
        <v>5651.70869057662</v>
      </c>
      <c r="D88" s="3">
        <v>1096.1729541299901</v>
      </c>
      <c r="E88" s="4">
        <v>234.502792</v>
      </c>
      <c r="F88" s="3">
        <v>539.12902999999994</v>
      </c>
      <c r="G88" s="4">
        <v>128.55694797836551</v>
      </c>
      <c r="H88" s="9">
        <v>160.34034378706639</v>
      </c>
      <c r="I88">
        <v>569.76</v>
      </c>
      <c r="J88" s="5">
        <v>295.94587902566019</v>
      </c>
      <c r="K88" s="5">
        <v>323.1233885819525</v>
      </c>
      <c r="L88" s="5">
        <v>220.89083388613258</v>
      </c>
    </row>
    <row r="89" spans="1:12">
      <c r="A89" s="2">
        <v>38807</v>
      </c>
      <c r="B89" s="3">
        <v>4590.18956508671</v>
      </c>
      <c r="C89" s="3">
        <v>6204.6348781122797</v>
      </c>
      <c r="D89" s="3">
        <v>1264.36454872842</v>
      </c>
      <c r="E89" s="4">
        <v>271.51525400000003</v>
      </c>
      <c r="F89" s="3">
        <v>547.81215999999995</v>
      </c>
      <c r="G89" s="4">
        <v>130.40670985609768</v>
      </c>
      <c r="H89" s="9">
        <v>159.68039082735768</v>
      </c>
      <c r="I89">
        <v>633.34</v>
      </c>
      <c r="J89" s="5">
        <v>298.46685558197987</v>
      </c>
      <c r="K89" s="5">
        <v>321.6206261510132</v>
      </c>
      <c r="L89" s="5">
        <v>223.9609480938559</v>
      </c>
    </row>
    <row r="90" spans="1:12">
      <c r="A90" s="2">
        <v>38898</v>
      </c>
      <c r="B90" s="3">
        <v>4580.7903262210002</v>
      </c>
      <c r="C90" s="3">
        <v>5935.4106884626999</v>
      </c>
      <c r="D90" s="3">
        <v>1161.66781321197</v>
      </c>
      <c r="E90" s="4">
        <v>260.32666</v>
      </c>
      <c r="F90" s="3">
        <v>571.40128500000003</v>
      </c>
      <c r="G90" s="4">
        <v>133.59122439366743</v>
      </c>
      <c r="H90" s="9">
        <v>164.55743700770304</v>
      </c>
      <c r="I90">
        <v>699.4</v>
      </c>
      <c r="J90" s="5">
        <v>298.50026687417414</v>
      </c>
      <c r="K90" s="5">
        <v>322.10681399631704</v>
      </c>
      <c r="L90" s="5">
        <v>227.12516699353054</v>
      </c>
    </row>
    <row r="91" spans="1:12">
      <c r="A91" s="2">
        <v>38989</v>
      </c>
      <c r="B91" s="3">
        <v>4696.4738481531303</v>
      </c>
      <c r="C91" s="3">
        <v>6179.2954753903896</v>
      </c>
      <c r="D91" s="3">
        <v>1214.14627174883</v>
      </c>
      <c r="E91" s="4">
        <v>284.74101400000001</v>
      </c>
      <c r="F91" s="3">
        <v>629.42218500000001</v>
      </c>
      <c r="G91" s="4">
        <v>112.3553395980279</v>
      </c>
      <c r="H91" s="9">
        <v>172.23413660767821</v>
      </c>
      <c r="I91">
        <v>726.39</v>
      </c>
      <c r="J91" s="5">
        <v>304.43549925170601</v>
      </c>
      <c r="K91" s="5">
        <v>333.61325966850865</v>
      </c>
      <c r="L91" s="5">
        <v>230.5856718447202</v>
      </c>
    </row>
    <row r="92" spans="1:12">
      <c r="A92" s="2">
        <v>39080</v>
      </c>
      <c r="B92" s="3">
        <v>5179.7063172115704</v>
      </c>
      <c r="C92" s="3">
        <v>6346.1224793305</v>
      </c>
      <c r="D92" s="3">
        <v>1352.2527616418899</v>
      </c>
      <c r="E92" s="4">
        <v>302.884997</v>
      </c>
      <c r="F92" s="3">
        <v>717.54405999999994</v>
      </c>
      <c r="G92" s="4">
        <v>101.58717895936709</v>
      </c>
      <c r="H92" s="9">
        <v>171.19337963082063</v>
      </c>
      <c r="I92">
        <v>797.07</v>
      </c>
      <c r="J92" s="5">
        <v>305.24178307654546</v>
      </c>
      <c r="K92" s="5">
        <v>337.3701657458567</v>
      </c>
      <c r="L92" s="5">
        <v>234.19164857779097</v>
      </c>
    </row>
    <row r="93" spans="1:12">
      <c r="A93" s="2">
        <v>39171</v>
      </c>
      <c r="B93" s="3">
        <v>5537.67460259154</v>
      </c>
      <c r="C93" s="3">
        <v>6352.8707321628899</v>
      </c>
      <c r="D93" s="3">
        <v>1350.48350074767</v>
      </c>
      <c r="E93" s="4">
        <v>312.83799699999997</v>
      </c>
      <c r="F93" s="3">
        <v>708.86080600000003</v>
      </c>
      <c r="G93" s="4">
        <v>103.98739999999999</v>
      </c>
      <c r="H93" s="9">
        <v>178.81624672784497</v>
      </c>
      <c r="I93">
        <v>819.31</v>
      </c>
      <c r="J93" s="5">
        <v>309.51590687045575</v>
      </c>
      <c r="K93" s="5">
        <v>342.12891344383075</v>
      </c>
      <c r="L93" s="5">
        <v>237.87323781443845</v>
      </c>
    </row>
    <row r="94" spans="1:12">
      <c r="A94" s="2">
        <v>39262</v>
      </c>
      <c r="B94" s="3">
        <v>5830.2231788320596</v>
      </c>
      <c r="C94" s="3">
        <v>6455.03146094969</v>
      </c>
      <c r="D94" s="3">
        <v>1479.7516737189601</v>
      </c>
      <c r="E94" s="4">
        <v>278.26145400000001</v>
      </c>
      <c r="F94" s="3">
        <v>720.82430899999997</v>
      </c>
      <c r="G94" s="4">
        <v>100.3424</v>
      </c>
      <c r="H94" s="9">
        <v>184.84578247189236</v>
      </c>
      <c r="I94">
        <v>896.33</v>
      </c>
      <c r="J94" s="5">
        <v>310.40414292143214</v>
      </c>
      <c r="K94" s="5">
        <v>340.52302025782711</v>
      </c>
      <c r="L94" s="5">
        <v>241.71427080862796</v>
      </c>
    </row>
    <row r="95" spans="1:12">
      <c r="A95" s="2">
        <v>39353</v>
      </c>
      <c r="B95" s="3">
        <v>6233.3977867612602</v>
      </c>
      <c r="C95" s="3">
        <v>6340.4794127220403</v>
      </c>
      <c r="D95" s="3">
        <v>1624.6424251277199</v>
      </c>
      <c r="E95" s="4">
        <v>272.085217</v>
      </c>
      <c r="F95" s="3">
        <v>756.45520499999998</v>
      </c>
      <c r="G95" s="4">
        <v>107.23009999999999</v>
      </c>
      <c r="H95" s="9">
        <v>195.87235051147468</v>
      </c>
      <c r="I95">
        <v>869.35</v>
      </c>
      <c r="J95" s="5">
        <v>315.00922762858778</v>
      </c>
      <c r="K95" s="5">
        <v>350.47513812154705</v>
      </c>
      <c r="L95" s="5">
        <v>245.67201005833789</v>
      </c>
    </row>
    <row r="96" spans="1:12">
      <c r="A96" s="2">
        <v>39447</v>
      </c>
      <c r="B96" s="3">
        <v>6034.7480954400398</v>
      </c>
      <c r="C96" s="3">
        <v>6241.6761715724297</v>
      </c>
      <c r="D96" s="3">
        <v>1697.2700614964999</v>
      </c>
      <c r="E96" s="4">
        <v>241.63432299999999</v>
      </c>
      <c r="F96" s="3">
        <v>662.10280299999999</v>
      </c>
      <c r="G96" s="4">
        <v>120.6523</v>
      </c>
      <c r="H96" s="9">
        <v>196.9066901102523</v>
      </c>
      <c r="I96">
        <v>912.29</v>
      </c>
      <c r="J96" s="5">
        <v>315.81172904299007</v>
      </c>
      <c r="K96" s="5">
        <v>359.72744014732979</v>
      </c>
      <c r="L96" s="5">
        <v>249.95438994840407</v>
      </c>
    </row>
    <row r="97" spans="1:12">
      <c r="A97" s="2">
        <v>39538</v>
      </c>
      <c r="B97" s="3">
        <v>5143.9861145795903</v>
      </c>
      <c r="C97" s="3">
        <v>5466.6821336641196</v>
      </c>
      <c r="D97" s="3">
        <v>1454.2204984518601</v>
      </c>
      <c r="E97" s="4">
        <v>228.21866199999999</v>
      </c>
      <c r="F97" s="3">
        <v>527.31748000000005</v>
      </c>
      <c r="G97" s="4">
        <v>127.56959999999999</v>
      </c>
      <c r="H97" s="9">
        <v>199.19236958254768</v>
      </c>
      <c r="I97">
        <v>906.36</v>
      </c>
      <c r="J97" s="5">
        <v>322.79531951333513</v>
      </c>
      <c r="K97" s="5">
        <v>369.53222836095779</v>
      </c>
      <c r="L97" s="5">
        <v>254.49155110052195</v>
      </c>
    </row>
    <row r="98" spans="1:12">
      <c r="A98" s="2">
        <v>39629</v>
      </c>
      <c r="B98" s="3">
        <v>5102.80444097708</v>
      </c>
      <c r="C98" s="3">
        <v>5125.8239169992503</v>
      </c>
      <c r="D98" s="3">
        <v>1372.1452484266799</v>
      </c>
      <c r="E98" s="4">
        <v>198.10041100000001</v>
      </c>
      <c r="F98" s="3">
        <v>441.67419799999999</v>
      </c>
      <c r="G98" s="4">
        <v>156.11410000000001</v>
      </c>
      <c r="H98" s="9">
        <v>209.97439886063296</v>
      </c>
      <c r="I98">
        <v>890.14</v>
      </c>
      <c r="J98" s="5">
        <v>324.12609758545085</v>
      </c>
      <c r="K98" s="5">
        <v>367.44014732965013</v>
      </c>
      <c r="L98" s="5">
        <v>259.45567633533625</v>
      </c>
    </row>
    <row r="99" spans="1:12">
      <c r="A99" s="2">
        <v>39721</v>
      </c>
      <c r="B99" s="3">
        <v>4580.1477809437802</v>
      </c>
      <c r="C99" s="3">
        <v>5291.1889318833701</v>
      </c>
      <c r="D99" s="3">
        <v>1220.9963497756501</v>
      </c>
      <c r="E99" s="4">
        <v>230.36218099999999</v>
      </c>
      <c r="F99" s="3">
        <v>428.30457799999999</v>
      </c>
      <c r="G99" s="4">
        <v>135.5977</v>
      </c>
      <c r="H99" s="9">
        <v>217.24903138548868</v>
      </c>
      <c r="I99">
        <v>863.44</v>
      </c>
      <c r="J99" s="5">
        <v>341.38523640988711</v>
      </c>
      <c r="K99" s="5">
        <v>374.88029465930026</v>
      </c>
      <c r="L99" s="5">
        <v>264.47404532271639</v>
      </c>
    </row>
    <row r="100" spans="1:12">
      <c r="A100" s="2">
        <v>39813</v>
      </c>
      <c r="B100" s="3">
        <v>3803.1512115514201</v>
      </c>
      <c r="C100" s="3">
        <v>4690.1887113652901</v>
      </c>
      <c r="D100" s="3">
        <v>1000.71885947377</v>
      </c>
      <c r="E100" s="4">
        <v>167.24553242632601</v>
      </c>
      <c r="F100" s="3">
        <v>285.738419776488</v>
      </c>
      <c r="G100" s="4">
        <v>81.310630000000003</v>
      </c>
      <c r="H100" s="9">
        <v>225.50569523880009</v>
      </c>
      <c r="I100">
        <v>786.85</v>
      </c>
      <c r="J100" s="5">
        <v>363.0237761187326</v>
      </c>
      <c r="K100" s="5">
        <v>392.92817679558027</v>
      </c>
      <c r="L100" s="5">
        <v>268.95408615963237</v>
      </c>
    </row>
    <row r="101" spans="1:12">
      <c r="A101" s="2">
        <v>39903</v>
      </c>
      <c r="B101" s="3">
        <v>3758.1412048735901</v>
      </c>
      <c r="C101" s="3">
        <v>4151.9515210042</v>
      </c>
      <c r="D101" s="3">
        <v>1014.45438441173</v>
      </c>
      <c r="E101" s="4">
        <v>125.43861037476</v>
      </c>
      <c r="F101" s="3">
        <v>220.66569819773201</v>
      </c>
      <c r="G101" s="4">
        <v>72.908919999999995</v>
      </c>
      <c r="H101" s="9">
        <v>235.77536881086715</v>
      </c>
      <c r="I101">
        <v>744.12</v>
      </c>
      <c r="J101" s="5">
        <v>364.02863649151925</v>
      </c>
      <c r="K101" s="5">
        <v>395.4401473296503</v>
      </c>
      <c r="L101" s="5">
        <v>271.52943159395198</v>
      </c>
    </row>
    <row r="102" spans="1:12">
      <c r="A102" s="2">
        <v>39994</v>
      </c>
      <c r="B102" s="3">
        <v>4147.7448924719401</v>
      </c>
      <c r="C102" s="3">
        <v>4319.3425734954099</v>
      </c>
      <c r="D102" s="3">
        <v>1175.62453765649</v>
      </c>
      <c r="E102" s="4">
        <v>138.640819847367</v>
      </c>
      <c r="F102" s="3">
        <v>254.772486586947</v>
      </c>
      <c r="G102" s="4">
        <v>74.717100000000002</v>
      </c>
      <c r="H102" s="9">
        <v>233.84062153495722</v>
      </c>
      <c r="I102">
        <v>746.65</v>
      </c>
      <c r="J102" s="5">
        <v>359.20228077379386</v>
      </c>
      <c r="K102" s="5">
        <v>404.01473296500939</v>
      </c>
      <c r="L102" s="5">
        <v>273.66178638231713</v>
      </c>
    </row>
    <row r="103" spans="1:12">
      <c r="A103" s="2">
        <v>40086</v>
      </c>
      <c r="B103" s="3">
        <v>5060.1190141265497</v>
      </c>
      <c r="C103" s="3">
        <v>4651.8033917307603</v>
      </c>
      <c r="D103" s="3">
        <v>1303.46475235663</v>
      </c>
      <c r="E103" s="4">
        <v>168.526843036141</v>
      </c>
      <c r="F103" s="3">
        <v>335.99266673767102</v>
      </c>
      <c r="G103" s="4">
        <v>67.237560000000002</v>
      </c>
      <c r="H103" s="9">
        <v>237.39387800389844</v>
      </c>
      <c r="I103">
        <v>799.22</v>
      </c>
      <c r="J103" s="5">
        <v>365.53655745243867</v>
      </c>
      <c r="K103" s="5">
        <v>419.81583793738508</v>
      </c>
      <c r="L103" s="5">
        <v>275.85989117379245</v>
      </c>
    </row>
    <row r="104" spans="1:12">
      <c r="A104" s="2">
        <v>40178</v>
      </c>
      <c r="B104" s="3">
        <v>5211.7682317457202</v>
      </c>
      <c r="C104" s="3">
        <v>4755.5644287365903</v>
      </c>
      <c r="D104" s="3">
        <v>1388.81969829542</v>
      </c>
      <c r="E104" s="4">
        <v>173.326175532013</v>
      </c>
      <c r="F104" s="3">
        <v>320.65547712550301</v>
      </c>
      <c r="G104" s="4">
        <v>71.53434</v>
      </c>
      <c r="H104" s="9">
        <v>230.01112912304723</v>
      </c>
      <c r="I104">
        <v>845.57</v>
      </c>
      <c r="J104" s="5">
        <v>369.31959829126708</v>
      </c>
      <c r="K104" s="5">
        <v>424.48618784530402</v>
      </c>
      <c r="L104" s="5">
        <v>278.30003816421691</v>
      </c>
    </row>
    <row r="105" spans="1:12">
      <c r="A105" s="2">
        <v>40268</v>
      </c>
      <c r="B105" s="3">
        <v>5321.8439518298101</v>
      </c>
      <c r="C105" s="3">
        <v>4816.0192671819004</v>
      </c>
      <c r="D105" s="3">
        <v>1394.1869528642701</v>
      </c>
      <c r="E105" s="4">
        <v>178.77513945107501</v>
      </c>
      <c r="F105" s="3">
        <v>314.23733516304497</v>
      </c>
      <c r="G105" s="4">
        <v>69.46651</v>
      </c>
      <c r="H105" s="9">
        <v>207.21298580131665</v>
      </c>
      <c r="I105">
        <v>860.37</v>
      </c>
      <c r="J105" s="5">
        <v>373.95620308539844</v>
      </c>
      <c r="K105" s="5">
        <v>435.92633517495426</v>
      </c>
      <c r="L105" s="5">
        <v>281.14536954880748</v>
      </c>
    </row>
    <row r="106" spans="1:12">
      <c r="A106" s="2">
        <v>40359</v>
      </c>
      <c r="B106" s="3">
        <v>4686.8279189251498</v>
      </c>
      <c r="C106" s="3">
        <v>4579.6155109995398</v>
      </c>
      <c r="D106" s="3">
        <v>1389.4291942208199</v>
      </c>
      <c r="E106" s="4">
        <v>181.91727116045399</v>
      </c>
      <c r="F106" s="3">
        <v>306.85978916296</v>
      </c>
      <c r="G106" s="4">
        <v>67.630039999999994</v>
      </c>
      <c r="H106" s="9">
        <v>209.75675032526084</v>
      </c>
      <c r="I106">
        <v>879.04</v>
      </c>
      <c r="J106" s="5">
        <v>387.42032343795557</v>
      </c>
      <c r="K106" s="5">
        <v>446.7476979742176</v>
      </c>
      <c r="L106" s="5">
        <v>284.29643844786006</v>
      </c>
    </row>
    <row r="107" spans="1:12">
      <c r="A107" s="2">
        <v>40451</v>
      </c>
      <c r="B107" s="3">
        <v>5056.6010848278802</v>
      </c>
      <c r="C107" s="3">
        <v>4549.9732947604698</v>
      </c>
      <c r="D107" s="3">
        <v>1432.1803284508401</v>
      </c>
      <c r="E107" s="4">
        <v>185.60259275486101</v>
      </c>
      <c r="F107" s="3">
        <v>319.03175353352901</v>
      </c>
      <c r="G107" s="4">
        <v>63.872970000000002</v>
      </c>
      <c r="H107" s="9">
        <v>229.64462175351105</v>
      </c>
      <c r="I107">
        <v>922.64</v>
      </c>
      <c r="J107" s="5">
        <v>392.36519468270967</v>
      </c>
      <c r="K107" s="5">
        <v>466.09208103130777</v>
      </c>
      <c r="L107" s="5">
        <v>287.72036985981975</v>
      </c>
    </row>
    <row r="108" spans="1:12">
      <c r="A108" s="2">
        <v>40543</v>
      </c>
      <c r="B108" s="3">
        <v>5246.2884506206501</v>
      </c>
      <c r="C108" s="3">
        <v>4687.2056801445297</v>
      </c>
      <c r="D108" s="3">
        <v>1452.4128876137499</v>
      </c>
      <c r="E108" s="4">
        <v>187.71494554476899</v>
      </c>
      <c r="F108" s="3">
        <v>318.65105977181599</v>
      </c>
      <c r="G108" s="4">
        <v>68.426929999999999</v>
      </c>
      <c r="H108" s="9">
        <v>245.41576692442462</v>
      </c>
      <c r="I108">
        <v>912.03</v>
      </c>
      <c r="J108" s="5">
        <v>391.60871259529182</v>
      </c>
      <c r="K108" s="5">
        <v>463.86740331491751</v>
      </c>
      <c r="L108" s="5">
        <v>291.28237627831066</v>
      </c>
    </row>
    <row r="109" spans="1:12">
      <c r="A109" s="2">
        <v>40633</v>
      </c>
      <c r="B109" s="3">
        <v>5433.4719320525401</v>
      </c>
      <c r="C109" s="3">
        <v>4874.2275268032599</v>
      </c>
      <c r="D109" s="3">
        <v>1469.81568110083</v>
      </c>
      <c r="E109" s="4">
        <v>196.41951156070701</v>
      </c>
      <c r="F109" s="3">
        <v>331.37858380620702</v>
      </c>
      <c r="G109" s="4">
        <v>75.667950000000005</v>
      </c>
      <c r="H109" s="9">
        <v>248.53548653060184</v>
      </c>
      <c r="I109">
        <v>925.62</v>
      </c>
      <c r="J109" s="5">
        <v>399.59842424190242</v>
      </c>
      <c r="K109" s="5">
        <v>468.30202578268916</v>
      </c>
      <c r="L109" s="5">
        <v>294.84520457184044</v>
      </c>
    </row>
    <row r="110" spans="1:12">
      <c r="A110" s="2">
        <v>40724</v>
      </c>
      <c r="B110" s="3">
        <v>5218.8526864856003</v>
      </c>
      <c r="C110" s="3">
        <v>4740.0607075550997</v>
      </c>
      <c r="D110" s="3">
        <v>1404.96105419063</v>
      </c>
      <c r="E110" s="4">
        <v>197.74155669709901</v>
      </c>
      <c r="F110" s="3">
        <v>329.36361570938698</v>
      </c>
      <c r="G110" s="4">
        <v>67.289360000000002</v>
      </c>
      <c r="H110" s="9">
        <v>259.4621718837447</v>
      </c>
      <c r="I110">
        <v>953.85</v>
      </c>
      <c r="J110" s="5">
        <v>408.91008833627558</v>
      </c>
      <c r="K110" s="5">
        <v>481.74585635359142</v>
      </c>
      <c r="L110" s="5">
        <v>298.46679693064988</v>
      </c>
    </row>
    <row r="111" spans="1:12">
      <c r="A111" s="2">
        <v>40816</v>
      </c>
      <c r="B111" s="3">
        <v>4590.8537970154102</v>
      </c>
      <c r="C111" s="3">
        <v>4358.9716223231799</v>
      </c>
      <c r="D111" s="3">
        <v>1200.0553158441201</v>
      </c>
      <c r="E111" s="4">
        <v>183.76798355131399</v>
      </c>
      <c r="F111" s="3">
        <v>299.97948971839202</v>
      </c>
      <c r="G111" s="4">
        <v>65.45805</v>
      </c>
      <c r="H111" s="9">
        <v>256.26128803424882</v>
      </c>
      <c r="I111">
        <v>958.9</v>
      </c>
      <c r="J111" s="5">
        <v>427.84924779651885</v>
      </c>
      <c r="K111" s="5">
        <v>502.37937384898726</v>
      </c>
      <c r="L111" s="5">
        <v>302.15660491768614</v>
      </c>
    </row>
    <row r="112" spans="1:12">
      <c r="A112" s="2">
        <v>40907</v>
      </c>
      <c r="B112" s="3">
        <v>4679.3773452820496</v>
      </c>
      <c r="C112" s="3">
        <v>4451.4188297884202</v>
      </c>
      <c r="D112" s="3">
        <v>1188.28737287234</v>
      </c>
      <c r="E112" s="4">
        <v>190.881832566816</v>
      </c>
      <c r="F112" s="3">
        <v>310.66873862435898</v>
      </c>
      <c r="G112" s="4">
        <v>67.612030000000004</v>
      </c>
      <c r="H112" s="9">
        <v>271.1761211296128</v>
      </c>
      <c r="I112">
        <v>982.11</v>
      </c>
      <c r="J112" s="5">
        <v>436.1497475007103</v>
      </c>
      <c r="K112" s="5">
        <v>512.63351749539606</v>
      </c>
      <c r="L112" s="5">
        <v>305.84476915464455</v>
      </c>
    </row>
    <row r="113" spans="1:12">
      <c r="A113" s="2">
        <v>40998</v>
      </c>
      <c r="B113" s="3">
        <v>5047.93012780545</v>
      </c>
      <c r="C113" s="3">
        <v>4921.3004752900997</v>
      </c>
      <c r="D113" s="3">
        <v>1342.06800230154</v>
      </c>
      <c r="E113" s="4">
        <v>209.66795900752899</v>
      </c>
      <c r="F113" s="3">
        <v>333.09283138389998</v>
      </c>
      <c r="G113" s="4">
        <v>70.846540000000005</v>
      </c>
      <c r="H113" s="9">
        <v>276.05289715038492</v>
      </c>
      <c r="I113">
        <v>997.53</v>
      </c>
      <c r="J113" s="5">
        <v>439.57093774105715</v>
      </c>
      <c r="K113" s="5">
        <v>524.05156537753237</v>
      </c>
      <c r="L113" s="5">
        <v>309.25924900365709</v>
      </c>
    </row>
    <row r="114" spans="1:12">
      <c r="A114" s="2">
        <v>41089</v>
      </c>
      <c r="B114" s="3">
        <v>4845.4512957020397</v>
      </c>
      <c r="C114" s="3">
        <v>4732.1215663494304</v>
      </c>
      <c r="D114" s="3">
        <v>1237.3924443286101</v>
      </c>
      <c r="E114" s="4">
        <v>219.12076017662699</v>
      </c>
      <c r="F114" s="3">
        <v>358.76496668205601</v>
      </c>
      <c r="G114" s="4">
        <v>62.732559999999999</v>
      </c>
      <c r="H114" s="9">
        <v>278.84222211829456</v>
      </c>
      <c r="I114">
        <v>995.43</v>
      </c>
      <c r="J114" s="5">
        <v>459.65553716199878</v>
      </c>
      <c r="K114" s="5">
        <v>537.55432780847161</v>
      </c>
      <c r="L114" s="5">
        <v>312.49620384427237</v>
      </c>
    </row>
    <row r="115" spans="1:12">
      <c r="A115" s="2">
        <v>41180</v>
      </c>
      <c r="B115" s="3">
        <v>5278.5178659736603</v>
      </c>
      <c r="C115" s="3">
        <v>4983.3616220090898</v>
      </c>
      <c r="D115" s="3">
        <v>1315.9143234052599</v>
      </c>
      <c r="E115" s="4">
        <v>223.664756650111</v>
      </c>
      <c r="F115" s="3">
        <v>383.518255697764</v>
      </c>
      <c r="G115" s="4">
        <v>68.969719999999995</v>
      </c>
      <c r="H115" s="9">
        <v>271.03125232736306</v>
      </c>
      <c r="I115">
        <v>1027.0899999999999</v>
      </c>
      <c r="J115" s="5">
        <v>468.77618952929902</v>
      </c>
      <c r="K115" s="5">
        <v>552.92817679558027</v>
      </c>
      <c r="L115" s="5">
        <v>315.33249460343529</v>
      </c>
    </row>
    <row r="116" spans="1:12">
      <c r="A116" s="2">
        <v>41274</v>
      </c>
      <c r="B116" s="3">
        <v>5651.4012163161296</v>
      </c>
      <c r="C116" s="3">
        <v>5122.6038023008896</v>
      </c>
      <c r="D116" s="3">
        <v>1391.98060586885</v>
      </c>
      <c r="E116" s="4">
        <v>233.21583998931001</v>
      </c>
      <c r="F116" s="3">
        <v>412.30005913083698</v>
      </c>
      <c r="G116" s="4">
        <v>66.81671</v>
      </c>
      <c r="H116" s="9">
        <v>267.55539258594052</v>
      </c>
      <c r="I116">
        <v>1039.93</v>
      </c>
      <c r="J116" s="5">
        <v>469.75016021684945</v>
      </c>
      <c r="K116" s="5">
        <v>562.15837937384913</v>
      </c>
      <c r="L116" s="5">
        <v>317.98345254133153</v>
      </c>
    </row>
    <row r="117" spans="1:12">
      <c r="A117" s="2">
        <v>41362</v>
      </c>
      <c r="B117" s="3">
        <v>6139.6403268888598</v>
      </c>
      <c r="C117" s="3">
        <v>5502.8491094245101</v>
      </c>
      <c r="D117" s="3">
        <v>1364.4372979161001</v>
      </c>
      <c r="E117" s="4">
        <v>250.58482734536</v>
      </c>
      <c r="F117" s="3">
        <v>436.46592832956901</v>
      </c>
      <c r="G117" s="4">
        <v>66.903310000000005</v>
      </c>
      <c r="H117" s="9">
        <v>279.45838415834277</v>
      </c>
      <c r="I117">
        <v>1066.45</v>
      </c>
      <c r="J117" s="5">
        <v>470.51798953557847</v>
      </c>
      <c r="K117" s="5">
        <v>569.29650092081067</v>
      </c>
      <c r="L117" s="5">
        <v>320.34017921531</v>
      </c>
    </row>
    <row r="118" spans="1:12">
      <c r="A118" s="2">
        <v>41453</v>
      </c>
      <c r="B118" s="3">
        <v>6021.7742374506197</v>
      </c>
      <c r="C118" s="3">
        <v>6320.5381899695003</v>
      </c>
      <c r="D118" s="3">
        <v>1430.43718647846</v>
      </c>
      <c r="E118" s="4">
        <v>273.72903991364899</v>
      </c>
      <c r="F118" s="3">
        <v>444.53881514776998</v>
      </c>
      <c r="G118" s="4">
        <v>71.682429999999997</v>
      </c>
      <c r="H118" s="9">
        <v>275.20361023298534</v>
      </c>
      <c r="I118">
        <v>1131.93</v>
      </c>
      <c r="J118" s="5">
        <v>472.42243319065255</v>
      </c>
      <c r="K118" s="5">
        <v>562.23204419889521</v>
      </c>
      <c r="L118" s="5">
        <v>322.74293089146556</v>
      </c>
    </row>
    <row r="119" spans="1:12">
      <c r="A119" s="2">
        <v>41547</v>
      </c>
      <c r="B119" s="3">
        <v>6601.5993941246898</v>
      </c>
      <c r="C119" s="3">
        <v>6700.55666961116</v>
      </c>
      <c r="D119" s="3">
        <v>1482.89052125381</v>
      </c>
      <c r="E119" s="4">
        <v>268.16164004331</v>
      </c>
      <c r="F119" s="3">
        <v>450.94941756368098</v>
      </c>
      <c r="G119" s="4">
        <v>73.524109999999993</v>
      </c>
      <c r="H119" s="9">
        <v>283.51345535529714</v>
      </c>
      <c r="I119">
        <v>1162.49</v>
      </c>
      <c r="J119" s="5">
        <v>477.31435068928744</v>
      </c>
      <c r="K119" s="5">
        <v>570.34990791896882</v>
      </c>
      <c r="L119" s="5">
        <v>324.99322474790949</v>
      </c>
    </row>
    <row r="120" spans="1:12">
      <c r="A120" s="2">
        <v>41639</v>
      </c>
      <c r="B120" s="3">
        <v>6842.8083992206703</v>
      </c>
      <c r="C120" s="3">
        <v>7571.2709837550101</v>
      </c>
      <c r="D120" s="3">
        <v>1578.71299235571</v>
      </c>
      <c r="E120" s="4">
        <v>278.23058451839103</v>
      </c>
      <c r="F120" s="3">
        <v>448.75875630873099</v>
      </c>
      <c r="G120" s="4">
        <v>76.593429999999998</v>
      </c>
      <c r="H120" s="9">
        <v>290.96609716862457</v>
      </c>
      <c r="I120">
        <v>1276.6400000000001</v>
      </c>
      <c r="J120" s="5">
        <v>479.07821475644994</v>
      </c>
      <c r="K120" s="5">
        <v>574.90976058931892</v>
      </c>
      <c r="L120" s="5">
        <v>327.09681390991403</v>
      </c>
    </row>
    <row r="121" spans="1:12">
      <c r="A121" s="2">
        <v>41729</v>
      </c>
      <c r="B121" s="3">
        <v>6998.9436966953399</v>
      </c>
      <c r="C121" s="3">
        <v>7410.2313300420701</v>
      </c>
      <c r="D121" s="3">
        <v>1518.3030428745401</v>
      </c>
      <c r="E121" s="4">
        <v>288.097095325807</v>
      </c>
      <c r="F121" s="3">
        <v>464.22888936570502</v>
      </c>
      <c r="G121" s="4">
        <v>76.107320000000001</v>
      </c>
      <c r="H121" s="9">
        <v>296.4380124005844</v>
      </c>
      <c r="I121">
        <v>1319.41</v>
      </c>
      <c r="J121" s="5">
        <v>486.0334371485169</v>
      </c>
      <c r="K121" s="5">
        <v>590.26887661141836</v>
      </c>
      <c r="L121" s="5">
        <v>329.19999213439905</v>
      </c>
    </row>
    <row r="122" spans="1:12">
      <c r="A122" s="2">
        <v>41820</v>
      </c>
      <c r="B122" s="3">
        <v>7068.6294994875198</v>
      </c>
      <c r="C122" s="3">
        <v>7644.4931843200902</v>
      </c>
      <c r="D122" s="3">
        <v>1590.9417133230099</v>
      </c>
      <c r="E122" s="4">
        <v>306.41395056091102</v>
      </c>
      <c r="F122" s="3">
        <v>506.10271738371898</v>
      </c>
      <c r="G122" s="4">
        <v>76.749870000000001</v>
      </c>
      <c r="H122" s="9">
        <v>298.07610269200893</v>
      </c>
      <c r="I122">
        <v>1385.51</v>
      </c>
      <c r="J122" s="5">
        <v>501.17316532470443</v>
      </c>
      <c r="K122" s="5">
        <v>605.85635359116043</v>
      </c>
      <c r="L122" s="5">
        <v>331.39891880091324</v>
      </c>
    </row>
    <row r="123" spans="1:12">
      <c r="A123" s="2">
        <v>41912</v>
      </c>
      <c r="B123" s="3">
        <v>7020.70371560883</v>
      </c>
      <c r="C123" s="3">
        <v>8076.2943319349997</v>
      </c>
      <c r="D123" s="3">
        <v>1658.4035475943699</v>
      </c>
      <c r="E123" s="4">
        <v>317.71679787123401</v>
      </c>
      <c r="F123" s="3">
        <v>516.27894851972803</v>
      </c>
      <c r="G123" s="4">
        <v>72.468419999999995</v>
      </c>
      <c r="H123" s="9">
        <v>306.34418663636421</v>
      </c>
      <c r="I123">
        <v>1477.65</v>
      </c>
      <c r="J123" s="5">
        <v>506.03923635201903</v>
      </c>
      <c r="K123" s="5">
        <v>616.61878453038685</v>
      </c>
      <c r="L123" s="5">
        <v>333.55387515284752</v>
      </c>
    </row>
    <row r="124" spans="1:12">
      <c r="A124" s="2">
        <v>42004</v>
      </c>
      <c r="B124" s="3">
        <v>7238.5299323196396</v>
      </c>
      <c r="C124" s="3">
        <v>8732.7403348093503</v>
      </c>
      <c r="D124" s="3">
        <v>1694.5585519194899</v>
      </c>
      <c r="E124" s="4">
        <v>373.53931181239301</v>
      </c>
      <c r="F124" s="3">
        <v>573.54379516312599</v>
      </c>
      <c r="G124" s="4">
        <v>56.051209999999998</v>
      </c>
      <c r="H124" s="9">
        <v>313.53549119333974</v>
      </c>
      <c r="I124">
        <v>1562.32</v>
      </c>
      <c r="J124" s="5">
        <v>526.07466443727833</v>
      </c>
      <c r="K124" s="5">
        <v>634.53406998158403</v>
      </c>
      <c r="L124" s="5">
        <v>335.90361588899549</v>
      </c>
    </row>
    <row r="125" spans="1:12">
      <c r="A125" s="2">
        <v>42094</v>
      </c>
      <c r="B125" s="3">
        <v>7996.81228246914</v>
      </c>
      <c r="C125" s="3">
        <v>9584.1106969914308</v>
      </c>
      <c r="D125" s="3">
        <v>1856.6219905427799</v>
      </c>
      <c r="E125" s="4">
        <v>415.55811672559997</v>
      </c>
      <c r="F125" s="3">
        <v>624.62716265344898</v>
      </c>
      <c r="G125" s="4">
        <v>55.108150000000002</v>
      </c>
      <c r="H125" s="9">
        <v>316.54203238643697</v>
      </c>
      <c r="I125">
        <v>1669.65</v>
      </c>
      <c r="J125" s="5">
        <v>540.1143415780125</v>
      </c>
      <c r="K125" s="5">
        <v>650.77716390423586</v>
      </c>
      <c r="L125" s="5">
        <v>338.14486912001183</v>
      </c>
    </row>
    <row r="126" spans="1:12">
      <c r="A126" s="2">
        <v>42185</v>
      </c>
      <c r="B126" s="3">
        <v>7461.0038438633501</v>
      </c>
      <c r="C126" s="3">
        <v>9572.5334890377908</v>
      </c>
      <c r="D126" s="3">
        <v>1860.4580713415601</v>
      </c>
      <c r="E126" s="4">
        <v>381.45297081455402</v>
      </c>
      <c r="F126" s="3">
        <v>606.25960882597701</v>
      </c>
      <c r="G126" s="4">
        <v>59.555929999999996</v>
      </c>
      <c r="H126" s="9">
        <v>323.50806042609781</v>
      </c>
      <c r="I126">
        <v>1705.05</v>
      </c>
      <c r="J126" s="5">
        <v>529.3773391505963</v>
      </c>
      <c r="K126" s="5">
        <v>639.88213627992639</v>
      </c>
      <c r="L126" s="5">
        <v>340.02819577159744</v>
      </c>
    </row>
    <row r="127" spans="1:12">
      <c r="A127" s="2">
        <v>42277</v>
      </c>
      <c r="B127" s="3">
        <v>6917.33059405942</v>
      </c>
      <c r="C127" s="3">
        <v>9603.7951760769793</v>
      </c>
      <c r="D127" s="3">
        <v>1674.1889711618001</v>
      </c>
      <c r="E127" s="4">
        <v>416.33369316112299</v>
      </c>
      <c r="F127" s="3">
        <v>606.23074534264504</v>
      </c>
      <c r="G127" s="4">
        <v>52.605539999999998</v>
      </c>
      <c r="H127" s="9">
        <v>325.72735149644905</v>
      </c>
      <c r="I127">
        <v>1764.73</v>
      </c>
      <c r="J127" s="5">
        <v>541.02464168987171</v>
      </c>
      <c r="K127" s="5">
        <v>651.86740331491717</v>
      </c>
      <c r="L127" s="5">
        <v>341.85892242069491</v>
      </c>
    </row>
    <row r="128" spans="1:12">
      <c r="A128" s="2">
        <v>42369</v>
      </c>
      <c r="B128" s="3">
        <v>7346.0949207330996</v>
      </c>
      <c r="C128" s="3">
        <v>9791.0823580292999</v>
      </c>
      <c r="D128" s="3">
        <v>1627.7852009025601</v>
      </c>
      <c r="E128" s="4">
        <v>422.64485985532701</v>
      </c>
      <c r="F128" s="3">
        <v>645.74419404392097</v>
      </c>
      <c r="G128" s="4">
        <v>42.331659999999999</v>
      </c>
      <c r="H128" s="9">
        <v>336.81833259563325</v>
      </c>
      <c r="I128">
        <v>1860.73</v>
      </c>
      <c r="J128" s="5">
        <v>539.68062518122622</v>
      </c>
      <c r="K128" s="5">
        <v>655.77163904235749</v>
      </c>
      <c r="L128" s="5">
        <v>343.73361938437228</v>
      </c>
    </row>
    <row r="129" spans="1:12">
      <c r="A129" s="2">
        <v>42460</v>
      </c>
      <c r="B129" s="3">
        <v>7096.5132820219596</v>
      </c>
      <c r="C129" s="3">
        <v>9242.4423946394709</v>
      </c>
      <c r="D129" s="3">
        <v>1628.14300150689</v>
      </c>
      <c r="E129" s="4">
        <v>428.59226203614702</v>
      </c>
      <c r="F129" s="3">
        <v>683.44879797921396</v>
      </c>
      <c r="G129" s="4">
        <v>39.037559999999999</v>
      </c>
      <c r="H129" s="9">
        <v>338.52736932746001</v>
      </c>
      <c r="I129">
        <v>1814.95</v>
      </c>
      <c r="J129" s="5">
        <v>550.73228387858217</v>
      </c>
      <c r="K129" s="5">
        <v>680.11049723756935</v>
      </c>
      <c r="L129" s="5">
        <v>345.73112666822084</v>
      </c>
    </row>
    <row r="130" spans="1:12">
      <c r="A130" s="2">
        <v>42551</v>
      </c>
      <c r="B130" s="3">
        <v>7370.1562216961502</v>
      </c>
      <c r="C130" s="3">
        <v>9664.2061641935106</v>
      </c>
      <c r="D130" s="3">
        <v>1695.45467095711</v>
      </c>
      <c r="E130" s="4">
        <v>463.88711002599399</v>
      </c>
      <c r="F130" s="3">
        <v>737.52305272666399</v>
      </c>
      <c r="G130" s="4">
        <v>45.441090000000003</v>
      </c>
      <c r="H130" s="9">
        <v>329.73393260299144</v>
      </c>
      <c r="I130">
        <v>1896.08</v>
      </c>
      <c r="J130" s="5">
        <v>566.55777195571238</v>
      </c>
      <c r="K130" s="5">
        <v>699.62578268876644</v>
      </c>
      <c r="L130" s="5">
        <v>347.63612110745311</v>
      </c>
    </row>
    <row r="131" spans="1:12">
      <c r="A131" s="2">
        <v>42643</v>
      </c>
      <c r="B131" s="3">
        <v>7741.1350046735297</v>
      </c>
      <c r="C131" s="3">
        <v>9872.9082581582006</v>
      </c>
      <c r="D131" s="3">
        <v>1800.7143758509401</v>
      </c>
      <c r="E131" s="4">
        <v>451.44186683757101</v>
      </c>
      <c r="F131" s="3">
        <v>730.15357933042401</v>
      </c>
      <c r="G131" s="4">
        <v>42.378270000000001</v>
      </c>
      <c r="H131" s="9">
        <v>330.36039118273908</v>
      </c>
      <c r="I131">
        <v>1950.31</v>
      </c>
      <c r="J131" s="5">
        <v>571.88652633435402</v>
      </c>
      <c r="K131" s="5">
        <v>705.41657458563577</v>
      </c>
      <c r="L131" s="5">
        <v>349.3074353116312</v>
      </c>
    </row>
    <row r="132" spans="1:12">
      <c r="A132" s="2">
        <v>42734</v>
      </c>
      <c r="B132" s="3">
        <v>8242.4831078970692</v>
      </c>
      <c r="C132" s="3">
        <v>10639.8178630576</v>
      </c>
      <c r="D132" s="3">
        <v>1825.3308363845399</v>
      </c>
      <c r="E132" s="4">
        <v>453.97160941475101</v>
      </c>
      <c r="F132" s="3">
        <v>727.85676927837301</v>
      </c>
      <c r="G132" s="4">
        <v>47.367339999999999</v>
      </c>
      <c r="H132" s="9">
        <v>339.47331692099442</v>
      </c>
      <c r="I132">
        <v>2007.06</v>
      </c>
      <c r="J132" s="5">
        <v>555.49068068359111</v>
      </c>
      <c r="K132" s="5">
        <v>690.11860036832445</v>
      </c>
      <c r="L132" s="5">
        <v>350.84664216027863</v>
      </c>
    </row>
    <row r="133" spans="1:12">
      <c r="A133" s="2">
        <v>42825</v>
      </c>
      <c r="B133" s="3">
        <v>8685.2578398847909</v>
      </c>
      <c r="C133" s="3">
        <v>10758.494773770501</v>
      </c>
      <c r="D133" s="3">
        <v>1931.6158457004799</v>
      </c>
      <c r="E133" s="4">
        <v>438.30921759621401</v>
      </c>
      <c r="F133" s="3">
        <v>731.23791040685603</v>
      </c>
      <c r="G133" s="4">
        <v>42.689790000000002</v>
      </c>
      <c r="H133" s="9">
        <v>348.00830407767194</v>
      </c>
      <c r="I133">
        <v>2042.99</v>
      </c>
      <c r="J133" s="5">
        <v>562.29251721237938</v>
      </c>
      <c r="K133" s="5">
        <v>694.816942909761</v>
      </c>
      <c r="L133" s="5">
        <v>352.39262442433454</v>
      </c>
    </row>
    <row r="134" spans="1:12">
      <c r="A134" s="2">
        <v>42916</v>
      </c>
      <c r="B134" s="3">
        <v>8481.0193422256998</v>
      </c>
      <c r="C134" s="3">
        <v>11150.5730717756</v>
      </c>
      <c r="D134" s="3">
        <v>2043.67947680572</v>
      </c>
      <c r="E134" s="4">
        <v>444.54393680297898</v>
      </c>
      <c r="F134" s="3">
        <v>713.66761521375201</v>
      </c>
      <c r="G134" s="4">
        <v>40.136879999999998</v>
      </c>
      <c r="H134" s="9">
        <v>350.79365035468061</v>
      </c>
      <c r="I134">
        <v>2115.7199999999998</v>
      </c>
      <c r="J134" s="5">
        <v>568.03694762631244</v>
      </c>
      <c r="K134" s="5">
        <v>702.93186003683297</v>
      </c>
      <c r="L134" s="5">
        <v>353.94542601426599</v>
      </c>
    </row>
    <row r="135" spans="1:12">
      <c r="A135" s="2">
        <v>43007</v>
      </c>
      <c r="B135" s="3">
        <v>8553.7243712663603</v>
      </c>
      <c r="C135" s="3">
        <v>11441.522977773</v>
      </c>
      <c r="D135" s="3">
        <v>2158.4556691273401</v>
      </c>
      <c r="E135" s="4">
        <v>440.69948570251302</v>
      </c>
      <c r="F135" s="3">
        <v>729.153214604401</v>
      </c>
      <c r="G135" s="4">
        <v>42.069139999999997</v>
      </c>
      <c r="H135" s="9">
        <v>359.95216382195008</v>
      </c>
      <c r="I135">
        <v>2169.46</v>
      </c>
      <c r="J135" s="5">
        <v>567.65035178308847</v>
      </c>
      <c r="K135" s="5">
        <v>709.16685082872959</v>
      </c>
      <c r="L135" s="5">
        <v>355.48268272789244</v>
      </c>
    </row>
    <row r="136" spans="1:12">
      <c r="A136" s="2">
        <v>43098</v>
      </c>
      <c r="B136" s="3">
        <v>9168.6760071881108</v>
      </c>
      <c r="C136" s="3">
        <v>12122.803613598</v>
      </c>
      <c r="D136" s="3">
        <v>2327.8146635079102</v>
      </c>
      <c r="E136" s="4">
        <v>456.54616471295299</v>
      </c>
      <c r="F136" s="3">
        <v>777.75132487046096</v>
      </c>
      <c r="G136" s="4">
        <v>46.380540000000003</v>
      </c>
      <c r="H136" s="9">
        <v>365.92380690608076</v>
      </c>
      <c r="I136">
        <v>2303.5300000000002</v>
      </c>
      <c r="J136" s="5">
        <v>575.84293313911701</v>
      </c>
      <c r="K136" s="5">
        <v>715.51602209944781</v>
      </c>
      <c r="L136" s="5">
        <v>356.98971678166453</v>
      </c>
    </row>
    <row r="137" spans="1:12">
      <c r="A137" s="2">
        <v>43189</v>
      </c>
      <c r="B137" s="3">
        <v>8776.4350626956402</v>
      </c>
      <c r="C137" s="3">
        <v>12219.1446050906</v>
      </c>
      <c r="D137" s="3">
        <v>2408.4270448800698</v>
      </c>
      <c r="E137" s="4">
        <v>439.85035255967398</v>
      </c>
      <c r="F137" s="3">
        <v>737.98108228392005</v>
      </c>
      <c r="G137" s="4">
        <v>48.327489999999997</v>
      </c>
      <c r="H137" s="9">
        <v>373.02355295769337</v>
      </c>
      <c r="I137">
        <v>2403.5100000000002</v>
      </c>
      <c r="J137" s="7">
        <v>579.4712528563017</v>
      </c>
      <c r="K137" s="7">
        <v>714.89871086556218</v>
      </c>
      <c r="L137" s="7">
        <v>360.09770330272409</v>
      </c>
    </row>
    <row r="138" spans="1:12">
      <c r="A138" s="2">
        <v>43280</v>
      </c>
      <c r="B138" s="3">
        <v>9591.0052663761508</v>
      </c>
      <c r="C138" s="3">
        <v>12930.2809920254</v>
      </c>
      <c r="D138" s="3">
        <v>2303.9199551236302</v>
      </c>
      <c r="E138" s="4">
        <v>485.92878654493097</v>
      </c>
      <c r="F138" s="3">
        <v>811.836846333518</v>
      </c>
      <c r="G138" s="4">
        <v>54.186439999999997</v>
      </c>
      <c r="H138" s="9">
        <v>381.5094547597331</v>
      </c>
      <c r="I138">
        <v>2486.67</v>
      </c>
      <c r="J138" s="7">
        <v>584.21831269750578</v>
      </c>
      <c r="K138" s="7">
        <v>715.96906077348115</v>
      </c>
      <c r="L138" s="7">
        <v>361.82893569716015</v>
      </c>
    </row>
    <row r="139" spans="1:12">
      <c r="A139" s="2">
        <v>43371</v>
      </c>
      <c r="B139" s="3">
        <v>9704.8559604433995</v>
      </c>
      <c r="C139" s="3">
        <v>13876.9126783847</v>
      </c>
      <c r="D139" s="3">
        <v>2330.3788618998301</v>
      </c>
      <c r="E139" s="4">
        <v>497.31546017423398</v>
      </c>
      <c r="F139" s="3">
        <v>829.39787159193304</v>
      </c>
      <c r="G139" s="4">
        <v>56.073459999999997</v>
      </c>
      <c r="H139" s="9">
        <v>381.65971836264151</v>
      </c>
      <c r="I139">
        <v>2570.4699999999998</v>
      </c>
      <c r="J139" s="7">
        <v>587.41525203244419</v>
      </c>
      <c r="K139" s="7">
        <v>715.46593001841666</v>
      </c>
      <c r="L139" s="7">
        <v>363.71370087484922</v>
      </c>
    </row>
    <row r="140" spans="1:12">
      <c r="A140" s="2">
        <v>43465</v>
      </c>
      <c r="B140" s="3">
        <v>8981.68425504275</v>
      </c>
      <c r="C140" s="3">
        <v>12363.4908185937</v>
      </c>
      <c r="D140" s="3">
        <v>2218.0494100707301</v>
      </c>
      <c r="E140" s="4">
        <v>483.03443886422798</v>
      </c>
      <c r="F140" s="3">
        <v>798.51047032818201</v>
      </c>
      <c r="G140" s="4">
        <v>44.409799999999997</v>
      </c>
      <c r="H140" s="9">
        <v>383.59951189950863</v>
      </c>
      <c r="I140">
        <v>2568.15</v>
      </c>
      <c r="J140" s="7">
        <v>600.5261800038428</v>
      </c>
      <c r="K140" s="7">
        <v>727.31933701657488</v>
      </c>
      <c r="L140" s="7">
        <v>365.42582995586741</v>
      </c>
    </row>
    <row r="141" spans="1:12">
      <c r="A141" s="2">
        <v>43553</v>
      </c>
      <c r="B141" s="3">
        <v>9919.0136011784198</v>
      </c>
      <c r="C141" s="3">
        <v>13802.430727175901</v>
      </c>
      <c r="D141" s="3">
        <v>2417.0336718294998</v>
      </c>
      <c r="E141" s="4">
        <v>547.59633338107597</v>
      </c>
      <c r="F141" s="3">
        <v>912.07954254176002</v>
      </c>
      <c r="G141" s="4">
        <v>50.599620000000002</v>
      </c>
      <c r="H141" s="9">
        <v>385.51791855177447</v>
      </c>
      <c r="I141">
        <v>2618.75</v>
      </c>
      <c r="J141" s="7">
        <v>621.1535426106052</v>
      </c>
      <c r="K141" s="7">
        <v>747.62946593001891</v>
      </c>
      <c r="L141" s="7">
        <v>367.32933865931102</v>
      </c>
    </row>
    <row r="142" spans="1:12">
      <c r="A142" s="2">
        <v>43644</v>
      </c>
      <c r="B142" s="3">
        <v>10779.8598395798</v>
      </c>
      <c r="C142" s="3">
        <v>14558.248013447899</v>
      </c>
      <c r="D142" s="3">
        <v>2464.6661561842602</v>
      </c>
      <c r="E142" s="4">
        <v>563.05521719164005</v>
      </c>
      <c r="F142" s="3">
        <v>954.14262519315901</v>
      </c>
      <c r="G142" s="4">
        <v>50.494500000000002</v>
      </c>
      <c r="H142" s="9">
        <v>384.94124573690237</v>
      </c>
      <c r="I142">
        <v>2729.52</v>
      </c>
      <c r="J142" s="7">
        <v>640.07016193941774</v>
      </c>
      <c r="K142" s="7">
        <v>767.70165745856389</v>
      </c>
      <c r="L142" s="7">
        <v>368.94795082312714</v>
      </c>
    </row>
    <row r="143" spans="1:12">
      <c r="A143" s="2">
        <v>43738</v>
      </c>
      <c r="B143" s="3">
        <v>11063.3918490987</v>
      </c>
      <c r="C143" s="3">
        <v>15247.289496653901</v>
      </c>
      <c r="D143" s="3">
        <v>2459.1585503504298</v>
      </c>
      <c r="E143" s="4">
        <v>621.02477814697795</v>
      </c>
      <c r="F143" s="3">
        <v>982.95682060495994</v>
      </c>
      <c r="G143" s="4">
        <v>50.34469</v>
      </c>
      <c r="H143" s="9">
        <v>396.8387000548895</v>
      </c>
      <c r="I143">
        <v>2764.73</v>
      </c>
      <c r="J143" s="7">
        <v>652.69375822851714</v>
      </c>
      <c r="K143" s="7">
        <v>785.63683241252352</v>
      </c>
      <c r="L143" s="7">
        <v>369.98194987553802</v>
      </c>
    </row>
    <row r="144" spans="1:12">
      <c r="A144" s="2">
        <v>43830</v>
      </c>
      <c r="B144" s="3">
        <v>11077.2899201212</v>
      </c>
      <c r="C144" s="3">
        <v>15898.6863272887</v>
      </c>
      <c r="D144" s="3">
        <v>2640.8228428245102</v>
      </c>
      <c r="E144" s="4">
        <v>602.22147261654698</v>
      </c>
      <c r="F144" s="3">
        <v>974.786041935203</v>
      </c>
      <c r="G144" s="4">
        <v>52.315660000000001</v>
      </c>
      <c r="H144" s="9">
        <v>402.69710191721185</v>
      </c>
      <c r="I144">
        <v>2825.83</v>
      </c>
      <c r="J144" s="7">
        <v>644.08235106817995</v>
      </c>
      <c r="K144" s="7">
        <v>779.64198895027675</v>
      </c>
      <c r="L144" s="7">
        <v>370.8335596942353</v>
      </c>
    </row>
    <row r="145" spans="1:12">
      <c r="A145" s="2">
        <v>43921</v>
      </c>
      <c r="B145" s="3">
        <v>8495.1765931273803</v>
      </c>
      <c r="C145" s="3">
        <v>14437.673911693801</v>
      </c>
      <c r="D145" s="3">
        <v>2318.1910435774598</v>
      </c>
      <c r="E145" s="4">
        <v>492.45349741466902</v>
      </c>
      <c r="F145" s="3">
        <v>641.10511086155998</v>
      </c>
      <c r="G145" s="4">
        <v>34.642380000000003</v>
      </c>
      <c r="H145" s="9">
        <v>403.17301687061257</v>
      </c>
      <c r="I145">
        <v>2643.28</v>
      </c>
      <c r="J145" s="7">
        <v>663.36164824625484</v>
      </c>
      <c r="K145" s="7">
        <v>789.57716390423627</v>
      </c>
      <c r="L145" s="7">
        <v>371.79855785394744</v>
      </c>
    </row>
    <row r="146" spans="1:12">
      <c r="A146" s="2">
        <v>44012</v>
      </c>
      <c r="B146" s="3">
        <v>9738.6799316994893</v>
      </c>
      <c r="C146" s="3">
        <v>15342.7064745096</v>
      </c>
      <c r="D146" s="3">
        <v>2435.52114497815</v>
      </c>
      <c r="E146" s="4">
        <v>487.93559530733501</v>
      </c>
      <c r="F146" s="3">
        <v>772.04637852496899</v>
      </c>
      <c r="G146" s="4">
        <v>34.019880000000001</v>
      </c>
      <c r="H146" s="9">
        <v>399.62409520861564</v>
      </c>
      <c r="I146">
        <v>2738.44</v>
      </c>
      <c r="J146" s="7">
        <v>666.88063830972021</v>
      </c>
      <c r="K146" s="7">
        <v>807.4615101289138</v>
      </c>
      <c r="L146" s="7">
        <v>372.05885774414554</v>
      </c>
    </row>
    <row r="147" spans="1:12">
      <c r="A147" s="2">
        <v>44104</v>
      </c>
      <c r="B147" s="3">
        <v>9620.64089062938</v>
      </c>
      <c r="C147" s="3">
        <v>15923.907821978701</v>
      </c>
      <c r="D147" s="3">
        <v>2566.4796754901399</v>
      </c>
      <c r="E147" s="4">
        <v>481.01716075226602</v>
      </c>
      <c r="F147" s="3">
        <v>821.94912655061398</v>
      </c>
      <c r="G147" s="4">
        <v>34.183889999999998</v>
      </c>
      <c r="H147" s="9">
        <v>398.74311150238128</v>
      </c>
      <c r="I147">
        <v>2892.88</v>
      </c>
      <c r="J147" s="7">
        <v>668.86971358677511</v>
      </c>
      <c r="K147" s="7">
        <v>812.92891344383088</v>
      </c>
      <c r="L147" s="7">
        <v>372.17048656360657</v>
      </c>
    </row>
    <row r="148" spans="1:12">
      <c r="A148" s="2">
        <v>44196</v>
      </c>
      <c r="B148" s="3">
        <v>10986.3009803775</v>
      </c>
      <c r="C148" s="3">
        <v>16872.4132459129</v>
      </c>
      <c r="D148" s="3">
        <v>2855.2711123050799</v>
      </c>
      <c r="E148" s="4">
        <v>504.10689062981498</v>
      </c>
      <c r="F148" s="3">
        <v>931.77054211388895</v>
      </c>
      <c r="G148" s="4">
        <v>36.351390000000002</v>
      </c>
      <c r="H148" s="9">
        <v>426.80178626475174</v>
      </c>
      <c r="I148">
        <v>3038.35</v>
      </c>
      <c r="J148" s="7">
        <v>667.92918720671821</v>
      </c>
      <c r="K148" s="7">
        <v>819.32154696132659</v>
      </c>
      <c r="L148" s="7">
        <v>372.24492438262416</v>
      </c>
    </row>
    <row r="149" spans="1:12">
      <c r="A149" s="2">
        <v>44286</v>
      </c>
      <c r="B149" s="3">
        <v>11513.952863085</v>
      </c>
      <c r="C149" s="3">
        <v>17955.4838716372</v>
      </c>
      <c r="D149" s="3">
        <v>2960.53029936026</v>
      </c>
      <c r="E149" s="4">
        <v>543.67874086651</v>
      </c>
      <c r="F149" s="3">
        <v>928.299993449824</v>
      </c>
      <c r="G149" s="4">
        <v>41.818939999999998</v>
      </c>
      <c r="H149" s="9">
        <v>444.95420217386265</v>
      </c>
      <c r="I149">
        <v>3114.31</v>
      </c>
      <c r="J149" s="7">
        <v>662.31411523961356</v>
      </c>
      <c r="K149" s="92">
        <v>807.75505410367282</v>
      </c>
      <c r="L149" s="9">
        <v>372.25592921918235</v>
      </c>
    </row>
    <row r="150" spans="1:12">
      <c r="A150" s="2">
        <v>44377</v>
      </c>
      <c r="B150" s="3">
        <v>12488.170201074299</v>
      </c>
      <c r="C150" s="3">
        <v>19652.9510753469</v>
      </c>
      <c r="D150" s="3">
        <v>3157.3026158820398</v>
      </c>
      <c r="E150" s="4">
        <v>609.079693491184</v>
      </c>
      <c r="F150" s="3">
        <v>1015.0675469888999</v>
      </c>
      <c r="G150" s="4">
        <v>49.096870000000003</v>
      </c>
      <c r="H150" s="9">
        <v>469.47288990071496</v>
      </c>
      <c r="I150">
        <v>3349.75</v>
      </c>
      <c r="J150" s="7">
        <v>655.93271964898508</v>
      </c>
      <c r="K150" s="92">
        <v>800.7746869946028</v>
      </c>
      <c r="L150" s="9">
        <v>372.28509211514228</v>
      </c>
    </row>
    <row r="151" spans="1:12">
      <c r="A151" s="2">
        <v>44469</v>
      </c>
      <c r="B151" s="3">
        <v>12589.7362485043</v>
      </c>
      <c r="C151" s="3">
        <v>20444.661269378001</v>
      </c>
      <c r="D151" s="3">
        <v>3019.8224015974702</v>
      </c>
      <c r="E151" s="4">
        <v>633.81501635720394</v>
      </c>
      <c r="F151" s="3">
        <v>1063.4015415167601</v>
      </c>
      <c r="G151" s="4">
        <v>53.69258</v>
      </c>
      <c r="H151" s="9">
        <v>484.5718223436063</v>
      </c>
      <c r="I151">
        <v>3751.72</v>
      </c>
      <c r="J151" s="7">
        <v>644.04398984209047</v>
      </c>
      <c r="K151" s="92">
        <v>796.82634126210439</v>
      </c>
      <c r="L151" s="9">
        <v>372.29939792510095</v>
      </c>
    </row>
    <row r="152" spans="1:12">
      <c r="A152" s="2">
        <v>44561</v>
      </c>
      <c r="B152" s="3">
        <v>12775.9550082685</v>
      </c>
      <c r="C152" s="3">
        <v>21909.288404810701</v>
      </c>
      <c r="D152" s="3">
        <v>2963.04408927635</v>
      </c>
      <c r="E152" s="4">
        <v>708.91733497138398</v>
      </c>
      <c r="F152" s="3">
        <v>1163.15563876641</v>
      </c>
      <c r="G152" s="4">
        <v>54.150219999999997</v>
      </c>
      <c r="H152" s="9">
        <v>485.68874293983134</v>
      </c>
      <c r="I152">
        <v>4088.01</v>
      </c>
      <c r="J152" s="7">
        <v>640.55510554005957</v>
      </c>
      <c r="K152" s="92">
        <v>792.63084385981813</v>
      </c>
      <c r="L152" s="9">
        <v>372.33530174181868</v>
      </c>
    </row>
    <row r="153" spans="1:12">
      <c r="A153" s="2">
        <v>44651</v>
      </c>
      <c r="B153" s="3">
        <v>13269.101299669301</v>
      </c>
      <c r="C153" s="3">
        <v>20142.0922597506</v>
      </c>
      <c r="D153" s="3">
        <v>2670.1310848825401</v>
      </c>
      <c r="E153" s="4">
        <v>661.54982713960396</v>
      </c>
      <c r="F153" s="3">
        <v>1088.7253983923199</v>
      </c>
      <c r="G153" s="4">
        <v>69.793639999999996</v>
      </c>
      <c r="H153" s="9">
        <v>479.6841368328831</v>
      </c>
      <c r="I153" s="9">
        <f t="shared" ref="I153:I158" si="0">I150*(B153/B150)</f>
        <v>3559.2221568812033</v>
      </c>
      <c r="J153" s="7">
        <v>631.17143282870222</v>
      </c>
      <c r="K153" s="92">
        <v>791.65307768812181</v>
      </c>
      <c r="L153" s="9">
        <v>372.33475091185221</v>
      </c>
    </row>
    <row r="154" spans="1:12">
      <c r="A154" s="2">
        <v>44742</v>
      </c>
      <c r="B154" s="3">
        <v>11870.623822634399</v>
      </c>
      <c r="C154" s="3">
        <v>18465.2671852928</v>
      </c>
      <c r="D154" s="3">
        <v>2585.3910937424398</v>
      </c>
      <c r="E154" s="4">
        <v>599.62134889556296</v>
      </c>
      <c r="F154" s="3">
        <v>897.51838964067997</v>
      </c>
      <c r="G154" s="4">
        <v>77.748109999999997</v>
      </c>
      <c r="H154" s="9">
        <v>477.15838404016637</v>
      </c>
      <c r="I154" s="9">
        <f t="shared" si="0"/>
        <v>3537.425719553486</v>
      </c>
      <c r="J154" s="7">
        <v>628.39959488811598</v>
      </c>
      <c r="K154" s="92">
        <v>794.14082674564975</v>
      </c>
      <c r="L154" s="9">
        <v>372.84211121769812</v>
      </c>
    </row>
    <row r="155" spans="1:12">
      <c r="A155" s="2">
        <v>44834</v>
      </c>
      <c r="B155" s="3">
        <v>11842.88522315</v>
      </c>
      <c r="C155" s="3">
        <v>18547.895746422699</v>
      </c>
      <c r="D155" s="3">
        <v>2449.4879583649299</v>
      </c>
      <c r="E155" s="4">
        <v>571.470244708358</v>
      </c>
      <c r="F155" s="3">
        <v>841.03524328619699</v>
      </c>
      <c r="G155" s="4">
        <v>74.581289999999996</v>
      </c>
      <c r="H155" s="9">
        <v>467.18466295083613</v>
      </c>
      <c r="I155" s="9">
        <f t="shared" si="0"/>
        <v>3789.4492575902445</v>
      </c>
      <c r="J155" s="7">
        <v>625.29595111496837</v>
      </c>
      <c r="K155" s="92">
        <v>796.14926220423126</v>
      </c>
      <c r="L155" s="9">
        <v>374.39996047652915</v>
      </c>
    </row>
    <row r="156" spans="1:12">
      <c r="A156" s="2">
        <v>44925</v>
      </c>
      <c r="B156" s="3">
        <v>12993.866304327001</v>
      </c>
      <c r="C156" s="3">
        <v>19323.869541440799</v>
      </c>
      <c r="D156" s="3">
        <v>2549.7576644545802</v>
      </c>
      <c r="E156" s="4">
        <v>580.67967181142797</v>
      </c>
      <c r="F156" s="3">
        <v>929.098403627165</v>
      </c>
      <c r="G156" s="4">
        <v>73.140969999999996</v>
      </c>
      <c r="H156" s="9">
        <v>460.92503096954312</v>
      </c>
      <c r="I156" s="9">
        <f t="shared" si="0"/>
        <v>3485.3948138194828</v>
      </c>
      <c r="J156" s="7">
        <v>620.49900143598154</v>
      </c>
      <c r="K156" s="92">
        <v>790.40062470681437</v>
      </c>
      <c r="L156" s="9">
        <v>376.92828474502465</v>
      </c>
    </row>
    <row r="157" spans="1:12">
      <c r="A157" s="2">
        <v>45016</v>
      </c>
      <c r="B157" s="3">
        <v>13525.6468210122</v>
      </c>
      <c r="C157" s="3">
        <v>21107.428764160701</v>
      </c>
      <c r="D157" s="3">
        <v>2685.4400713762702</v>
      </c>
      <c r="E157" s="4">
        <v>597.68189686681399</v>
      </c>
      <c r="F157" s="3">
        <v>926.19252612550804</v>
      </c>
      <c r="G157" s="4">
        <v>70.398510000000002</v>
      </c>
      <c r="H157" s="9">
        <v>478.47808299672545</v>
      </c>
      <c r="I157" s="9">
        <f t="shared" si="0"/>
        <v>4030.6197595963531</v>
      </c>
      <c r="J157" s="7">
        <v>612.64380688906635</v>
      </c>
      <c r="K157" s="92">
        <v>791.9367164684428</v>
      </c>
      <c r="L157" s="9">
        <v>380.05568972394622</v>
      </c>
    </row>
    <row r="158" spans="1:12">
      <c r="A158" s="2">
        <v>45107</v>
      </c>
      <c r="B158" s="3">
        <v>13651.7758896572</v>
      </c>
      <c r="C158" s="3">
        <v>22724.896887096598</v>
      </c>
      <c r="D158" s="3">
        <v>2730.03742980376</v>
      </c>
      <c r="E158" s="4">
        <v>607.542880545304</v>
      </c>
      <c r="F158" s="3">
        <v>956.659101528257</v>
      </c>
      <c r="G158" s="4">
        <v>68.899500000000003</v>
      </c>
      <c r="H158" s="9">
        <v>476.74866313873451</v>
      </c>
      <c r="I158" s="9">
        <f t="shared" si="0"/>
        <v>4368.2524178081903</v>
      </c>
      <c r="J158" s="7">
        <v>613.06121024359948</v>
      </c>
      <c r="K158" s="92">
        <v>788.50019080543723</v>
      </c>
      <c r="L158" s="9">
        <v>383.52712898737605</v>
      </c>
    </row>
  </sheetData>
  <phoneticPr fontId="20"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104B3-97CA-47CD-8FFD-FD6725AA1E11}">
  <sheetPr>
    <tabColor theme="9" tint="0.79998168889431442"/>
  </sheetPr>
  <dimension ref="A1:M158"/>
  <sheetViews>
    <sheetView topLeftCell="A84" workbookViewId="0">
      <selection activeCell="A84" sqref="A84"/>
    </sheetView>
  </sheetViews>
  <sheetFormatPr baseColWidth="10" defaultColWidth="11" defaultRowHeight="15"/>
  <cols>
    <col min="1" max="1" width="14.83203125" customWidth="1"/>
    <col min="2" max="12" width="23" customWidth="1"/>
  </cols>
  <sheetData>
    <row r="1" spans="1:13" s="93" customFormat="1" ht="33" customHeight="1">
      <c r="A1" s="97" t="s">
        <v>128</v>
      </c>
    </row>
    <row r="2" spans="1:13" s="95" customFormat="1" ht="24">
      <c r="A2" s="94" t="s">
        <v>16</v>
      </c>
      <c r="B2" s="95" t="s">
        <v>3</v>
      </c>
      <c r="C2" s="95" t="s">
        <v>4</v>
      </c>
      <c r="D2" s="95" t="s">
        <v>5</v>
      </c>
      <c r="E2" s="95" t="s">
        <v>6</v>
      </c>
      <c r="F2" s="95" t="s">
        <v>7</v>
      </c>
      <c r="G2" s="96" t="s">
        <v>8</v>
      </c>
      <c r="H2" s="96" t="s">
        <v>9</v>
      </c>
      <c r="I2" s="96" t="s">
        <v>10</v>
      </c>
      <c r="J2" s="96" t="s">
        <v>11</v>
      </c>
      <c r="K2" s="96" t="s">
        <v>12</v>
      </c>
      <c r="L2" s="96" t="s">
        <v>13</v>
      </c>
    </row>
    <row r="3" spans="1:13" s="63" customFormat="1">
      <c r="A3" s="75" t="s">
        <v>17</v>
      </c>
      <c r="B3" s="76" t="s">
        <v>18</v>
      </c>
      <c r="C3" s="76" t="s">
        <v>19</v>
      </c>
      <c r="D3" s="76" t="s">
        <v>20</v>
      </c>
      <c r="E3" s="76" t="s">
        <v>21</v>
      </c>
      <c r="F3" s="76" t="s">
        <v>22</v>
      </c>
      <c r="G3" s="74" t="s">
        <v>23</v>
      </c>
      <c r="H3" s="74" t="s">
        <v>24</v>
      </c>
      <c r="I3" s="74" t="s">
        <v>25</v>
      </c>
      <c r="J3" s="74" t="s">
        <v>26</v>
      </c>
      <c r="K3" s="74" t="s">
        <v>27</v>
      </c>
      <c r="L3" s="74" t="s">
        <v>28</v>
      </c>
      <c r="M3" s="63" t="s">
        <v>129</v>
      </c>
    </row>
    <row r="4" spans="1:13">
      <c r="A4" s="2">
        <v>31047</v>
      </c>
      <c r="B4" s="3"/>
      <c r="C4" s="3"/>
      <c r="D4" s="3"/>
      <c r="E4" s="4"/>
      <c r="F4" s="3"/>
      <c r="G4" s="4"/>
      <c r="J4" s="5"/>
      <c r="K4" s="5"/>
      <c r="L4" s="5"/>
      <c r="M4" t="s">
        <v>129</v>
      </c>
    </row>
    <row r="5" spans="1:13">
      <c r="A5" s="2">
        <v>31135</v>
      </c>
      <c r="B5" s="3"/>
      <c r="C5" s="3"/>
      <c r="D5" s="3"/>
      <c r="E5" s="4"/>
      <c r="F5" s="3"/>
      <c r="G5" s="4"/>
      <c r="J5" s="5"/>
      <c r="K5" s="5"/>
      <c r="L5" s="5"/>
      <c r="M5" t="s">
        <v>129</v>
      </c>
    </row>
    <row r="6" spans="1:13">
      <c r="A6" s="2">
        <v>31226</v>
      </c>
      <c r="B6" s="103"/>
      <c r="C6" s="103"/>
      <c r="D6" s="103"/>
      <c r="E6" s="103"/>
      <c r="F6" s="103"/>
      <c r="G6" s="103"/>
      <c r="H6" s="103"/>
      <c r="I6" s="103"/>
      <c r="J6" s="103"/>
      <c r="K6" s="103"/>
      <c r="L6" s="103"/>
      <c r="M6" s="103"/>
    </row>
    <row r="7" spans="1:13">
      <c r="A7" s="2">
        <v>31320</v>
      </c>
      <c r="B7" s="103"/>
      <c r="C7" s="3"/>
      <c r="D7" s="3"/>
      <c r="E7" s="4"/>
      <c r="F7" s="3"/>
      <c r="G7" s="4"/>
      <c r="J7" s="5"/>
      <c r="K7" s="5"/>
      <c r="L7" s="5"/>
      <c r="M7" t="s">
        <v>129</v>
      </c>
    </row>
    <row r="8" spans="1:13">
      <c r="A8" s="2">
        <v>31412</v>
      </c>
      <c r="B8" s="103">
        <f>'Quarterly value'!B8/'Quarterly value'!B4-1</f>
        <v>0.46542712374991813</v>
      </c>
      <c r="C8" s="103">
        <f>'Quarterly value'!C8/'Quarterly value'!C4-1</f>
        <v>0.71661713547198813</v>
      </c>
      <c r="D8" s="103"/>
      <c r="E8" s="103"/>
      <c r="F8" s="103"/>
      <c r="G8" s="103">
        <f>'Quarterly value'!G8/'Quarterly value'!G4-1</f>
        <v>0.33247003506240613</v>
      </c>
      <c r="H8" s="103"/>
      <c r="I8" s="103"/>
      <c r="J8" s="103">
        <f>'Quarterly value'!J8/'Quarterly value'!J4-1</f>
        <v>7.0199999999999818E-2</v>
      </c>
      <c r="K8" s="103">
        <f>'Quarterly value'!K8/'Quarterly value'!K4-1</f>
        <v>0.25019996643066422</v>
      </c>
      <c r="L8" s="103">
        <f>'Quarterly value'!L8/'Quarterly value'!L4-1</f>
        <v>0.16363688138296029</v>
      </c>
      <c r="M8" t="s">
        <v>129</v>
      </c>
    </row>
    <row r="9" spans="1:13">
      <c r="A9" s="2">
        <v>31502</v>
      </c>
      <c r="B9" s="103">
        <f>'Quarterly value'!B9/'Quarterly value'!B5-1</f>
        <v>0.42078855886023736</v>
      </c>
      <c r="C9" s="103">
        <f>'Quarterly value'!C9/'Quarterly value'!C5-1</f>
        <v>0.5423097975471296</v>
      </c>
      <c r="D9" s="103"/>
      <c r="E9" s="103"/>
      <c r="F9" s="103"/>
      <c r="G9" s="103">
        <f>'Quarterly value'!G9/'Quarterly value'!G5-1</f>
        <v>-9.5375724218588531E-2</v>
      </c>
      <c r="H9" s="103"/>
      <c r="I9" s="103"/>
      <c r="J9" s="103">
        <f>'Quarterly value'!J9/'Quarterly value'!J5-1</f>
        <v>0.18479439897446048</v>
      </c>
      <c r="K9" s="103">
        <f>'Quarterly value'!K9/'Quarterly value'!K5-1</f>
        <v>0.3568222283297755</v>
      </c>
      <c r="L9" s="103">
        <f>'Quarterly value'!L9/'Quarterly value'!L5-1</f>
        <v>0.1759048669253247</v>
      </c>
      <c r="M9" s="103"/>
    </row>
    <row r="10" spans="1:13">
      <c r="A10" s="2">
        <v>31593</v>
      </c>
      <c r="B10" s="103">
        <f>'Quarterly value'!B10/'Quarterly value'!B6-1</f>
        <v>0.406199965336834</v>
      </c>
      <c r="C10" s="103">
        <f>'Quarterly value'!C10/'Quarterly value'!C6-1</f>
        <v>0.56150716392355826</v>
      </c>
      <c r="D10" s="103"/>
      <c r="E10" s="103"/>
      <c r="F10" s="103"/>
      <c r="G10" s="103">
        <f>'Quarterly value'!G10/'Quarterly value'!G6-1</f>
        <v>3.5436263477369723E-2</v>
      </c>
      <c r="H10" s="103"/>
      <c r="I10" s="103"/>
      <c r="J10" s="103">
        <f>'Quarterly value'!J10/'Quarterly value'!J6-1</f>
        <v>0.16666666666666696</v>
      </c>
      <c r="K10" s="103">
        <f>'Quarterly value'!K10/'Quarterly value'!K6-1</f>
        <v>0.29429772012307898</v>
      </c>
      <c r="L10" s="103">
        <f>'Quarterly value'!L10/'Quarterly value'!L6-1</f>
        <v>0.1713100811800683</v>
      </c>
      <c r="M10" t="s">
        <v>129</v>
      </c>
    </row>
    <row r="11" spans="1:13">
      <c r="A11" s="2">
        <v>31685</v>
      </c>
      <c r="B11" s="103">
        <f>'Quarterly value'!B11/'Quarterly value'!B7-1</f>
        <v>0.27410209606431546</v>
      </c>
      <c r="C11" s="103">
        <f>'Quarterly value'!C11/'Quarterly value'!C7-1</f>
        <v>0.78819840840438138</v>
      </c>
      <c r="D11" s="103"/>
      <c r="E11" s="103"/>
      <c r="F11" s="103"/>
      <c r="G11" s="103">
        <f>'Quarterly value'!G11/'Quarterly value'!G7-1</f>
        <v>0.19415120636105954</v>
      </c>
      <c r="H11" s="103"/>
      <c r="I11" s="103"/>
      <c r="J11" s="103">
        <f>'Quarterly value'!J11/'Quarterly value'!J7-1</f>
        <v>0.12406119610570254</v>
      </c>
      <c r="K11" s="103">
        <f>'Quarterly value'!K11/'Quarterly value'!K7-1</f>
        <v>0.27919341427801081</v>
      </c>
      <c r="L11" s="103">
        <f>'Quarterly value'!L11/'Quarterly value'!L7-1</f>
        <v>0.17293420160576134</v>
      </c>
      <c r="M11" t="s">
        <v>129</v>
      </c>
    </row>
    <row r="12" spans="1:13">
      <c r="A12" s="2">
        <v>31777</v>
      </c>
      <c r="B12" s="103">
        <f>'Quarterly value'!B12/'Quarterly value'!B8-1</f>
        <v>0.47716406448663773</v>
      </c>
      <c r="C12" s="103">
        <f>'Quarterly value'!C12/'Quarterly value'!C8-1</f>
        <v>0.46559679477974902</v>
      </c>
      <c r="D12" s="103"/>
      <c r="E12" s="103"/>
      <c r="F12" s="103"/>
      <c r="G12" s="103">
        <f>'Quarterly value'!G12/'Quarterly value'!G8-1</f>
        <v>4.5675495527339072E-2</v>
      </c>
      <c r="H12" s="103"/>
      <c r="I12" s="103"/>
      <c r="J12" s="103">
        <f>'Quarterly value'!J12/'Quarterly value'!J8-1</f>
        <v>0.19594468323677816</v>
      </c>
      <c r="K12" s="103">
        <f>'Quarterly value'!K12/'Quarterly value'!K8-1</f>
        <v>0.25651896141370445</v>
      </c>
      <c r="L12" s="103">
        <f>'Quarterly value'!L12/'Quarterly value'!L8-1</f>
        <v>0.16686267257434562</v>
      </c>
      <c r="M12" s="103"/>
    </row>
    <row r="13" spans="1:13">
      <c r="A13" s="2">
        <v>31867</v>
      </c>
      <c r="B13" s="103">
        <f>'Quarterly value'!B13/'Quarterly value'!B9-1</f>
        <v>0.55448615752455432</v>
      </c>
      <c r="C13" s="103">
        <f>'Quarterly value'!C13/'Quarterly value'!C9-1</f>
        <v>0.45960677115517345</v>
      </c>
      <c r="D13" s="103"/>
      <c r="E13" s="103"/>
      <c r="F13" s="103"/>
      <c r="G13" s="103">
        <f>'Quarterly value'!G13/'Quarterly value'!G9-1</f>
        <v>0.26430437003399065</v>
      </c>
      <c r="H13" s="103"/>
      <c r="I13" s="103"/>
      <c r="J13" s="103">
        <f>'Quarterly value'!J13/'Quarterly value'!J9-1</f>
        <v>0.10170620058260504</v>
      </c>
      <c r="K13" s="103">
        <f>'Quarterly value'!K13/'Quarterly value'!K9-1</f>
        <v>0.19249024373779955</v>
      </c>
      <c r="L13" s="103">
        <f>'Quarterly value'!L13/'Quarterly value'!L9-1</f>
        <v>0.16285597875624225</v>
      </c>
      <c r="M13" t="s">
        <v>129</v>
      </c>
    </row>
    <row r="14" spans="1:13">
      <c r="A14" s="2">
        <v>31958</v>
      </c>
      <c r="B14" s="103">
        <f>'Quarterly value'!B14/'Quarterly value'!B10-1</f>
        <v>0.58191444873933618</v>
      </c>
      <c r="C14" s="103">
        <f>'Quarterly value'!C14/'Quarterly value'!C10-1</f>
        <v>0.33669411039926045</v>
      </c>
      <c r="D14" s="103"/>
      <c r="E14" s="103"/>
      <c r="F14" s="103"/>
      <c r="G14" s="103">
        <f>'Quarterly value'!G14/'Quarterly value'!G10-1</f>
        <v>0.25849094578142573</v>
      </c>
      <c r="H14" s="103"/>
      <c r="I14" s="103"/>
      <c r="J14" s="103">
        <f>'Quarterly value'!J14/'Quarterly value'!J10-1</f>
        <v>0.13299935358758885</v>
      </c>
      <c r="K14" s="103">
        <f>'Quarterly value'!K14/'Quarterly value'!K10-1</f>
        <v>0.1764337931219051</v>
      </c>
      <c r="L14" s="103">
        <f>'Quarterly value'!L14/'Quarterly value'!L10-1</f>
        <v>0.1708582032418795</v>
      </c>
      <c r="M14" t="s">
        <v>129</v>
      </c>
    </row>
    <row r="15" spans="1:13">
      <c r="A15" s="2">
        <v>32050</v>
      </c>
      <c r="B15" s="103">
        <f>'Quarterly value'!B15/'Quarterly value'!B11-1</f>
        <v>0.9335977370462778</v>
      </c>
      <c r="C15" s="103">
        <f>'Quarterly value'!C15/'Quarterly value'!C11-1</f>
        <v>0.27966177155258953</v>
      </c>
      <c r="D15" s="103"/>
      <c r="E15" s="103"/>
      <c r="F15" s="103"/>
      <c r="G15" s="103">
        <f>'Quarterly value'!G15/'Quarterly value'!G11-1</f>
        <v>0.14965978026362325</v>
      </c>
      <c r="H15" s="103"/>
      <c r="I15" s="103"/>
      <c r="J15" s="103">
        <f>'Quarterly value'!J15/'Quarterly value'!J11-1</f>
        <v>0.22774890703621198</v>
      </c>
      <c r="K15" s="103">
        <f>'Quarterly value'!K15/'Quarterly value'!K11-1</f>
        <v>0.11395805158287553</v>
      </c>
      <c r="L15" s="103">
        <f>'Quarterly value'!L15/'Quarterly value'!L11-1</f>
        <v>0.16399538343751074</v>
      </c>
      <c r="M15" t="s">
        <v>129</v>
      </c>
    </row>
    <row r="16" spans="1:13">
      <c r="A16" s="2">
        <v>32142</v>
      </c>
      <c r="B16" s="103">
        <f>'Quarterly value'!B16/'Quarterly value'!B12-1</f>
        <v>1.5571888833934677E-2</v>
      </c>
      <c r="C16" s="103">
        <f>'Quarterly value'!C16/'Quarterly value'!C12-1</f>
        <v>7.4641765385243142E-2</v>
      </c>
      <c r="D16" s="103"/>
      <c r="E16" s="103"/>
      <c r="F16" s="103"/>
      <c r="G16" s="103">
        <f>'Quarterly value'!G16/'Quarterly value'!G12-1</f>
        <v>0.13986972808385989</v>
      </c>
      <c r="H16" s="103"/>
      <c r="I16" s="103"/>
      <c r="J16" s="103">
        <f>'Quarterly value'!J16/'Quarterly value'!J12-1</f>
        <v>0.18821782951793131</v>
      </c>
      <c r="K16" s="103">
        <f>'Quarterly value'!K16/'Quarterly value'!K12-1</f>
        <v>0.13469988003943656</v>
      </c>
      <c r="L16" s="103">
        <f>'Quarterly value'!L16/'Quarterly value'!L12-1</f>
        <v>0.15310779629262505</v>
      </c>
      <c r="M16" t="s">
        <v>129</v>
      </c>
    </row>
    <row r="17" spans="1:13">
      <c r="A17" s="2">
        <v>32233</v>
      </c>
      <c r="B17" s="103">
        <f>'Quarterly value'!B17/'Quarterly value'!B13-1</f>
        <v>-7.0119349266850151E-2</v>
      </c>
      <c r="C17" s="103">
        <f>'Quarterly value'!C17/'Quarterly value'!C13-1</f>
        <v>1.2626802456917163E-2</v>
      </c>
      <c r="D17" s="103"/>
      <c r="E17" s="103"/>
      <c r="F17" s="103"/>
      <c r="G17" s="103">
        <f>'Quarterly value'!G17/'Quarterly value'!G13-1</f>
        <v>0.16815966956326145</v>
      </c>
      <c r="H17" s="103"/>
      <c r="I17" s="103"/>
      <c r="J17" s="103">
        <f>'Quarterly value'!J17/'Quarterly value'!J13-1</f>
        <v>0.21409684973936693</v>
      </c>
      <c r="K17" s="103">
        <f>'Quarterly value'!K17/'Quarterly value'!K13-1</f>
        <v>0.12546750636335124</v>
      </c>
      <c r="L17" s="103">
        <f>'Quarterly value'!L17/'Quarterly value'!L13-1</f>
        <v>0.13766262274267604</v>
      </c>
      <c r="M17" t="s">
        <v>129</v>
      </c>
    </row>
    <row r="18" spans="1:13">
      <c r="A18" s="2">
        <v>32324</v>
      </c>
      <c r="B18" s="103">
        <f>'Quarterly value'!B18/'Quarterly value'!B14-1</f>
        <v>-3.6615778006256816E-2</v>
      </c>
      <c r="C18" s="103">
        <f>'Quarterly value'!C18/'Quarterly value'!C14-1</f>
        <v>-9.4238698138431776E-2</v>
      </c>
      <c r="D18" s="103"/>
      <c r="E18" s="103"/>
      <c r="F18" s="103"/>
      <c r="G18" s="103">
        <f>'Quarterly value'!G18/'Quarterly value'!G14-1</f>
        <v>2.2249641602498427E-2</v>
      </c>
      <c r="H18" s="103"/>
      <c r="I18" s="103"/>
      <c r="J18" s="103">
        <f>'Quarterly value'!J18/'Quarterly value'!J14-1</f>
        <v>0.16937669376693765</v>
      </c>
      <c r="K18" s="103">
        <f>'Quarterly value'!K18/'Quarterly value'!K14-1</f>
        <v>0.12411995432202994</v>
      </c>
      <c r="L18" s="103">
        <f>'Quarterly value'!L18/'Quarterly value'!L14-1</f>
        <v>0.12527257625398014</v>
      </c>
      <c r="M18" t="s">
        <v>129</v>
      </c>
    </row>
    <row r="19" spans="1:13">
      <c r="A19" s="2">
        <v>32416</v>
      </c>
      <c r="B19" s="103">
        <f>'Quarterly value'!B19/'Quarterly value'!B15-1</f>
        <v>-0.24099850400772327</v>
      </c>
      <c r="C19" s="103">
        <f>'Quarterly value'!C19/'Quarterly value'!C15-1</f>
        <v>-0.14921831430971011</v>
      </c>
      <c r="D19" s="103"/>
      <c r="E19" s="103"/>
      <c r="F19" s="103"/>
      <c r="G19" s="103">
        <f>'Quarterly value'!G19/'Quarterly value'!G15-1</f>
        <v>-4.5562209953471822E-2</v>
      </c>
      <c r="H19" s="103"/>
      <c r="I19" s="103"/>
      <c r="J19" s="103">
        <f>'Quarterly value'!J19/'Quarterly value'!J15-1</f>
        <v>0.11777747917226566</v>
      </c>
      <c r="K19" s="103">
        <f>'Quarterly value'!K19/'Quarterly value'!K15-1</f>
        <v>0.18021430844050457</v>
      </c>
      <c r="L19" s="103">
        <f>'Quarterly value'!L19/'Quarterly value'!L15-1</f>
        <v>0.12379079299846918</v>
      </c>
      <c r="M19" t="s">
        <v>129</v>
      </c>
    </row>
    <row r="20" spans="1:13">
      <c r="A20" s="2">
        <v>32507</v>
      </c>
      <c r="B20" s="103">
        <f>'Quarterly value'!B20/'Quarterly value'!B16-1</f>
        <v>0.16834191295930467</v>
      </c>
      <c r="C20" s="103">
        <f>'Quarterly value'!C20/'Quarterly value'!C16-1</f>
        <v>4.8287886150684356E-2</v>
      </c>
      <c r="D20" s="103">
        <f>'Quarterly value'!D20/'Quarterly value'!D16-1</f>
        <v>0.18763339755219999</v>
      </c>
      <c r="E20" s="103"/>
      <c r="F20" s="103"/>
      <c r="G20" s="103">
        <f>'Quarterly value'!G20/'Quarterly value'!G16-1</f>
        <v>8.092122226629983E-2</v>
      </c>
      <c r="H20" s="103"/>
      <c r="I20" s="103"/>
      <c r="J20" s="103">
        <f>'Quarterly value'!J20/'Quarterly value'!J16-1</f>
        <v>8.9952656496580685E-2</v>
      </c>
      <c r="K20" s="103">
        <f>'Quarterly value'!K20/'Quarterly value'!K16-1</f>
        <v>0.13772792735909012</v>
      </c>
      <c r="L20" s="103">
        <f>'Quarterly value'!L20/'Quarterly value'!L16-1</f>
        <v>0.1288621896510227</v>
      </c>
      <c r="M20" t="s">
        <v>129</v>
      </c>
    </row>
    <row r="21" spans="1:13">
      <c r="A21" s="2">
        <v>32598</v>
      </c>
      <c r="B21" s="103">
        <f>'Quarterly value'!B21/'Quarterly value'!B17-1</f>
        <v>6.6081305817341063E-2</v>
      </c>
      <c r="C21" s="103">
        <f>'Quarterly value'!C21/'Quarterly value'!C17-1</f>
        <v>3.0848315005406635E-2</v>
      </c>
      <c r="D21" s="103">
        <f>'Quarterly value'!D21/'Quarterly value'!D17-1</f>
        <v>0.22079264113018082</v>
      </c>
      <c r="E21" s="103"/>
      <c r="F21" s="103"/>
      <c r="G21" s="103">
        <f>'Quarterly value'!G21/'Quarterly value'!G17-1</f>
        <v>0.21710916234777966</v>
      </c>
      <c r="H21" s="103"/>
      <c r="I21" s="103"/>
      <c r="J21" s="103">
        <f>'Quarterly value'!J21/'Quarterly value'!J17-1</f>
        <v>3.5840955758820181E-2</v>
      </c>
      <c r="K21" s="103">
        <f>'Quarterly value'!K21/'Quarterly value'!K17-1</f>
        <v>0.11008678896214952</v>
      </c>
      <c r="L21" s="103">
        <f>'Quarterly value'!L21/'Quarterly value'!L17-1</f>
        <v>0.14060007748354253</v>
      </c>
      <c r="M21" t="s">
        <v>129</v>
      </c>
    </row>
    <row r="22" spans="1:13">
      <c r="A22" s="2">
        <v>32689</v>
      </c>
      <c r="B22" s="103">
        <f>'Quarterly value'!B22/'Quarterly value'!B18-1</f>
        <v>3.9833395656236448E-2</v>
      </c>
      <c r="C22" s="103">
        <f>'Quarterly value'!C22/'Quarterly value'!C18-1</f>
        <v>0.18464882176643349</v>
      </c>
      <c r="D22" s="103">
        <f>'Quarterly value'!D22/'Quarterly value'!D18-1</f>
        <v>0.3308410657437364</v>
      </c>
      <c r="E22" s="103"/>
      <c r="F22" s="103"/>
      <c r="G22" s="103">
        <f>'Quarterly value'!G22/'Quarterly value'!G18-1</f>
        <v>0.42946387644421558</v>
      </c>
      <c r="H22" s="103"/>
      <c r="I22" s="103"/>
      <c r="J22" s="103">
        <f>'Quarterly value'!J22/'Quarterly value'!J18-1</f>
        <v>5.3058486308470876E-2</v>
      </c>
      <c r="K22" s="103">
        <f>'Quarterly value'!K22/'Quarterly value'!K18-1</f>
        <v>0.1639387929888747</v>
      </c>
      <c r="L22" s="103">
        <f>'Quarterly value'!L22/'Quarterly value'!L18-1</f>
        <v>0.15744526872256959</v>
      </c>
      <c r="M22" t="s">
        <v>129</v>
      </c>
    </row>
    <row r="23" spans="1:13">
      <c r="A23" s="2">
        <v>32780</v>
      </c>
      <c r="B23" s="103">
        <f>'Quarterly value'!B23/'Quarterly value'!B19-1</f>
        <v>0.18217635971761048</v>
      </c>
      <c r="C23" s="103">
        <f>'Quarterly value'!C23/'Quarterly value'!C19-1</f>
        <v>0.27181650650451838</v>
      </c>
      <c r="D23" s="103">
        <f>'Quarterly value'!D23/'Quarterly value'!D19-1</f>
        <v>0.56145375145041032</v>
      </c>
      <c r="E23" s="103"/>
      <c r="F23" s="103"/>
      <c r="G23" s="103">
        <f>'Quarterly value'!G23/'Quarterly value'!G19-1</f>
        <v>0.51932205330169223</v>
      </c>
      <c r="H23" s="103"/>
      <c r="I23" s="103"/>
      <c r="J23" s="103">
        <f>'Quarterly value'!J23/'Quarterly value'!J19-1</f>
        <v>6.2811805012922939E-2</v>
      </c>
      <c r="K23" s="103">
        <f>'Quarterly value'!K23/'Quarterly value'!K19-1</f>
        <v>0.17060355787235126</v>
      </c>
      <c r="L23" s="103">
        <f>'Quarterly value'!L23/'Quarterly value'!L19-1</f>
        <v>0.17135516155872321</v>
      </c>
      <c r="M23" t="s">
        <v>129</v>
      </c>
    </row>
    <row r="24" spans="1:13">
      <c r="A24" s="2">
        <v>32871</v>
      </c>
      <c r="B24" s="103">
        <f>'Quarterly value'!B24/'Quarterly value'!B20-1</f>
        <v>0.19908023302288513</v>
      </c>
      <c r="C24" s="103">
        <f>'Quarterly value'!C24/'Quarterly value'!C20-1</f>
        <v>0.26667349610581192</v>
      </c>
      <c r="D24" s="103">
        <f>'Quarterly value'!D24/'Quarterly value'!D20-1</f>
        <v>0.78295338057888353</v>
      </c>
      <c r="E24" s="103"/>
      <c r="F24" s="103"/>
      <c r="G24" s="103">
        <f>'Quarterly value'!G24/'Quarterly value'!G20-1</f>
        <v>0.49688855508425145</v>
      </c>
      <c r="H24" s="103"/>
      <c r="I24" s="103"/>
      <c r="J24" s="103">
        <f>'Quarterly value'!J24/'Quarterly value'!J20-1</f>
        <v>0.13894006615716048</v>
      </c>
      <c r="K24" s="103">
        <f>'Quarterly value'!K24/'Quarterly value'!K20-1</f>
        <v>0.17978299263522679</v>
      </c>
      <c r="L24" s="103">
        <f>'Quarterly value'!L24/'Quarterly value'!L20-1</f>
        <v>0.18431274857988078</v>
      </c>
      <c r="M24" t="s">
        <v>129</v>
      </c>
    </row>
    <row r="25" spans="1:13">
      <c r="A25" s="2">
        <v>32962</v>
      </c>
      <c r="B25" s="103">
        <f>'Quarterly value'!B25/'Quarterly value'!B21-1</f>
        <v>0.14675618192106343</v>
      </c>
      <c r="C25" s="103">
        <f>'Quarterly value'!C25/'Quarterly value'!C21-1</f>
        <v>6.4506086074937352E-2</v>
      </c>
      <c r="D25" s="103">
        <f>'Quarterly value'!D25/'Quarterly value'!D21-1</f>
        <v>0.41986479251909126</v>
      </c>
      <c r="E25" s="103"/>
      <c r="F25" s="103"/>
      <c r="G25" s="103">
        <f>'Quarterly value'!G25/'Quarterly value'!G21-1</f>
        <v>0.34238175272821603</v>
      </c>
      <c r="H25" s="103"/>
      <c r="I25" s="103"/>
      <c r="J25" s="103">
        <f>'Quarterly value'!J25/'Quarterly value'!J21-1</f>
        <v>0.15889493338467542</v>
      </c>
      <c r="K25" s="103">
        <f>'Quarterly value'!K25/'Quarterly value'!K21-1</f>
        <v>0.15898782419770541</v>
      </c>
      <c r="L25" s="103">
        <f>'Quarterly value'!L25/'Quarterly value'!L21-1</f>
        <v>0.19105039038869398</v>
      </c>
      <c r="M25" t="s">
        <v>129</v>
      </c>
    </row>
    <row r="26" spans="1:13">
      <c r="A26" s="2">
        <v>33053</v>
      </c>
      <c r="B26" s="103">
        <f>'Quarterly value'!B26/'Quarterly value'!B22-1</f>
        <v>7.3501922247860341E-2</v>
      </c>
      <c r="C26" s="103">
        <f>'Quarterly value'!C26/'Quarterly value'!C22-1</f>
        <v>2.487419732911289E-2</v>
      </c>
      <c r="D26" s="103">
        <f>'Quarterly value'!D26/'Quarterly value'!D22-1</f>
        <v>0.41275895311893351</v>
      </c>
      <c r="E26" s="103"/>
      <c r="F26" s="103"/>
      <c r="G26" s="103">
        <f>'Quarterly value'!G26/'Quarterly value'!G22-1</f>
        <v>7.852809018557827E-2</v>
      </c>
      <c r="H26" s="103"/>
      <c r="I26" s="103"/>
      <c r="J26" s="103">
        <f>'Quarterly value'!J26/'Quarterly value'!J22-1</f>
        <v>0.16011821619352973</v>
      </c>
      <c r="K26" s="103">
        <f>'Quarterly value'!K26/'Quarterly value'!K22-1</f>
        <v>0.14101786954163376</v>
      </c>
      <c r="L26" s="103">
        <f>'Quarterly value'!L26/'Quarterly value'!L22-1</f>
        <v>0.18479389062429608</v>
      </c>
      <c r="M26" t="s">
        <v>129</v>
      </c>
    </row>
    <row r="27" spans="1:13">
      <c r="A27" s="2">
        <v>33144</v>
      </c>
      <c r="B27" s="103">
        <f>'Quarterly value'!B27/'Quarterly value'!B23-1</f>
        <v>-0.12447315551083493</v>
      </c>
      <c r="C27" s="103">
        <f>'Quarterly value'!C27/'Quarterly value'!C23-1</f>
        <v>-0.25938465931093435</v>
      </c>
      <c r="D27" s="103">
        <f>'Quarterly value'!D27/'Quarterly value'!D23-1</f>
        <v>-6.0400076293143146E-2</v>
      </c>
      <c r="E27" s="103">
        <f>'Quarterly value'!E27/'Quarterly value'!E23-1</f>
        <v>-0.20804678472108473</v>
      </c>
      <c r="F27" s="103">
        <f>'Quarterly value'!F27/'Quarterly value'!F23-1</f>
        <v>-6.3271568143806745E-3</v>
      </c>
      <c r="G27" s="103">
        <f>'Quarterly value'!G27/'Quarterly value'!G23-1</f>
        <v>0.54665404174196075</v>
      </c>
      <c r="H27" s="103"/>
      <c r="I27" s="103"/>
      <c r="J27" s="103">
        <f>'Quarterly value'!J27/'Quarterly value'!J23-1</f>
        <v>0.18843005371093779</v>
      </c>
      <c r="K27" s="103">
        <f>'Quarterly value'!K27/'Quarterly value'!K23-1</f>
        <v>0.11814554596639648</v>
      </c>
      <c r="L27" s="103">
        <f>'Quarterly value'!L27/'Quarterly value'!L23-1</f>
        <v>0.17598548680663773</v>
      </c>
      <c r="M27" t="s">
        <v>129</v>
      </c>
    </row>
    <row r="28" spans="1:13">
      <c r="A28" s="2">
        <v>33238</v>
      </c>
      <c r="B28" s="103">
        <f>'Quarterly value'!B28/'Quarterly value'!B24-1</f>
        <v>-0.14077611616997865</v>
      </c>
      <c r="C28" s="103">
        <f>'Quarterly value'!C28/'Quarterly value'!C24-1</f>
        <v>-0.14587022031800834</v>
      </c>
      <c r="D28" s="103">
        <f>'Quarterly value'!D28/'Quarterly value'!D24-1</f>
        <v>-8.4817616738253387E-2</v>
      </c>
      <c r="E28" s="103">
        <f>'Quarterly value'!E28/'Quarterly value'!E24-1</f>
        <v>-0.14707222785269525</v>
      </c>
      <c r="F28" s="103">
        <f>'Quarterly value'!F28/'Quarterly value'!F24-1</f>
        <v>-1.0070582670314021E-3</v>
      </c>
      <c r="G28" s="103">
        <f>'Quarterly value'!G28/'Quarterly value'!G24-1</f>
        <v>0.32086175994793953</v>
      </c>
      <c r="H28" s="103"/>
      <c r="I28" s="103"/>
      <c r="J28" s="103">
        <f>'Quarterly value'!J28/'Quarterly value'!J24-1</f>
        <v>0.19098065327799474</v>
      </c>
      <c r="K28" s="103">
        <f>'Quarterly value'!K28/'Quarterly value'!K24-1</f>
        <v>0.14129999999999998</v>
      </c>
      <c r="L28" s="103">
        <f>'Quarterly value'!L28/'Quarterly value'!L24-1</f>
        <v>0.16133854455852115</v>
      </c>
      <c r="M28" t="s">
        <v>129</v>
      </c>
    </row>
    <row r="29" spans="1:13">
      <c r="A29" s="2">
        <v>33326</v>
      </c>
      <c r="B29" s="103">
        <f>'Quarterly value'!B29/'Quarterly value'!B25-1</f>
        <v>4.6842950390468152E-2</v>
      </c>
      <c r="C29" s="103">
        <f>'Quarterly value'!C29/'Quarterly value'!C25-1</f>
        <v>4.2564604834701258E-2</v>
      </c>
      <c r="D29" s="103">
        <f>'Quarterly value'!D29/'Quarterly value'!D25-1</f>
        <v>0.21260054418832919</v>
      </c>
      <c r="E29" s="103">
        <f>'Quarterly value'!E29/'Quarterly value'!E25-1</f>
        <v>-2.6285003064500101E-2</v>
      </c>
      <c r="F29" s="103">
        <f>'Quarterly value'!F29/'Quarterly value'!F25-1</f>
        <v>0.1572607092024223</v>
      </c>
      <c r="G29" s="103">
        <f>'Quarterly value'!G29/'Quarterly value'!G25-1</f>
        <v>0.19535383640200177</v>
      </c>
      <c r="H29" s="103"/>
      <c r="I29" s="103"/>
      <c r="J29" s="103">
        <f>'Quarterly value'!J29/'Quarterly value'!J25-1</f>
        <v>0.22057439479505625</v>
      </c>
      <c r="K29" s="103">
        <f>'Quarterly value'!K29/'Quarterly value'!K25-1</f>
        <v>0.18359413934017721</v>
      </c>
      <c r="L29" s="103">
        <f>'Quarterly value'!L29/'Quarterly value'!L25-1</f>
        <v>0.14539332705950136</v>
      </c>
      <c r="M29" t="s">
        <v>129</v>
      </c>
    </row>
    <row r="30" spans="1:13">
      <c r="A30" s="2">
        <v>33417</v>
      </c>
      <c r="B30" s="103">
        <f>'Quarterly value'!B30/'Quarterly value'!B26-1</f>
        <v>0.10588125685659966</v>
      </c>
      <c r="C30" s="103">
        <f>'Quarterly value'!C30/'Quarterly value'!C26-1</f>
        <v>-1.2368483095173577E-2</v>
      </c>
      <c r="D30" s="103">
        <f>'Quarterly value'!D30/'Quarterly value'!D26-1</f>
        <v>0.12491760801208307</v>
      </c>
      <c r="E30" s="103">
        <f>'Quarterly value'!E30/'Quarterly value'!E26-1</f>
        <v>8.1761139365399416E-3</v>
      </c>
      <c r="F30" s="103">
        <f>'Quarterly value'!F30/'Quarterly value'!F26-1</f>
        <v>0.1064817860582008</v>
      </c>
      <c r="G30" s="103">
        <f>'Quarterly value'!G30/'Quarterly value'!G26-1</f>
        <v>0.31294128471139815</v>
      </c>
      <c r="H30" s="103"/>
      <c r="I30" s="103"/>
      <c r="J30" s="103">
        <f>'Quarterly value'!J30/'Quarterly value'!J26-1</f>
        <v>0.22408175733664759</v>
      </c>
      <c r="K30" s="103">
        <f>'Quarterly value'!K30/'Quarterly value'!K26-1</f>
        <v>0.15388262065042135</v>
      </c>
      <c r="L30" s="103">
        <f>'Quarterly value'!L30/'Quarterly value'!L26-1</f>
        <v>0.13510010778966475</v>
      </c>
      <c r="M30" t="s">
        <v>129</v>
      </c>
    </row>
    <row r="31" spans="1:13">
      <c r="A31" s="2">
        <v>33511</v>
      </c>
      <c r="B31" s="103">
        <f>'Quarterly value'!B31/'Quarterly value'!B27-1</f>
        <v>0.24333152782304501</v>
      </c>
      <c r="C31" s="103">
        <f>'Quarterly value'!C31/'Quarterly value'!C27-1</f>
        <v>0.29446767447952782</v>
      </c>
      <c r="D31" s="103">
        <f>'Quarterly value'!D31/'Quarterly value'!D27-1</f>
        <v>0.40457416866848828</v>
      </c>
      <c r="E31" s="103">
        <f>'Quarterly value'!E31/'Quarterly value'!E27-1</f>
        <v>0.17475864875776126</v>
      </c>
      <c r="F31" s="103">
        <f>'Quarterly value'!F31/'Quarterly value'!F27-1</f>
        <v>0.12590406226675288</v>
      </c>
      <c r="G31" s="103">
        <f>'Quarterly value'!G31/'Quarterly value'!G27-1</f>
        <v>-9.0757152817026787E-2</v>
      </c>
      <c r="H31" s="103"/>
      <c r="I31" s="103"/>
      <c r="J31" s="103">
        <f>'Quarterly value'!J31/'Quarterly value'!J27-1</f>
        <v>0.24144453475428707</v>
      </c>
      <c r="K31" s="103">
        <f>'Quarterly value'!K31/'Quarterly value'!K27-1</f>
        <v>0.20386085983400104</v>
      </c>
      <c r="L31" s="103">
        <f>'Quarterly value'!L31/'Quarterly value'!L27-1</f>
        <v>0.12323419349943832</v>
      </c>
      <c r="M31" t="s">
        <v>129</v>
      </c>
    </row>
    <row r="32" spans="1:13">
      <c r="A32" s="2">
        <v>33603</v>
      </c>
      <c r="B32" s="103">
        <f>'Quarterly value'!B32/'Quarterly value'!B28-1</f>
        <v>0.37789705726739498</v>
      </c>
      <c r="C32" s="103">
        <f>'Quarterly value'!C32/'Quarterly value'!C28-1</f>
        <v>0.20869302086588726</v>
      </c>
      <c r="D32" s="103">
        <f>'Quarterly value'!D32/'Quarterly value'!D28-1</f>
        <v>0.62467201030781916</v>
      </c>
      <c r="E32" s="103">
        <f>'Quarterly value'!E32/'Quarterly value'!E28-1</f>
        <v>0.24538277658987684</v>
      </c>
      <c r="F32" s="103">
        <f>'Quarterly value'!F32/'Quarterly value'!F28-1</f>
        <v>0.30465619426468726</v>
      </c>
      <c r="G32" s="103">
        <f>'Quarterly value'!G32/'Quarterly value'!G28-1</f>
        <v>-4.6256504436889889E-2</v>
      </c>
      <c r="H32" s="103"/>
      <c r="I32" s="103"/>
      <c r="J32" s="103">
        <f>'Quarterly value'!J32/'Quarterly value'!J28-1</f>
        <v>0.24746585614765948</v>
      </c>
      <c r="K32" s="103">
        <f>'Quarterly value'!K32/'Quarterly value'!K28-1</f>
        <v>0.18943310260229529</v>
      </c>
      <c r="L32" s="103">
        <f>'Quarterly value'!L32/'Quarterly value'!L28-1</f>
        <v>0.11199156053748038</v>
      </c>
      <c r="M32" t="s">
        <v>129</v>
      </c>
    </row>
    <row r="33" spans="1:13">
      <c r="A33" s="2">
        <v>33694</v>
      </c>
      <c r="B33" s="103">
        <f>'Quarterly value'!B33/'Quarterly value'!B29-1</f>
        <v>0.16540803000670268</v>
      </c>
      <c r="C33" s="103">
        <f>'Quarterly value'!C33/'Quarterly value'!C29-1</f>
        <v>8.3242448049825057E-4</v>
      </c>
      <c r="D33" s="103">
        <f>'Quarterly value'!D33/'Quarterly value'!D29-1</f>
        <v>0.50045250969139032</v>
      </c>
      <c r="E33" s="103">
        <f>'Quarterly value'!E33/'Quarterly value'!E29-1</f>
        <v>3.5509829553999284E-2</v>
      </c>
      <c r="F33" s="103">
        <f>'Quarterly value'!F33/'Quarterly value'!F29-1</f>
        <v>0.10623754243846895</v>
      </c>
      <c r="G33" s="103">
        <f>'Quarterly value'!G33/'Quarterly value'!G29-1</f>
        <v>2.3763971962772912E-2</v>
      </c>
      <c r="H33" s="103"/>
      <c r="I33" s="103"/>
      <c r="J33" s="103">
        <f>'Quarterly value'!J33/'Quarterly value'!J29-1</f>
        <v>0.18551201022966346</v>
      </c>
      <c r="K33" s="103">
        <f>'Quarterly value'!K33/'Quarterly value'!K29-1</f>
        <v>0.14610526315789452</v>
      </c>
      <c r="L33" s="103">
        <f>'Quarterly value'!L33/'Quarterly value'!L29-1</f>
        <v>0.10118226156735055</v>
      </c>
      <c r="M33" t="s">
        <v>129</v>
      </c>
    </row>
    <row r="34" spans="1:13">
      <c r="A34" s="2">
        <v>33785</v>
      </c>
      <c r="B34" s="103">
        <f>'Quarterly value'!B34/'Quarterly value'!B30-1</f>
        <v>0.14100043465498135</v>
      </c>
      <c r="C34" s="103">
        <f>'Quarterly value'!C34/'Quarterly value'!C30-1</f>
        <v>7.8444606384342919E-2</v>
      </c>
      <c r="D34" s="103">
        <f>'Quarterly value'!D34/'Quarterly value'!D30-1</f>
        <v>0.3013992328001085</v>
      </c>
      <c r="E34" s="103">
        <f>'Quarterly value'!E34/'Quarterly value'!E30-1</f>
        <v>0.10602333866772096</v>
      </c>
      <c r="F34" s="103">
        <f>'Quarterly value'!F34/'Quarterly value'!F30-1</f>
        <v>0.14466454356694092</v>
      </c>
      <c r="G34" s="103">
        <f>'Quarterly value'!G34/'Quarterly value'!G30-1</f>
        <v>9.3488628459457823E-2</v>
      </c>
      <c r="H34" s="103"/>
      <c r="I34" s="103"/>
      <c r="J34" s="103">
        <f>'Quarterly value'!J34/'Quarterly value'!J30-1</f>
        <v>0.22046510219488025</v>
      </c>
      <c r="K34" s="103">
        <f>'Quarterly value'!K34/'Quarterly value'!K30-1</f>
        <v>0.16088742810188972</v>
      </c>
      <c r="L34" s="103">
        <f>'Quarterly value'!L34/'Quarterly value'!L30-1</f>
        <v>8.9976370259404526E-2</v>
      </c>
      <c r="M34" t="s">
        <v>129</v>
      </c>
    </row>
    <row r="35" spans="1:13">
      <c r="A35" s="2">
        <v>33877</v>
      </c>
      <c r="B35" s="103">
        <f>'Quarterly value'!B35/'Quarterly value'!B31-1</f>
        <v>-2.0850737541802666E-2</v>
      </c>
      <c r="C35" s="103">
        <f>'Quarterly value'!C35/'Quarterly value'!C31-1</f>
        <v>0.11657157481552138</v>
      </c>
      <c r="D35" s="103">
        <f>'Quarterly value'!D35/'Quarterly value'!D31-1</f>
        <v>0.32816359502355597</v>
      </c>
      <c r="E35" s="103">
        <f>'Quarterly value'!E35/'Quarterly value'!E31-1</f>
        <v>0.17018525420706765</v>
      </c>
      <c r="F35" s="103">
        <f>'Quarterly value'!F35/'Quarterly value'!F31-1</f>
        <v>0.14091763284340164</v>
      </c>
      <c r="G35" s="103">
        <f>'Quarterly value'!G35/'Quarterly value'!G31-1</f>
        <v>0.1072637577052542</v>
      </c>
      <c r="H35" s="103"/>
      <c r="I35" s="103"/>
      <c r="J35" s="103">
        <f>'Quarterly value'!J35/'Quarterly value'!J31-1</f>
        <v>0.15880087018029032</v>
      </c>
      <c r="K35" s="103">
        <f>'Quarterly value'!K35/'Quarterly value'!K31-1</f>
        <v>0.13788829498799315</v>
      </c>
      <c r="L35" s="103">
        <f>'Quarterly value'!L35/'Quarterly value'!L31-1</f>
        <v>7.7972290530091248E-2</v>
      </c>
      <c r="M35" t="s">
        <v>129</v>
      </c>
    </row>
    <row r="36" spans="1:13">
      <c r="A36" s="2">
        <v>33969</v>
      </c>
      <c r="B36" s="103">
        <f>'Quarterly value'!B36/'Quarterly value'!B32-1</f>
        <v>-5.1718430488630895E-3</v>
      </c>
      <c r="C36" s="103">
        <f>'Quarterly value'!C36/'Quarterly value'!C32-1</f>
        <v>5.1056124652202328E-2</v>
      </c>
      <c r="D36" s="103">
        <f>'Quarterly value'!D36/'Quarterly value'!D32-1</f>
        <v>0.22814511176199415</v>
      </c>
      <c r="E36" s="103">
        <f>'Quarterly value'!E36/'Quarterly value'!E32-1</f>
        <v>0.10051089603099639</v>
      </c>
      <c r="F36" s="103">
        <f>'Quarterly value'!F36/'Quarterly value'!F32-1</f>
        <v>2.5228410637605947E-2</v>
      </c>
      <c r="G36" s="103">
        <f>'Quarterly value'!G36/'Quarterly value'!G32-1</f>
        <v>0.15469983698886414</v>
      </c>
      <c r="H36" s="103"/>
      <c r="I36" s="103"/>
      <c r="J36" s="103">
        <f>'Quarterly value'!J36/'Quarterly value'!J32-1</f>
        <v>0.10413602641284814</v>
      </c>
      <c r="K36" s="103">
        <f>'Quarterly value'!K36/'Quarterly value'!K32-1</f>
        <v>0.10143646408839779</v>
      </c>
      <c r="L36" s="103">
        <f>'Quarterly value'!L36/'Quarterly value'!L32-1</f>
        <v>6.919782508107386E-2</v>
      </c>
      <c r="M36" t="s">
        <v>129</v>
      </c>
    </row>
    <row r="37" spans="1:13">
      <c r="A37" s="2">
        <v>34059</v>
      </c>
      <c r="B37" s="103">
        <f>'Quarterly value'!B37/'Quarterly value'!B33-1</f>
        <v>8.2022622081824981E-2</v>
      </c>
      <c r="C37" s="103">
        <f>'Quarterly value'!C37/'Quarterly value'!C33-1</f>
        <v>0.22984722001082369</v>
      </c>
      <c r="D37" s="103">
        <f>'Quarterly value'!D37/'Quarterly value'!D33-1</f>
        <v>6.4845371053319889E-2</v>
      </c>
      <c r="E37" s="103">
        <f>'Quarterly value'!E37/'Quarterly value'!E33-1</f>
        <v>0.34293093124746843</v>
      </c>
      <c r="F37" s="103">
        <f>'Quarterly value'!F37/'Quarterly value'!F33-1</f>
        <v>0.17109085848243621</v>
      </c>
      <c r="G37" s="103">
        <f>'Quarterly value'!G37/'Quarterly value'!G33-1</f>
        <v>0.15343746016119186</v>
      </c>
      <c r="H37" s="103"/>
      <c r="I37" s="103"/>
      <c r="J37" s="103">
        <f>'Quarterly value'!J37/'Quarterly value'!J33-1</f>
        <v>0.18064692617899691</v>
      </c>
      <c r="K37" s="103">
        <f>'Quarterly value'!K37/'Quarterly value'!K33-1</f>
        <v>0.14643644379132992</v>
      </c>
      <c r="L37" s="103">
        <f>'Quarterly value'!L37/'Quarterly value'!L33-1</f>
        <v>6.4472783547816048E-2</v>
      </c>
      <c r="M37" t="s">
        <v>129</v>
      </c>
    </row>
    <row r="38" spans="1:13">
      <c r="A38" s="2">
        <v>34150</v>
      </c>
      <c r="B38" s="103">
        <f>'Quarterly value'!B38/'Quarterly value'!B34-1</f>
        <v>6.0901834707690394E-2</v>
      </c>
      <c r="C38" s="103">
        <f>'Quarterly value'!C38/'Quarterly value'!C34-1</f>
        <v>0.3209552308301824</v>
      </c>
      <c r="D38" s="103">
        <f>'Quarterly value'!D38/'Quarterly value'!D34-1</f>
        <v>0.33365481030824506</v>
      </c>
      <c r="E38" s="103">
        <f>'Quarterly value'!E38/'Quarterly value'!E34-1</f>
        <v>0.31059267222508202</v>
      </c>
      <c r="F38" s="103">
        <f>'Quarterly value'!F38/'Quarterly value'!F34-1</f>
        <v>0.18980479709617826</v>
      </c>
      <c r="G38" s="103">
        <f>'Quarterly value'!G38/'Quarterly value'!G34-1</f>
        <v>6.6102000406609074E-2</v>
      </c>
      <c r="H38" s="103"/>
      <c r="I38" s="103"/>
      <c r="J38" s="103">
        <f>'Quarterly value'!J38/'Quarterly value'!J34-1</f>
        <v>0.139339951341513</v>
      </c>
      <c r="K38" s="103">
        <f>'Quarterly value'!K38/'Quarterly value'!K34-1</f>
        <v>0.13993488108720298</v>
      </c>
      <c r="L38" s="103">
        <f>'Quarterly value'!L38/'Quarterly value'!L34-1</f>
        <v>5.9149591031661286E-2</v>
      </c>
      <c r="M38" t="s">
        <v>129</v>
      </c>
    </row>
    <row r="39" spans="1:13">
      <c r="A39" s="2">
        <v>34242</v>
      </c>
      <c r="B39" s="103">
        <f>'Quarterly value'!B39/'Quarterly value'!B35-1</f>
        <v>0.34838341729288547</v>
      </c>
      <c r="C39" s="103">
        <f>'Quarterly value'!C39/'Quarterly value'!C35-1</f>
        <v>0.33537269294726202</v>
      </c>
      <c r="D39" s="103">
        <f>'Quarterly value'!D39/'Quarterly value'!D35-1</f>
        <v>0.56240045880867306</v>
      </c>
      <c r="E39" s="103">
        <f>'Quarterly value'!E39/'Quarterly value'!E35-1</f>
        <v>0.37651779389726414</v>
      </c>
      <c r="F39" s="103">
        <f>'Quarterly value'!F39/'Quarterly value'!F35-1</f>
        <v>0.25431271989972659</v>
      </c>
      <c r="G39" s="103">
        <f>'Quarterly value'!G39/'Quarterly value'!G35-1</f>
        <v>5.6603604235955229E-2</v>
      </c>
      <c r="H39" s="103"/>
      <c r="I39" s="103"/>
      <c r="J39" s="103">
        <f>'Quarterly value'!J39/'Quarterly value'!J35-1</f>
        <v>0.16524338413348727</v>
      </c>
      <c r="K39" s="103">
        <f>'Quarterly value'!K39/'Quarterly value'!K35-1</f>
        <v>0.13499897882769418</v>
      </c>
      <c r="L39" s="103">
        <f>'Quarterly value'!L39/'Quarterly value'!L35-1</f>
        <v>5.6714519583235923E-2</v>
      </c>
      <c r="M39" t="s">
        <v>129</v>
      </c>
    </row>
    <row r="40" spans="1:13">
      <c r="A40" s="2">
        <v>34334</v>
      </c>
      <c r="B40" s="103">
        <f>'Quarterly value'!B40/'Quarterly value'!B36-1</f>
        <v>0.38662443739298724</v>
      </c>
      <c r="C40" s="103">
        <f>'Quarterly value'!C40/'Quarterly value'!C36-1</f>
        <v>0.25034117454398186</v>
      </c>
      <c r="D40" s="103">
        <f>'Quarterly value'!D40/'Quarterly value'!D36-1</f>
        <v>0.77542203163306267</v>
      </c>
      <c r="E40" s="103">
        <f>'Quarterly value'!E40/'Quarterly value'!E36-1</f>
        <v>0.21837846294574637</v>
      </c>
      <c r="F40" s="103">
        <f>'Quarterly value'!F40/'Quarterly value'!F36-1</f>
        <v>0.35938667000000013</v>
      </c>
      <c r="G40" s="103">
        <f>'Quarterly value'!G40/'Quarterly value'!G36-1</f>
        <v>-0.1124967545314226</v>
      </c>
      <c r="H40" s="103"/>
      <c r="I40" s="103"/>
      <c r="J40" s="103">
        <f>'Quarterly value'!J40/'Quarterly value'!J36-1</f>
        <v>0.16321625043106702</v>
      </c>
      <c r="K40" s="103">
        <f>'Quarterly value'!K40/'Quarterly value'!K36-1</f>
        <v>0.13543338683788098</v>
      </c>
      <c r="L40" s="103">
        <f>'Quarterly value'!L40/'Quarterly value'!L36-1</f>
        <v>5.3896256588751745E-2</v>
      </c>
      <c r="M40" t="s">
        <v>129</v>
      </c>
    </row>
    <row r="41" spans="1:13">
      <c r="A41" s="2">
        <v>34424</v>
      </c>
      <c r="B41" s="103">
        <f>'Quarterly value'!B41/'Quarterly value'!B37-1</f>
        <v>0.23356287111003282</v>
      </c>
      <c r="C41" s="103">
        <f>'Quarterly value'!C41/'Quarterly value'!C37-1</f>
        <v>0.14749803836968556</v>
      </c>
      <c r="D41" s="103">
        <f>'Quarterly value'!D41/'Quarterly value'!D37-1</f>
        <v>0.51562061378681556</v>
      </c>
      <c r="E41" s="103">
        <f>'Quarterly value'!E41/'Quarterly value'!E37-1</f>
        <v>4.6808572796136261E-2</v>
      </c>
      <c r="F41" s="103">
        <f>'Quarterly value'!F41/'Quarterly value'!F37-1</f>
        <v>0.20648346851522725</v>
      </c>
      <c r="G41" s="103">
        <f>'Quarterly value'!G41/'Quarterly value'!G37-1</f>
        <v>-0.11546000508789211</v>
      </c>
      <c r="H41" s="103"/>
      <c r="I41" s="103"/>
      <c r="J41" s="103">
        <f>'Quarterly value'!J41/'Quarterly value'!J37-1</f>
        <v>5.9963422849075076E-2</v>
      </c>
      <c r="K41" s="103">
        <f>'Quarterly value'!K41/'Quarterly value'!K37-1</f>
        <v>5.8258027302442228E-2</v>
      </c>
      <c r="L41" s="103">
        <f>'Quarterly value'!L41/'Quarterly value'!L37-1</f>
        <v>5.0852598399304894E-2</v>
      </c>
      <c r="M41" t="s">
        <v>129</v>
      </c>
    </row>
    <row r="42" spans="1:13">
      <c r="A42" s="2">
        <v>34515</v>
      </c>
      <c r="B42" s="103">
        <f>'Quarterly value'!B42/'Quarterly value'!B38-1</f>
        <v>0.18804952206578585</v>
      </c>
      <c r="C42" s="103">
        <f>'Quarterly value'!C42/'Quarterly value'!C38-1</f>
        <v>6.873548550741404E-3</v>
      </c>
      <c r="D42" s="103">
        <f>'Quarterly value'!D42/'Quarterly value'!D38-1</f>
        <v>0.24676938714281782</v>
      </c>
      <c r="E42" s="103">
        <f>'Quarterly value'!E42/'Quarterly value'!E38-1</f>
        <v>-2.514886848292075E-2</v>
      </c>
      <c r="F42" s="103">
        <f>'Quarterly value'!F42/'Quarterly value'!F38-1</f>
        <v>7.2517344078639523E-2</v>
      </c>
      <c r="G42" s="103">
        <f>'Quarterly value'!G42/'Quarterly value'!G38-1</f>
        <v>-9.3090696050990518E-2</v>
      </c>
      <c r="H42" s="103"/>
      <c r="I42" s="103"/>
      <c r="J42" s="103">
        <f>'Quarterly value'!J42/'Quarterly value'!J38-1</f>
        <v>-1.1320834026515514E-2</v>
      </c>
      <c r="K42" s="103">
        <f>'Quarterly value'!K42/'Quarterly value'!K38-1</f>
        <v>1.0058987891959026E-2</v>
      </c>
      <c r="L42" s="103">
        <f>'Quarterly value'!L42/'Quarterly value'!L38-1</f>
        <v>4.932222052544466E-2</v>
      </c>
      <c r="M42" t="s">
        <v>129</v>
      </c>
    </row>
    <row r="43" spans="1:13">
      <c r="A43" s="2">
        <v>34607</v>
      </c>
      <c r="B43" s="103">
        <f>'Quarterly value'!B43/'Quarterly value'!B39-1</f>
        <v>6.3670799344863527E-2</v>
      </c>
      <c r="C43" s="103">
        <f>'Quarterly value'!C43/'Quarterly value'!C39-1</f>
        <v>-5.7649708452460091E-2</v>
      </c>
      <c r="D43" s="103">
        <f>'Quarterly value'!D43/'Quarterly value'!D39-1</f>
        <v>0.2517326059608016</v>
      </c>
      <c r="E43" s="103">
        <f>'Quarterly value'!E43/'Quarterly value'!E39-1</f>
        <v>-0.14710613867630051</v>
      </c>
      <c r="F43" s="103">
        <f>'Quarterly value'!F43/'Quarterly value'!F39-1</f>
        <v>-1.3545925484886645E-2</v>
      </c>
      <c r="G43" s="103">
        <f>'Quarterly value'!G43/'Quarterly value'!G39-1</f>
        <v>-0.18543310590287587</v>
      </c>
      <c r="H43" s="103"/>
      <c r="I43" s="103"/>
      <c r="J43" s="103">
        <f>'Quarterly value'!J43/'Quarterly value'!J39-1</f>
        <v>-4.2375922779225528E-2</v>
      </c>
      <c r="K43" s="103">
        <f>'Quarterly value'!K43/'Quarterly value'!K39-1</f>
        <v>-1.907389635316703E-2</v>
      </c>
      <c r="L43" s="103">
        <f>'Quarterly value'!L43/'Quarterly value'!L39-1</f>
        <v>5.0049402715581337E-2</v>
      </c>
      <c r="M43" t="s">
        <v>129</v>
      </c>
    </row>
    <row r="44" spans="1:13">
      <c r="A44" s="2">
        <v>34698</v>
      </c>
      <c r="B44" s="103">
        <f>'Quarterly value'!B44/'Quarterly value'!B40-1</f>
        <v>-6.8214956053756159E-2</v>
      </c>
      <c r="C44" s="103">
        <f>'Quarterly value'!C44/'Quarterly value'!C40-1</f>
        <v>-7.608584266545948E-2</v>
      </c>
      <c r="D44" s="103">
        <f>'Quarterly value'!D44/'Quarterly value'!D40-1</f>
        <v>-0.18895417019419058</v>
      </c>
      <c r="E44" s="103">
        <f>'Quarterly value'!E44/'Quarterly value'!E40-1</f>
        <v>-0.13227626301162909</v>
      </c>
      <c r="F44" s="103">
        <f>'Quarterly value'!F44/'Quarterly value'!F40-1</f>
        <v>-9.1022446174200078E-2</v>
      </c>
      <c r="G44" s="103">
        <f>'Quarterly value'!G44/'Quarterly value'!G40-1</f>
        <v>-7.8649531568851017E-2</v>
      </c>
      <c r="H44" s="103"/>
      <c r="I44" s="103"/>
      <c r="J44" s="103">
        <f>'Quarterly value'!J44/'Quarterly value'!J40-1</f>
        <v>-4.66144608639526E-2</v>
      </c>
      <c r="K44" s="103">
        <f>'Quarterly value'!K44/'Quarterly value'!K40-1</f>
        <v>-2.456264357660376E-2</v>
      </c>
      <c r="L44" s="103">
        <f>'Quarterly value'!L44/'Quarterly value'!L40-1</f>
        <v>5.3616238527862681E-2</v>
      </c>
      <c r="M44" t="s">
        <v>129</v>
      </c>
    </row>
    <row r="45" spans="1:13">
      <c r="A45" s="2">
        <v>34789</v>
      </c>
      <c r="B45" s="103">
        <f>'Quarterly value'!B45/'Quarterly value'!B41-1</f>
        <v>3.7776624842082995E-3</v>
      </c>
      <c r="C45" s="103">
        <f>'Quarterly value'!C45/'Quarterly value'!C41-1</f>
        <v>4.9930462981429447E-2</v>
      </c>
      <c r="D45" s="103">
        <f>'Quarterly value'!D45/'Quarterly value'!D41-1</f>
        <v>-0.14671537938418822</v>
      </c>
      <c r="E45" s="103">
        <f>'Quarterly value'!E45/'Quarterly value'!E41-1</f>
        <v>-5.3686935674627678E-2</v>
      </c>
      <c r="F45" s="103">
        <f>'Quarterly value'!F45/'Quarterly value'!F41-1</f>
        <v>3.3355244301960241E-3</v>
      </c>
      <c r="G45" s="103">
        <f>'Quarterly value'!G45/'Quarterly value'!G41-1</f>
        <v>-4.0875383468839899E-2</v>
      </c>
      <c r="H45" s="103"/>
      <c r="I45" s="103"/>
      <c r="J45" s="103">
        <f>'Quarterly value'!J45/'Quarterly value'!J41-1</f>
        <v>2.368735211082762E-2</v>
      </c>
      <c r="K45" s="103">
        <f>'Quarterly value'!K45/'Quarterly value'!K41-1</f>
        <v>5.5535368217054071E-2</v>
      </c>
      <c r="L45" s="103">
        <f>'Quarterly value'!L45/'Quarterly value'!L41-1</f>
        <v>6.2426996017108438E-2</v>
      </c>
      <c r="M45" t="s">
        <v>129</v>
      </c>
    </row>
    <row r="46" spans="1:13">
      <c r="A46" s="2">
        <v>34880</v>
      </c>
      <c r="B46" s="103">
        <f>'Quarterly value'!B46/'Quarterly value'!B42-1</f>
        <v>8.4547834077055573E-2</v>
      </c>
      <c r="C46" s="103">
        <f>'Quarterly value'!C46/'Quarterly value'!C42-1</f>
        <v>0.14639794807132689</v>
      </c>
      <c r="D46" s="103">
        <f>'Quarterly value'!D46/'Quarterly value'!D42-1</f>
        <v>3.058240607473639E-2</v>
      </c>
      <c r="E46" s="103">
        <f>'Quarterly value'!E46/'Quarterly value'!E42-1</f>
        <v>6.9310033710830332E-2</v>
      </c>
      <c r="F46" s="103">
        <f>'Quarterly value'!F46/'Quarterly value'!F42-1</f>
        <v>0.11129300781659346</v>
      </c>
      <c r="G46" s="103">
        <f>'Quarterly value'!G46/'Quarterly value'!G42-1</f>
        <v>-2.6838685361656012E-2</v>
      </c>
      <c r="H46" s="103"/>
      <c r="I46" s="103"/>
      <c r="J46" s="103">
        <f>'Quarterly value'!J46/'Quarterly value'!J42-1</f>
        <v>0.11879483802031054</v>
      </c>
      <c r="K46" s="103">
        <f>'Quarterly value'!K46/'Quarterly value'!K42-1</f>
        <v>0.13456691461240533</v>
      </c>
      <c r="L46" s="103">
        <f>'Quarterly value'!L46/'Quarterly value'!L42-1</f>
        <v>7.1043721193707166E-2</v>
      </c>
      <c r="M46" t="s">
        <v>129</v>
      </c>
    </row>
    <row r="47" spans="1:13">
      <c r="A47" s="2">
        <v>34971</v>
      </c>
      <c r="B47" s="103">
        <f>'Quarterly value'!B47/'Quarterly value'!B43-1</f>
        <v>9.612080488859065E-2</v>
      </c>
      <c r="C47" s="103">
        <f>'Quarterly value'!C47/'Quarterly value'!C43-1</f>
        <v>0.12714509072254798</v>
      </c>
      <c r="D47" s="103">
        <f>'Quarterly value'!D47/'Quarterly value'!D43-1</f>
        <v>-0.19345054821341046</v>
      </c>
      <c r="E47" s="103">
        <f>'Quarterly value'!E47/'Quarterly value'!E43-1</f>
        <v>6.7677392575126394E-2</v>
      </c>
      <c r="F47" s="103">
        <f>'Quarterly value'!F47/'Quarterly value'!F43-1</f>
        <v>0.13050161527930881</v>
      </c>
      <c r="G47" s="103">
        <f>'Quarterly value'!G47/'Quarterly value'!G43-1</f>
        <v>3.6435637847536118E-2</v>
      </c>
      <c r="H47" s="103"/>
      <c r="I47" s="103"/>
      <c r="J47" s="103">
        <f>'Quarterly value'!J47/'Quarterly value'!J43-1</f>
        <v>0.16535182868398679</v>
      </c>
      <c r="K47" s="103">
        <f>'Quarterly value'!K47/'Quarterly value'!K43-1</f>
        <v>0.16399657576128157</v>
      </c>
      <c r="L47" s="103">
        <f>'Quarterly value'!L47/'Quarterly value'!L43-1</f>
        <v>7.6911193783142595E-2</v>
      </c>
      <c r="M47" t="s">
        <v>129</v>
      </c>
    </row>
    <row r="48" spans="1:13">
      <c r="A48" s="2">
        <v>35062</v>
      </c>
      <c r="B48" s="103">
        <f>'Quarterly value'!B48/'Quarterly value'!B44-1</f>
        <v>0.17271501717431015</v>
      </c>
      <c r="C48" s="103">
        <f>'Quarterly value'!C48/'Quarterly value'!C44-1</f>
        <v>0.26503346474700473</v>
      </c>
      <c r="D48" s="103">
        <f>'Quarterly value'!D48/'Quarterly value'!D44-1</f>
        <v>-1.1558987605624349E-2</v>
      </c>
      <c r="E48" s="103">
        <f>'Quarterly value'!E48/'Quarterly value'!E44-1</f>
        <v>0.18309256742564473</v>
      </c>
      <c r="F48" s="103">
        <f>'Quarterly value'!F48/'Quarterly value'!F44-1</f>
        <v>0.19704734497368204</v>
      </c>
      <c r="G48" s="103">
        <f>'Quarterly value'!G48/'Quarterly value'!G44-1</f>
        <v>0.25481900351543851</v>
      </c>
      <c r="H48" s="103"/>
      <c r="I48" s="103"/>
      <c r="J48" s="103">
        <f>'Quarterly value'!J48/'Quarterly value'!J44-1</f>
        <v>0.18628690828298722</v>
      </c>
      <c r="K48" s="103">
        <f>'Quarterly value'!K48/'Quarterly value'!K44-1</f>
        <v>0.20628019323671509</v>
      </c>
      <c r="L48" s="103">
        <f>'Quarterly value'!L48/'Quarterly value'!L44-1</f>
        <v>8.0329454203627915E-2</v>
      </c>
      <c r="M48" t="s">
        <v>129</v>
      </c>
    </row>
    <row r="49" spans="1:13">
      <c r="A49" s="2">
        <v>35153</v>
      </c>
      <c r="B49" s="103">
        <f>'Quarterly value'!B49/'Quarterly value'!B45-1</f>
        <v>0.16246208550006958</v>
      </c>
      <c r="C49" s="103">
        <f>'Quarterly value'!C49/'Quarterly value'!C45-1</f>
        <v>0.1308034222404435</v>
      </c>
      <c r="D49" s="103">
        <f>'Quarterly value'!D49/'Quarterly value'!D45-1</f>
        <v>7.7553474237193498E-2</v>
      </c>
      <c r="E49" s="103">
        <f>'Quarterly value'!E49/'Quarterly value'!E45-1</f>
        <v>7.5065093482776346E-2</v>
      </c>
      <c r="F49" s="103">
        <f>'Quarterly value'!F49/'Quarterly value'!F45-1</f>
        <v>0.10719960654586891</v>
      </c>
      <c r="G49" s="103">
        <f>'Quarterly value'!G49/'Quarterly value'!G45-1</f>
        <v>0.2523872966719598</v>
      </c>
      <c r="H49" s="103"/>
      <c r="I49" s="103"/>
      <c r="J49" s="103">
        <f>'Quarterly value'!J49/'Quarterly value'!J45-1</f>
        <v>0.12801720454197585</v>
      </c>
      <c r="K49" s="103">
        <f>'Quarterly value'!K49/'Quarterly value'!K45-1</f>
        <v>0.14573412129209928</v>
      </c>
      <c r="L49" s="103">
        <f>'Quarterly value'!L49/'Quarterly value'!L45-1</f>
        <v>7.8540804916009455E-2</v>
      </c>
      <c r="M49" t="s">
        <v>129</v>
      </c>
    </row>
    <row r="50" spans="1:13">
      <c r="A50" s="2">
        <v>35244</v>
      </c>
      <c r="B50" s="103">
        <f>'Quarterly value'!B50/'Quarterly value'!B46-1</f>
        <v>8.98846641983857E-2</v>
      </c>
      <c r="C50" s="103">
        <f>'Quarterly value'!C50/'Quarterly value'!C46-1</f>
        <v>7.173079618169953E-2</v>
      </c>
      <c r="D50" s="103">
        <f>'Quarterly value'!D50/'Quarterly value'!D46-1</f>
        <v>-2.3050134794893928E-2</v>
      </c>
      <c r="E50" s="103">
        <f>'Quarterly value'!E50/'Quarterly value'!E46-1</f>
        <v>1.6275389489278869E-2</v>
      </c>
      <c r="F50" s="103">
        <f>'Quarterly value'!F50/'Quarterly value'!F46-1</f>
        <v>8.9708839243450855E-2</v>
      </c>
      <c r="G50" s="103">
        <f>'Quarterly value'!G50/'Quarterly value'!G46-1</f>
        <v>0.30627070836327475</v>
      </c>
      <c r="H50" s="103"/>
      <c r="I50" s="103"/>
      <c r="J50" s="103">
        <f>'Quarterly value'!J50/'Quarterly value'!J46-1</f>
        <v>9.452128080888178E-2</v>
      </c>
      <c r="K50" s="103">
        <f>'Quarterly value'!K50/'Quarterly value'!K46-1</f>
        <v>0.10527741655830081</v>
      </c>
      <c r="L50" s="103">
        <f>'Quarterly value'!L50/'Quarterly value'!L46-1</f>
        <v>7.7532397484075588E-2</v>
      </c>
      <c r="M50" t="s">
        <v>129</v>
      </c>
    </row>
    <row r="51" spans="1:13">
      <c r="A51" s="2">
        <v>35338</v>
      </c>
      <c r="B51" s="103">
        <f>'Quarterly value'!B51/'Quarterly value'!B47-1</f>
        <v>5.9381084577950327E-2</v>
      </c>
      <c r="C51" s="103">
        <f>'Quarterly value'!C51/'Quarterly value'!C47-1</f>
        <v>8.9381501930194451E-2</v>
      </c>
      <c r="D51" s="103">
        <f>'Quarterly value'!D51/'Quarterly value'!D47-1</f>
        <v>3.6800015909275174E-3</v>
      </c>
      <c r="E51" s="103">
        <f>'Quarterly value'!E51/'Quarterly value'!E47-1</f>
        <v>0.11176044921046691</v>
      </c>
      <c r="F51" s="103">
        <f>'Quarterly value'!F51/'Quarterly value'!F47-1</f>
        <v>0.1472514213819478</v>
      </c>
      <c r="G51" s="103">
        <f>'Quarterly value'!G51/'Quarterly value'!G47-1</f>
        <v>0.3389150319505152</v>
      </c>
      <c r="H51" s="103"/>
      <c r="I51" s="103"/>
      <c r="J51" s="103">
        <f>'Quarterly value'!J51/'Quarterly value'!J47-1</f>
        <v>0.121891865862777</v>
      </c>
      <c r="K51" s="103">
        <f>'Quarterly value'!K51/'Quarterly value'!K47-1</f>
        <v>0.10742803109897037</v>
      </c>
      <c r="L51" s="103">
        <f>'Quarterly value'!L51/'Quarterly value'!L47-1</f>
        <v>7.7261283305451345E-2</v>
      </c>
      <c r="M51" t="s">
        <v>129</v>
      </c>
    </row>
    <row r="52" spans="1:13">
      <c r="A52" s="2">
        <v>35430</v>
      </c>
      <c r="B52" s="103">
        <f>'Quarterly value'!B52/'Quarterly value'!B48-1</f>
        <v>0.10356762891969895</v>
      </c>
      <c r="C52" s="103">
        <f>'Quarterly value'!C52/'Quarterly value'!C48-1</f>
        <v>6.7621138134374092E-2</v>
      </c>
      <c r="D52" s="103">
        <f>'Quarterly value'!D52/'Quarterly value'!D48-1</f>
        <v>-6.9752649717790272E-3</v>
      </c>
      <c r="E52" s="103">
        <f>'Quarterly value'!E52/'Quarterly value'!E48-1</f>
        <v>0.21159470408509984</v>
      </c>
      <c r="F52" s="103">
        <f>'Quarterly value'!F52/'Quarterly value'!F48-1</f>
        <v>0.18836412181233819</v>
      </c>
      <c r="G52" s="103">
        <f>'Quarterly value'!G52/'Quarterly value'!G48-1</f>
        <v>0.25422031019639224</v>
      </c>
      <c r="H52" s="103"/>
      <c r="I52" s="103"/>
      <c r="J52" s="103">
        <f>'Quarterly value'!J52/'Quarterly value'!J48-1</f>
        <v>0.11873001779492354</v>
      </c>
      <c r="K52" s="103">
        <f>'Quarterly value'!K52/'Quarterly value'!K48-1</f>
        <v>9.4763716459751457E-2</v>
      </c>
      <c r="L52" s="103">
        <f>'Quarterly value'!L52/'Quarterly value'!L48-1</f>
        <v>7.567336415069259E-2</v>
      </c>
      <c r="M52" t="s">
        <v>129</v>
      </c>
    </row>
    <row r="53" spans="1:13">
      <c r="A53" s="2">
        <v>35520</v>
      </c>
      <c r="B53" s="103">
        <f>'Quarterly value'!B53/'Quarterly value'!B49-1</f>
        <v>9.3012539209340606E-2</v>
      </c>
      <c r="C53" s="103">
        <f>'Quarterly value'!C53/'Quarterly value'!C49-1</f>
        <v>9.621053708998617E-2</v>
      </c>
      <c r="D53" s="103">
        <f>'Quarterly value'!D53/'Quarterly value'!D49-1</f>
        <v>8.0490841094700283E-2</v>
      </c>
      <c r="E53" s="103">
        <f>'Quarterly value'!E53/'Quarterly value'!E49-1</f>
        <v>0.2658648317501946</v>
      </c>
      <c r="F53" s="103">
        <f>'Quarterly value'!F53/'Quarterly value'!F49-1</f>
        <v>0.19336654369492012</v>
      </c>
      <c r="G53" s="103">
        <f>'Quarterly value'!G53/'Quarterly value'!G49-1</f>
        <v>0.12728744541895254</v>
      </c>
      <c r="H53" s="103"/>
      <c r="I53" s="103"/>
      <c r="J53" s="103">
        <f>'Quarterly value'!J53/'Quarterly value'!J49-1</f>
        <v>0.12558187067543036</v>
      </c>
      <c r="K53" s="103">
        <f>'Quarterly value'!K53/'Quarterly value'!K49-1</f>
        <v>0.10015524062296532</v>
      </c>
      <c r="L53" s="103">
        <f>'Quarterly value'!L53/'Quarterly value'!L49-1</f>
        <v>7.1415329895303303E-2</v>
      </c>
      <c r="M53" t="s">
        <v>129</v>
      </c>
    </row>
    <row r="54" spans="1:13">
      <c r="A54" s="2">
        <v>35611</v>
      </c>
      <c r="B54" s="103">
        <f>'Quarterly value'!B54/'Quarterly value'!B50-1</f>
        <v>0.2339737698990918</v>
      </c>
      <c r="C54" s="103">
        <f>'Quarterly value'!C54/'Quarterly value'!C50-1</f>
        <v>0.29019341871546356</v>
      </c>
      <c r="D54" s="103">
        <f>'Quarterly value'!D54/'Quarterly value'!D50-1</f>
        <v>0.18527657833933642</v>
      </c>
      <c r="E54" s="103">
        <f>'Quarterly value'!E54/'Quarterly value'!E50-1</f>
        <v>0.33997375554773002</v>
      </c>
      <c r="F54" s="103">
        <f>'Quarterly value'!F54/'Quarterly value'!F50-1</f>
        <v>0.32643637454560182</v>
      </c>
      <c r="G54" s="103">
        <f>'Quarterly value'!G54/'Quarterly value'!G50-1</f>
        <v>6.1189669169818384E-2</v>
      </c>
      <c r="H54" s="103"/>
      <c r="I54" s="103"/>
      <c r="J54" s="103">
        <f>'Quarterly value'!J54/'Quarterly value'!J50-1</f>
        <v>0.16758545632743416</v>
      </c>
      <c r="K54" s="103">
        <f>'Quarterly value'!K54/'Quarterly value'!K50-1</f>
        <v>0.11770184812980999</v>
      </c>
      <c r="L54" s="103">
        <f>'Quarterly value'!L54/'Quarterly value'!L50-1</f>
        <v>6.7665294823641142E-2</v>
      </c>
      <c r="M54" t="s">
        <v>129</v>
      </c>
    </row>
    <row r="55" spans="1:13">
      <c r="A55" s="2">
        <v>35703</v>
      </c>
      <c r="B55" s="103">
        <f>'Quarterly value'!B55/'Quarterly value'!B51-1</f>
        <v>0.22338591715872513</v>
      </c>
      <c r="C55" s="103">
        <f>'Quarterly value'!C55/'Quarterly value'!C51-1</f>
        <v>0.36177855940912873</v>
      </c>
      <c r="D55" s="103">
        <f>'Quarterly value'!D55/'Quarterly value'!D51-1</f>
        <v>0.16436469536130027</v>
      </c>
      <c r="E55" s="103">
        <f>'Quarterly value'!E55/'Quarterly value'!E51-1</f>
        <v>0.42479941973431745</v>
      </c>
      <c r="F55" s="103">
        <f>'Quarterly value'!F55/'Quarterly value'!F51-1</f>
        <v>0.36038487137213604</v>
      </c>
      <c r="G55" s="103">
        <f>'Quarterly value'!G55/'Quarterly value'!G51-1</f>
        <v>0.18606015361841144</v>
      </c>
      <c r="H55" s="103"/>
      <c r="I55" s="103"/>
      <c r="J55" s="103">
        <f>'Quarterly value'!J55/'Quarterly value'!J51-1</f>
        <v>0.14597127190711401</v>
      </c>
      <c r="K55" s="103">
        <f>'Quarterly value'!K55/'Quarterly value'!K51-1</f>
        <v>0.11754660594848398</v>
      </c>
      <c r="L55" s="103">
        <f>'Quarterly value'!L55/'Quarterly value'!L51-1</f>
        <v>6.1696481425888461E-2</v>
      </c>
      <c r="M55" t="s">
        <v>129</v>
      </c>
    </row>
    <row r="56" spans="1:13">
      <c r="A56" s="2">
        <v>35795</v>
      </c>
      <c r="B56" s="103">
        <f>'Quarterly value'!B56/'Quarterly value'!B52-1</f>
        <v>0.10296403025766998</v>
      </c>
      <c r="C56" s="103">
        <f>'Quarterly value'!C56/'Quarterly value'!C52-1</f>
        <v>0.41682503873394872</v>
      </c>
      <c r="D56" s="103">
        <f>'Quarterly value'!D56/'Quarterly value'!D52-1</f>
        <v>7.7790694308181196E-2</v>
      </c>
      <c r="E56" s="103">
        <f>'Quarterly value'!E56/'Quarterly value'!E52-1</f>
        <v>0.38461444946808698</v>
      </c>
      <c r="F56" s="103">
        <f>'Quarterly value'!F56/'Quarterly value'!F52-1</f>
        <v>0.22485288818173976</v>
      </c>
      <c r="G56" s="103">
        <f>'Quarterly value'!G56/'Quarterly value'!G52-1</f>
        <v>4.7442663294552156E-2</v>
      </c>
      <c r="H56" s="103"/>
      <c r="I56" s="103"/>
      <c r="J56" s="103">
        <f>'Quarterly value'!J56/'Quarterly value'!J52-1</f>
        <v>0.12227866978309487</v>
      </c>
      <c r="K56" s="103">
        <f>'Quarterly value'!K56/'Quarterly value'!K52-1</f>
        <v>0.10709223101193466</v>
      </c>
      <c r="L56" s="103">
        <f>'Quarterly value'!L56/'Quarterly value'!L52-1</f>
        <v>5.6347654574081529E-2</v>
      </c>
      <c r="M56" t="s">
        <v>129</v>
      </c>
    </row>
    <row r="57" spans="1:13">
      <c r="A57" s="2">
        <v>35885</v>
      </c>
      <c r="B57" s="103">
        <f>'Quarterly value'!B57/'Quarterly value'!B53-1</f>
        <v>0.1827622984225703</v>
      </c>
      <c r="C57" s="103">
        <f>'Quarterly value'!C57/'Quarterly value'!C53-1</f>
        <v>0.56579408048800128</v>
      </c>
      <c r="D57" s="103">
        <f>'Quarterly value'!D57/'Quarterly value'!D53-1</f>
        <v>2.3136383662649251E-2</v>
      </c>
      <c r="E57" s="103">
        <f>'Quarterly value'!E57/'Quarterly value'!E53-1</f>
        <v>0.34360457678362111</v>
      </c>
      <c r="F57" s="103">
        <f>'Quarterly value'!F57/'Quarterly value'!F53-1</f>
        <v>0.55343301750772844</v>
      </c>
      <c r="G57" s="103">
        <f>'Quarterly value'!G57/'Quarterly value'!G53-1</f>
        <v>-4.6277035881328032E-3</v>
      </c>
      <c r="H57" s="103"/>
      <c r="I57" s="103"/>
      <c r="J57" s="103">
        <f>'Quarterly value'!J57/'Quarterly value'!J53-1</f>
        <v>0.15680086476989619</v>
      </c>
      <c r="K57" s="103">
        <f>'Quarterly value'!K57/'Quarterly value'!K53-1</f>
        <v>0.12549501570394628</v>
      </c>
      <c r="L57" s="103">
        <f>'Quarterly value'!L57/'Quarterly value'!L53-1</f>
        <v>5.4060442866180169E-2</v>
      </c>
      <c r="M57" t="s">
        <v>129</v>
      </c>
    </row>
    <row r="58" spans="1:13">
      <c r="A58" s="2">
        <v>35976</v>
      </c>
      <c r="B58" s="103">
        <f>'Quarterly value'!B58/'Quarterly value'!B54-1</f>
        <v>4.2779125684664798E-2</v>
      </c>
      <c r="C58" s="103">
        <f>'Quarterly value'!C58/'Quarterly value'!C54-1</f>
        <v>0.42104352391035094</v>
      </c>
      <c r="D58" s="103">
        <f>'Quarterly value'!D58/'Quarterly value'!D54-1</f>
        <v>-0.26301559664563012</v>
      </c>
      <c r="E58" s="103">
        <f>'Quarterly value'!E58/'Quarterly value'!E54-1</f>
        <v>0.26450389558663301</v>
      </c>
      <c r="F58" s="103">
        <f>'Quarterly value'!F58/'Quarterly value'!F54-1</f>
        <v>0.32887873979198057</v>
      </c>
      <c r="G58" s="103">
        <f>'Quarterly value'!G58/'Quarterly value'!G54-1</f>
        <v>-6.5619486824749607E-2</v>
      </c>
      <c r="H58" s="103"/>
      <c r="I58" s="103"/>
      <c r="J58" s="103">
        <f>'Quarterly value'!J58/'Quarterly value'!J54-1</f>
        <v>0.10882632545980209</v>
      </c>
      <c r="K58" s="103">
        <f>'Quarterly value'!K58/'Quarterly value'!K54-1</f>
        <v>0.10899122807017569</v>
      </c>
      <c r="L58" s="103">
        <f>'Quarterly value'!L58/'Quarterly value'!L54-1</f>
        <v>5.1098826971418765E-2</v>
      </c>
      <c r="M58" t="s">
        <v>129</v>
      </c>
    </row>
    <row r="59" spans="1:13">
      <c r="A59" s="2">
        <v>36068</v>
      </c>
      <c r="B59" s="103">
        <f>'Quarterly value'!B59/'Quarterly value'!B55-1</f>
        <v>-2.9973663413330742E-3</v>
      </c>
      <c r="C59" s="103">
        <f>'Quarterly value'!C59/'Quarterly value'!C55-1</f>
        <v>0.22896592239087687</v>
      </c>
      <c r="D59" s="103">
        <f>'Quarterly value'!D59/'Quarterly value'!D55-1</f>
        <v>-0.36183026458514267</v>
      </c>
      <c r="E59" s="103">
        <f>'Quarterly value'!E59/'Quarterly value'!E55-1</f>
        <v>9.1331010636708676E-2</v>
      </c>
      <c r="F59" s="103">
        <f>'Quarterly value'!F59/'Quarterly value'!F55-1</f>
        <v>0.19870720661753105</v>
      </c>
      <c r="G59" s="103">
        <f>'Quarterly value'!G59/'Quarterly value'!G55-1</f>
        <v>-0.17530981000291668</v>
      </c>
      <c r="H59" s="103"/>
      <c r="I59" s="103"/>
      <c r="J59" s="103">
        <f>'Quarterly value'!J59/'Quarterly value'!J55-1</f>
        <v>9.3150751391803732E-2</v>
      </c>
      <c r="K59" s="103">
        <f>'Quarterly value'!K59/'Quarterly value'!K55-1</f>
        <v>0.12190670232183076</v>
      </c>
      <c r="L59" s="103">
        <f>'Quarterly value'!L59/'Quarterly value'!L55-1</f>
        <v>5.1173025380855552E-2</v>
      </c>
      <c r="M59" t="s">
        <v>129</v>
      </c>
    </row>
    <row r="60" spans="1:13">
      <c r="A60" s="2">
        <v>36160</v>
      </c>
      <c r="B60" s="103">
        <f>'Quarterly value'!B60/'Quarterly value'!B56-1</f>
        <v>0.13726628004190911</v>
      </c>
      <c r="C60" s="103">
        <f>'Quarterly value'!C60/'Quarterly value'!C56-1</f>
        <v>0.32567726840042899</v>
      </c>
      <c r="D60" s="103">
        <f>'Quarterly value'!D60/'Quarterly value'!D56-1</f>
        <v>-0.20689840979691765</v>
      </c>
      <c r="E60" s="103">
        <f>'Quarterly value'!E60/'Quarterly value'!E56-1</f>
        <v>-4.5108400000000048E-2</v>
      </c>
      <c r="F60" s="103">
        <f>'Quarterly value'!F60/'Quarterly value'!F56-1</f>
        <v>0.21388792063720841</v>
      </c>
      <c r="G60" s="103">
        <f>'Quarterly value'!G60/'Quarterly value'!G56-1</f>
        <v>-0.31744296242175918</v>
      </c>
      <c r="H60" s="103"/>
      <c r="I60" s="103"/>
      <c r="J60" s="103">
        <f>'Quarterly value'!J60/'Quarterly value'!J56-1</f>
        <v>9.5395446105321247E-2</v>
      </c>
      <c r="K60" s="103">
        <f>'Quarterly value'!K60/'Quarterly value'!K56-1</f>
        <v>0.10082194044029613</v>
      </c>
      <c r="L60" s="103">
        <f>'Quarterly value'!L60/'Quarterly value'!L56-1</f>
        <v>5.1410478203915977E-2</v>
      </c>
      <c r="M60" t="s">
        <v>129</v>
      </c>
    </row>
    <row r="61" spans="1:13">
      <c r="A61" s="2">
        <v>36250</v>
      </c>
      <c r="B61" s="103">
        <f>'Quarterly value'!B61/'Quarterly value'!B57-1</f>
        <v>0.11238820607568445</v>
      </c>
      <c r="C61" s="103">
        <f>'Quarterly value'!C61/'Quarterly value'!C57-1</f>
        <v>0.18716687820199818</v>
      </c>
      <c r="D61" s="103">
        <f>'Quarterly value'!D61/'Quarterly value'!D57-1</f>
        <v>-0.16988083919358499</v>
      </c>
      <c r="E61" s="103">
        <f>'Quarterly value'!E61/'Quarterly value'!E57-1</f>
        <v>-0.10851421054541011</v>
      </c>
      <c r="F61" s="103">
        <f>'Quarterly value'!F61/'Quarterly value'!F57-1</f>
        <v>-4.2816116437348062E-2</v>
      </c>
      <c r="G61" s="103">
        <f>'Quarterly value'!G61/'Quarterly value'!G57-1</f>
        <v>-0.17337821647600005</v>
      </c>
      <c r="H61" s="103"/>
      <c r="I61" s="103"/>
      <c r="J61" s="103">
        <f>'Quarterly value'!J61/'Quarterly value'!J57-1</f>
        <v>6.6501064293170042E-2</v>
      </c>
      <c r="K61" s="103">
        <f>'Quarterly value'!K61/'Quarterly value'!K57-1</f>
        <v>8.432419315700157E-2</v>
      </c>
      <c r="L61" s="103">
        <f>'Quarterly value'!L61/'Quarterly value'!L57-1</f>
        <v>5.0908976422671781E-2</v>
      </c>
      <c r="M61" t="s">
        <v>129</v>
      </c>
    </row>
    <row r="62" spans="1:13">
      <c r="A62" s="2">
        <v>36341</v>
      </c>
      <c r="B62" s="103">
        <f>'Quarterly value'!B62/'Quarterly value'!B58-1</f>
        <v>0.1310129976265173</v>
      </c>
      <c r="C62" s="103">
        <f>'Quarterly value'!C62/'Quarterly value'!C58-1</f>
        <v>8.5979820366024917E-2</v>
      </c>
      <c r="D62" s="103">
        <f>'Quarterly value'!D62/'Quarterly value'!D58-1</f>
        <v>0.20414340251225416</v>
      </c>
      <c r="E62" s="103">
        <f>'Quarterly value'!E62/'Quarterly value'!E58-1</f>
        <v>-9.2314185520272485E-2</v>
      </c>
      <c r="F62" s="103">
        <f>'Quarterly value'!F62/'Quarterly value'!F58-1</f>
        <v>-8.2936422348812044E-2</v>
      </c>
      <c r="G62" s="103">
        <f>'Quarterly value'!G62/'Quarterly value'!G58-1</f>
        <v>-0.1368697440604888</v>
      </c>
      <c r="H62" s="103"/>
      <c r="I62" s="103">
        <f>'Quarterly value'!I62/'Quarterly value'!I58-1</f>
        <v>-7.5999999999999956E-2</v>
      </c>
      <c r="J62" s="103">
        <f>'Quarterly value'!J62/'Quarterly value'!J58-1</f>
        <v>3.28309755568581E-2</v>
      </c>
      <c r="K62" s="103">
        <f>'Quarterly value'!K62/'Quarterly value'!K58-1</f>
        <v>5.1888471425746818E-2</v>
      </c>
      <c r="L62" s="103">
        <f>'Quarterly value'!L62/'Quarterly value'!L58-1</f>
        <v>5.0378172118503484E-2</v>
      </c>
      <c r="M62" t="s">
        <v>129</v>
      </c>
    </row>
    <row r="63" spans="1:13">
      <c r="A63" s="2">
        <v>36433</v>
      </c>
      <c r="B63" s="103">
        <f>'Quarterly value'!B63/'Quarterly value'!B59-1</f>
        <v>0.13387653229843965</v>
      </c>
      <c r="C63" s="103">
        <f>'Quarterly value'!C63/'Quarterly value'!C59-1</f>
        <v>0.17898989050187653</v>
      </c>
      <c r="D63" s="103">
        <f>'Quarterly value'!D63/'Quarterly value'!D59-1</f>
        <v>0.42046890757981603</v>
      </c>
      <c r="E63" s="103">
        <f>'Quarterly value'!E63/'Quarterly value'!E59-1</f>
        <v>-0.12139402802886223</v>
      </c>
      <c r="F63" s="103">
        <f>'Quarterly value'!F63/'Quarterly value'!F59-1</f>
        <v>-3.9659139391182041E-2</v>
      </c>
      <c r="G63" s="103">
        <f>'Quarterly value'!G63/'Quarterly value'!G59-1</f>
        <v>2.2954776854310577E-2</v>
      </c>
      <c r="H63" s="103"/>
      <c r="I63" s="103">
        <f>'Quarterly value'!I63/'Quarterly value'!I59-1</f>
        <v>-4.1461263037725127E-2</v>
      </c>
      <c r="J63" s="103">
        <f>'Quarterly value'!J63/'Quarterly value'!J59-1</f>
        <v>1.3621310898220829E-2</v>
      </c>
      <c r="K63" s="103">
        <f>'Quarterly value'!K63/'Quarterly value'!K59-1</f>
        <v>7.7560440391968299E-3</v>
      </c>
      <c r="L63" s="103">
        <f>'Quarterly value'!L63/'Quarterly value'!L59-1</f>
        <v>4.9485489107832459E-2</v>
      </c>
      <c r="M63" t="s">
        <v>129</v>
      </c>
    </row>
    <row r="64" spans="1:13">
      <c r="A64" s="2">
        <v>36525</v>
      </c>
      <c r="B64" s="103">
        <f>'Quarterly value'!B64/'Quarterly value'!B60-1</f>
        <v>0.11234151969956807</v>
      </c>
      <c r="C64" s="103">
        <f>'Quarterly value'!C64/'Quarterly value'!C60-1</f>
        <v>0.17486373967669344</v>
      </c>
      <c r="D64" s="103">
        <f>'Quarterly value'!D64/'Quarterly value'!D60-1</f>
        <v>0.55981354617880297</v>
      </c>
      <c r="E64" s="103">
        <f>'Quarterly value'!E64/'Quarterly value'!E60-1</f>
        <v>-0.10955939920300906</v>
      </c>
      <c r="F64" s="103">
        <f>'Quarterly value'!F64/'Quarterly value'!F60-1</f>
        <v>-3.4857089788967177E-2</v>
      </c>
      <c r="G64" s="103">
        <f>'Quarterly value'!G64/'Quarterly value'!G60-1</f>
        <v>0.32097114593168485</v>
      </c>
      <c r="H64" s="103"/>
      <c r="I64" s="103">
        <f>'Quarterly value'!I64/'Quarterly value'!I60-1</f>
        <v>-3.1513490725126436E-2</v>
      </c>
      <c r="J64" s="103">
        <f>'Quarterly value'!J64/'Quarterly value'!J60-1</f>
        <v>-1.2189966813256903E-2</v>
      </c>
      <c r="K64" s="103">
        <f>'Quarterly value'!K64/'Quarterly value'!K60-1</f>
        <v>2.7765270898998384E-3</v>
      </c>
      <c r="L64" s="103">
        <f>'Quarterly value'!L64/'Quarterly value'!L60-1</f>
        <v>5.0084748137491975E-2</v>
      </c>
      <c r="M64" t="s">
        <v>129</v>
      </c>
    </row>
    <row r="65" spans="1:13">
      <c r="A65" s="2">
        <v>36616</v>
      </c>
      <c r="B65" s="103">
        <f>'Quarterly value'!B65/'Quarterly value'!B61-1</f>
        <v>6.9898625136451287E-2</v>
      </c>
      <c r="C65" s="103">
        <f>'Quarterly value'!C65/'Quarterly value'!C61-1</f>
        <v>0.27180153369799265</v>
      </c>
      <c r="D65" s="103">
        <f>'Quarterly value'!D65/'Quarterly value'!D61-1</f>
        <v>0.57705307248866022</v>
      </c>
      <c r="E65" s="103">
        <f>'Quarterly value'!E65/'Quarterly value'!E61-1</f>
        <v>3.9473497319584938E-2</v>
      </c>
      <c r="F65" s="103">
        <f>'Quarterly value'!F65/'Quarterly value'!F61-1</f>
        <v>1.4696871934243294E-3</v>
      </c>
      <c r="G65" s="103">
        <f>'Quarterly value'!G65/'Quarterly value'!G61-1</f>
        <v>0.47408469951483867</v>
      </c>
      <c r="H65" s="103"/>
      <c r="I65" s="103">
        <f>'Quarterly value'!I65/'Quarterly value'!I61-1</f>
        <v>-3.5815168150082566E-2</v>
      </c>
      <c r="J65" s="103">
        <f>'Quarterly value'!J65/'Quarterly value'!J61-1</f>
        <v>1.7893612979714035E-2</v>
      </c>
      <c r="K65" s="103">
        <f>'Quarterly value'!K65/'Quarterly value'!K61-1</f>
        <v>1.6560367013539246E-2</v>
      </c>
      <c r="L65" s="103">
        <f>'Quarterly value'!L65/'Quarterly value'!L61-1</f>
        <v>5.2394426819770024E-2</v>
      </c>
      <c r="M65" t="s">
        <v>129</v>
      </c>
    </row>
    <row r="66" spans="1:13">
      <c r="A66" s="2">
        <v>36707</v>
      </c>
      <c r="B66" s="103">
        <f>'Quarterly value'!B66/'Quarterly value'!B62-1</f>
        <v>0.14730622119758152</v>
      </c>
      <c r="C66" s="103">
        <f>'Quarterly value'!C66/'Quarterly value'!C62-1</f>
        <v>0.24060854867429171</v>
      </c>
      <c r="D66" s="103">
        <f>'Quarterly value'!D66/'Quarterly value'!D62-1</f>
        <v>0.20683591133201373</v>
      </c>
      <c r="E66" s="103">
        <f>'Quarterly value'!E66/'Quarterly value'!E62-1</f>
        <v>0.11946095210975738</v>
      </c>
      <c r="F66" s="103">
        <f>'Quarterly value'!F66/'Quarterly value'!F62-1</f>
        <v>0.14339371596756223</v>
      </c>
      <c r="G66" s="103">
        <f>'Quarterly value'!G66/'Quarterly value'!G62-1</f>
        <v>0.75962924724689396</v>
      </c>
      <c r="H66" s="103"/>
      <c r="I66" s="103">
        <f>'Quarterly value'!I66/'Quarterly value'!I62-1</f>
        <v>5.4112554112553113E-3</v>
      </c>
      <c r="J66" s="103">
        <f>'Quarterly value'!J66/'Quarterly value'!J62-1</f>
        <v>6.1700786640431105E-2</v>
      </c>
      <c r="K66" s="103">
        <f>'Quarterly value'!K66/'Quarterly value'!K62-1</f>
        <v>3.9402940181223256E-2</v>
      </c>
      <c r="L66" s="103">
        <f>'Quarterly value'!L66/'Quarterly value'!L62-1</f>
        <v>5.5790553801603249E-2</v>
      </c>
      <c r="M66" t="s">
        <v>129</v>
      </c>
    </row>
    <row r="67" spans="1:13">
      <c r="A67" s="2">
        <v>36798</v>
      </c>
      <c r="B67" s="103">
        <f>'Quarterly value'!B67/'Quarterly value'!B63-1</f>
        <v>0.20197091048132276</v>
      </c>
      <c r="C67" s="103">
        <f>'Quarterly value'!C67/'Quarterly value'!C63-1</f>
        <v>0.30723376055233897</v>
      </c>
      <c r="D67" s="103">
        <f>'Quarterly value'!D67/'Quarterly value'!D63-1</f>
        <v>0.21005452524845225</v>
      </c>
      <c r="E67" s="103">
        <f>'Quarterly value'!E67/'Quarterly value'!E63-1</f>
        <v>0.39995791077640153</v>
      </c>
      <c r="F67" s="103">
        <f>'Quarterly value'!F67/'Quarterly value'!F63-1</f>
        <v>0.13892729075322952</v>
      </c>
      <c r="G67" s="103">
        <f>'Quarterly value'!G67/'Quarterly value'!G63-1</f>
        <v>0.73123302211676133</v>
      </c>
      <c r="H67" s="103"/>
      <c r="I67" s="103">
        <f>'Quarterly value'!I67/'Quarterly value'!I63-1</f>
        <v>0.1153637938501515</v>
      </c>
      <c r="J67" s="103">
        <f>'Quarterly value'!J67/'Quarterly value'!J63-1</f>
        <v>5.9044923205954225E-2</v>
      </c>
      <c r="K67" s="103">
        <f>'Quarterly value'!K67/'Quarterly value'!K63-1</f>
        <v>6.1270461030184409E-2</v>
      </c>
      <c r="L67" s="103">
        <f>'Quarterly value'!L67/'Quarterly value'!L63-1</f>
        <v>5.9163942052163021E-2</v>
      </c>
      <c r="M67" t="s">
        <v>129</v>
      </c>
    </row>
    <row r="68" spans="1:13">
      <c r="A68" s="2">
        <v>36889</v>
      </c>
      <c r="B68" s="103">
        <f>'Quarterly value'!B68/'Quarterly value'!B64-1</f>
        <v>7.0635463382531904E-2</v>
      </c>
      <c r="C68" s="103">
        <f>'Quarterly value'!C68/'Quarterly value'!C64-1</f>
        <v>2.5502549026545918E-2</v>
      </c>
      <c r="D68" s="103">
        <f>'Quarterly value'!D68/'Quarterly value'!D64-1</f>
        <v>-0.18284162488217104</v>
      </c>
      <c r="E68" s="103">
        <f>'Quarterly value'!E68/'Quarterly value'!E64-1</f>
        <v>0.45465616534900377</v>
      </c>
      <c r="F68" s="103">
        <f>'Quarterly value'!F68/'Quarterly value'!F64-1</f>
        <v>0.16351227293993786</v>
      </c>
      <c r="G68" s="103">
        <f>'Quarterly value'!G68/'Quarterly value'!G64-1</f>
        <v>0.76336038191662725</v>
      </c>
      <c r="H68" s="103"/>
      <c r="I68" s="103">
        <f>'Quarterly value'!I68/'Quarterly value'!I64-1</f>
        <v>4.7067145500054419E-2</v>
      </c>
      <c r="J68" s="103">
        <f>'Quarterly value'!J68/'Quarterly value'!J64-1</f>
        <v>0.12079117420081364</v>
      </c>
      <c r="K68" s="103">
        <f>'Quarterly value'!K68/'Quarterly value'!K64-1</f>
        <v>9.7433211105290018E-2</v>
      </c>
      <c r="L68" s="103">
        <f>'Quarterly value'!L68/'Quarterly value'!L64-1</f>
        <v>6.2738126806555883E-2</v>
      </c>
      <c r="M68" t="s">
        <v>129</v>
      </c>
    </row>
    <row r="69" spans="1:13">
      <c r="A69" s="2">
        <v>36980</v>
      </c>
      <c r="B69" s="103">
        <f>'Quarterly value'!B69/'Quarterly value'!B65-1</f>
        <v>7.5703387520972276E-2</v>
      </c>
      <c r="C69" s="103">
        <f>'Quarterly value'!C69/'Quarterly value'!C65-1</f>
        <v>-6.5938584224691232E-2</v>
      </c>
      <c r="D69" s="103">
        <f>'Quarterly value'!D69/'Quarterly value'!D65-1</f>
        <v>-0.20353180711186403</v>
      </c>
      <c r="E69" s="103">
        <f>'Quarterly value'!E69/'Quarterly value'!E65-1</f>
        <v>0.51674524148616108</v>
      </c>
      <c r="F69" s="103">
        <f>'Quarterly value'!F69/'Quarterly value'!F65-1</f>
        <v>6.5082974097001811E-2</v>
      </c>
      <c r="G69" s="103">
        <f>'Quarterly value'!G69/'Quarterly value'!G65-1</f>
        <v>0.48303592705518339</v>
      </c>
      <c r="H69" s="103"/>
      <c r="I69" s="103">
        <f>'Quarterly value'!I69/'Quarterly value'!I65-1</f>
        <v>6.4120280802608898E-2</v>
      </c>
      <c r="J69" s="103">
        <f>'Quarterly value'!J69/'Quarterly value'!J65-1</f>
        <v>0.11824036336250177</v>
      </c>
      <c r="K69" s="103">
        <f>'Quarterly value'!K69/'Quarterly value'!K65-1</f>
        <v>0.1083470922766463</v>
      </c>
      <c r="L69" s="103">
        <f>'Quarterly value'!L69/'Quarterly value'!L65-1</f>
        <v>6.3647056819874592E-2</v>
      </c>
      <c r="M69" t="s">
        <v>129</v>
      </c>
    </row>
    <row r="70" spans="1:13">
      <c r="A70" s="2">
        <v>37071</v>
      </c>
      <c r="B70" s="103">
        <f>'Quarterly value'!B70/'Quarterly value'!B66-1</f>
        <v>0.10290396966734572</v>
      </c>
      <c r="C70" s="103">
        <f>'Quarterly value'!C70/'Quarterly value'!C66-1</f>
        <v>-5.4733049734198347E-2</v>
      </c>
      <c r="D70" s="103">
        <f>'Quarterly value'!D70/'Quarterly value'!D66-1</f>
        <v>-0.12348623916994395</v>
      </c>
      <c r="E70" s="103">
        <f>'Quarterly value'!E70/'Quarterly value'!E66-1</f>
        <v>0.43817256786344783</v>
      </c>
      <c r="F70" s="103">
        <f>'Quarterly value'!F70/'Quarterly value'!F66-1</f>
        <v>4.7010024641829684E-2</v>
      </c>
      <c r="G70" s="103">
        <f>'Quarterly value'!G70/'Quarterly value'!G66-1</f>
        <v>0.13414334991207255</v>
      </c>
      <c r="H70" s="103"/>
      <c r="I70" s="103">
        <f>'Quarterly value'!I70/'Quarterly value'!I66-1</f>
        <v>4.7900968783638476E-3</v>
      </c>
      <c r="J70" s="103">
        <f>'Quarterly value'!J70/'Quarterly value'!J66-1</f>
        <v>7.4224041076859093E-2</v>
      </c>
      <c r="K70" s="103">
        <f>'Quarterly value'!K70/'Quarterly value'!K66-1</f>
        <v>0.10099475492855836</v>
      </c>
      <c r="L70" s="103">
        <f>'Quarterly value'!L70/'Quarterly value'!L66-1</f>
        <v>6.0808157401608831E-2</v>
      </c>
      <c r="M70" t="s">
        <v>129</v>
      </c>
    </row>
    <row r="71" spans="1:13">
      <c r="A71" s="2">
        <v>37162</v>
      </c>
      <c r="B71" s="103">
        <f>'Quarterly value'!B71/'Quarterly value'!B67-1</f>
        <v>-5.8388471875508996E-2</v>
      </c>
      <c r="C71" s="103">
        <f>'Quarterly value'!C71/'Quarterly value'!C67-1</f>
        <v>-0.20849800467118595</v>
      </c>
      <c r="D71" s="103">
        <f>'Quarterly value'!D71/'Quarterly value'!D67-1</f>
        <v>-0.26647611625240153</v>
      </c>
      <c r="E71" s="103">
        <f>'Quarterly value'!E71/'Quarterly value'!E67-1</f>
        <v>0.24191989786192125</v>
      </c>
      <c r="F71" s="103">
        <f>'Quarterly value'!F71/'Quarterly value'!F67-1</f>
        <v>5.9897787439296968E-2</v>
      </c>
      <c r="G71" s="103">
        <f>'Quarterly value'!G71/'Quarterly value'!G67-1</f>
        <v>-9.6854540132792155E-2</v>
      </c>
      <c r="H71" s="103"/>
      <c r="I71" s="103">
        <f>'Quarterly value'!I71/'Quarterly value'!I67-1</f>
        <v>-6.6398097364461561E-2</v>
      </c>
      <c r="J71" s="103">
        <f>'Quarterly value'!J71/'Quarterly value'!J67-1</f>
        <v>0.10677141413006219</v>
      </c>
      <c r="K71" s="103">
        <f>'Quarterly value'!K71/'Quarterly value'!K67-1</f>
        <v>0.11511249469364637</v>
      </c>
      <c r="L71" s="103">
        <f>'Quarterly value'!L71/'Quarterly value'!L67-1</f>
        <v>5.8054964840661416E-2</v>
      </c>
      <c r="M71" t="s">
        <v>129</v>
      </c>
    </row>
    <row r="72" spans="1:13">
      <c r="A72" s="2">
        <v>37256</v>
      </c>
      <c r="B72" s="103">
        <f>'Quarterly value'!B72/'Quarterly value'!B68-1</f>
        <v>0.1143414284162485</v>
      </c>
      <c r="C72" s="103">
        <f>'Quarterly value'!C72/'Quarterly value'!C68-1</f>
        <v>-9.3864640888791651E-2</v>
      </c>
      <c r="D72" s="103">
        <f>'Quarterly value'!D72/'Quarterly value'!D68-1</f>
        <v>5.9718628415468267E-2</v>
      </c>
      <c r="E72" s="103">
        <f>'Quarterly value'!E72/'Quarterly value'!E68-1</f>
        <v>0.22694139469740326</v>
      </c>
      <c r="F72" s="103">
        <f>'Quarterly value'!F72/'Quarterly value'!F68-1</f>
        <v>0.10530518874089267</v>
      </c>
      <c r="G72" s="103">
        <f>'Quarterly value'!G72/'Quarterly value'!G68-1</f>
        <v>-0.26112251589514257</v>
      </c>
      <c r="H72" s="103"/>
      <c r="I72" s="103">
        <f>'Quarterly value'!I72/'Quarterly value'!I68-1</f>
        <v>6.5842124408875824E-2</v>
      </c>
      <c r="J72" s="103">
        <f>'Quarterly value'!J72/'Quarterly value'!J68-1</f>
        <v>5.449652049784004E-2</v>
      </c>
      <c r="K72" s="103">
        <f>'Quarterly value'!K72/'Quarterly value'!K68-1</f>
        <v>8.2850323900443223E-2</v>
      </c>
      <c r="L72" s="103">
        <f>'Quarterly value'!L72/'Quarterly value'!L68-1</f>
        <v>5.2425964599871699E-2</v>
      </c>
      <c r="M72" t="s">
        <v>129</v>
      </c>
    </row>
    <row r="73" spans="1:13">
      <c r="A73" s="2">
        <v>37344</v>
      </c>
      <c r="B73" s="103">
        <f>'Quarterly value'!B73/'Quarterly value'!B69-1</f>
        <v>0.10312458116951984</v>
      </c>
      <c r="C73" s="103">
        <f>'Quarterly value'!C73/'Quarterly value'!C69-1</f>
        <v>-0.12070507874625602</v>
      </c>
      <c r="D73" s="103">
        <f>'Quarterly value'!D73/'Quarterly value'!D69-1</f>
        <v>5.2252296067129222E-2</v>
      </c>
      <c r="E73" s="103">
        <f>'Quarterly value'!E73/'Quarterly value'!E69-1</f>
        <v>0.12790406607626936</v>
      </c>
      <c r="F73" s="103">
        <f>'Quarterly value'!F73/'Quarterly value'!F69-1</f>
        <v>0.16455610148997168</v>
      </c>
      <c r="G73" s="103">
        <f>'Quarterly value'!G73/'Quarterly value'!G69-1</f>
        <v>-0.20348299994577379</v>
      </c>
      <c r="H73" s="103"/>
      <c r="I73" s="103">
        <f>'Quarterly value'!I73/'Quarterly value'!I69-1</f>
        <v>9.0592696483299484E-2</v>
      </c>
      <c r="J73" s="103">
        <f>'Quarterly value'!J73/'Quarterly value'!J69-1</f>
        <v>2.3456979267294065E-2</v>
      </c>
      <c r="K73" s="103">
        <f>'Quarterly value'!K73/'Quarterly value'!K69-1</f>
        <v>5.7335805084745672E-2</v>
      </c>
      <c r="L73" s="103">
        <f>'Quarterly value'!L73/'Quarterly value'!L69-1</f>
        <v>4.768058504086059E-2</v>
      </c>
      <c r="M73" t="s">
        <v>129</v>
      </c>
    </row>
    <row r="74" spans="1:13">
      <c r="A74" s="2">
        <v>37435</v>
      </c>
      <c r="B74" s="103">
        <f>'Quarterly value'!B74/'Quarterly value'!B70-1</f>
        <v>-6.0995933427181792E-2</v>
      </c>
      <c r="C74" s="103">
        <f>'Quarterly value'!C74/'Quarterly value'!C70-1</f>
        <v>-0.22963075863295024</v>
      </c>
      <c r="D74" s="103">
        <f>'Quarterly value'!D74/'Quarterly value'!D70-1</f>
        <v>-8.3010731326147558E-2</v>
      </c>
      <c r="E74" s="103">
        <f>'Quarterly value'!E74/'Quarterly value'!E70-1</f>
        <v>6.9460327497611773E-2</v>
      </c>
      <c r="F74" s="103">
        <f>'Quarterly value'!F74/'Quarterly value'!F70-1</f>
        <v>0.10844095464795012</v>
      </c>
      <c r="G74" s="103">
        <f>'Quarterly value'!G74/'Quarterly value'!G70-1</f>
        <v>-0.170107469433595</v>
      </c>
      <c r="H74" s="103"/>
      <c r="I74" s="103">
        <f>'Quarterly value'!I74/'Quarterly value'!I70-1</f>
        <v>0.13257271412502014</v>
      </c>
      <c r="J74" s="103">
        <f>'Quarterly value'!J74/'Quarterly value'!J70-1</f>
        <v>6.2084840458870305E-2</v>
      </c>
      <c r="K74" s="103">
        <f>'Quarterly value'!K74/'Quarterly value'!K70-1</f>
        <v>8.6670828268226252E-2</v>
      </c>
      <c r="L74" s="103">
        <f>'Quarterly value'!L74/'Quarterly value'!L70-1</f>
        <v>4.6604905284293396E-2</v>
      </c>
      <c r="M74" t="s">
        <v>129</v>
      </c>
    </row>
    <row r="75" spans="1:13">
      <c r="A75" s="2">
        <v>37529</v>
      </c>
      <c r="B75" s="103">
        <f>'Quarterly value'!B75/'Quarterly value'!B71-1</f>
        <v>1.0836764696810386E-2</v>
      </c>
      <c r="C75" s="103">
        <f>'Quarterly value'!C75/'Quarterly value'!C71-1</f>
        <v>-0.26303269605443647</v>
      </c>
      <c r="D75" s="103">
        <f>'Quarterly value'!D75/'Quarterly value'!D71-1</f>
        <v>-1.7699497305869394E-2</v>
      </c>
      <c r="E75" s="103">
        <f>'Quarterly value'!E75/'Quarterly value'!E71-1</f>
        <v>6.0800997713534866E-3</v>
      </c>
      <c r="F75" s="103">
        <f>'Quarterly value'!F75/'Quarterly value'!F71-1</f>
        <v>5.2603354544163317E-2</v>
      </c>
      <c r="G75" s="103">
        <f>'Quarterly value'!G75/'Quarterly value'!G71-1</f>
        <v>3.0713920872661893E-2</v>
      </c>
      <c r="H75" s="103"/>
      <c r="I75" s="103">
        <f>'Quarterly value'!I75/'Quarterly value'!I71-1</f>
        <v>9.8778268780868261E-2</v>
      </c>
      <c r="J75" s="103">
        <f>'Quarterly value'!J75/'Quarterly value'!J71-1</f>
        <v>5.7408035726792983E-2</v>
      </c>
      <c r="K75" s="103">
        <f>'Quarterly value'!K75/'Quarterly value'!K71-1</f>
        <v>9.8407461455491729E-2</v>
      </c>
      <c r="L75" s="103">
        <f>'Quarterly value'!L75/'Quarterly value'!L71-1</f>
        <v>4.6300221735438463E-2</v>
      </c>
      <c r="M75" t="s">
        <v>129</v>
      </c>
    </row>
    <row r="76" spans="1:13">
      <c r="A76" s="2">
        <v>37621</v>
      </c>
      <c r="B76" s="103">
        <f>'Quarterly value'!B76/'Quarterly value'!B72-1</f>
        <v>-9.3455690707294425E-2</v>
      </c>
      <c r="C76" s="103">
        <f>'Quarterly value'!C76/'Quarterly value'!C72-1</f>
        <v>-0.2685701772254061</v>
      </c>
      <c r="D76" s="103">
        <f>'Quarterly value'!D76/'Quarterly value'!D72-1</f>
        <v>-0.14547145642490467</v>
      </c>
      <c r="E76" s="103">
        <f>'Quarterly value'!E76/'Quarterly value'!E72-1</f>
        <v>-1.9329127371602861E-2</v>
      </c>
      <c r="F76" s="103">
        <f>'Quarterly value'!F76/'Quarterly value'!F72-1</f>
        <v>3.871505575102363E-2</v>
      </c>
      <c r="G76" s="103">
        <f>'Quarterly value'!G76/'Quarterly value'!G72-1</f>
        <v>0.20054699558004652</v>
      </c>
      <c r="H76" s="103">
        <f>'Quarterly value'!H76/'Quarterly value'!H72-1</f>
        <v>0.17225454091588666</v>
      </c>
      <c r="I76" s="103">
        <f>'Quarterly value'!I76/'Quarterly value'!I72-1</f>
        <v>7.5085324232082584E-3</v>
      </c>
      <c r="J76" s="103">
        <f>'Quarterly value'!J76/'Quarterly value'!J72-1</f>
        <v>8.811843613213699E-2</v>
      </c>
      <c r="K76" s="103">
        <f>'Quarterly value'!K76/'Quarterly value'!K72-1</f>
        <v>0.11574307304785947</v>
      </c>
      <c r="L76" s="103">
        <f>'Quarterly value'!L76/'Quarterly value'!L72-1</f>
        <v>4.7674836834860512E-2</v>
      </c>
      <c r="M76" t="s">
        <v>129</v>
      </c>
    </row>
    <row r="77" spans="1:13">
      <c r="A77" s="2">
        <v>37711</v>
      </c>
      <c r="B77" s="103">
        <f>'Quarterly value'!B77/'Quarterly value'!B73-1</f>
        <v>-0.12160884638317937</v>
      </c>
      <c r="C77" s="103">
        <f>'Quarterly value'!C77/'Quarterly value'!C73-1</f>
        <v>-0.32742205629619048</v>
      </c>
      <c r="D77" s="103">
        <f>'Quarterly value'!D77/'Quarterly value'!D73-1</f>
        <v>-0.29857128283209056</v>
      </c>
      <c r="E77" s="103">
        <f>'Quarterly value'!E77/'Quarterly value'!E73-1</f>
        <v>-9.47269490033541E-2</v>
      </c>
      <c r="F77" s="103">
        <f>'Quarterly value'!F77/'Quarterly value'!F73-1</f>
        <v>6.4124972666060431E-2</v>
      </c>
      <c r="G77" s="103">
        <f>'Quarterly value'!G77/'Quarterly value'!G73-1</f>
        <v>6.3208122169570391E-2</v>
      </c>
      <c r="H77" s="103">
        <f>'Quarterly value'!H77/'Quarterly value'!H73-1</f>
        <v>9.6880503924382744E-2</v>
      </c>
      <c r="I77" s="103">
        <f>'Quarterly value'!I77/'Quarterly value'!I73-1</f>
        <v>-2.5720409621338258E-2</v>
      </c>
      <c r="J77" s="103">
        <f>'Quarterly value'!J77/'Quarterly value'!J73-1</f>
        <v>0.10088947870247944</v>
      </c>
      <c r="K77" s="103">
        <f>'Quarterly value'!K77/'Quarterly value'!K73-1</f>
        <v>0.13381340012523513</v>
      </c>
      <c r="L77" s="103">
        <f>'Quarterly value'!L77/'Quarterly value'!L73-1</f>
        <v>4.9128601657695947E-2</v>
      </c>
      <c r="M77" t="s">
        <v>129</v>
      </c>
    </row>
    <row r="78" spans="1:13">
      <c r="A78" s="2">
        <v>37802</v>
      </c>
      <c r="B78" s="103">
        <f>'Quarterly value'!B78/'Quarterly value'!B74-1</f>
        <v>-3.2313310668934614E-2</v>
      </c>
      <c r="C78" s="103">
        <f>'Quarterly value'!C78/'Quarterly value'!C74-1</f>
        <v>-0.17877969200892796</v>
      </c>
      <c r="D78" s="103">
        <f>'Quarterly value'!D78/'Quarterly value'!D74-1</f>
        <v>-0.10475379693085018</v>
      </c>
      <c r="E78" s="103">
        <f>'Quarterly value'!E78/'Quarterly value'!E74-1</f>
        <v>-8.3728014240426418E-2</v>
      </c>
      <c r="F78" s="103">
        <f>'Quarterly value'!F78/'Quarterly value'!F74-1</f>
        <v>8.1765265152713207E-2</v>
      </c>
      <c r="G78" s="103">
        <f>'Quarterly value'!G78/'Quarterly value'!G74-1</f>
        <v>3.8674613889508436E-2</v>
      </c>
      <c r="H78" s="103">
        <f>'Quarterly value'!H78/'Quarterly value'!H74-1</f>
        <v>0.10226652445204398</v>
      </c>
      <c r="I78" s="103">
        <f>'Quarterly value'!I78/'Quarterly value'!I74-1</f>
        <v>2.7998486568293623E-2</v>
      </c>
      <c r="J78" s="103">
        <f>'Quarterly value'!J78/'Quarterly value'!J74-1</f>
        <v>9.7841161421684308E-2</v>
      </c>
      <c r="K78" s="103">
        <f>'Quarterly value'!K78/'Quarterly value'!K74-1</f>
        <v>0.12504913076341673</v>
      </c>
      <c r="L78" s="103">
        <f>'Quarterly value'!L78/'Quarterly value'!L74-1</f>
        <v>4.9668754954601546E-2</v>
      </c>
      <c r="M78" t="s">
        <v>129</v>
      </c>
    </row>
    <row r="79" spans="1:13">
      <c r="A79" s="2">
        <v>37894</v>
      </c>
      <c r="B79" s="103">
        <f>'Quarterly value'!B79/'Quarterly value'!B75-1</f>
        <v>0.10029667506823281</v>
      </c>
      <c r="C79" s="103">
        <f>'Quarterly value'!C79/'Quarterly value'!C75-1</f>
        <v>1.1631537512374779E-2</v>
      </c>
      <c r="D79" s="103">
        <f>'Quarterly value'!D79/'Quarterly value'!D75-1</f>
        <v>0.17180320254690429</v>
      </c>
      <c r="E79" s="103">
        <f>'Quarterly value'!E79/'Quarterly value'!E75-1</f>
        <v>2.2680527568020858E-2</v>
      </c>
      <c r="F79" s="103">
        <f>'Quarterly value'!F79/'Quarterly value'!F75-1</f>
        <v>6.9757011122549395E-2</v>
      </c>
      <c r="G79" s="103">
        <f>'Quarterly value'!G79/'Quarterly value'!G75-1</f>
        <v>-0.1020048244893782</v>
      </c>
      <c r="H79" s="103">
        <f>'Quarterly value'!H79/'Quarterly value'!H75-1</f>
        <v>7.9253318253384553E-2</v>
      </c>
      <c r="I79" s="103">
        <f>'Quarterly value'!I79/'Quarterly value'!I75-1</f>
        <v>9.8225691980127872E-2</v>
      </c>
      <c r="J79" s="103">
        <f>'Quarterly value'!J79/'Quarterly value'!J75-1</f>
        <v>5.5103877517637123E-2</v>
      </c>
      <c r="K79" s="103">
        <f>'Quarterly value'!K79/'Quarterly value'!K75-1</f>
        <v>7.8673752310536083E-2</v>
      </c>
      <c r="L79" s="103">
        <f>'Quarterly value'!L79/'Quarterly value'!L75-1</f>
        <v>4.8878113105504939E-2</v>
      </c>
      <c r="M79" t="s">
        <v>129</v>
      </c>
    </row>
    <row r="80" spans="1:13">
      <c r="A80" s="2">
        <v>37986</v>
      </c>
      <c r="B80" s="103">
        <f>'Quarterly value'!B80/'Quarterly value'!B76-1</f>
        <v>0.13118008799733571</v>
      </c>
      <c r="C80" s="103">
        <f>'Quarterly value'!C80/'Quarterly value'!C76-1</f>
        <v>-3.1607605677441697E-4</v>
      </c>
      <c r="D80" s="103">
        <f>'Quarterly value'!D80/'Quarterly value'!D76-1</f>
        <v>0.16796046235761075</v>
      </c>
      <c r="E80" s="103">
        <f>'Quarterly value'!E80/'Quarterly value'!E76-1</f>
        <v>3.8520102834683989E-2</v>
      </c>
      <c r="F80" s="103">
        <f>'Quarterly value'!F80/'Quarterly value'!F76-1</f>
        <v>8.6361255407403581E-2</v>
      </c>
      <c r="G80" s="103">
        <f>'Quarterly value'!G80/'Quarterly value'!G76-1</f>
        <v>-9.7804428652232822E-2</v>
      </c>
      <c r="H80" s="103">
        <f>'Quarterly value'!H80/'Quarterly value'!H76-1</f>
        <v>6.4350395690073059E-2</v>
      </c>
      <c r="I80" s="103">
        <f>'Quarterly value'!I80/'Quarterly value'!I76-1</f>
        <v>0.20988192024777397</v>
      </c>
      <c r="J80" s="103">
        <f>'Quarterly value'!J80/'Quarterly value'!J76-1</f>
        <v>3.0479295996064248E-2</v>
      </c>
      <c r="K80" s="103">
        <f>'Quarterly value'!K80/'Quarterly value'!K76-1</f>
        <v>6.5949881476464522E-2</v>
      </c>
      <c r="L80" s="103">
        <f>'Quarterly value'!L80/'Quarterly value'!L76-1</f>
        <v>4.8992543793930254E-2</v>
      </c>
      <c r="M80" t="s">
        <v>129</v>
      </c>
    </row>
    <row r="81" spans="1:13">
      <c r="A81" s="2">
        <v>38077</v>
      </c>
      <c r="B81" s="103">
        <f>'Quarterly value'!B81/'Quarterly value'!B77-1</f>
        <v>0.22091732334108616</v>
      </c>
      <c r="C81" s="103">
        <f>'Quarterly value'!C81/'Quarterly value'!C77-1</f>
        <v>0.14413068765709358</v>
      </c>
      <c r="D81" s="103">
        <f>'Quarterly value'!D81/'Quarterly value'!D77-1</f>
        <v>0.44186870473884454</v>
      </c>
      <c r="E81" s="103">
        <f>'Quarterly value'!E81/'Quarterly value'!E77-1</f>
        <v>0.19859169028697954</v>
      </c>
      <c r="F81" s="103">
        <f>'Quarterly value'!F81/'Quarterly value'!F77-1</f>
        <v>0.12938157414935159</v>
      </c>
      <c r="G81" s="103">
        <f>'Quarterly value'!G81/'Quarterly value'!G77-1</f>
        <v>4.9540402858923027E-3</v>
      </c>
      <c r="H81" s="103">
        <f>'Quarterly value'!H81/'Quarterly value'!H77-1</f>
        <v>8.5476063823721304E-2</v>
      </c>
      <c r="I81" s="103">
        <f>'Quarterly value'!I81/'Quarterly value'!I77-1</f>
        <v>0.34641896846736753</v>
      </c>
      <c r="J81" s="103">
        <f>'Quarterly value'!J81/'Quarterly value'!J77-1</f>
        <v>4.1674798018096038E-2</v>
      </c>
      <c r="K81" s="103">
        <f>'Quarterly value'!K81/'Quarterly value'!K77-1</f>
        <v>7.6434528083062059E-2</v>
      </c>
      <c r="L81" s="103">
        <f>'Quarterly value'!L81/'Quarterly value'!L77-1</f>
        <v>5.1104022853704967E-2</v>
      </c>
      <c r="M81" t="s">
        <v>129</v>
      </c>
    </row>
    <row r="82" spans="1:13">
      <c r="A82" s="2">
        <v>38168</v>
      </c>
      <c r="B82" s="103">
        <f>'Quarterly value'!B82/'Quarterly value'!B78-1</f>
        <v>0.21048258598487712</v>
      </c>
      <c r="C82" s="103">
        <f>'Quarterly value'!C82/'Quarterly value'!C78-1</f>
        <v>0.19927859925128466</v>
      </c>
      <c r="D82" s="103">
        <f>'Quarterly value'!D82/'Quarterly value'!D78-1</f>
        <v>0.28538266652280297</v>
      </c>
      <c r="E82" s="103">
        <f>'Quarterly value'!E82/'Quarterly value'!E78-1</f>
        <v>0.21989340147361403</v>
      </c>
      <c r="F82" s="103">
        <f>'Quarterly value'!F82/'Quarterly value'!F78-1</f>
        <v>0.16464424032505143</v>
      </c>
      <c r="G82" s="103">
        <f>'Quarterly value'!G82/'Quarterly value'!G78-1</f>
        <v>0.21490363692364567</v>
      </c>
      <c r="H82" s="103">
        <f>'Quarterly value'!H82/'Quarterly value'!H78-1</f>
        <v>6.4772467877173945E-2</v>
      </c>
      <c r="I82" s="103">
        <f>'Quarterly value'!I82/'Quarterly value'!I78-1</f>
        <v>0.78225064409274925</v>
      </c>
      <c r="J82" s="103">
        <f>'Quarterly value'!J82/'Quarterly value'!J78-1</f>
        <v>2.3277093888374178E-2</v>
      </c>
      <c r="K82" s="103">
        <f>'Quarterly value'!K82/'Quarterly value'!K78-1</f>
        <v>4.0633146112708962E-2</v>
      </c>
      <c r="L82" s="103">
        <f>'Quarterly value'!L82/'Quarterly value'!L78-1</f>
        <v>5.3025444830314461E-2</v>
      </c>
      <c r="M82" t="s">
        <v>129</v>
      </c>
    </row>
    <row r="83" spans="1:13">
      <c r="A83" s="2">
        <v>38260</v>
      </c>
      <c r="B83" s="103">
        <f>'Quarterly value'!B83/'Quarterly value'!B79-1</f>
        <v>0.206587238250169</v>
      </c>
      <c r="C83" s="103">
        <f>'Quarterly value'!C83/'Quarterly value'!C79-1</f>
        <v>9.9170807357743973E-2</v>
      </c>
      <c r="D83" s="103">
        <f>'Quarterly value'!D83/'Quarterly value'!D79-1</f>
        <v>0.18234660769899014</v>
      </c>
      <c r="E83" s="103">
        <f>'Quarterly value'!E83/'Quarterly value'!E79-1</f>
        <v>0.19535208113234415</v>
      </c>
      <c r="F83" s="103">
        <f>'Quarterly value'!F83/'Quarterly value'!F79-1</f>
        <v>0.25135811453833723</v>
      </c>
      <c r="G83" s="103">
        <f>'Quarterly value'!G83/'Quarterly value'!G79-1</f>
        <v>0.36789713476744179</v>
      </c>
      <c r="H83" s="103">
        <f>'Quarterly value'!H83/'Quarterly value'!H79-1</f>
        <v>6.9224626099167352E-2</v>
      </c>
      <c r="I83" s="103">
        <f>'Quarterly value'!I83/'Quarterly value'!I79-1</f>
        <v>0.70638921201154603</v>
      </c>
      <c r="J83" s="103">
        <f>'Quarterly value'!J83/'Quarterly value'!J79-1</f>
        <v>5.233475481126737E-2</v>
      </c>
      <c r="K83" s="103">
        <f>'Quarterly value'!K83/'Quarterly value'!K79-1</f>
        <v>7.5050872871372354E-2</v>
      </c>
      <c r="L83" s="103">
        <f>'Quarterly value'!L83/'Quarterly value'!L79-1</f>
        <v>5.4930600114648565E-2</v>
      </c>
      <c r="M83" t="s">
        <v>129</v>
      </c>
    </row>
    <row r="84" spans="1:13">
      <c r="A84" s="2">
        <v>38352</v>
      </c>
      <c r="B84" s="103">
        <f>'Quarterly value'!B84/'Quarterly value'!B80-1</f>
        <v>0.26828092367818646</v>
      </c>
      <c r="C84" s="103">
        <f>'Quarterly value'!C84/'Quarterly value'!C80-1</f>
        <v>0.10769965994013475</v>
      </c>
      <c r="D84" s="103">
        <f>'Quarterly value'!D84/'Quarterly value'!D80-1</f>
        <v>0.21059437613617038</v>
      </c>
      <c r="E84" s="103">
        <f>'Quarterly value'!E84/'Quarterly value'!E80-1</f>
        <v>0.28603211647098781</v>
      </c>
      <c r="F84" s="103">
        <f>'Quarterly value'!F84/'Quarterly value'!F80-1</f>
        <v>0.308487807423381</v>
      </c>
      <c r="G84" s="103">
        <f>'Quarterly value'!G84/'Quarterly value'!G80-1</f>
        <v>0.12724047497158231</v>
      </c>
      <c r="H84" s="103">
        <f>'Quarterly value'!H84/'Quarterly value'!H80-1</f>
        <v>7.1312485035809559E-2</v>
      </c>
      <c r="I84" s="103">
        <f>'Quarterly value'!I84/'Quarterly value'!I80-1</f>
        <v>0.73329066837326495</v>
      </c>
      <c r="J84" s="103">
        <f>'Quarterly value'!J84/'Quarterly value'!J80-1</f>
        <v>6.9593228642088389E-2</v>
      </c>
      <c r="K84" s="103">
        <f>'Quarterly value'!K84/'Quarterly value'!K80-1</f>
        <v>8.9164217827549797E-2</v>
      </c>
      <c r="L84" s="103">
        <f>'Quarterly value'!L84/'Quarterly value'!L80-1</f>
        <v>5.6178622812821599E-2</v>
      </c>
      <c r="M84" t="s">
        <v>129</v>
      </c>
    </row>
    <row r="85" spans="1:13">
      <c r="A85" s="2">
        <v>38442</v>
      </c>
      <c r="B85" s="103">
        <f>'Quarterly value'!B85/'Quarterly value'!B81-1</f>
        <v>0.25260918061031923</v>
      </c>
      <c r="C85" s="103">
        <f>'Quarterly value'!C85/'Quarterly value'!C81-1</f>
        <v>9.614343405782555E-2</v>
      </c>
      <c r="D85" s="103">
        <f>'Quarterly value'!D85/'Quarterly value'!D81-1</f>
        <v>0.15488160201877177</v>
      </c>
      <c r="E85" s="103">
        <f>'Quarterly value'!E85/'Quarterly value'!E81-1</f>
        <v>0.11137596670501559</v>
      </c>
      <c r="F85" s="103">
        <f>'Quarterly value'!F85/'Quarterly value'!F81-1</f>
        <v>0.20043795918417806</v>
      </c>
      <c r="G85" s="103">
        <f>'Quarterly value'!G85/'Quarterly value'!G81-1</f>
        <v>0.28346179249119974</v>
      </c>
      <c r="H85" s="103">
        <f>'Quarterly value'!H85/'Quarterly value'!H81-1</f>
        <v>0.11421331575406546</v>
      </c>
      <c r="I85" s="103">
        <f>'Quarterly value'!I85/'Quarterly value'!I81-1</f>
        <v>0.61134308848625651</v>
      </c>
      <c r="J85" s="103">
        <f>'Quarterly value'!J85/'Quarterly value'!J81-1</f>
        <v>4.7998090944746163E-2</v>
      </c>
      <c r="K85" s="103">
        <f>'Quarterly value'!K85/'Quarterly value'!K81-1</f>
        <v>6.8210969165256374E-2</v>
      </c>
      <c r="L85" s="103">
        <f>'Quarterly value'!L85/'Quarterly value'!L81-1</f>
        <v>5.5634342581472929E-2</v>
      </c>
      <c r="M85" t="s">
        <v>129</v>
      </c>
    </row>
    <row r="86" spans="1:13">
      <c r="A86" s="2">
        <v>38533</v>
      </c>
      <c r="B86" s="103">
        <f>'Quarterly value'!B86/'Quarterly value'!B82-1</f>
        <v>0.27367273819175497</v>
      </c>
      <c r="C86" s="103">
        <f>'Quarterly value'!C86/'Quarterly value'!C82-1</f>
        <v>1.0664442067568558E-2</v>
      </c>
      <c r="D86" s="103">
        <f>'Quarterly value'!D86/'Quarterly value'!D82-1</f>
        <v>0.23272821760737616</v>
      </c>
      <c r="E86" s="103">
        <f>'Quarterly value'!E86/'Quarterly value'!E82-1</f>
        <v>0.21326660685818566</v>
      </c>
      <c r="F86" s="103">
        <f>'Quarterly value'!F86/'Quarterly value'!F82-1</f>
        <v>0.17558624810108014</v>
      </c>
      <c r="G86" s="103">
        <f>'Quarterly value'!G86/'Quarterly value'!G82-1</f>
        <v>0.10784831684378582</v>
      </c>
      <c r="H86" s="103">
        <f>'Quarterly value'!H86/'Quarterly value'!H82-1</f>
        <v>0.16498388414199838</v>
      </c>
      <c r="I86" s="103">
        <f>'Quarterly value'!I86/'Quarterly value'!I82-1</f>
        <v>0.19654611631689001</v>
      </c>
      <c r="J86" s="103">
        <f>'Quarterly value'!J86/'Quarterly value'!J82-1</f>
        <v>7.7889701572295689E-2</v>
      </c>
      <c r="K86" s="103">
        <f>'Quarterly value'!K86/'Quarterly value'!K82-1</f>
        <v>0.1157451643725953</v>
      </c>
      <c r="L86" s="103">
        <f>'Quarterly value'!L86/'Quarterly value'!L82-1</f>
        <v>5.6385490535372229E-2</v>
      </c>
      <c r="M86" t="s">
        <v>129</v>
      </c>
    </row>
    <row r="87" spans="1:13">
      <c r="A87" s="2">
        <v>38625</v>
      </c>
      <c r="B87" s="103">
        <f>'Quarterly value'!B87/'Quarterly value'!B83-1</f>
        <v>0.34449916370740108</v>
      </c>
      <c r="C87" s="103">
        <f>'Quarterly value'!C87/'Quarterly value'!C83-1</f>
        <v>0.13356079498591122</v>
      </c>
      <c r="D87" s="103">
        <f>'Quarterly value'!D87/'Quarterly value'!D83-1</f>
        <v>0.39601234053541279</v>
      </c>
      <c r="E87" s="103">
        <f>'Quarterly value'!E87/'Quarterly value'!E83-1</f>
        <v>0.20487808099150207</v>
      </c>
      <c r="F87" s="103">
        <f>'Quarterly value'!F87/'Quarterly value'!F83-1</f>
        <v>0.17028164741637997</v>
      </c>
      <c r="G87" s="103">
        <f>'Quarterly value'!G87/'Quarterly value'!G83-1</f>
        <v>0.19776253995247606</v>
      </c>
      <c r="H87" s="103">
        <f>'Quarterly value'!H87/'Quarterly value'!H83-1</f>
        <v>0.20697244816508276</v>
      </c>
      <c r="I87" s="103">
        <f>'Quarterly value'!I87/'Quarterly value'!I83-1</f>
        <v>0.36379932840154505</v>
      </c>
      <c r="J87" s="103">
        <f>'Quarterly value'!J87/'Quarterly value'!J83-1</f>
        <v>5.7475747758331419E-2</v>
      </c>
      <c r="K87" s="103">
        <f>'Quarterly value'!K87/'Quarterly value'!K83-1</f>
        <v>8.1268212497821013E-2</v>
      </c>
      <c r="L87" s="103">
        <f>'Quarterly value'!L87/'Quarterly value'!L83-1</f>
        <v>5.6844036331369363E-2</v>
      </c>
      <c r="M87" t="s">
        <v>129</v>
      </c>
    </row>
    <row r="88" spans="1:13">
      <c r="A88" s="2">
        <v>38716</v>
      </c>
      <c r="B88" s="103">
        <f>'Quarterly value'!B88/'Quarterly value'!B84-1</f>
        <v>0.25607373695848934</v>
      </c>
      <c r="C88" s="103">
        <f>'Quarterly value'!C88/'Quarterly value'!C84-1</f>
        <v>0.17575054591474149</v>
      </c>
      <c r="D88" s="103">
        <f>'Quarterly value'!D88/'Quarterly value'!D84-1</f>
        <v>0.4377710179013925</v>
      </c>
      <c r="E88" s="103">
        <f>'Quarterly value'!E88/'Quarterly value'!E84-1</f>
        <v>0.1798174666510326</v>
      </c>
      <c r="F88" s="103">
        <f>'Quarterly value'!F88/'Quarterly value'!F84-1</f>
        <v>0.12561013485296324</v>
      </c>
      <c r="G88" s="103">
        <f>'Quarterly value'!G88/'Quarterly value'!G84-1</f>
        <v>0.34172440738023768</v>
      </c>
      <c r="H88" s="103">
        <f>'Quarterly value'!H88/'Quarterly value'!H84-1</f>
        <v>0.19955480461245556</v>
      </c>
      <c r="I88" s="103">
        <f>'Quarterly value'!I88/'Quarterly value'!I84-1</f>
        <v>0.3148105413762865</v>
      </c>
      <c r="J88" s="103">
        <f>'Quarterly value'!J88/'Quarterly value'!J84-1</f>
        <v>5.8026769797322242E-2</v>
      </c>
      <c r="K88" s="103">
        <f>'Quarterly value'!K88/'Quarterly value'!K84-1</f>
        <v>6.618701538611127E-2</v>
      </c>
      <c r="L88" s="103">
        <f>'Quarterly value'!L88/'Quarterly value'!L84-1</f>
        <v>5.7413990160187112E-2</v>
      </c>
      <c r="M88" t="s">
        <v>129</v>
      </c>
    </row>
    <row r="89" spans="1:13">
      <c r="A89" s="2">
        <v>38807</v>
      </c>
      <c r="B89" s="103">
        <f>'Quarterly value'!B89/'Quarterly value'!B85-1</f>
        <v>0.32549587557966375</v>
      </c>
      <c r="C89" s="103">
        <f>'Quarterly value'!C89/'Quarterly value'!C85-1</f>
        <v>0.28670927863004581</v>
      </c>
      <c r="D89" s="103">
        <f>'Quarterly value'!D89/'Quarterly value'!D85-1</f>
        <v>0.60540101820549719</v>
      </c>
      <c r="E89" s="103">
        <f>'Quarterly value'!E89/'Quarterly value'!E85-1</f>
        <v>0.43527435945586102</v>
      </c>
      <c r="F89" s="103">
        <f>'Quarterly value'!F89/'Quarterly value'!F85-1</f>
        <v>0.18252017617311722</v>
      </c>
      <c r="G89" s="103">
        <f>'Quarterly value'!G89/'Quarterly value'!G85-1</f>
        <v>0.101025417795507</v>
      </c>
      <c r="H89" s="103">
        <f>'Quarterly value'!H89/'Quarterly value'!H85-1</f>
        <v>0.1106978752848311</v>
      </c>
      <c r="I89" s="103">
        <f>'Quarterly value'!I89/'Quarterly value'!I85-1</f>
        <v>0.42714858713777115</v>
      </c>
      <c r="J89" s="103">
        <f>'Quarterly value'!J89/'Quarterly value'!J85-1</f>
        <v>6.7395465336222315E-2</v>
      </c>
      <c r="K89" s="103">
        <f>'Quarterly value'!K89/'Quarterly value'!K85-1</f>
        <v>4.8485867294252971E-2</v>
      </c>
      <c r="L89" s="103">
        <f>'Quarterly value'!L89/'Quarterly value'!L85-1</f>
        <v>5.8044927111382094E-2</v>
      </c>
      <c r="M89" t="s">
        <v>129</v>
      </c>
    </row>
    <row r="90" spans="1:13">
      <c r="A90" s="2">
        <v>38898</v>
      </c>
      <c r="B90" s="103">
        <f>'Quarterly value'!B90/'Quarterly value'!B86-1</f>
        <v>0.25323360555988694</v>
      </c>
      <c r="C90" s="103">
        <f>'Quarterly value'!C90/'Quarterly value'!C86-1</f>
        <v>0.20551918181995932</v>
      </c>
      <c r="D90" s="103">
        <f>'Quarterly value'!D90/'Quarterly value'!D86-1</f>
        <v>0.39433928778450622</v>
      </c>
      <c r="E90" s="103">
        <f>'Quarterly value'!E90/'Quarterly value'!E86-1</f>
        <v>0.21264252202770373</v>
      </c>
      <c r="F90" s="103">
        <f>'Quarterly value'!F90/'Quarterly value'!F86-1</f>
        <v>0.18680643792151841</v>
      </c>
      <c r="G90" s="103">
        <f>'Quarterly value'!G90/'Quarterly value'!G86-1</f>
        <v>0.16366950254138279</v>
      </c>
      <c r="H90" s="103">
        <f>'Quarterly value'!H90/'Quarterly value'!H86-1</f>
        <v>9.4532916224262076E-2</v>
      </c>
      <c r="I90" s="103">
        <f>'Quarterly value'!I90/'Quarterly value'!I86-1</f>
        <v>0.50885595322848576</v>
      </c>
      <c r="J90" s="103">
        <f>'Quarterly value'!J90/'Quarterly value'!J86-1</f>
        <v>3.4131213418362893E-2</v>
      </c>
      <c r="K90" s="103">
        <f>'Quarterly value'!K90/'Quarterly value'!K86-1</f>
        <v>1.2058789491956823E-2</v>
      </c>
      <c r="L90" s="103">
        <f>'Quarterly value'!L90/'Quarterly value'!L86-1</f>
        <v>5.7643179856748272E-2</v>
      </c>
      <c r="M90" t="s">
        <v>129</v>
      </c>
    </row>
    <row r="91" spans="1:13">
      <c r="A91" s="2">
        <v>38989</v>
      </c>
      <c r="B91" s="103">
        <f>'Quarterly value'!B91/'Quarterly value'!B87-1</f>
        <v>0.15904100581133052</v>
      </c>
      <c r="C91" s="103">
        <f>'Quarterly value'!C91/'Quarterly value'!C87-1</f>
        <v>0.17417849365606242</v>
      </c>
      <c r="D91" s="103">
        <f>'Quarterly value'!D91/'Quarterly value'!D87-1</f>
        <v>0.23609800715040064</v>
      </c>
      <c r="E91" s="103">
        <f>'Quarterly value'!E91/'Quarterly value'!E87-1</f>
        <v>0.27910251184893964</v>
      </c>
      <c r="F91" s="103">
        <f>'Quarterly value'!F91/'Quarterly value'!F87-1</f>
        <v>0.24613201160567733</v>
      </c>
      <c r="G91" s="103">
        <f>'Quarterly value'!G91/'Quarterly value'!G87-1</f>
        <v>-0.19297780469939174</v>
      </c>
      <c r="H91" s="103">
        <f>'Quarterly value'!H91/'Quarterly value'!H87-1</f>
        <v>8.5431545131747333E-2</v>
      </c>
      <c r="I91" s="103">
        <f>'Quarterly value'!I91/'Quarterly value'!I87-1</f>
        <v>0.34476821682464465</v>
      </c>
      <c r="J91" s="103">
        <f>'Quarterly value'!J91/'Quarterly value'!J87-1</f>
        <v>4.7814426994962078E-2</v>
      </c>
      <c r="K91" s="103">
        <f>'Quarterly value'!K91/'Quarterly value'!K87-1</f>
        <v>4.3165799050997267E-2</v>
      </c>
      <c r="L91" s="103">
        <f>'Quarterly value'!L91/'Quarterly value'!L87-1</f>
        <v>5.8714872774064952E-2</v>
      </c>
      <c r="M91" t="s">
        <v>129</v>
      </c>
    </row>
    <row r="92" spans="1:13">
      <c r="A92" s="2">
        <v>39080</v>
      </c>
      <c r="B92" s="103">
        <f>'Quarterly value'!B92/'Quarterly value'!B88-1</f>
        <v>0.23319792497822678</v>
      </c>
      <c r="C92" s="103">
        <f>'Quarterly value'!C92/'Quarterly value'!C88-1</f>
        <v>0.12286793725085499</v>
      </c>
      <c r="D92" s="103">
        <f>'Quarterly value'!D92/'Quarterly value'!D88-1</f>
        <v>0.23361259420521385</v>
      </c>
      <c r="E92" s="103">
        <f>'Quarterly value'!E92/'Quarterly value'!E88-1</f>
        <v>0.29160507820307746</v>
      </c>
      <c r="F92" s="103">
        <f>'Quarterly value'!F92/'Quarterly value'!F88-1</f>
        <v>0.33093196632353483</v>
      </c>
      <c r="G92" s="103">
        <f>'Quarterly value'!G92/'Quarterly value'!G88-1</f>
        <v>-0.2097884979622967</v>
      </c>
      <c r="H92" s="103">
        <f>'Quarterly value'!H92/'Quarterly value'!H88-1</f>
        <v>6.7687492663525584E-2</v>
      </c>
      <c r="I92" s="103">
        <f>'Quarterly value'!I92/'Quarterly value'!I88-1</f>
        <v>0.39895745577085107</v>
      </c>
      <c r="J92" s="103">
        <f>'Quarterly value'!J92/'Quarterly value'!J88-1</f>
        <v>3.1410824443611318E-2</v>
      </c>
      <c r="K92" s="103">
        <f>'Quarterly value'!K92/'Quarterly value'!K88-1</f>
        <v>4.4090826190041676E-2</v>
      </c>
      <c r="L92" s="103">
        <f>'Quarterly value'!L92/'Quarterly value'!L88-1</f>
        <v>6.0214425640291003E-2</v>
      </c>
      <c r="M92" t="s">
        <v>129</v>
      </c>
    </row>
    <row r="93" spans="1:13">
      <c r="A93" s="2">
        <v>39171</v>
      </c>
      <c r="B93" s="103">
        <f>'Quarterly value'!B93/'Quarterly value'!B89-1</f>
        <v>0.20641523058469402</v>
      </c>
      <c r="C93" s="103">
        <f>'Quarterly value'!C93/'Quarterly value'!C89-1</f>
        <v>2.3891148627219527E-2</v>
      </c>
      <c r="D93" s="103">
        <f>'Quarterly value'!D93/'Quarterly value'!D89-1</f>
        <v>6.8112438066901149E-2</v>
      </c>
      <c r="E93" s="103">
        <f>'Quarterly value'!E93/'Quarterly value'!E89-1</f>
        <v>0.15219308083515615</v>
      </c>
      <c r="F93" s="103">
        <f>'Quarterly value'!F93/'Quarterly value'!F89-1</f>
        <v>0.29398516089894766</v>
      </c>
      <c r="G93" s="103">
        <f>'Quarterly value'!G93/'Quarterly value'!G89-1</f>
        <v>-0.2025916449027132</v>
      </c>
      <c r="H93" s="103">
        <f>'Quarterly value'!H93/'Quarterly value'!H89-1</f>
        <v>0.11983848361929716</v>
      </c>
      <c r="I93" s="103">
        <f>'Quarterly value'!I93/'Quarterly value'!I89-1</f>
        <v>0.29363375122367108</v>
      </c>
      <c r="J93" s="103">
        <f>'Quarterly value'!J93/'Quarterly value'!J89-1</f>
        <v>3.7019357700309286E-2</v>
      </c>
      <c r="K93" s="103">
        <f>'Quarterly value'!K93/'Quarterly value'!K89-1</f>
        <v>6.3765460375629468E-2</v>
      </c>
      <c r="L93" s="103">
        <f>'Quarterly value'!L93/'Quarterly value'!L89-1</f>
        <v>6.2119266055045808E-2</v>
      </c>
      <c r="M93" t="s">
        <v>129</v>
      </c>
    </row>
    <row r="94" spans="1:13">
      <c r="A94" s="2">
        <v>39262</v>
      </c>
      <c r="B94" s="103">
        <f>'Quarterly value'!B94/'Quarterly value'!B90-1</f>
        <v>0.27275486622017042</v>
      </c>
      <c r="C94" s="103">
        <f>'Quarterly value'!C94/'Quarterly value'!C90-1</f>
        <v>8.7545883471388697E-2</v>
      </c>
      <c r="D94" s="103">
        <f>'Quarterly value'!D94/'Quarterly value'!D90-1</f>
        <v>0.27381653936636119</v>
      </c>
      <c r="E94" s="103">
        <f>'Quarterly value'!E94/'Quarterly value'!E90-1</f>
        <v>6.8893420289723784E-2</v>
      </c>
      <c r="F94" s="103">
        <f>'Quarterly value'!F94/'Quarterly value'!F90-1</f>
        <v>0.26150277908457964</v>
      </c>
      <c r="G94" s="103">
        <f>'Quarterly value'!G94/'Quarterly value'!G90-1</f>
        <v>-0.24888479422637522</v>
      </c>
      <c r="H94" s="103">
        <f>'Quarterly value'!H94/'Quarterly value'!H90-1</f>
        <v>0.12329035887475337</v>
      </c>
      <c r="I94" s="103">
        <f>'Quarterly value'!I94/'Quarterly value'!I90-1</f>
        <v>0.28156991707177581</v>
      </c>
      <c r="J94" s="103">
        <f>'Quarterly value'!J94/'Quarterly value'!J90-1</f>
        <v>3.9878946079052513E-2</v>
      </c>
      <c r="K94" s="103">
        <f>'Quarterly value'!K94/'Quarterly value'!K90-1</f>
        <v>5.7174221287105809E-2</v>
      </c>
      <c r="L94" s="103">
        <f>'Quarterly value'!L94/'Quarterly value'!L90-1</f>
        <v>6.4233761534286504E-2</v>
      </c>
      <c r="M94" t="s">
        <v>129</v>
      </c>
    </row>
    <row r="95" spans="1:13">
      <c r="A95" s="2">
        <v>39353</v>
      </c>
      <c r="B95" s="103">
        <f>'Quarterly value'!B95/'Quarterly value'!B91-1</f>
        <v>0.32725061148004042</v>
      </c>
      <c r="C95" s="103">
        <f>'Quarterly value'!C95/'Quarterly value'!C91-1</f>
        <v>2.6084516911932809E-2</v>
      </c>
      <c r="D95" s="103">
        <f>'Quarterly value'!D95/'Quarterly value'!D91-1</f>
        <v>0.33809448081376559</v>
      </c>
      <c r="E95" s="103">
        <f>'Quarterly value'!E95/'Quarterly value'!E91-1</f>
        <v>-4.4446694988590552E-2</v>
      </c>
      <c r="F95" s="103">
        <f>'Quarterly value'!F95/'Quarterly value'!F91-1</f>
        <v>0.20182482128430212</v>
      </c>
      <c r="G95" s="103">
        <f>'Quarterly value'!G95/'Quarterly value'!G91-1</f>
        <v>-4.5616342012443689E-2</v>
      </c>
      <c r="H95" s="103">
        <f>'Quarterly value'!H95/'Quarterly value'!H91-1</f>
        <v>0.1372446506213838</v>
      </c>
      <c r="I95" s="103">
        <f>'Quarterly value'!I95/'Quarterly value'!I91-1</f>
        <v>0.19680887677418468</v>
      </c>
      <c r="J95" s="103">
        <f>'Quarterly value'!J95/'Quarterly value'!J91-1</f>
        <v>3.4732245099115211E-2</v>
      </c>
      <c r="K95" s="103">
        <f>'Quarterly value'!K95/'Quarterly value'!K91-1</f>
        <v>5.0543190249071834E-2</v>
      </c>
      <c r="L95" s="103">
        <f>'Quarterly value'!L95/'Quarterly value'!L91-1</f>
        <v>6.5426173677335164E-2</v>
      </c>
      <c r="M95" t="s">
        <v>129</v>
      </c>
    </row>
    <row r="96" spans="1:13">
      <c r="A96" s="2">
        <v>39447</v>
      </c>
      <c r="B96" s="103">
        <f>'Quarterly value'!B96/'Quarterly value'!B92-1</f>
        <v>0.16507533938502728</v>
      </c>
      <c r="C96" s="103">
        <f>'Quarterly value'!C96/'Quarterly value'!C92-1</f>
        <v>-1.6458287418538609E-2</v>
      </c>
      <c r="D96" s="103">
        <f>'Quarterly value'!D96/'Quarterly value'!D92-1</f>
        <v>0.25514261064306787</v>
      </c>
      <c r="E96" s="103">
        <f>'Quarterly value'!E96/'Quarterly value'!E92-1</f>
        <v>-0.20222419270242031</v>
      </c>
      <c r="F96" s="103">
        <f>'Quarterly value'!F96/'Quarterly value'!F92-1</f>
        <v>-7.7265299917610553E-2</v>
      </c>
      <c r="G96" s="103">
        <f>'Quarterly value'!G96/'Quarterly value'!G92-1</f>
        <v>0.18767251178673416</v>
      </c>
      <c r="H96" s="103">
        <f>'Quarterly value'!H96/'Quarterly value'!H92-1</f>
        <v>0.1502003788632631</v>
      </c>
      <c r="I96" s="103">
        <f>'Quarterly value'!I96/'Quarterly value'!I92-1</f>
        <v>0.14455443060208006</v>
      </c>
      <c r="J96" s="103">
        <f>'Quarterly value'!J96/'Quarterly value'!J92-1</f>
        <v>3.4628109755845626E-2</v>
      </c>
      <c r="K96" s="103">
        <f>'Quarterly value'!K96/'Quarterly value'!K92-1</f>
        <v>6.6269269400409891E-2</v>
      </c>
      <c r="L96" s="103">
        <f>'Quarterly value'!L96/'Quarterly value'!L92-1</f>
        <v>6.7307017420722426E-2</v>
      </c>
      <c r="M96" t="s">
        <v>129</v>
      </c>
    </row>
    <row r="97" spans="1:13">
      <c r="A97" s="2">
        <v>39538</v>
      </c>
      <c r="B97" s="103">
        <f>'Quarterly value'!B97/'Quarterly value'!B93-1</f>
        <v>-7.1092744927213625E-2</v>
      </c>
      <c r="C97" s="103">
        <f>'Quarterly value'!C97/'Quarterly value'!C93-1</f>
        <v>-0.1394941965389338</v>
      </c>
      <c r="D97" s="103">
        <f>'Quarterly value'!D97/'Quarterly value'!D93-1</f>
        <v>7.6814709433145945E-2</v>
      </c>
      <c r="E97" s="103">
        <f>'Quarterly value'!E97/'Quarterly value'!E93-1</f>
        <v>-0.27048931335537219</v>
      </c>
      <c r="F97" s="103">
        <f>'Quarterly value'!F97/'Quarterly value'!F93-1</f>
        <v>-0.25610574666191932</v>
      </c>
      <c r="G97" s="103">
        <f>'Quarterly value'!G97/'Quarterly value'!G93-1</f>
        <v>0.22677939827325244</v>
      </c>
      <c r="H97" s="103">
        <f>'Quarterly value'!H97/'Quarterly value'!H93-1</f>
        <v>0.1139500645358853</v>
      </c>
      <c r="I97" s="103">
        <f>'Quarterly value'!I97/'Quarterly value'!I93-1</f>
        <v>0.10624794034004226</v>
      </c>
      <c r="J97" s="103">
        <f>'Quarterly value'!J97/'Quarterly value'!J93-1</f>
        <v>4.2903813174414163E-2</v>
      </c>
      <c r="K97" s="103">
        <f>'Quarterly value'!K97/'Quarterly value'!K93-1</f>
        <v>8.0096460253207935E-2</v>
      </c>
      <c r="L97" s="103">
        <f>'Quarterly value'!L97/'Quarterly value'!L93-1</f>
        <v>6.9862055264271472E-2</v>
      </c>
      <c r="M97" t="s">
        <v>129</v>
      </c>
    </row>
    <row r="98" spans="1:13">
      <c r="A98" s="2">
        <v>39629</v>
      </c>
      <c r="B98" s="103">
        <f>'Quarterly value'!B98/'Quarterly value'!B94-1</f>
        <v>-0.12476687693466648</v>
      </c>
      <c r="C98" s="103">
        <f>'Quarterly value'!C98/'Quarterly value'!C94-1</f>
        <v>-0.20591805818323328</v>
      </c>
      <c r="D98" s="103">
        <f>'Quarterly value'!D98/'Quarterly value'!D94-1</f>
        <v>-7.2719245535191823E-2</v>
      </c>
      <c r="E98" s="103">
        <f>'Quarterly value'!E98/'Quarterly value'!E94-1</f>
        <v>-0.28807814322712477</v>
      </c>
      <c r="F98" s="103">
        <f>'Quarterly value'!F98/'Quarterly value'!F94-1</f>
        <v>-0.38726511788602846</v>
      </c>
      <c r="G98" s="103">
        <f>'Quarterly value'!G98/'Quarterly value'!G94-1</f>
        <v>0.55581389322958197</v>
      </c>
      <c r="H98" s="103">
        <f>'Quarterly value'!H98/'Quarterly value'!H94-1</f>
        <v>0.13594368263480217</v>
      </c>
      <c r="I98" s="103">
        <f>'Quarterly value'!I98/'Quarterly value'!I94-1</f>
        <v>-6.9059386609843232E-3</v>
      </c>
      <c r="J98" s="103">
        <f>'Quarterly value'!J98/'Quarterly value'!J94-1</f>
        <v>4.4206738141030266E-2</v>
      </c>
      <c r="K98" s="103">
        <f>'Quarterly value'!K98/'Quarterly value'!K94-1</f>
        <v>7.904642409033813E-2</v>
      </c>
      <c r="L98" s="103">
        <f>'Quarterly value'!L98/'Quarterly value'!L94-1</f>
        <v>7.3398254341195512E-2</v>
      </c>
      <c r="M98" t="s">
        <v>129</v>
      </c>
    </row>
    <row r="99" spans="1:13">
      <c r="A99" s="2">
        <v>39721</v>
      </c>
      <c r="B99" s="103">
        <f>'Quarterly value'!B99/'Quarterly value'!B95-1</f>
        <v>-0.26522453120651446</v>
      </c>
      <c r="C99" s="103">
        <f>'Quarterly value'!C99/'Quarterly value'!C95-1</f>
        <v>-0.16549071648009628</v>
      </c>
      <c r="D99" s="103">
        <f>'Quarterly value'!D99/'Quarterly value'!D95-1</f>
        <v>-0.24845225577581331</v>
      </c>
      <c r="E99" s="103">
        <f>'Quarterly value'!E99/'Quarterly value'!E95-1</f>
        <v>-0.15334547190779579</v>
      </c>
      <c r="F99" s="103">
        <f>'Quarterly value'!F99/'Quarterly value'!F95-1</f>
        <v>-0.43380047467582694</v>
      </c>
      <c r="G99" s="103">
        <f>'Quarterly value'!G99/'Quarterly value'!G95-1</f>
        <v>0.26454885335367595</v>
      </c>
      <c r="H99" s="103">
        <f>'Quarterly value'!H99/'Quarterly value'!H95-1</f>
        <v>0.10913577550988607</v>
      </c>
      <c r="I99" s="103">
        <f>'Quarterly value'!I99/'Quarterly value'!I95-1</f>
        <v>-6.7981825501811644E-3</v>
      </c>
      <c r="J99" s="103">
        <f>'Quarterly value'!J99/'Quarterly value'!J95-1</f>
        <v>8.3730908392302794E-2</v>
      </c>
      <c r="K99" s="103">
        <f>'Quarterly value'!K99/'Quarterly value'!K95-1</f>
        <v>6.9634487252243638E-2</v>
      </c>
      <c r="L99" s="103">
        <f>'Quarterly value'!L99/'Quarterly value'!L95-1</f>
        <v>7.6533078635672602E-2</v>
      </c>
      <c r="M99" t="s">
        <v>129</v>
      </c>
    </row>
    <row r="100" spans="1:13">
      <c r="A100" s="2">
        <v>39813</v>
      </c>
      <c r="B100" s="103">
        <f>'Quarterly value'!B100/'Quarterly value'!B96-1</f>
        <v>-0.36979122385818441</v>
      </c>
      <c r="C100" s="103">
        <f>'Quarterly value'!C100/'Quarterly value'!C96-1</f>
        <v>-0.24856904100109412</v>
      </c>
      <c r="D100" s="103">
        <f>'Quarterly value'!D100/'Quarterly value'!D96-1</f>
        <v>-0.41039503248444376</v>
      </c>
      <c r="E100" s="103">
        <f>'Quarterly value'!E100/'Quarterly value'!E96-1</f>
        <v>-0.30785688742436634</v>
      </c>
      <c r="F100" s="103">
        <f>'Quarterly value'!F100/'Quarterly value'!F96-1</f>
        <v>-0.56843798503525145</v>
      </c>
      <c r="G100" s="103">
        <f>'Quarterly value'!G100/'Quarterly value'!G96-1</f>
        <v>-0.32607476193988838</v>
      </c>
      <c r="H100" s="103">
        <f>'Quarterly value'!H100/'Quarterly value'!H96-1</f>
        <v>0.14524140907825211</v>
      </c>
      <c r="I100" s="103">
        <f>'Quarterly value'!I100/'Quarterly value'!I96-1</f>
        <v>-0.13750013701783415</v>
      </c>
      <c r="J100" s="103">
        <f>'Quarterly value'!J100/'Quarterly value'!J96-1</f>
        <v>0.14949428008519527</v>
      </c>
      <c r="K100" s="103">
        <f>'Quarterly value'!K100/'Quarterly value'!K96-1</f>
        <v>9.2294145352528112E-2</v>
      </c>
      <c r="L100" s="103">
        <f>'Quarterly value'!L100/'Quarterly value'!L96-1</f>
        <v>7.6012652608942854E-2</v>
      </c>
      <c r="M100" t="s">
        <v>129</v>
      </c>
    </row>
    <row r="101" spans="1:13">
      <c r="A101" s="2">
        <v>39903</v>
      </c>
      <c r="B101" s="103">
        <f>'Quarterly value'!B101/'Quarterly value'!B97-1</f>
        <v>-0.26941070190257754</v>
      </c>
      <c r="C101" s="103">
        <f>'Quarterly value'!C101/'Quarterly value'!C97-1</f>
        <v>-0.24049882186559535</v>
      </c>
      <c r="D101" s="103">
        <f>'Quarterly value'!D101/'Quarterly value'!D97-1</f>
        <v>-0.30240676328541516</v>
      </c>
      <c r="E101" s="103">
        <f>'Quarterly value'!E101/'Quarterly value'!E97-1</f>
        <v>-0.45035778724020381</v>
      </c>
      <c r="F101" s="103">
        <f>'Quarterly value'!F101/'Quarterly value'!F97-1</f>
        <v>-0.58153160749055388</v>
      </c>
      <c r="G101" s="103">
        <f>'Quarterly value'!G101/'Quarterly value'!G97-1</f>
        <v>-0.4284773174800266</v>
      </c>
      <c r="H101" s="103">
        <f>'Quarterly value'!H101/'Quarterly value'!H97-1</f>
        <v>0.18365662954352802</v>
      </c>
      <c r="I101" s="103">
        <f>'Quarterly value'!I101/'Quarterly value'!I97-1</f>
        <v>-0.17900172117039592</v>
      </c>
      <c r="J101" s="103">
        <f>'Quarterly value'!J101/'Quarterly value'!J97-1</f>
        <v>0.12773827402562676</v>
      </c>
      <c r="K101" s="103">
        <f>'Quarterly value'!K101/'Quarterly value'!K97-1</f>
        <v>7.0110039071844543E-2</v>
      </c>
      <c r="L101" s="103">
        <f>'Quarterly value'!L101/'Quarterly value'!L97-1</f>
        <v>6.6948707804842744E-2</v>
      </c>
      <c r="M101" t="s">
        <v>129</v>
      </c>
    </row>
    <row r="102" spans="1:13">
      <c r="A102" s="2">
        <v>39994</v>
      </c>
      <c r="B102" s="103">
        <f>'Quarterly value'!B102/'Quarterly value'!B98-1</f>
        <v>-0.18716365864145601</v>
      </c>
      <c r="C102" s="103">
        <f>'Quarterly value'!C102/'Quarterly value'!C98-1</f>
        <v>-0.15733691920809667</v>
      </c>
      <c r="D102" s="103">
        <f>'Quarterly value'!D102/'Quarterly value'!D98-1</f>
        <v>-0.14322150734080319</v>
      </c>
      <c r="E102" s="103">
        <f>'Quarterly value'!E102/'Quarterly value'!E98-1</f>
        <v>-0.30014875210245273</v>
      </c>
      <c r="F102" s="103">
        <f>'Quarterly value'!F102/'Quarterly value'!F98-1</f>
        <v>-0.42316647035164368</v>
      </c>
      <c r="G102" s="103">
        <f>'Quarterly value'!G102/'Quarterly value'!G98-1</f>
        <v>-0.5213942878958403</v>
      </c>
      <c r="H102" s="103">
        <f>'Quarterly value'!H102/'Quarterly value'!H98-1</f>
        <v>0.113662536022618</v>
      </c>
      <c r="I102" s="103">
        <f>'Quarterly value'!I102/'Quarterly value'!I98-1</f>
        <v>-0.16119936189812845</v>
      </c>
      <c r="J102" s="103">
        <f>'Quarterly value'!J102/'Quarterly value'!J98-1</f>
        <v>0.10821770739733694</v>
      </c>
      <c r="K102" s="103">
        <f>'Quarterly value'!K102/'Quarterly value'!K98-1</f>
        <v>9.9538893344025992E-2</v>
      </c>
      <c r="L102" s="103">
        <f>'Quarterly value'!L102/'Quarterly value'!L98-1</f>
        <v>5.4753514155612582E-2</v>
      </c>
      <c r="M102" t="s">
        <v>129</v>
      </c>
    </row>
    <row r="103" spans="1:13">
      <c r="A103" s="2">
        <v>40086</v>
      </c>
      <c r="B103" s="103">
        <f>'Quarterly value'!B103/'Quarterly value'!B99-1</f>
        <v>0.10479383114661589</v>
      </c>
      <c r="C103" s="103">
        <f>'Quarterly value'!C103/'Quarterly value'!C99-1</f>
        <v>-0.12083967297025322</v>
      </c>
      <c r="D103" s="103">
        <f>'Quarterly value'!D103/'Quarterly value'!D99-1</f>
        <v>6.7541891174476509E-2</v>
      </c>
      <c r="E103" s="103">
        <f>'Quarterly value'!E103/'Quarterly value'!E99-1</f>
        <v>-0.26842660412152897</v>
      </c>
      <c r="F103" s="103">
        <f>'Quarterly value'!F103/'Quarterly value'!F99-1</f>
        <v>-0.21552865881888605</v>
      </c>
      <c r="G103" s="103">
        <f>'Quarterly value'!G103/'Quarterly value'!G99-1</f>
        <v>-0.50413937699533251</v>
      </c>
      <c r="H103" s="103">
        <f>'Quarterly value'!H103/'Quarterly value'!H99-1</f>
        <v>9.2726980138588377E-2</v>
      </c>
      <c r="I103" s="103">
        <f>'Quarterly value'!I103/'Quarterly value'!I99-1</f>
        <v>-7.4376910960808007E-2</v>
      </c>
      <c r="J103" s="103">
        <f>'Quarterly value'!J103/'Quarterly value'!J99-1</f>
        <v>7.0745065886663294E-2</v>
      </c>
      <c r="K103" s="103">
        <f>'Quarterly value'!K103/'Quarterly value'!K99-1</f>
        <v>0.11986637846335269</v>
      </c>
      <c r="L103" s="103">
        <f>'Quarterly value'!L103/'Quarterly value'!L99-1</f>
        <v>4.3050900655233759E-2</v>
      </c>
      <c r="M103" t="s">
        <v>129</v>
      </c>
    </row>
    <row r="104" spans="1:13">
      <c r="A104" s="2">
        <v>40178</v>
      </c>
      <c r="B104" s="103">
        <f>'Quarterly value'!B104/'Quarterly value'!B100-1</f>
        <v>0.37038154462958706</v>
      </c>
      <c r="C104" s="103">
        <f>'Quarterly value'!C104/'Quarterly value'!C100-1</f>
        <v>1.3938824511022574E-2</v>
      </c>
      <c r="D104" s="103">
        <f>'Quarterly value'!D104/'Quarterly value'!D100-1</f>
        <v>0.38782204926739738</v>
      </c>
      <c r="E104" s="103">
        <f>'Quarterly value'!E104/'Quarterly value'!E100-1</f>
        <v>3.6357581679292927E-2</v>
      </c>
      <c r="F104" s="103">
        <f>'Quarterly value'!F104/'Quarterly value'!F100-1</f>
        <v>0.12219937863563479</v>
      </c>
      <c r="G104" s="103">
        <f>'Quarterly value'!G104/'Quarterly value'!G100-1</f>
        <v>-0.12023384888298128</v>
      </c>
      <c r="H104" s="103">
        <f>'Quarterly value'!H104/'Quarterly value'!H100-1</f>
        <v>1.9979246552846996E-2</v>
      </c>
      <c r="I104" s="103">
        <f>'Quarterly value'!I104/'Quarterly value'!I100-1</f>
        <v>7.4626675986528612E-2</v>
      </c>
      <c r="J104" s="103">
        <f>'Quarterly value'!J104/'Quarterly value'!J100-1</f>
        <v>1.7342726803864617E-2</v>
      </c>
      <c r="K104" s="103">
        <f>'Quarterly value'!K104/'Quarterly value'!K100-1</f>
        <v>8.0314960629921162E-2</v>
      </c>
      <c r="L104" s="103">
        <f>'Quarterly value'!L104/'Quarterly value'!L100-1</f>
        <v>3.4749247122564331E-2</v>
      </c>
      <c r="M104" t="s">
        <v>129</v>
      </c>
    </row>
    <row r="105" spans="1:13">
      <c r="A105" s="2">
        <v>40268</v>
      </c>
      <c r="B105" s="103">
        <f>'Quarterly value'!B105/'Quarterly value'!B101-1</f>
        <v>0.41608408564542398</v>
      </c>
      <c r="C105" s="103">
        <f>'Quarterly value'!C105/'Quarterly value'!C101-1</f>
        <v>0.15994111270766664</v>
      </c>
      <c r="D105" s="103">
        <f>'Quarterly value'!D105/'Quarterly value'!D101-1</f>
        <v>0.37432197473594897</v>
      </c>
      <c r="E105" s="103">
        <f>'Quarterly value'!E105/'Quarterly value'!E101-1</f>
        <v>0.42520025466614264</v>
      </c>
      <c r="F105" s="103">
        <f>'Quarterly value'!F105/'Quarterly value'!F101-1</f>
        <v>0.4240425119515685</v>
      </c>
      <c r="G105" s="103">
        <f>'Quarterly value'!G105/'Quarterly value'!G101-1</f>
        <v>-4.7215210429670251E-2</v>
      </c>
      <c r="H105" s="103">
        <f>'Quarterly value'!H105/'Quarterly value'!H101-1</f>
        <v>-0.12114235322207256</v>
      </c>
      <c r="I105" s="103">
        <f>'Quarterly value'!I105/'Quarterly value'!I101-1</f>
        <v>0.15622480245121761</v>
      </c>
      <c r="J105" s="103">
        <f>'Quarterly value'!J105/'Quarterly value'!J101-1</f>
        <v>2.7271389112571764E-2</v>
      </c>
      <c r="K105" s="103">
        <f>'Quarterly value'!K105/'Quarterly value'!K101-1</f>
        <v>0.10238259346882517</v>
      </c>
      <c r="L105" s="103">
        <f>'Quarterly value'!L105/'Quarterly value'!L101-1</f>
        <v>3.5413980349781271E-2</v>
      </c>
      <c r="M105" t="s">
        <v>129</v>
      </c>
    </row>
    <row r="106" spans="1:13">
      <c r="A106" s="2">
        <v>40359</v>
      </c>
      <c r="B106" s="103">
        <f>'Quarterly value'!B106/'Quarterly value'!B102-1</f>
        <v>0.12997015014873092</v>
      </c>
      <c r="C106" s="103">
        <f>'Quarterly value'!C106/'Quarterly value'!C102-1</f>
        <v>6.0257535278917418E-2</v>
      </c>
      <c r="D106" s="103">
        <f>'Quarterly value'!D106/'Quarterly value'!D102-1</f>
        <v>0.18186474483641835</v>
      </c>
      <c r="E106" s="103">
        <f>'Quarterly value'!E106/'Quarterly value'!E102-1</f>
        <v>0.31214797604869249</v>
      </c>
      <c r="F106" s="103">
        <f>'Quarterly value'!F106/'Quarterly value'!F102-1</f>
        <v>0.20444634063041578</v>
      </c>
      <c r="G106" s="103">
        <f>'Quarterly value'!G106/'Quarterly value'!G102-1</f>
        <v>-9.4851914755792244E-2</v>
      </c>
      <c r="H106" s="103">
        <f>'Quarterly value'!H106/'Quarterly value'!H102-1</f>
        <v>-0.10299267531709</v>
      </c>
      <c r="I106" s="103">
        <f>'Quarterly value'!I106/'Quarterly value'!I102-1</f>
        <v>0.17731199357128502</v>
      </c>
      <c r="J106" s="103">
        <f>'Quarterly value'!J106/'Quarterly value'!J102-1</f>
        <v>7.8557526425985902E-2</v>
      </c>
      <c r="K106" s="103">
        <f>'Quarterly value'!K106/'Quarterly value'!K102-1</f>
        <v>0.10577080864253818</v>
      </c>
      <c r="L106" s="103">
        <f>'Quarterly value'!L106/'Quarterly value'!L102-1</f>
        <v>3.8860566563304832E-2</v>
      </c>
      <c r="M106" t="s">
        <v>129</v>
      </c>
    </row>
    <row r="107" spans="1:13">
      <c r="A107" s="2">
        <v>40451</v>
      </c>
      <c r="B107" s="103">
        <f>'Quarterly value'!B107/'Quarterly value'!B103-1</f>
        <v>-6.9522659226950445E-4</v>
      </c>
      <c r="C107" s="103">
        <f>'Quarterly value'!C107/'Quarterly value'!C103-1</f>
        <v>-2.1890455893150529E-2</v>
      </c>
      <c r="D107" s="103">
        <f>'Quarterly value'!D107/'Quarterly value'!D103-1</f>
        <v>9.8748796898033175E-2</v>
      </c>
      <c r="E107" s="103">
        <f>'Quarterly value'!E107/'Quarterly value'!E103-1</f>
        <v>0.10132361949637936</v>
      </c>
      <c r="F107" s="103">
        <f>'Quarterly value'!F107/'Quarterly value'!F103-1</f>
        <v>-5.0480010081244919E-2</v>
      </c>
      <c r="G107" s="103">
        <f>'Quarterly value'!G107/'Quarterly value'!G103-1</f>
        <v>-5.00403345986975E-2</v>
      </c>
      <c r="H107" s="103">
        <f>'Quarterly value'!H107/'Quarterly value'!H103-1</f>
        <v>-3.2643033238877961E-2</v>
      </c>
      <c r="I107" s="103">
        <f>'Quarterly value'!I107/'Quarterly value'!I103-1</f>
        <v>0.15442556492580262</v>
      </c>
      <c r="J107" s="103">
        <f>'Quarterly value'!J107/'Quarterly value'!J103-1</f>
        <v>7.3395223222677997E-2</v>
      </c>
      <c r="K107" s="103">
        <f>'Quarterly value'!K107/'Quarterly value'!K103-1</f>
        <v>0.11022986488857689</v>
      </c>
      <c r="L107" s="103">
        <f>'Quarterly value'!L107/'Quarterly value'!L103-1</f>
        <v>4.2994574657303719E-2</v>
      </c>
      <c r="M107" t="s">
        <v>129</v>
      </c>
    </row>
    <row r="108" spans="1:13">
      <c r="A108" s="2">
        <v>40543</v>
      </c>
      <c r="B108" s="103">
        <f>'Quarterly value'!B108/'Quarterly value'!B104-1</f>
        <v>6.6235138133468041E-3</v>
      </c>
      <c r="C108" s="103">
        <f>'Quarterly value'!C108/'Quarterly value'!C104-1</f>
        <v>-1.437447638791034E-2</v>
      </c>
      <c r="D108" s="103">
        <f>'Quarterly value'!D108/'Quarterly value'!D104-1</f>
        <v>4.5789377409019671E-2</v>
      </c>
      <c r="E108" s="103">
        <f>'Quarterly value'!E108/'Quarterly value'!E104-1</f>
        <v>8.3015562817275734E-2</v>
      </c>
      <c r="F108" s="103">
        <f>'Quarterly value'!F108/'Quarterly value'!F104-1</f>
        <v>-6.2509998945144973E-3</v>
      </c>
      <c r="G108" s="103">
        <f>'Quarterly value'!G108/'Quarterly value'!G104-1</f>
        <v>-4.3439416649402207E-2</v>
      </c>
      <c r="H108" s="103">
        <f>'Quarterly value'!H108/'Quarterly value'!H104-1</f>
        <v>6.6973445415923649E-2</v>
      </c>
      <c r="I108" s="103">
        <f>'Quarterly value'!I108/'Quarterly value'!I104-1</f>
        <v>7.8597868893172551E-2</v>
      </c>
      <c r="J108" s="103">
        <f>'Quarterly value'!J108/'Quarterly value'!J104-1</f>
        <v>6.0351831874479123E-2</v>
      </c>
      <c r="K108" s="103">
        <f>'Quarterly value'!K108/'Quarterly value'!K104-1</f>
        <v>9.2773844231570646E-2</v>
      </c>
      <c r="L108" s="103">
        <f>'Quarterly value'!L108/'Quarterly value'!L104-1</f>
        <v>4.6648711224513972E-2</v>
      </c>
      <c r="M108" t="s">
        <v>129</v>
      </c>
    </row>
    <row r="109" spans="1:13">
      <c r="A109" s="2">
        <v>40633</v>
      </c>
      <c r="B109" s="103">
        <f>'Quarterly value'!B109/'Quarterly value'!B105-1</f>
        <v>2.097543280733527E-2</v>
      </c>
      <c r="C109" s="103">
        <f>'Quarterly value'!C109/'Quarterly value'!C105-1</f>
        <v>1.2086384292108621E-2</v>
      </c>
      <c r="D109" s="103">
        <f>'Quarterly value'!D109/'Quarterly value'!D105-1</f>
        <v>5.4245758132498212E-2</v>
      </c>
      <c r="E109" s="103">
        <f>'Quarterly value'!E109/'Quarterly value'!E105-1</f>
        <v>9.8695893421247849E-2</v>
      </c>
      <c r="F109" s="103">
        <f>'Quarterly value'!F109/'Quarterly value'!F105-1</f>
        <v>5.4548733473277933E-2</v>
      </c>
      <c r="G109" s="103">
        <f>'Quarterly value'!G109/'Quarterly value'!G105-1</f>
        <v>8.9272370239990462E-2</v>
      </c>
      <c r="H109" s="103">
        <f>'Quarterly value'!H109/'Quarterly value'!H105-1</f>
        <v>0.19942042034424778</v>
      </c>
      <c r="I109" s="103">
        <f>'Quarterly value'!I109/'Quarterly value'!I105-1</f>
        <v>7.5839464416471936E-2</v>
      </c>
      <c r="J109" s="103">
        <f>'Quarterly value'!J109/'Quarterly value'!J105-1</f>
        <v>6.857011849232042E-2</v>
      </c>
      <c r="K109" s="103">
        <f>'Quarterly value'!K109/'Quarterly value'!K105-1</f>
        <v>7.426871926593126E-2</v>
      </c>
      <c r="L109" s="103">
        <f>'Quarterly value'!L109/'Quarterly value'!L105-1</f>
        <v>4.8728652529540062E-2</v>
      </c>
      <c r="M109" t="s">
        <v>129</v>
      </c>
    </row>
    <row r="110" spans="1:13">
      <c r="A110" s="2">
        <v>40724</v>
      </c>
      <c r="B110" s="103">
        <f>'Quarterly value'!B110/'Quarterly value'!B106-1</f>
        <v>0.11351489253790703</v>
      </c>
      <c r="C110" s="103">
        <f>'Quarterly value'!C110/'Quarterly value'!C106-1</f>
        <v>3.503464344772933E-2</v>
      </c>
      <c r="D110" s="103">
        <f>'Quarterly value'!D110/'Quarterly value'!D106-1</f>
        <v>1.117859048479275E-2</v>
      </c>
      <c r="E110" s="103">
        <f>'Quarterly value'!E110/'Quarterly value'!E106-1</f>
        <v>8.6986163741911815E-2</v>
      </c>
      <c r="F110" s="103">
        <f>'Quarterly value'!F110/'Quarterly value'!F106-1</f>
        <v>7.3335860028490574E-2</v>
      </c>
      <c r="G110" s="103">
        <f>'Quarterly value'!G110/'Quarterly value'!G106-1</f>
        <v>-5.0374064542915153E-3</v>
      </c>
      <c r="H110" s="103">
        <f>'Quarterly value'!H110/'Quarterly value'!H106-1</f>
        <v>0.23696696998503164</v>
      </c>
      <c r="I110" s="103">
        <f>'Quarterly value'!I110/'Quarterly value'!I106-1</f>
        <v>8.5104204586821997E-2</v>
      </c>
      <c r="J110" s="103">
        <f>'Quarterly value'!J110/'Quarterly value'!J106-1</f>
        <v>5.546886313970445E-2</v>
      </c>
      <c r="K110" s="103">
        <f>'Quarterly value'!K110/'Quarterly value'!K106-1</f>
        <v>7.8339874023018785E-2</v>
      </c>
      <c r="L110" s="103">
        <f>'Quarterly value'!L110/'Quarterly value'!L106-1</f>
        <v>4.9843601840930729E-2</v>
      </c>
      <c r="M110" t="s">
        <v>129</v>
      </c>
    </row>
    <row r="111" spans="1:13">
      <c r="A111" s="2">
        <v>40816</v>
      </c>
      <c r="B111" s="103">
        <f>'Quarterly value'!B111/'Quarterly value'!B107-1</f>
        <v>-9.2106788730067168E-2</v>
      </c>
      <c r="C111" s="103">
        <f>'Quarterly value'!C111/'Quarterly value'!C107-1</f>
        <v>-4.1978635931168684E-2</v>
      </c>
      <c r="D111" s="103">
        <f>'Quarterly value'!D111/'Quarterly value'!D107-1</f>
        <v>-0.1620780623748721</v>
      </c>
      <c r="E111" s="103">
        <f>'Quarterly value'!E111/'Quarterly value'!E107-1</f>
        <v>-9.8846097800482369E-3</v>
      </c>
      <c r="F111" s="103">
        <f>'Quarterly value'!F111/'Quarterly value'!F107-1</f>
        <v>-5.971902045523092E-2</v>
      </c>
      <c r="G111" s="103">
        <f>'Quarterly value'!G111/'Quarterly value'!G107-1</f>
        <v>2.4816131142797904E-2</v>
      </c>
      <c r="H111" s="103">
        <f>'Quarterly value'!H111/'Quarterly value'!H107-1</f>
        <v>0.11590372148713657</v>
      </c>
      <c r="I111" s="103">
        <f>'Quarterly value'!I111/'Quarterly value'!I107-1</f>
        <v>3.9300268793895698E-2</v>
      </c>
      <c r="J111" s="103">
        <f>'Quarterly value'!J111/'Quarterly value'!J107-1</f>
        <v>9.043629148223431E-2</v>
      </c>
      <c r="K111" s="103">
        <f>'Quarterly value'!K111/'Quarterly value'!K107-1</f>
        <v>7.7854343153369365E-2</v>
      </c>
      <c r="L111" s="103">
        <f>'Quarterly value'!L111/'Quarterly value'!L107-1</f>
        <v>5.017453253275006E-2</v>
      </c>
      <c r="M111" t="s">
        <v>129</v>
      </c>
    </row>
    <row r="112" spans="1:13">
      <c r="A112" s="2">
        <v>40907</v>
      </c>
      <c r="B112" s="103">
        <f>'Quarterly value'!B112/'Quarterly value'!B108-1</f>
        <v>-0.10805946159356394</v>
      </c>
      <c r="C112" s="103">
        <f>'Quarterly value'!C112/'Quarterly value'!C108-1</f>
        <v>-5.0304353264232882E-2</v>
      </c>
      <c r="D112" s="103">
        <f>'Quarterly value'!D112/'Quarterly value'!D108-1</f>
        <v>-0.18185291317220165</v>
      </c>
      <c r="E112" s="103">
        <f>'Quarterly value'!E112/'Quarterly value'!E108-1</f>
        <v>1.6870723920550779E-2</v>
      </c>
      <c r="F112" s="103">
        <f>'Quarterly value'!F112/'Quarterly value'!F108-1</f>
        <v>-2.5050351796015113E-2</v>
      </c>
      <c r="G112" s="103">
        <f>'Quarterly value'!G112/'Quarterly value'!G108-1</f>
        <v>-1.1909053935343805E-2</v>
      </c>
      <c r="H112" s="103">
        <f>'Quarterly value'!H112/'Quarterly value'!H108-1</f>
        <v>0.10496617445577994</v>
      </c>
      <c r="I112" s="103">
        <f>'Quarterly value'!I112/'Quarterly value'!I108-1</f>
        <v>7.6839577645472223E-2</v>
      </c>
      <c r="J112" s="103">
        <f>'Quarterly value'!J112/'Quarterly value'!J108-1</f>
        <v>0.11373862090614262</v>
      </c>
      <c r="K112" s="103">
        <f>'Quarterly value'!K112/'Quarterly value'!K108-1</f>
        <v>0.10512942671113157</v>
      </c>
      <c r="L112" s="103">
        <f>'Quarterly value'!L112/'Quarterly value'!L108-1</f>
        <v>4.9994074692730539E-2</v>
      </c>
      <c r="M112" t="s">
        <v>129</v>
      </c>
    </row>
    <row r="113" spans="1:13">
      <c r="A113" s="2">
        <v>40998</v>
      </c>
      <c r="B113" s="103">
        <f>'Quarterly value'!B113/'Quarterly value'!B109-1</f>
        <v>-7.0956804243847205E-2</v>
      </c>
      <c r="C113" s="103">
        <f>'Quarterly value'!C113/'Quarterly value'!C109-1</f>
        <v>9.6575197255333034E-3</v>
      </c>
      <c r="D113" s="103">
        <f>'Quarterly value'!D113/'Quarterly value'!D109-1</f>
        <v>-8.6914080753045408E-2</v>
      </c>
      <c r="E113" s="103">
        <f>'Quarterly value'!E113/'Quarterly value'!E109-1</f>
        <v>6.7449752529943119E-2</v>
      </c>
      <c r="F113" s="103">
        <f>'Quarterly value'!F113/'Quarterly value'!F109-1</f>
        <v>5.173078953996102E-3</v>
      </c>
      <c r="G113" s="103">
        <f>'Quarterly value'!G113/'Quarterly value'!G109-1</f>
        <v>-6.3717994210230389E-2</v>
      </c>
      <c r="H113" s="103">
        <f>'Quarterly value'!H113/'Quarterly value'!H109-1</f>
        <v>0.11071823587009133</v>
      </c>
      <c r="I113" s="103">
        <f>'Quarterly value'!I113/'Quarterly value'!I109-1</f>
        <v>7.7688468269916378E-2</v>
      </c>
      <c r="J113" s="103">
        <f>'Quarterly value'!J113/'Quarterly value'!J109-1</f>
        <v>0.10003170952184948</v>
      </c>
      <c r="K113" s="103">
        <f>'Quarterly value'!K113/'Quarterly value'!K109-1</f>
        <v>0.11904612093374389</v>
      </c>
      <c r="L113" s="103">
        <f>'Quarterly value'!L113/'Quarterly value'!L109-1</f>
        <v>4.8886819959469863E-2</v>
      </c>
      <c r="M113" t="s">
        <v>129</v>
      </c>
    </row>
    <row r="114" spans="1:13">
      <c r="A114" s="2">
        <v>41089</v>
      </c>
      <c r="B114" s="103">
        <f>'Quarterly value'!B114/'Quarterly value'!B110-1</f>
        <v>-7.1548559274435264E-2</v>
      </c>
      <c r="C114" s="103">
        <f>'Quarterly value'!C114/'Quarterly value'!C110-1</f>
        <v>-1.6749028536734434E-3</v>
      </c>
      <c r="D114" s="103">
        <f>'Quarterly value'!D114/'Quarterly value'!D110-1</f>
        <v>-0.11926922056821909</v>
      </c>
      <c r="E114" s="103">
        <f>'Quarterly value'!E114/'Quarterly value'!E110-1</f>
        <v>0.10811689680524106</v>
      </c>
      <c r="F114" s="103">
        <f>'Quarterly value'!F114/'Quarterly value'!F110-1</f>
        <v>8.9267149042386196E-2</v>
      </c>
      <c r="G114" s="103">
        <f>'Quarterly value'!G114/'Quarterly value'!G110-1</f>
        <v>-6.7719473034072553E-2</v>
      </c>
      <c r="H114" s="103">
        <f>'Quarterly value'!H114/'Quarterly value'!H110-1</f>
        <v>7.4693162759900567E-2</v>
      </c>
      <c r="I114" s="103">
        <f>'Quarterly value'!I114/'Quarterly value'!I110-1</f>
        <v>4.3591759710646327E-2</v>
      </c>
      <c r="J114" s="103">
        <f>'Quarterly value'!J114/'Quarterly value'!J110-1</f>
        <v>0.12409928312649421</v>
      </c>
      <c r="K114" s="103">
        <f>'Quarterly value'!K114/'Quarterly value'!K110-1</f>
        <v>0.11584629264339319</v>
      </c>
      <c r="L114" s="103">
        <f>'Quarterly value'!L114/'Quarterly value'!L110-1</f>
        <v>4.7004916653701656E-2</v>
      </c>
      <c r="M114" t="s">
        <v>129</v>
      </c>
    </row>
    <row r="115" spans="1:13">
      <c r="A115" s="2">
        <v>41180</v>
      </c>
      <c r="B115" s="103">
        <f>'Quarterly value'!B115/'Quarterly value'!B111-1</f>
        <v>0.14979001714350204</v>
      </c>
      <c r="C115" s="103">
        <f>'Quarterly value'!C115/'Quarterly value'!C111-1</f>
        <v>0.14324250162315399</v>
      </c>
      <c r="D115" s="103">
        <f>'Quarterly value'!D115/'Quarterly value'!D111-1</f>
        <v>9.6544722590262033E-2</v>
      </c>
      <c r="E115" s="103">
        <f>'Quarterly value'!E115/'Quarterly value'!E111-1</f>
        <v>0.2171040478748929</v>
      </c>
      <c r="F115" s="103">
        <f>'Quarterly value'!F115/'Quarterly value'!F111-1</f>
        <v>0.27848159238418146</v>
      </c>
      <c r="G115" s="103">
        <f>'Quarterly value'!G115/'Quarterly value'!G111-1</f>
        <v>5.3647641504749988E-2</v>
      </c>
      <c r="H115" s="103">
        <f>'Quarterly value'!H115/'Quarterly value'!H111-1</f>
        <v>5.7636346115376824E-2</v>
      </c>
      <c r="I115" s="103">
        <f>'Quarterly value'!I115/'Quarterly value'!I111-1</f>
        <v>7.1112733340285672E-2</v>
      </c>
      <c r="J115" s="103">
        <f>'Quarterly value'!J115/'Quarterly value'!J111-1</f>
        <v>9.5657388539443389E-2</v>
      </c>
      <c r="K115" s="103">
        <f>'Quarterly value'!K115/'Quarterly value'!K111-1</f>
        <v>0.10061878647467659</v>
      </c>
      <c r="L115" s="103">
        <f>'Quarterly value'!L115/'Quarterly value'!L111-1</f>
        <v>4.3606161412022004E-2</v>
      </c>
      <c r="M115" t="s">
        <v>129</v>
      </c>
    </row>
    <row r="116" spans="1:13">
      <c r="A116" s="2">
        <v>41274</v>
      </c>
      <c r="B116" s="103">
        <f>'Quarterly value'!B116/'Quarterly value'!B112-1</f>
        <v>0.20772504530204561</v>
      </c>
      <c r="C116" s="103">
        <f>'Quarterly value'!C116/'Quarterly value'!C112-1</f>
        <v>0.1507800092907392</v>
      </c>
      <c r="D116" s="103">
        <f>'Quarterly value'!D116/'Quarterly value'!D112-1</f>
        <v>0.17141748506856613</v>
      </c>
      <c r="E116" s="103">
        <f>'Quarterly value'!E116/'Quarterly value'!E112-1</f>
        <v>0.22178122901075703</v>
      </c>
      <c r="F116" s="103">
        <f>'Quarterly value'!F116/'Quarterly value'!F112-1</f>
        <v>0.32713726188383618</v>
      </c>
      <c r="G116" s="103">
        <f>'Quarterly value'!G116/'Quarterly value'!G112-1</f>
        <v>-1.1762995431434331E-2</v>
      </c>
      <c r="H116" s="103">
        <f>'Quarterly value'!H116/'Quarterly value'!H112-1</f>
        <v>-1.3351944590805909E-2</v>
      </c>
      <c r="I116" s="103">
        <f>'Quarterly value'!I116/'Quarterly value'!I112-1</f>
        <v>5.8873242304833484E-2</v>
      </c>
      <c r="J116" s="103">
        <f>'Quarterly value'!J116/'Quarterly value'!J112-1</f>
        <v>7.7038707252913063E-2</v>
      </c>
      <c r="K116" s="103">
        <f>'Quarterly value'!K116/'Quarterly value'!K112-1</f>
        <v>9.6608708147722488E-2</v>
      </c>
      <c r="L116" s="103">
        <f>'Quarterly value'!L116/'Quarterly value'!L112-1</f>
        <v>3.9689033820124786E-2</v>
      </c>
      <c r="M116" t="s">
        <v>129</v>
      </c>
    </row>
    <row r="117" spans="1:13">
      <c r="A117" s="2">
        <v>41362</v>
      </c>
      <c r="B117" s="103">
        <f>'Quarterly value'!B117/'Quarterly value'!B113-1</f>
        <v>0.21626888079729079</v>
      </c>
      <c r="C117" s="103">
        <f>'Quarterly value'!C117/'Quarterly value'!C113-1</f>
        <v>0.11816970677859895</v>
      </c>
      <c r="D117" s="103">
        <f>'Quarterly value'!D117/'Quarterly value'!D113-1</f>
        <v>1.6667781048500085E-2</v>
      </c>
      <c r="E117" s="103">
        <f>'Quarterly value'!E117/'Quarterly value'!E113-1</f>
        <v>0.195150792383884</v>
      </c>
      <c r="F117" s="103">
        <f>'Quarterly value'!F117/'Quarterly value'!F113-1</f>
        <v>0.31034320527459291</v>
      </c>
      <c r="G117" s="103">
        <f>'Quarterly value'!G117/'Quarterly value'!G113-1</f>
        <v>-5.5658752001156331E-2</v>
      </c>
      <c r="H117" s="103">
        <f>'Quarterly value'!H117/'Quarterly value'!H113-1</f>
        <v>1.233635670232669E-2</v>
      </c>
      <c r="I117" s="103">
        <f>'Quarterly value'!I117/'Quarterly value'!I113-1</f>
        <v>6.9090653915170552E-2</v>
      </c>
      <c r="J117" s="103">
        <f>'Quarterly value'!J117/'Quarterly value'!J113-1</f>
        <v>7.0402861375588932E-2</v>
      </c>
      <c r="K117" s="103">
        <f>'Quarterly value'!K117/'Quarterly value'!K113-1</f>
        <v>8.6336800674726266E-2</v>
      </c>
      <c r="L117" s="103">
        <f>'Quarterly value'!L117/'Quarterly value'!L113-1</f>
        <v>3.5830553968401624E-2</v>
      </c>
    </row>
    <row r="118" spans="1:13">
      <c r="A118" s="2">
        <v>41453</v>
      </c>
      <c r="B118" s="103">
        <f>'Quarterly value'!B118/'Quarterly value'!B114-1</f>
        <v>0.24276849976636639</v>
      </c>
      <c r="C118" s="103">
        <f>'Quarterly value'!C118/'Quarterly value'!C114-1</f>
        <v>0.33566690993643378</v>
      </c>
      <c r="D118" s="103">
        <f>'Quarterly value'!D118/'Quarterly value'!D114-1</f>
        <v>0.15600931057453882</v>
      </c>
      <c r="E118" s="103">
        <f>'Quarterly value'!E118/'Quarterly value'!E114-1</f>
        <v>0.24921545404006373</v>
      </c>
      <c r="F118" s="103">
        <f>'Quarterly value'!F118/'Quarterly value'!F114-1</f>
        <v>0.23908089259375287</v>
      </c>
      <c r="G118" s="103">
        <f>'Quarterly value'!G118/'Quarterly value'!G114-1</f>
        <v>0.14266706157057829</v>
      </c>
      <c r="H118" s="103">
        <f>'Quarterly value'!H118/'Quarterly value'!H114-1</f>
        <v>-1.3048999027721053E-2</v>
      </c>
      <c r="I118" s="103">
        <f>'Quarterly value'!I118/'Quarterly value'!I114-1</f>
        <v>0.13712666887676694</v>
      </c>
      <c r="J118" s="103">
        <f>'Quarterly value'!J118/'Quarterly value'!J114-1</f>
        <v>2.7774920557857463E-2</v>
      </c>
      <c r="K118" s="103">
        <f>'Quarterly value'!K118/'Quarterly value'!K114-1</f>
        <v>4.590739040467029E-2</v>
      </c>
      <c r="L118" s="103">
        <f>'Quarterly value'!L118/'Quarterly value'!L114-1</f>
        <v>3.2789924873133813E-2</v>
      </c>
    </row>
    <row r="119" spans="1:13">
      <c r="A119" s="2">
        <v>41547</v>
      </c>
      <c r="B119" s="103">
        <f>'Quarterly value'!B119/'Quarterly value'!B115-1</f>
        <v>0.25065398313414211</v>
      </c>
      <c r="C119" s="103">
        <f>'Quarterly value'!C119/'Quarterly value'!C115-1</f>
        <v>0.34458567887549107</v>
      </c>
      <c r="D119" s="103">
        <f>'Quarterly value'!D119/'Quarterly value'!D115-1</f>
        <v>0.126889870319564</v>
      </c>
      <c r="E119" s="103">
        <f>'Quarterly value'!E119/'Quarterly value'!E115-1</f>
        <v>0.19894454566575948</v>
      </c>
      <c r="F119" s="103">
        <f>'Quarterly value'!F119/'Quarterly value'!F115-1</f>
        <v>0.17582256089279058</v>
      </c>
      <c r="G119" s="103">
        <f>'Quarterly value'!G119/'Quarterly value'!G115-1</f>
        <v>6.6034630849596043E-2</v>
      </c>
      <c r="H119" s="103">
        <f>'Quarterly value'!H119/'Quarterly value'!H115-1</f>
        <v>4.6054478665277898E-2</v>
      </c>
      <c r="I119" s="103">
        <f>'Quarterly value'!I119/'Quarterly value'!I115-1</f>
        <v>0.13182875892083468</v>
      </c>
      <c r="J119" s="103">
        <f>'Quarterly value'!J119/'Quarterly value'!J115-1</f>
        <v>1.8213726188955226E-2</v>
      </c>
      <c r="K119" s="103">
        <f>'Quarterly value'!K119/'Quarterly value'!K115-1</f>
        <v>3.1508126831867767E-2</v>
      </c>
      <c r="L119" s="103">
        <f>'Quarterly value'!L119/'Quarterly value'!L115-1</f>
        <v>3.063664642815711E-2</v>
      </c>
    </row>
    <row r="120" spans="1:13">
      <c r="A120" s="2">
        <v>41639</v>
      </c>
      <c r="B120" s="103">
        <f>'Quarterly value'!B120/'Quarterly value'!B116-1</f>
        <v>0.21081624491017115</v>
      </c>
      <c r="C120" s="103">
        <f>'Quarterly value'!C120/'Quarterly value'!C116-1</f>
        <v>0.47801221331118127</v>
      </c>
      <c r="D120" s="103">
        <f>'Quarterly value'!D120/'Quarterly value'!D116-1</f>
        <v>0.13414869840826893</v>
      </c>
      <c r="E120" s="103">
        <f>'Quarterly value'!E120/'Quarterly value'!E116-1</f>
        <v>0.19301752630157698</v>
      </c>
      <c r="F120" s="103">
        <f>'Quarterly value'!F120/'Quarterly value'!F116-1</f>
        <v>8.8427581734409566E-2</v>
      </c>
      <c r="G120" s="103">
        <f>'Quarterly value'!G120/'Quarterly value'!G116-1</f>
        <v>0.14632148155753244</v>
      </c>
      <c r="H120" s="103">
        <f>'Quarterly value'!H120/'Quarterly value'!H116-1</f>
        <v>8.7498533878977547E-2</v>
      </c>
      <c r="I120" s="103">
        <f>'Quarterly value'!I120/'Quarterly value'!I116-1</f>
        <v>0.22762108988104979</v>
      </c>
      <c r="J120" s="103">
        <f>'Quarterly value'!J120/'Quarterly value'!J116-1</f>
        <v>1.9857480272692962E-2</v>
      </c>
      <c r="K120" s="103">
        <f>'Quarterly value'!K120/'Quarterly value'!K116-1</f>
        <v>2.268289806455015E-2</v>
      </c>
      <c r="L120" s="103">
        <f>'Quarterly value'!L120/'Quarterly value'!L116-1</f>
        <v>2.8659860429051554E-2</v>
      </c>
    </row>
    <row r="121" spans="1:13">
      <c r="A121" s="2">
        <v>41729</v>
      </c>
      <c r="B121" s="103">
        <f>'Quarterly value'!B121/'Quarterly value'!B117-1</f>
        <v>0.13995988755939304</v>
      </c>
      <c r="C121" s="103">
        <f>'Quarterly value'!C121/'Quarterly value'!C117-1</f>
        <v>0.34661721277271851</v>
      </c>
      <c r="D121" s="103">
        <f>'Quarterly value'!D121/'Quarterly value'!D117-1</f>
        <v>0.11276864476912096</v>
      </c>
      <c r="E121" s="103">
        <f>'Quarterly value'!E121/'Quarterly value'!E117-1</f>
        <v>0.14969887992758246</v>
      </c>
      <c r="F121" s="103">
        <f>'Quarterly value'!F121/'Quarterly value'!F117-1</f>
        <v>6.360854131819571E-2</v>
      </c>
      <c r="G121" s="103">
        <f>'Quarterly value'!G121/'Quarterly value'!G117-1</f>
        <v>0.13757181819554209</v>
      </c>
      <c r="H121" s="103">
        <f>'Quarterly value'!H121/'Quarterly value'!H117-1</f>
        <v>6.0759058252555009E-2</v>
      </c>
      <c r="I121" s="103">
        <f>'Quarterly value'!I121/'Quarterly value'!I117-1</f>
        <v>0.23719818088049127</v>
      </c>
      <c r="J121" s="103">
        <f>'Quarterly value'!J121/'Quarterly value'!J117-1</f>
        <v>3.2975248466595053E-2</v>
      </c>
      <c r="K121" s="103">
        <f>'Quarterly value'!K121/'Quarterly value'!K117-1</f>
        <v>3.6839108718718316E-2</v>
      </c>
      <c r="L121" s="103">
        <f>'Quarterly value'!L121/'Quarterly value'!L117-1</f>
        <v>2.7657513774237197E-2</v>
      </c>
    </row>
    <row r="122" spans="1:13">
      <c r="A122" s="2">
        <v>41820</v>
      </c>
      <c r="B122" s="103">
        <f>'Quarterly value'!B122/'Quarterly value'!B118-1</f>
        <v>0.1738449866695928</v>
      </c>
      <c r="C122" s="103">
        <f>'Quarterly value'!C122/'Quarterly value'!C118-1</f>
        <v>0.20946871208715523</v>
      </c>
      <c r="D122" s="103">
        <f>'Quarterly value'!D122/'Quarterly value'!D118-1</f>
        <v>0.11220662351465438</v>
      </c>
      <c r="E122" s="103">
        <f>'Quarterly value'!E122/'Quarterly value'!E118-1</f>
        <v>0.11940607637966671</v>
      </c>
      <c r="F122" s="103">
        <f>'Quarterly value'!F122/'Quarterly value'!F118-1</f>
        <v>0.1384893740167199</v>
      </c>
      <c r="G122" s="103">
        <f>'Quarterly value'!G122/'Quarterly value'!G118-1</f>
        <v>7.0692915962810021E-2</v>
      </c>
      <c r="H122" s="103">
        <f>'Quarterly value'!H122/'Quarterly value'!H118-1</f>
        <v>8.3111164274552563E-2</v>
      </c>
      <c r="I122" s="103">
        <f>'Quarterly value'!I122/'Quarterly value'!I118-1</f>
        <v>0.22402445380898106</v>
      </c>
      <c r="J122" s="103">
        <f>'Quarterly value'!J122/'Quarterly value'!J118-1</f>
        <v>6.0858100958235184E-2</v>
      </c>
      <c r="K122" s="103">
        <f>'Quarterly value'!K122/'Quarterly value'!K118-1</f>
        <v>7.7591289650564166E-2</v>
      </c>
      <c r="L122" s="103">
        <f>'Quarterly value'!L122/'Quarterly value'!L118-1</f>
        <v>2.6820069724032392E-2</v>
      </c>
    </row>
    <row r="123" spans="1:13">
      <c r="A123" s="2">
        <v>41912</v>
      </c>
      <c r="B123" s="103">
        <f>'Quarterly value'!B123/'Quarterly value'!B119-1</f>
        <v>6.3485270229686419E-2</v>
      </c>
      <c r="C123" s="103">
        <f>'Quarterly value'!C123/'Quarterly value'!C119-1</f>
        <v>0.20531692069155727</v>
      </c>
      <c r="D123" s="103">
        <f>'Quarterly value'!D123/'Quarterly value'!D119-1</f>
        <v>0.11835872158125382</v>
      </c>
      <c r="E123" s="103">
        <f>'Quarterly value'!E123/'Quarterly value'!E119-1</f>
        <v>0.18479584857819531</v>
      </c>
      <c r="F123" s="103">
        <f>'Quarterly value'!F123/'Quarterly value'!F119-1</f>
        <v>0.14487108400981907</v>
      </c>
      <c r="G123" s="103">
        <f>'Quarterly value'!G123/'Quarterly value'!G119-1</f>
        <v>-1.4358419299465131E-2</v>
      </c>
      <c r="H123" s="103">
        <f>'Quarterly value'!H123/'Quarterly value'!H119-1</f>
        <v>8.0527858025135846E-2</v>
      </c>
      <c r="I123" s="103">
        <f>'Quarterly value'!I123/'Quarterly value'!I119-1</f>
        <v>0.27110770845340615</v>
      </c>
      <c r="J123" s="103">
        <f>'Quarterly value'!J123/'Quarterly value'!J119-1</f>
        <v>6.0180226346117749E-2</v>
      </c>
      <c r="K123" s="103">
        <f>'Quarterly value'!K123/'Quarterly value'!K119-1</f>
        <v>8.1123668065870236E-2</v>
      </c>
      <c r="L123" s="103">
        <f>'Quarterly value'!L123/'Quarterly value'!L119-1</f>
        <v>2.6341011913643353E-2</v>
      </c>
    </row>
    <row r="124" spans="1:13">
      <c r="A124" s="2">
        <v>42004</v>
      </c>
      <c r="B124" s="103">
        <f>'Quarterly value'!B124/'Quarterly value'!B120-1</f>
        <v>5.7830281079335411E-2</v>
      </c>
      <c r="C124" s="103">
        <f>'Quarterly value'!C124/'Quarterly value'!C120-1</f>
        <v>0.15340480528915146</v>
      </c>
      <c r="D124" s="103">
        <f>'Quarterly value'!D124/'Quarterly value'!D120-1</f>
        <v>7.337974674606218E-2</v>
      </c>
      <c r="E124" s="103">
        <f>'Quarterly value'!E124/'Quarterly value'!E120-1</f>
        <v>0.34255302111728159</v>
      </c>
      <c r="F124" s="103">
        <f>'Quarterly value'!F124/'Quarterly value'!F120-1</f>
        <v>0.27806708415188464</v>
      </c>
      <c r="G124" s="103">
        <f>'Quarterly value'!G124/'Quarterly value'!G120-1</f>
        <v>-0.26819819924502664</v>
      </c>
      <c r="H124" s="103">
        <f>'Quarterly value'!H124/'Quarterly value'!H120-1</f>
        <v>7.7567091988849368E-2</v>
      </c>
      <c r="I124" s="103">
        <f>'Quarterly value'!I124/'Quarterly value'!I120-1</f>
        <v>0.22377490913648312</v>
      </c>
      <c r="J124" s="103">
        <f>'Quarterly value'!J124/'Quarterly value'!J120-1</f>
        <v>9.809765552524663E-2</v>
      </c>
      <c r="K124" s="103">
        <f>'Quarterly value'!K124/'Quarterly value'!K120-1</f>
        <v>0.10371072728204589</v>
      </c>
      <c r="L124" s="103">
        <f>'Quarterly value'!L124/'Quarterly value'!L120-1</f>
        <v>2.6924144793128324E-2</v>
      </c>
    </row>
    <row r="125" spans="1:13">
      <c r="A125" s="2">
        <v>42094</v>
      </c>
      <c r="B125" s="103">
        <f>'Quarterly value'!B125/'Quarterly value'!B121-1</f>
        <v>0.14257416962004688</v>
      </c>
      <c r="C125" s="103">
        <f>'Quarterly value'!C125/'Quarterly value'!C121-1</f>
        <v>0.29336187632040067</v>
      </c>
      <c r="D125" s="103">
        <f>'Quarterly value'!D125/'Quarterly value'!D121-1</f>
        <v>0.22282702340351945</v>
      </c>
      <c r="E125" s="103">
        <f>'Quarterly value'!E125/'Quarterly value'!E121-1</f>
        <v>0.44242383372747374</v>
      </c>
      <c r="F125" s="103">
        <f>'Quarterly value'!F125/'Quarterly value'!F121-1</f>
        <v>0.3455154923832997</v>
      </c>
      <c r="G125" s="103">
        <f>'Quarterly value'!G125/'Quarterly value'!G121-1</f>
        <v>-0.27591524704850989</v>
      </c>
      <c r="H125" s="103">
        <f>'Quarterly value'!H125/'Quarterly value'!H121-1</f>
        <v>6.7818630353942311E-2</v>
      </c>
      <c r="I125" s="103">
        <f>'Quarterly value'!I125/'Quarterly value'!I121-1</f>
        <v>0.26545198232543332</v>
      </c>
      <c r="J125" s="103">
        <f>'Quarterly value'!J125/'Quarterly value'!J121-1</f>
        <v>0.11126992567996941</v>
      </c>
      <c r="K125" s="103">
        <f>'Quarterly value'!K125/'Quarterly value'!K121-1</f>
        <v>0.10250970310374474</v>
      </c>
      <c r="L125" s="103">
        <f>'Quarterly value'!L125/'Quarterly value'!L121-1</f>
        <v>2.7171558928716255E-2</v>
      </c>
    </row>
    <row r="126" spans="1:13">
      <c r="A126" s="2">
        <v>42185</v>
      </c>
      <c r="B126" s="103">
        <f>'Quarterly value'!B126/'Quarterly value'!B122-1</f>
        <v>5.5509253159226724E-2</v>
      </c>
      <c r="C126" s="103">
        <f>'Quarterly value'!C126/'Quarterly value'!C122-1</f>
        <v>0.25221296667153514</v>
      </c>
      <c r="D126" s="103">
        <f>'Quarterly value'!D126/'Quarterly value'!D122-1</f>
        <v>0.1694068084088447</v>
      </c>
      <c r="E126" s="103">
        <f>'Quarterly value'!E126/'Quarterly value'!E122-1</f>
        <v>0.24489426841134065</v>
      </c>
      <c r="F126" s="103">
        <f>'Quarterly value'!F126/'Quarterly value'!F122-1</f>
        <v>0.197898347513358</v>
      </c>
      <c r="G126" s="103">
        <f>'Quarterly value'!G126/'Quarterly value'!G122-1</f>
        <v>-0.22402565633010196</v>
      </c>
      <c r="H126" s="103">
        <f>'Quarterly value'!H126/'Quarterly value'!H122-1</f>
        <v>8.5320351092911251E-2</v>
      </c>
      <c r="I126" s="103">
        <f>'Quarterly value'!I126/'Quarterly value'!I122-1</f>
        <v>0.23062987636321641</v>
      </c>
      <c r="J126" s="103">
        <f>'Quarterly value'!J126/'Quarterly value'!J122-1</f>
        <v>5.62763048329189E-2</v>
      </c>
      <c r="K126" s="103">
        <f>'Quarterly value'!K126/'Quarterly value'!K122-1</f>
        <v>5.6161468782296442E-2</v>
      </c>
      <c r="L126" s="103">
        <f>'Quarterly value'!L126/'Quarterly value'!L122-1</f>
        <v>2.6038941231031121E-2</v>
      </c>
    </row>
    <row r="127" spans="1:13">
      <c r="A127" s="2">
        <v>42277</v>
      </c>
      <c r="B127" s="103">
        <f>'Quarterly value'!B127/'Quarterly value'!B123-1</f>
        <v>-1.4724039887851204E-2</v>
      </c>
      <c r="C127" s="103">
        <f>'Quarterly value'!C127/'Quarterly value'!C123-1</f>
        <v>0.18913387518604785</v>
      </c>
      <c r="D127" s="103">
        <f>'Quarterly value'!D127/'Quarterly value'!D123-1</f>
        <v>9.5184453689380888E-3</v>
      </c>
      <c r="E127" s="103">
        <f>'Quarterly value'!E127/'Quarterly value'!E123-1</f>
        <v>0.31039244997633708</v>
      </c>
      <c r="F127" s="103">
        <f>'Quarterly value'!F127/'Quarterly value'!F123-1</f>
        <v>0.17423099872816095</v>
      </c>
      <c r="G127" s="103">
        <f>'Quarterly value'!G127/'Quarterly value'!G123-1</f>
        <v>-0.27409014850882629</v>
      </c>
      <c r="H127" s="103">
        <f>'Quarterly value'!H127/'Quarterly value'!H123-1</f>
        <v>6.3272507544244627E-2</v>
      </c>
      <c r="I127" s="103">
        <f>'Quarterly value'!I127/'Quarterly value'!I123-1</f>
        <v>0.19428146042702932</v>
      </c>
      <c r="J127" s="103">
        <f>'Quarterly value'!J127/'Quarterly value'!J123-1</f>
        <v>6.9135756330000353E-2</v>
      </c>
      <c r="K127" s="103">
        <f>'Quarterly value'!K127/'Quarterly value'!K123-1</f>
        <v>5.7164360977707496E-2</v>
      </c>
      <c r="L127" s="103">
        <f>'Quarterly value'!L127/'Quarterly value'!L123-1</f>
        <v>2.4898668210770136E-2</v>
      </c>
    </row>
    <row r="128" spans="1:13">
      <c r="A128" s="2">
        <v>42369</v>
      </c>
      <c r="B128" s="103">
        <f>'Quarterly value'!B128/'Quarterly value'!B124-1</f>
        <v>1.4860059904316714E-2</v>
      </c>
      <c r="C128" s="103">
        <f>'Quarterly value'!C128/'Quarterly value'!C124-1</f>
        <v>0.1211924301700944</v>
      </c>
      <c r="D128" s="103">
        <f>'Quarterly value'!D128/'Quarterly value'!D124-1</f>
        <v>-3.9404569963837011E-2</v>
      </c>
      <c r="E128" s="103">
        <f>'Quarterly value'!E128/'Quarterly value'!E124-1</f>
        <v>0.13146018769664836</v>
      </c>
      <c r="F128" s="103">
        <f>'Quarterly value'!F128/'Quarterly value'!F124-1</f>
        <v>0.12588471794078071</v>
      </c>
      <c r="G128" s="103">
        <f>'Quarterly value'!G128/'Quarterly value'!G124-1</f>
        <v>-0.24476813257019781</v>
      </c>
      <c r="H128" s="103">
        <f>'Quarterly value'!H128/'Quarterly value'!H124-1</f>
        <v>7.4259029858716463E-2</v>
      </c>
      <c r="I128" s="103">
        <f>'Quarterly value'!I128/'Quarterly value'!I124-1</f>
        <v>0.19100440370730709</v>
      </c>
      <c r="J128" s="103">
        <f>'Quarterly value'!J128/'Quarterly value'!J124-1</f>
        <v>2.5863174305308378E-2</v>
      </c>
      <c r="K128" s="103">
        <f>'Quarterly value'!K128/'Quarterly value'!K124-1</f>
        <v>3.3469548863451548E-2</v>
      </c>
      <c r="L128" s="103">
        <f>'Quarterly value'!L128/'Quarterly value'!L124-1</f>
        <v>2.3310268556216762E-2</v>
      </c>
    </row>
    <row r="129" spans="1:12">
      <c r="A129" s="2">
        <v>42460</v>
      </c>
      <c r="B129" s="103">
        <f>'Quarterly value'!B129/'Quarterly value'!B125-1</f>
        <v>-0.11258223510145959</v>
      </c>
      <c r="C129" s="103">
        <f>'Quarterly value'!C129/'Quarterly value'!C125-1</f>
        <v>-3.5649452844823015E-2</v>
      </c>
      <c r="D129" s="103">
        <f>'Quarterly value'!D129/'Quarterly value'!D125-1</f>
        <v>-0.12306166263230278</v>
      </c>
      <c r="E129" s="103">
        <f>'Quarterly value'!E129/'Quarterly value'!E125-1</f>
        <v>3.1365397006921425E-2</v>
      </c>
      <c r="F129" s="103">
        <f>'Quarterly value'!F129/'Quarterly value'!F125-1</f>
        <v>9.4170793143044884E-2</v>
      </c>
      <c r="G129" s="103">
        <f>'Quarterly value'!G129/'Quarterly value'!G125-1</f>
        <v>-0.29161911622872483</v>
      </c>
      <c r="H129" s="103">
        <f>'Quarterly value'!H129/'Quarterly value'!H125-1</f>
        <v>6.9454715935427958E-2</v>
      </c>
      <c r="I129" s="103">
        <f>'Quarterly value'!I129/'Quarterly value'!I125-1</f>
        <v>8.7024226634324631E-2</v>
      </c>
      <c r="J129" s="103">
        <f>'Quarterly value'!J129/'Quarterly value'!J125-1</f>
        <v>1.965869350839311E-2</v>
      </c>
      <c r="K129" s="103">
        <f>'Quarterly value'!K129/'Quarterly value'!K125-1</f>
        <v>4.5074312622392476E-2</v>
      </c>
      <c r="L129" s="103">
        <f>'Quarterly value'!L129/'Quarterly value'!L125-1</f>
        <v>2.2434933192839734E-2</v>
      </c>
    </row>
    <row r="130" spans="1:12">
      <c r="A130" s="2">
        <v>42551</v>
      </c>
      <c r="B130" s="103">
        <f>'Quarterly value'!B130/'Quarterly value'!B126-1</f>
        <v>-1.2176326948540761E-2</v>
      </c>
      <c r="C130" s="103">
        <f>'Quarterly value'!C130/'Quarterly value'!C126-1</f>
        <v>9.5766366616216736E-3</v>
      </c>
      <c r="D130" s="103">
        <f>'Quarterly value'!D130/'Quarterly value'!D126-1</f>
        <v>-8.8689663543703223E-2</v>
      </c>
      <c r="E130" s="103">
        <f>'Quarterly value'!E130/'Quarterly value'!E126-1</f>
        <v>0.21610564215926864</v>
      </c>
      <c r="F130" s="103">
        <f>'Quarterly value'!F130/'Quarterly value'!F126-1</f>
        <v>0.21651358921119446</v>
      </c>
      <c r="G130" s="103">
        <f>'Quarterly value'!G130/'Quarterly value'!G126-1</f>
        <v>-0.23700142034554739</v>
      </c>
      <c r="H130" s="103">
        <f>'Quarterly value'!H130/'Quarterly value'!H126-1</f>
        <v>1.9244874976819482E-2</v>
      </c>
      <c r="I130" s="103">
        <f>'Quarterly value'!I130/'Quarterly value'!I126-1</f>
        <v>0.11203777015336791</v>
      </c>
      <c r="J130" s="103">
        <f>'Quarterly value'!J130/'Quarterly value'!J126-1</f>
        <v>7.023427346696276E-2</v>
      </c>
      <c r="K130" s="103">
        <f>'Quarterly value'!K130/'Quarterly value'!K126-1</f>
        <v>9.336664210720258E-2</v>
      </c>
      <c r="L130" s="103">
        <f>'Quarterly value'!L130/'Quarterly value'!L126-1</f>
        <v>2.2374395507383182E-2</v>
      </c>
    </row>
    <row r="131" spans="1:12">
      <c r="A131" s="2">
        <v>42643</v>
      </c>
      <c r="B131" s="103">
        <f>'Quarterly value'!B131/'Quarterly value'!B127-1</f>
        <v>0.11909282047638281</v>
      </c>
      <c r="C131" s="103">
        <f>'Quarterly value'!C131/'Quarterly value'!C127-1</f>
        <v>2.8021534939810078E-2</v>
      </c>
      <c r="D131" s="103">
        <f>'Quarterly value'!D131/'Quarterly value'!D127-1</f>
        <v>7.5574147762625721E-2</v>
      </c>
      <c r="E131" s="103">
        <f>'Quarterly value'!E131/'Quarterly value'!E127-1</f>
        <v>8.4327005604278638E-2</v>
      </c>
      <c r="F131" s="103">
        <f>'Quarterly value'!F131/'Quarterly value'!F127-1</f>
        <v>0.20441529061304387</v>
      </c>
      <c r="G131" s="103">
        <f>'Quarterly value'!G131/'Quarterly value'!G127-1</f>
        <v>-0.19441431453797442</v>
      </c>
      <c r="H131" s="103">
        <f>'Quarterly value'!H131/'Quarterly value'!H127-1</f>
        <v>1.4223674078965187E-2</v>
      </c>
      <c r="I131" s="103">
        <f>'Quarterly value'!I131/'Quarterly value'!I127-1</f>
        <v>0.10516056280564157</v>
      </c>
      <c r="J131" s="103">
        <f>'Quarterly value'!J131/'Quarterly value'!J127-1</f>
        <v>5.7043399258278393E-2</v>
      </c>
      <c r="K131" s="103">
        <f>'Quarterly value'!K131/'Quarterly value'!K127-1</f>
        <v>8.2147337017324462E-2</v>
      </c>
      <c r="L131" s="103">
        <f>'Quarterly value'!L131/'Quarterly value'!L127-1</f>
        <v>2.1788265282630448E-2</v>
      </c>
    </row>
    <row r="132" spans="1:12">
      <c r="A132" s="2">
        <v>42734</v>
      </c>
      <c r="B132" s="103">
        <f>'Quarterly value'!B132/'Quarterly value'!B128-1</f>
        <v>0.12202240739281311</v>
      </c>
      <c r="C132" s="103">
        <f>'Quarterly value'!C132/'Quarterly value'!C128-1</f>
        <v>8.6684543546126314E-2</v>
      </c>
      <c r="D132" s="103">
        <f>'Quarterly value'!D132/'Quarterly value'!D128-1</f>
        <v>0.12135854004106106</v>
      </c>
      <c r="E132" s="103">
        <f>'Quarterly value'!E132/'Quarterly value'!E128-1</f>
        <v>7.412073950253939E-2</v>
      </c>
      <c r="F132" s="103">
        <f>'Quarterly value'!F132/'Quarterly value'!F128-1</f>
        <v>0.12715960281458916</v>
      </c>
      <c r="G132" s="103">
        <f>'Quarterly value'!G132/'Quarterly value'!G128-1</f>
        <v>0.11895777297653809</v>
      </c>
      <c r="H132" s="103">
        <f>'Quarterly value'!H132/'Quarterly value'!H128-1</f>
        <v>7.8825410270901841E-3</v>
      </c>
      <c r="I132" s="103">
        <f>'Quarterly value'!I132/'Quarterly value'!I128-1</f>
        <v>7.8641178462216299E-2</v>
      </c>
      <c r="J132" s="103">
        <f>'Quarterly value'!J132/'Quarterly value'!J128-1</f>
        <v>2.9295206766142057E-2</v>
      </c>
      <c r="K132" s="103">
        <f>'Quarterly value'!K132/'Quarterly value'!K128-1</f>
        <v>5.2376405567225781E-2</v>
      </c>
      <c r="L132" s="103">
        <f>'Quarterly value'!L132/'Quarterly value'!L128-1</f>
        <v>2.0693415990690189E-2</v>
      </c>
    </row>
    <row r="133" spans="1:12">
      <c r="A133" s="2">
        <v>42825</v>
      </c>
      <c r="B133" s="103">
        <f>'Quarterly value'!B133/'Quarterly value'!B129-1</f>
        <v>0.22387678212167894</v>
      </c>
      <c r="C133" s="103">
        <f>'Quarterly value'!C133/'Quarterly value'!C129-1</f>
        <v>0.16403157459875817</v>
      </c>
      <c r="D133" s="103">
        <f>'Quarterly value'!D133/'Quarterly value'!D129-1</f>
        <v>0.18639200851074977</v>
      </c>
      <c r="E133" s="103">
        <f>'Quarterly value'!E133/'Quarterly value'!E129-1</f>
        <v>2.2671794198765749E-2</v>
      </c>
      <c r="F133" s="103">
        <f>'Quarterly value'!F133/'Quarterly value'!F129-1</f>
        <v>6.9923471325053832E-2</v>
      </c>
      <c r="G133" s="103">
        <f>'Quarterly value'!G133/'Quarterly value'!G129-1</f>
        <v>9.355682066194726E-2</v>
      </c>
      <c r="H133" s="103">
        <f>'Quarterly value'!H133/'Quarterly value'!H129-1</f>
        <v>2.800640541722621E-2</v>
      </c>
      <c r="I133" s="103">
        <f>'Quarterly value'!I133/'Quarterly value'!I129-1</f>
        <v>0.12564533458221994</v>
      </c>
      <c r="J133" s="103">
        <f>'Quarterly value'!J133/'Quarterly value'!J129-1</f>
        <v>2.0990658568956988E-2</v>
      </c>
      <c r="K133" s="103">
        <f>'Quarterly value'!K133/'Quarterly value'!K129-1</f>
        <v>2.1623612239372036E-2</v>
      </c>
      <c r="L133" s="103">
        <f>'Quarterly value'!L133/'Quarterly value'!L129-1</f>
        <v>1.9267856557521945E-2</v>
      </c>
    </row>
    <row r="134" spans="1:12">
      <c r="A134" s="2">
        <v>42916</v>
      </c>
      <c r="B134" s="103">
        <f>'Quarterly value'!B134/'Quarterly value'!B130-1</f>
        <v>0.15072450123369285</v>
      </c>
      <c r="C134" s="103">
        <f>'Quarterly value'!C134/'Quarterly value'!C130-1</f>
        <v>0.15380124164664166</v>
      </c>
      <c r="D134" s="103">
        <f>'Quarterly value'!D134/'Quarterly value'!D130-1</f>
        <v>0.20538726974754917</v>
      </c>
      <c r="E134" s="103">
        <f>'Quarterly value'!E134/'Quarterly value'!E130-1</f>
        <v>-4.1698018343150567E-2</v>
      </c>
      <c r="F134" s="103">
        <f>'Quarterly value'!F134/'Quarterly value'!F130-1</f>
        <v>-3.2345344901040129E-2</v>
      </c>
      <c r="G134" s="103">
        <f>'Quarterly value'!G134/'Quarterly value'!G130-1</f>
        <v>-0.11672717357792262</v>
      </c>
      <c r="H134" s="103">
        <f>'Quarterly value'!H134/'Quarterly value'!H130-1</f>
        <v>6.386882170554653E-2</v>
      </c>
      <c r="I134" s="103">
        <f>'Quarterly value'!I134/'Quarterly value'!I130-1</f>
        <v>0.11583899413526844</v>
      </c>
      <c r="J134" s="103">
        <f>'Quarterly value'!J134/'Quarterly value'!J130-1</f>
        <v>2.6108117191545599E-3</v>
      </c>
      <c r="K134" s="103">
        <f>'Quarterly value'!K134/'Quarterly value'!K130-1</f>
        <v>4.7254938709673233E-3</v>
      </c>
      <c r="L134" s="103">
        <f>'Quarterly value'!L134/'Quarterly value'!L130-1</f>
        <v>1.8149163805859736E-2</v>
      </c>
    </row>
    <row r="135" spans="1:12">
      <c r="A135" s="2">
        <v>43007</v>
      </c>
      <c r="B135" s="103">
        <f>'Quarterly value'!B135/'Quarterly value'!B131-1</f>
        <v>0.10497031328122408</v>
      </c>
      <c r="C135" s="103">
        <f>'Quarterly value'!C135/'Quarterly value'!C131-1</f>
        <v>0.15888071463832532</v>
      </c>
      <c r="D135" s="103">
        <f>'Quarterly value'!D135/'Quarterly value'!D131-1</f>
        <v>0.19866631714279892</v>
      </c>
      <c r="E135" s="103">
        <f>'Quarterly value'!E135/'Quarterly value'!E131-1</f>
        <v>-2.3795713078873848E-2</v>
      </c>
      <c r="F135" s="103">
        <f>'Quarterly value'!F135/'Quarterly value'!F131-1</f>
        <v>-1.3700743985126662E-3</v>
      </c>
      <c r="G135" s="103">
        <f>'Quarterly value'!G135/'Quarterly value'!G131-1</f>
        <v>-7.2945403387161267E-3</v>
      </c>
      <c r="H135" s="103">
        <f>'Quarterly value'!H135/'Quarterly value'!H131-1</f>
        <v>8.9574214793934903E-2</v>
      </c>
      <c r="I135" s="103">
        <f>'Quarterly value'!I135/'Quarterly value'!I131-1</f>
        <v>0.11236675195225376</v>
      </c>
      <c r="J135" s="103">
        <f>'Quarterly value'!J135/'Quarterly value'!J131-1</f>
        <v>-7.4073690429784511E-3</v>
      </c>
      <c r="K135" s="103">
        <f>'Quarterly value'!K135/'Quarterly value'!K131-1</f>
        <v>5.3163993847136215E-3</v>
      </c>
      <c r="L135" s="103">
        <f>'Quarterly value'!L135/'Quarterly value'!L131-1</f>
        <v>1.7678545579060012E-2</v>
      </c>
    </row>
    <row r="136" spans="1:12">
      <c r="A136" s="2">
        <v>43098</v>
      </c>
      <c r="B136" s="103">
        <f>'Quarterly value'!B136/'Quarterly value'!B132-1</f>
        <v>0.11236818895068912</v>
      </c>
      <c r="C136" s="103">
        <f>'Quarterly value'!C136/'Quarterly value'!C132-1</f>
        <v>0.13938074595143757</v>
      </c>
      <c r="D136" s="103">
        <f>'Quarterly value'!D136/'Quarterly value'!D132-1</f>
        <v>0.27528370041600092</v>
      </c>
      <c r="E136" s="103">
        <f>'Quarterly value'!E136/'Quarterly value'!E132-1</f>
        <v>5.6711812915370974E-3</v>
      </c>
      <c r="F136" s="103">
        <f>'Quarterly value'!F136/'Quarterly value'!F132-1</f>
        <v>6.8549964358448623E-2</v>
      </c>
      <c r="G136" s="103">
        <f>'Quarterly value'!G136/'Quarterly value'!G132-1</f>
        <v>-2.0832919897971758E-2</v>
      </c>
      <c r="H136" s="103">
        <f>'Quarterly value'!H136/'Quarterly value'!H132-1</f>
        <v>7.7916256349662261E-2</v>
      </c>
      <c r="I136" s="103">
        <f>'Quarterly value'!I136/'Quarterly value'!I132-1</f>
        <v>0.14771357109403827</v>
      </c>
      <c r="J136" s="103">
        <f>'Quarterly value'!J136/'Quarterly value'!J132-1</f>
        <v>3.6638332852821698E-2</v>
      </c>
      <c r="K136" s="103">
        <f>'Quarterly value'!K136/'Quarterly value'!K132-1</f>
        <v>3.6801531965039658E-2</v>
      </c>
      <c r="L136" s="103">
        <f>'Quarterly value'!L136/'Quarterly value'!L132-1</f>
        <v>1.7509287201841195E-2</v>
      </c>
    </row>
    <row r="137" spans="1:12">
      <c r="A137" s="2">
        <v>43189</v>
      </c>
      <c r="B137" s="103">
        <f>'Quarterly value'!B137/'Quarterly value'!B133-1</f>
        <v>1.0497929306386489E-2</v>
      </c>
      <c r="C137" s="103">
        <f>'Quarterly value'!C137/'Quarterly value'!C133-1</f>
        <v>0.13576711817355736</v>
      </c>
      <c r="D137" s="103">
        <f>'Quarterly value'!D137/'Quarterly value'!D133-1</f>
        <v>0.24684576917346601</v>
      </c>
      <c r="E137" s="103">
        <f>'Quarterly value'!E137/'Quarterly value'!E133-1</f>
        <v>3.5160906994196051E-3</v>
      </c>
      <c r="F137" s="103">
        <f>'Quarterly value'!F137/'Quarterly value'!F133-1</f>
        <v>9.221584085147061E-3</v>
      </c>
      <c r="G137" s="103">
        <f>'Quarterly value'!G137/'Quarterly value'!G133-1</f>
        <v>0.13206202232430742</v>
      </c>
      <c r="H137" s="103">
        <f>'Quarterly value'!H137/'Quarterly value'!H133-1</f>
        <v>7.1881183830711848E-2</v>
      </c>
      <c r="I137" s="103">
        <f>'Quarterly value'!I137/'Quarterly value'!I133-1</f>
        <v>0.17646684516321676</v>
      </c>
      <c r="J137" s="103">
        <f>'Quarterly value'!J137/'Quarterly value'!J133-1</f>
        <v>3.0551243557512819E-2</v>
      </c>
      <c r="K137" s="103">
        <f>'Quarterly value'!K137/'Quarterly value'!K133-1</f>
        <v>2.8902242757210983E-2</v>
      </c>
      <c r="L137" s="103">
        <f>'Quarterly value'!L137/'Quarterly value'!L133-1</f>
        <v>2.1865040140883973E-2</v>
      </c>
    </row>
    <row r="138" spans="1:12">
      <c r="A138" s="2">
        <v>43280</v>
      </c>
      <c r="B138" s="103">
        <f>'Quarterly value'!B138/'Quarterly value'!B134-1</f>
        <v>0.13087883417786839</v>
      </c>
      <c r="C138" s="103">
        <f>'Quarterly value'!C138/'Quarterly value'!C134-1</f>
        <v>0.15960685686681053</v>
      </c>
      <c r="D138" s="103">
        <f>'Quarterly value'!D138/'Quarterly value'!D134-1</f>
        <v>0.12733918467717209</v>
      </c>
      <c r="E138" s="103">
        <f>'Quarterly value'!E138/'Quarterly value'!E134-1</f>
        <v>9.3095071860790357E-2</v>
      </c>
      <c r="F138" s="103">
        <f>'Quarterly value'!F138/'Quarterly value'!F134-1</f>
        <v>0.13755595605996929</v>
      </c>
      <c r="G138" s="103">
        <f>'Quarterly value'!G138/'Quarterly value'!G134-1</f>
        <v>0.35004115915337719</v>
      </c>
      <c r="H138" s="103">
        <f>'Quarterly value'!H138/'Quarterly value'!H134-1</f>
        <v>8.7560890495014254E-2</v>
      </c>
      <c r="I138" s="103">
        <f>'Quarterly value'!I138/'Quarterly value'!I134-1</f>
        <v>0.1753303839827578</v>
      </c>
      <c r="J138" s="103">
        <f>'Quarterly value'!J138/'Quarterly value'!J134-1</f>
        <v>2.8486465781515369E-2</v>
      </c>
      <c r="K138" s="103">
        <f>'Quarterly value'!K138/'Quarterly value'!K134-1</f>
        <v>1.8546891210714289E-2</v>
      </c>
      <c r="L138" s="103">
        <f>'Quarterly value'!L138/'Quarterly value'!L134-1</f>
        <v>2.2273235090701338E-2</v>
      </c>
    </row>
    <row r="139" spans="1:12">
      <c r="A139" s="2">
        <v>43371</v>
      </c>
      <c r="B139" s="103">
        <f>'Quarterly value'!B139/'Quarterly value'!B135-1</f>
        <v>0.13457665213575454</v>
      </c>
      <c r="C139" s="103">
        <f>'Quarterly value'!C139/'Quarterly value'!C135-1</f>
        <v>0.21285537819946154</v>
      </c>
      <c r="D139" s="103">
        <f>'Quarterly value'!D139/'Quarterly value'!D135-1</f>
        <v>7.9651018657241224E-2</v>
      </c>
      <c r="E139" s="103">
        <f>'Quarterly value'!E139/'Quarterly value'!E135-1</f>
        <v>0.12846843780965655</v>
      </c>
      <c r="F139" s="103">
        <f>'Quarterly value'!F139/'Quarterly value'!F135-1</f>
        <v>0.13748092304841486</v>
      </c>
      <c r="G139" s="103">
        <f>'Quarterly value'!G139/'Quarterly value'!G135-1</f>
        <v>0.33288819310306805</v>
      </c>
      <c r="H139" s="103">
        <f>'Quarterly value'!H139/'Quarterly value'!H135-1</f>
        <v>6.0306776073248081E-2</v>
      </c>
      <c r="I139" s="103">
        <f>'Quarterly value'!I139/'Quarterly value'!I135-1</f>
        <v>0.18484323287822768</v>
      </c>
      <c r="J139" s="103">
        <f>'Quarterly value'!J139/'Quarterly value'!J135-1</f>
        <v>3.4818793271722104E-2</v>
      </c>
      <c r="K139" s="103">
        <f>'Quarterly value'!K139/'Quarterly value'!K135-1</f>
        <v>8.8823655284027137E-3</v>
      </c>
      <c r="L139" s="103">
        <f>'Quarterly value'!L139/'Quarterly value'!L135-1</f>
        <v>2.315448416163024E-2</v>
      </c>
    </row>
    <row r="140" spans="1:12">
      <c r="A140" s="2">
        <v>43465</v>
      </c>
      <c r="B140" s="103">
        <f>'Quarterly value'!B140/'Quarterly value'!B136-1</f>
        <v>-2.0394629715213219E-2</v>
      </c>
      <c r="C140" s="103">
        <f>'Quarterly value'!C140/'Quarterly value'!C136-1</f>
        <v>1.9854087607731552E-2</v>
      </c>
      <c r="D140" s="103">
        <f>'Quarterly value'!D140/'Quarterly value'!D136-1</f>
        <v>-4.7153776955665694E-2</v>
      </c>
      <c r="E140" s="103">
        <f>'Quarterly value'!E140/'Quarterly value'!E136-1</f>
        <v>5.8018829635616553E-2</v>
      </c>
      <c r="F140" s="103">
        <f>'Quarterly value'!F140/'Quarterly value'!F136-1</f>
        <v>2.6691237666716328E-2</v>
      </c>
      <c r="G140" s="103">
        <f>'Quarterly value'!G140/'Quarterly value'!G136-1</f>
        <v>-4.2490665266079364E-2</v>
      </c>
      <c r="H140" s="103">
        <f>'Quarterly value'!H140/'Quarterly value'!H136-1</f>
        <v>4.8304331830381741E-2</v>
      </c>
      <c r="I140" s="103">
        <f>'Quarterly value'!I140/'Quarterly value'!I136-1</f>
        <v>0.11487586443415099</v>
      </c>
      <c r="J140" s="103">
        <f>'Quarterly value'!J140/'Quarterly value'!J136-1</f>
        <v>4.286454768172443E-2</v>
      </c>
      <c r="K140" s="103">
        <f>'Quarterly value'!K140/'Quarterly value'!K136-1</f>
        <v>1.6496227271744601E-2</v>
      </c>
      <c r="L140" s="103">
        <f>'Quarterly value'!L140/'Quarterly value'!L136-1</f>
        <v>2.3631249802532617E-2</v>
      </c>
    </row>
    <row r="141" spans="1:12">
      <c r="A141" s="2">
        <v>43553</v>
      </c>
      <c r="B141" s="103">
        <f>'Quarterly value'!B141/'Quarterly value'!B137-1</f>
        <v>0.13018708966916703</v>
      </c>
      <c r="C141" s="103">
        <f>'Quarterly value'!C141/'Quarterly value'!C137-1</f>
        <v>0.12957421924818613</v>
      </c>
      <c r="D141" s="103">
        <f>'Quarterly value'!D141/'Quarterly value'!D137-1</f>
        <v>3.5735468789583891E-3</v>
      </c>
      <c r="E141" s="103">
        <f>'Quarterly value'!E141/'Quarterly value'!E137-1</f>
        <v>0.24496054213525764</v>
      </c>
      <c r="F141" s="103">
        <f>'Quarterly value'!F141/'Quarterly value'!F137-1</f>
        <v>0.23591182001445921</v>
      </c>
      <c r="G141" s="103">
        <f>'Quarterly value'!G141/'Quarterly value'!G137-1</f>
        <v>4.7015270190941205E-2</v>
      </c>
      <c r="H141" s="103">
        <f>'Quarterly value'!H141/'Quarterly value'!H137-1</f>
        <v>3.3494843676796338E-2</v>
      </c>
      <c r="I141" s="103">
        <f>'Quarterly value'!I141/'Quarterly value'!I137-1</f>
        <v>8.9552363002442181E-2</v>
      </c>
      <c r="J141" s="103">
        <f>'Quarterly value'!J141/'Quarterly value'!J137-1</f>
        <v>7.1931592031261538E-2</v>
      </c>
      <c r="K141" s="103">
        <f>'Quarterly value'!K141/'Quarterly value'!K137-1</f>
        <v>4.5783765681753685E-2</v>
      </c>
      <c r="L141" s="103">
        <f>'Quarterly value'!L141/'Quarterly value'!L137-1</f>
        <v>2.0082425659092573E-2</v>
      </c>
    </row>
    <row r="142" spans="1:12">
      <c r="A142" s="2">
        <v>43644</v>
      </c>
      <c r="B142" s="103">
        <f>'Quarterly value'!B142/'Quarterly value'!B138-1</f>
        <v>0.12395515800324897</v>
      </c>
      <c r="C142" s="103">
        <f>'Quarterly value'!C142/'Quarterly value'!C138-1</f>
        <v>0.12590345271123882</v>
      </c>
      <c r="D142" s="103">
        <f>'Quarterly value'!D142/'Quarterly value'!D138-1</f>
        <v>6.9770740386683405E-2</v>
      </c>
      <c r="E142" s="103">
        <f>'Quarterly value'!E142/'Quarterly value'!E138-1</f>
        <v>0.15871961649997379</v>
      </c>
      <c r="F142" s="103">
        <f>'Quarterly value'!F142/'Quarterly value'!F138-1</f>
        <v>0.17528864266549826</v>
      </c>
      <c r="G142" s="103">
        <f>'Quarterly value'!G142/'Quarterly value'!G138-1</f>
        <v>-6.8134020245655513E-2</v>
      </c>
      <c r="H142" s="103">
        <f>'Quarterly value'!H142/'Quarterly value'!H138-1</f>
        <v>8.9952973231830491E-3</v>
      </c>
      <c r="I142" s="103">
        <f>'Quarterly value'!I142/'Quarterly value'!I138-1</f>
        <v>9.7660726996344538E-2</v>
      </c>
      <c r="J142" s="103">
        <f>'Quarterly value'!J142/'Quarterly value'!J138-1</f>
        <v>9.560099029424074E-2</v>
      </c>
      <c r="K142" s="103">
        <f>'Quarterly value'!K142/'Quarterly value'!K138-1</f>
        <v>7.2255352248314475E-2</v>
      </c>
      <c r="L142" s="103">
        <f>'Quarterly value'!L142/'Quarterly value'!L138-1</f>
        <v>1.9675085167664363E-2</v>
      </c>
    </row>
    <row r="143" spans="1:12">
      <c r="A143" s="2">
        <v>43738</v>
      </c>
      <c r="B143" s="103">
        <f>'Quarterly value'!B143/'Quarterly value'!B139-1</f>
        <v>0.13998516765139413</v>
      </c>
      <c r="C143" s="103">
        <f>'Quarterly value'!C143/'Quarterly value'!C139-1</f>
        <v>9.8752283741307956E-2</v>
      </c>
      <c r="D143" s="103">
        <f>'Quarterly value'!D143/'Quarterly value'!D139-1</f>
        <v>5.5261266979401258E-2</v>
      </c>
      <c r="E143" s="103">
        <f>'Quarterly value'!E143/'Quarterly value'!E139-1</f>
        <v>0.24875421715102641</v>
      </c>
      <c r="F143" s="103">
        <f>'Quarterly value'!F143/'Quarterly value'!F139-1</f>
        <v>0.18514509654852174</v>
      </c>
      <c r="G143" s="103">
        <f>'Quarterly value'!G143/'Quarterly value'!G139-1</f>
        <v>-0.10216544511431969</v>
      </c>
      <c r="H143" s="103">
        <f>'Quarterly value'!H143/'Quarterly value'!H139-1</f>
        <v>3.9770981746167333E-2</v>
      </c>
      <c r="I143" s="103">
        <f>'Quarterly value'!I143/'Quarterly value'!I139-1</f>
        <v>7.5573727761849119E-2</v>
      </c>
      <c r="J143" s="103">
        <f>'Quarterly value'!J143/'Quarterly value'!J139-1</f>
        <v>0.11112838144772486</v>
      </c>
      <c r="K143" s="103">
        <f>'Quarterly value'!K143/'Quarterly value'!K139-1</f>
        <v>9.8077210178688201E-2</v>
      </c>
      <c r="L143" s="103">
        <f>'Quarterly value'!L143/'Quarterly value'!L139-1</f>
        <v>1.7234019465342199E-2</v>
      </c>
    </row>
    <row r="144" spans="1:12">
      <c r="A144" s="2">
        <v>43830</v>
      </c>
      <c r="B144" s="103">
        <f>'Quarterly value'!B144/'Quarterly value'!B140-1</f>
        <v>0.23331989920508245</v>
      </c>
      <c r="C144" s="103">
        <f>'Quarterly value'!C144/'Quarterly value'!C140-1</f>
        <v>0.28593829692325645</v>
      </c>
      <c r="D144" s="103">
        <f>'Quarterly value'!D144/'Quarterly value'!D140-1</f>
        <v>0.19060595802520841</v>
      </c>
      <c r="E144" s="103">
        <f>'Quarterly value'!E144/'Quarterly value'!E140-1</f>
        <v>0.24674645152127606</v>
      </c>
      <c r="F144" s="103">
        <f>'Quarterly value'!F144/'Quarterly value'!F140-1</f>
        <v>0.22075549182789422</v>
      </c>
      <c r="G144" s="103">
        <f>'Quarterly value'!G144/'Quarterly value'!G140-1</f>
        <v>0.17802061707100703</v>
      </c>
      <c r="H144" s="103">
        <f>'Quarterly value'!H144/'Quarterly value'!H140-1</f>
        <v>4.9785230234354882E-2</v>
      </c>
      <c r="I144" s="103">
        <f>'Quarterly value'!I144/'Quarterly value'!I140-1</f>
        <v>0.10033681833226238</v>
      </c>
      <c r="J144" s="103">
        <f>'Quarterly value'!J144/'Quarterly value'!J140-1</f>
        <v>7.253001203720788E-2</v>
      </c>
      <c r="K144" s="103">
        <f>'Quarterly value'!K144/'Quarterly value'!K140-1</f>
        <v>7.1939035951287478E-2</v>
      </c>
      <c r="L144" s="103">
        <f>'Quarterly value'!L144/'Quarterly value'!L140-1</f>
        <v>1.4798433211524742E-2</v>
      </c>
    </row>
    <row r="145" spans="1:12">
      <c r="A145" s="2">
        <v>43921</v>
      </c>
      <c r="B145" s="103">
        <f>'Quarterly value'!B145/'Quarterly value'!B141-1</f>
        <v>-0.14354623002854661</v>
      </c>
      <c r="C145" s="103">
        <f>'Quarterly value'!C145/'Quarterly value'!C141-1</f>
        <v>4.6024008167427688E-2</v>
      </c>
      <c r="D145" s="103">
        <f>'Quarterly value'!D145/'Quarterly value'!D141-1</f>
        <v>-4.0894187534104121E-2</v>
      </c>
      <c r="E145" s="103">
        <f>'Quarterly value'!E145/'Quarterly value'!E141-1</f>
        <v>-0.10069979034726784</v>
      </c>
      <c r="F145" s="103">
        <f>'Quarterly value'!F145/'Quarterly value'!F141-1</f>
        <v>-0.29709517541096842</v>
      </c>
      <c r="G145" s="103">
        <f>'Quarterly value'!G145/'Quarterly value'!G141-1</f>
        <v>-0.31536284264585379</v>
      </c>
      <c r="H145" s="103">
        <f>'Quarterly value'!H145/'Quarterly value'!H141-1</f>
        <v>4.5795791762833549E-2</v>
      </c>
      <c r="I145" s="103">
        <f>'Quarterly value'!I145/'Quarterly value'!I141-1</f>
        <v>9.3670644391408153E-3</v>
      </c>
      <c r="J145" s="103">
        <f>'Quarterly value'!J145/'Quarterly value'!J141-1</f>
        <v>6.7951163022037964E-2</v>
      </c>
      <c r="K145" s="103">
        <f>'Quarterly value'!K145/'Quarterly value'!K141-1</f>
        <v>5.6107603947948004E-2</v>
      </c>
      <c r="L145" s="103">
        <f>'Quarterly value'!L145/'Quarterly value'!L141-1</f>
        <v>1.2166790735932853E-2</v>
      </c>
    </row>
    <row r="146" spans="1:12">
      <c r="A146" s="2">
        <v>44012</v>
      </c>
      <c r="B146" s="103">
        <f>'Quarterly value'!B146/'Quarterly value'!B142-1</f>
        <v>-9.65856628355658E-2</v>
      </c>
      <c r="C146" s="103">
        <f>'Quarterly value'!C146/'Quarterly value'!C142-1</f>
        <v>5.3884125365708302E-2</v>
      </c>
      <c r="D146" s="103">
        <f>'Quarterly value'!D146/'Quarterly value'!D142-1</f>
        <v>-1.182513547848274E-2</v>
      </c>
      <c r="E146" s="103">
        <f>'Quarterly value'!E146/'Quarterly value'!E142-1</f>
        <v>-0.13341430749719441</v>
      </c>
      <c r="F146" s="103">
        <f>'Quarterly value'!F146/'Quarterly value'!F142-1</f>
        <v>-0.19084803661436467</v>
      </c>
      <c r="G146" s="103">
        <f>'Quarterly value'!G146/'Quarterly value'!G142-1</f>
        <v>-0.32626563289071087</v>
      </c>
      <c r="H146" s="103">
        <f>'Quarterly value'!H146/'Quarterly value'!H142-1</f>
        <v>3.8143092314271376E-2</v>
      </c>
      <c r="I146" s="103">
        <f>'Quarterly value'!I146/'Quarterly value'!I142-1</f>
        <v>3.2679738562091387E-3</v>
      </c>
      <c r="J146" s="103">
        <f>'Quarterly value'!J146/'Quarterly value'!J142-1</f>
        <v>4.1886777363697947E-2</v>
      </c>
      <c r="K146" s="103">
        <f>'Quarterly value'!K146/'Quarterly value'!K142-1</f>
        <v>5.1790760491481569E-2</v>
      </c>
      <c r="L146" s="103">
        <f>'Quarterly value'!L146/'Quarterly value'!L142-1</f>
        <v>8.4318314116609283E-3</v>
      </c>
    </row>
    <row r="147" spans="1:12">
      <c r="A147" s="2">
        <v>44104</v>
      </c>
      <c r="B147" s="103">
        <f>'Quarterly value'!B147/'Quarterly value'!B143-1</f>
        <v>-0.13040765238617635</v>
      </c>
      <c r="C147" s="103">
        <f>'Quarterly value'!C147/'Quarterly value'!C143-1</f>
        <v>4.4376302127226541E-2</v>
      </c>
      <c r="D147" s="103">
        <f>'Quarterly value'!D147/'Quarterly value'!D143-1</f>
        <v>4.3641401293307069E-2</v>
      </c>
      <c r="E147" s="103">
        <f>'Quarterly value'!E147/'Quarterly value'!E143-1</f>
        <v>-0.22544610508532126</v>
      </c>
      <c r="F147" s="103">
        <f>'Quarterly value'!F147/'Quarterly value'!F143-1</f>
        <v>-0.1637993558610783</v>
      </c>
      <c r="G147" s="103">
        <f>'Quarterly value'!G147/'Quarterly value'!G143-1</f>
        <v>-0.32100306904263398</v>
      </c>
      <c r="H147" s="103">
        <f>'Quarterly value'!H147/'Quarterly value'!H143-1</f>
        <v>4.7989559668155657E-3</v>
      </c>
      <c r="I147" s="103">
        <f>'Quarterly value'!I147/'Quarterly value'!I143-1</f>
        <v>4.6351723314754123E-2</v>
      </c>
      <c r="J147" s="103">
        <f>'Quarterly value'!J147/'Quarterly value'!J143-1</f>
        <v>2.4783376820028513E-2</v>
      </c>
      <c r="K147" s="103">
        <f>'Quarterly value'!K147/'Quarterly value'!K143-1</f>
        <v>3.4738800302296369E-2</v>
      </c>
      <c r="L147" s="103">
        <f>'Quarterly value'!L147/'Quarterly value'!L143-1</f>
        <v>5.9152525922001598E-3</v>
      </c>
    </row>
    <row r="148" spans="1:12">
      <c r="A148" s="2">
        <v>44196</v>
      </c>
      <c r="B148" s="103">
        <f>'Quarterly value'!B148/'Quarterly value'!B144-1</f>
        <v>-8.2140072526606378E-3</v>
      </c>
      <c r="C148" s="103">
        <f>'Quarterly value'!C148/'Quarterly value'!C144-1</f>
        <v>6.1245746886199104E-2</v>
      </c>
      <c r="D148" s="103">
        <f>'Quarterly value'!D148/'Quarterly value'!D144-1</f>
        <v>8.1205094867781824E-2</v>
      </c>
      <c r="E148" s="103">
        <f>'Quarterly value'!E148/'Quarterly value'!E144-1</f>
        <v>-0.16292109539110466</v>
      </c>
      <c r="F148" s="103">
        <f>'Quarterly value'!F148/'Quarterly value'!F144-1</f>
        <v>-4.4128145019308174E-2</v>
      </c>
      <c r="G148" s="103">
        <f>'Quarterly value'!G148/'Quarterly value'!G144-1</f>
        <v>-0.30515279746064561</v>
      </c>
      <c r="H148" s="103">
        <f>'Quarterly value'!H148/'Quarterly value'!H144-1</f>
        <v>5.9858102362245091E-2</v>
      </c>
      <c r="I148" s="103">
        <f>'Quarterly value'!I148/'Quarterly value'!I144-1</f>
        <v>7.5206222596546857E-2</v>
      </c>
      <c r="J148" s="103">
        <f>'Quarterly value'!J148/'Quarterly value'!J144-1</f>
        <v>3.7024514177401935E-2</v>
      </c>
      <c r="K148" s="103">
        <f>'Quarterly value'!K148/'Quarterly value'!K144-1</f>
        <v>5.089458825130122E-2</v>
      </c>
      <c r="L148" s="103">
        <f>'Quarterly value'!L148/'Quarterly value'!L144-1</f>
        <v>3.8059249264079664E-3</v>
      </c>
    </row>
    <row r="149" spans="1:12">
      <c r="A149" s="2">
        <v>44286</v>
      </c>
      <c r="B149" s="103">
        <f>'Quarterly value'!B149/'Quarterly value'!B145-1</f>
        <v>0.35535179720687826</v>
      </c>
      <c r="C149" s="103">
        <f>'Quarterly value'!C149/'Quarterly value'!C145-1</f>
        <v>0.24365489769748483</v>
      </c>
      <c r="D149" s="103">
        <f>'Quarterly value'!D149/'Quarterly value'!D145-1</f>
        <v>0.27708641941413714</v>
      </c>
      <c r="E149" s="103">
        <f>'Quarterly value'!E149/'Quarterly value'!E145-1</f>
        <v>0.10402046837065493</v>
      </c>
      <c r="F149" s="103">
        <f>'Quarterly value'!F149/'Quarterly value'!F145-1</f>
        <v>0.44796848086628471</v>
      </c>
      <c r="G149" s="103">
        <f>'Quarterly value'!G149/'Quarterly value'!G145-1</f>
        <v>0.20716128626266417</v>
      </c>
      <c r="H149" s="103">
        <f>'Quarterly value'!H149/'Quarterly value'!H145-1</f>
        <v>0.10363090671977848</v>
      </c>
      <c r="I149" s="103">
        <f>'Quarterly value'!I149/'Quarterly value'!I145-1</f>
        <v>0.17819905571865258</v>
      </c>
      <c r="J149" s="103">
        <f>'Quarterly value'!J149/'Quarterly value'!J145-1</f>
        <v>-1.5791280810560915E-3</v>
      </c>
      <c r="K149" s="103">
        <f>'Quarterly value'!K149/'Quarterly value'!K145-1</f>
        <v>2.3022309953281805E-2</v>
      </c>
      <c r="L149" s="103">
        <f>'Quarterly value'!L149/'Quarterly value'!L145-1</f>
        <v>1.2301590621408565E-3</v>
      </c>
    </row>
    <row r="150" spans="1:12">
      <c r="A150" s="2">
        <v>44377</v>
      </c>
      <c r="B150" s="103">
        <f>'Quarterly value'!B150/'Quarterly value'!B146-1</f>
        <v>0.28232679261027926</v>
      </c>
      <c r="C150" s="103">
        <f>'Quarterly value'!C150/'Quarterly value'!C146-1</f>
        <v>0.28093117782044175</v>
      </c>
      <c r="D150" s="103">
        <f>'Quarterly value'!D150/'Quarterly value'!D146-1</f>
        <v>0.29635606834789563</v>
      </c>
      <c r="E150" s="103">
        <f>'Quarterly value'!E150/'Quarterly value'!E146-1</f>
        <v>0.2482788698937699</v>
      </c>
      <c r="F150" s="103">
        <f>'Quarterly value'!F150/'Quarterly value'!F146-1</f>
        <v>0.31477534928437123</v>
      </c>
      <c r="G150" s="103">
        <f>'Quarterly value'!G150/'Quarterly value'!G146-1</f>
        <v>0.44318175137596016</v>
      </c>
      <c r="H150" s="103">
        <f>'Quarterly value'!H150/'Quarterly value'!H146-1</f>
        <v>0.17478624419690258</v>
      </c>
      <c r="I150" s="103">
        <f>'Quarterly value'!I150/'Quarterly value'!I146-1</f>
        <v>0.2232329355399425</v>
      </c>
      <c r="J150" s="103">
        <f>'Quarterly value'!J150/'Quarterly value'!J146-1</f>
        <v>-1.6416608957914525E-2</v>
      </c>
      <c r="K150" s="103">
        <f>'Quarterly value'!K150/'Quarterly value'!K146-1</f>
        <v>-8.281290254000373E-3</v>
      </c>
      <c r="L150" s="103">
        <f>'Quarterly value'!L150/'Quarterly value'!L146-1</f>
        <v>6.080607040737096E-4</v>
      </c>
    </row>
    <row r="151" spans="1:12">
      <c r="A151" s="2">
        <v>44469</v>
      </c>
      <c r="B151" s="103">
        <f>'Quarterly value'!B151/'Quarterly value'!B147-1</f>
        <v>0.30861721081044124</v>
      </c>
      <c r="C151" s="103">
        <f>'Quarterly value'!C151/'Quarterly value'!C147-1</f>
        <v>0.28389723791038324</v>
      </c>
      <c r="D151" s="103">
        <f>'Quarterly value'!D151/'Quarterly value'!D147-1</f>
        <v>0.17663990501726912</v>
      </c>
      <c r="E151" s="103">
        <f>'Quarterly value'!E151/'Quarterly value'!E147-1</f>
        <v>0.31765572639025241</v>
      </c>
      <c r="F151" s="103">
        <f>'Quarterly value'!F151/'Quarterly value'!F147-1</f>
        <v>0.29375591160905978</v>
      </c>
      <c r="G151" s="103">
        <f>'Quarterly value'!G151/'Quarterly value'!G147-1</f>
        <v>0.57069836112859007</v>
      </c>
      <c r="H151" s="103">
        <f>'Quarterly value'!H151/'Quarterly value'!H147-1</f>
        <v>0.21524813436360124</v>
      </c>
      <c r="I151" s="103">
        <f>'Quarterly value'!I151/'Quarterly value'!I147-1</f>
        <v>0.29688061723956727</v>
      </c>
      <c r="J151" s="103">
        <f>'Quarterly value'!J151/'Quarterly value'!J147-1</f>
        <v>-3.7115933402871781E-2</v>
      </c>
      <c r="K151" s="103">
        <f>'Quarterly value'!K151/'Quarterly value'!K147-1</f>
        <v>-1.9808093814145167E-2</v>
      </c>
      <c r="L151" s="103">
        <f>'Quarterly value'!L151/'Quarterly value'!L147-1</f>
        <v>3.4637717430174852E-4</v>
      </c>
    </row>
    <row r="152" spans="1:12">
      <c r="A152" s="2">
        <v>44561</v>
      </c>
      <c r="B152" s="103">
        <f>'Quarterly value'!B152/'Quarterly value'!B148-1</f>
        <v>0.16289868911178385</v>
      </c>
      <c r="C152" s="103">
        <f>'Quarterly value'!C152/'Quarterly value'!C148-1</f>
        <v>0.29852725188069429</v>
      </c>
      <c r="D152" s="103">
        <f>'Quarterly value'!D152/'Quarterly value'!D148-1</f>
        <v>3.7745269269461534E-2</v>
      </c>
      <c r="E152" s="103">
        <f>'Quarterly value'!E152/'Quarterly value'!E148-1</f>
        <v>0.40628376272676103</v>
      </c>
      <c r="F152" s="103">
        <f>'Quarterly value'!F152/'Quarterly value'!F148-1</f>
        <v>0.24832840940386713</v>
      </c>
      <c r="G152" s="103">
        <f>'Quarterly value'!G152/'Quarterly value'!G148-1</f>
        <v>0.48963272105963473</v>
      </c>
      <c r="H152" s="103">
        <f>'Quarterly value'!H152/'Quarterly value'!H148-1</f>
        <v>0.13797261063605548</v>
      </c>
      <c r="I152" s="103">
        <f>'Quarterly value'!I152/'Quarterly value'!I148-1</f>
        <v>0.34547040334392043</v>
      </c>
      <c r="J152" s="103">
        <f>'Quarterly value'!J152/'Quarterly value'!J148-1</f>
        <v>-4.0983508717648887E-2</v>
      </c>
      <c r="K152" s="103">
        <f>'Quarterly value'!K152/'Quarterly value'!K148-1</f>
        <v>-3.2576591205855765E-2</v>
      </c>
      <c r="L152" s="103">
        <f>'Quarterly value'!L152/'Quarterly value'!L148-1</f>
        <v>2.4279003761940032E-4</v>
      </c>
    </row>
    <row r="153" spans="1:12">
      <c r="A153" s="2">
        <v>44651</v>
      </c>
      <c r="B153" s="103">
        <f>'Quarterly value'!B153/'Quarterly value'!B149-1</f>
        <v>0.15243665294231823</v>
      </c>
      <c r="C153" s="103">
        <f>'Quarterly value'!C153/'Quarterly value'!C149-1</f>
        <v>0.12177941868597619</v>
      </c>
      <c r="D153" s="103">
        <f>'Quarterly value'!D153/'Quarterly value'!D149-1</f>
        <v>-9.8090269348188097E-2</v>
      </c>
      <c r="E153" s="103">
        <f>'Quarterly value'!E153/'Quarterly value'!E149-1</f>
        <v>0.21680282382429028</v>
      </c>
      <c r="F153" s="103">
        <f>'Quarterly value'!F153/'Quarterly value'!F149-1</f>
        <v>0.1728163374711551</v>
      </c>
      <c r="G153" s="103">
        <f>'Quarterly value'!G153/'Quarterly value'!G149-1</f>
        <v>0.66894808907160241</v>
      </c>
      <c r="H153" s="103">
        <f>'Quarterly value'!H153/'Quarterly value'!H149-1</f>
        <v>7.8052829907762078E-2</v>
      </c>
      <c r="I153" s="103">
        <f>'Quarterly value'!I153/'Quarterly value'!I149-1</f>
        <v>0.14286058770039056</v>
      </c>
      <c r="J153" s="103">
        <f>'Quarterly value'!J153/'Quarterly value'!J149-1</f>
        <v>-4.7021015699845736E-2</v>
      </c>
      <c r="K153" s="103">
        <f>'Quarterly value'!K153/'Quarterly value'!K149-1</f>
        <v>-1.9934231712630535E-2</v>
      </c>
      <c r="L153" s="103">
        <f>'Quarterly value'!L153/'Quarterly value'!L149-1</f>
        <v>2.1174059694684111E-4</v>
      </c>
    </row>
    <row r="154" spans="1:12">
      <c r="A154" s="2">
        <v>44742</v>
      </c>
      <c r="B154" s="103">
        <f>'Quarterly value'!B154/'Quarterly value'!B150-1</f>
        <v>-4.9450509441869683E-2</v>
      </c>
      <c r="C154" s="103">
        <f>'Quarterly value'!C154/'Quarterly value'!C150-1</f>
        <v>-6.0432852323331621E-2</v>
      </c>
      <c r="D154" s="103">
        <f>'Quarterly value'!D154/'Quarterly value'!D150-1</f>
        <v>-0.18113927985956713</v>
      </c>
      <c r="E154" s="103">
        <f>'Quarterly value'!E154/'Quarterly value'!E150-1</f>
        <v>-1.5528911399765644E-2</v>
      </c>
      <c r="F154" s="103">
        <f>'Quarterly value'!F154/'Quarterly value'!F150-1</f>
        <v>-0.11580427105261937</v>
      </c>
      <c r="G154" s="103">
        <f>'Quarterly value'!G154/'Quarterly value'!G150-1</f>
        <v>0.58356551038793292</v>
      </c>
      <c r="H154" s="103">
        <f>'Quarterly value'!H154/'Quarterly value'!H150-1</f>
        <v>1.6370474855484707E-2</v>
      </c>
      <c r="I154" s="103">
        <f>'Quarterly value'!I154/'Quarterly value'!I150-1</f>
        <v>5.6026783955066994E-2</v>
      </c>
      <c r="J154" s="103">
        <f>'Quarterly value'!J154/'Quarterly value'!J150-1</f>
        <v>-4.1975531843575609E-2</v>
      </c>
      <c r="K154" s="103">
        <f>'Quarterly value'!K154/'Quarterly value'!K150-1</f>
        <v>-8.2843031338198925E-3</v>
      </c>
      <c r="L154" s="103">
        <f>'Quarterly value'!L154/'Quarterly value'!L150-1</f>
        <v>1.4962165135088412E-3</v>
      </c>
    </row>
    <row r="155" spans="1:12">
      <c r="A155" s="2">
        <v>44834</v>
      </c>
      <c r="B155" s="103">
        <f>'Quarterly value'!B155/'Quarterly value'!B151-1</f>
        <v>-5.9322213794830492E-2</v>
      </c>
      <c r="C155" s="103">
        <f>'Quarterly value'!C155/'Quarterly value'!C151-1</f>
        <v>-9.277559055459994E-2</v>
      </c>
      <c r="D155" s="103">
        <f>'Quarterly value'!D155/'Quarterly value'!D151-1</f>
        <v>-0.18886357122552511</v>
      </c>
      <c r="E155" s="103">
        <f>'Quarterly value'!E155/'Quarterly value'!E151-1</f>
        <v>-9.836430194911927E-2</v>
      </c>
      <c r="F155" s="103">
        <f>'Quarterly value'!F155/'Quarterly value'!F151-1</f>
        <v>-0.20910849716598645</v>
      </c>
      <c r="G155" s="103">
        <f>'Quarterly value'!G155/'Quarterly value'!G151-1</f>
        <v>0.38904276903810531</v>
      </c>
      <c r="H155" s="103">
        <f>'Quarterly value'!H155/'Quarterly value'!H151-1</f>
        <v>-3.5881490815289463E-2</v>
      </c>
      <c r="I155" s="103">
        <f>'Quarterly value'!I155/'Quarterly value'!I151-1</f>
        <v>1.0056522765623521E-2</v>
      </c>
      <c r="J155" s="103">
        <f>'Quarterly value'!J155/'Quarterly value'!J151-1</f>
        <v>-2.9109872963365202E-2</v>
      </c>
      <c r="K155" s="103">
        <f>'Quarterly value'!K155/'Quarterly value'!K151-1</f>
        <v>-8.4971972287051223E-4</v>
      </c>
      <c r="L155" s="103">
        <f>'Quarterly value'!L155/'Quarterly value'!L151-1</f>
        <v>5.6421325501332387E-3</v>
      </c>
    </row>
    <row r="156" spans="1:12">
      <c r="A156" s="2">
        <v>44925</v>
      </c>
      <c r="B156" s="103">
        <f>'Quarterly value'!B156/'Quarterly value'!B152-1</f>
        <v>1.7056360633508127E-2</v>
      </c>
      <c r="C156" s="103">
        <f>'Quarterly value'!C156/'Quarterly value'!C152-1</f>
        <v>-0.11800560637114133</v>
      </c>
      <c r="D156" s="103">
        <f>'Quarterly value'!D156/'Quarterly value'!D152-1</f>
        <v>-0.13948034938714149</v>
      </c>
      <c r="E156" s="103">
        <f>'Quarterly value'!E156/'Quarterly value'!E152-1</f>
        <v>-0.18089226604274311</v>
      </c>
      <c r="F156" s="103">
        <f>'Quarterly value'!F156/'Quarterly value'!F152-1</f>
        <v>-0.20122606755143746</v>
      </c>
      <c r="G156" s="103">
        <f>'Quarterly value'!G156/'Quarterly value'!G152-1</f>
        <v>0.35070494635109517</v>
      </c>
      <c r="H156" s="103">
        <f>'Quarterly value'!H156/'Quarterly value'!H152-1</f>
        <v>-5.0986794176854144E-2</v>
      </c>
      <c r="I156" s="103">
        <f>'Quarterly value'!I156/'Quarterly value'!I152-1</f>
        <v>-0.14741039923594057</v>
      </c>
      <c r="J156" s="103">
        <f>'Quarterly value'!J156/'Quarterly value'!J152-1</f>
        <v>-3.1310505420401702E-2</v>
      </c>
      <c r="K156" s="103">
        <f>'Quarterly value'!K156/'Quarterly value'!K152-1</f>
        <v>-2.8136921118833147E-3</v>
      </c>
      <c r="L156" s="103">
        <f>'Quarterly value'!L156/'Quarterly value'!L152-1</f>
        <v>1.2335609816527038E-2</v>
      </c>
    </row>
    <row r="157" spans="1:12">
      <c r="A157" s="2">
        <v>45016</v>
      </c>
      <c r="B157" s="103">
        <f>'Quarterly value'!B157/'Quarterly value'!B153-1</f>
        <v>1.9334054021374669E-2</v>
      </c>
      <c r="C157" s="103">
        <f>'Quarterly value'!C157/'Quarterly value'!C153-1</f>
        <v>4.7926327213737796E-2</v>
      </c>
      <c r="D157" s="103">
        <f>'Quarterly value'!D157/'Quarterly value'!D153-1</f>
        <v>5.7334213216739816E-3</v>
      </c>
      <c r="E157" s="103">
        <f>'Quarterly value'!E157/'Quarterly value'!E153-1</f>
        <v>-9.6542887100342645E-2</v>
      </c>
      <c r="F157" s="103">
        <f>'Quarterly value'!F157/'Quarterly value'!F153-1</f>
        <v>-0.14928729733578194</v>
      </c>
      <c r="G157" s="103">
        <f>'Quarterly value'!G157/'Quarterly value'!G153-1</f>
        <v>8.6665489864119483E-3</v>
      </c>
      <c r="H157" s="103">
        <f>'Quarterly value'!H157/'Quarterly value'!H153-1</f>
        <v>-2.5142666674796699E-3</v>
      </c>
      <c r="I157" s="103">
        <f>'Quarterly value'!I157/'Quarterly value'!I153-1</f>
        <v>0.13244399532739926</v>
      </c>
      <c r="J157" s="103">
        <f>'Quarterly value'!J157/'Quarterly value'!J153-1</f>
        <v>-2.9354348083532766E-2</v>
      </c>
      <c r="K157" s="103">
        <f>'Quarterly value'!K157/'Quarterly value'!K153-1</f>
        <v>3.5828671461657358E-4</v>
      </c>
      <c r="L157" s="103">
        <f>'Quarterly value'!L157/'Quarterly value'!L153-1</f>
        <v>2.073655170027866E-2</v>
      </c>
    </row>
    <row r="158" spans="1:12">
      <c r="A158" s="2">
        <v>45107</v>
      </c>
      <c r="B158" s="103">
        <f>'Quarterly value'!B158/'Quarterly value'!B154-1</f>
        <v>0.15004704838060623</v>
      </c>
      <c r="C158" s="103">
        <f>'Quarterly value'!C158/'Quarterly value'!C154-1</f>
        <v>0.23068335047956978</v>
      </c>
      <c r="D158" s="103">
        <f>'Quarterly value'!D158/'Quarterly value'!D154-1</f>
        <v>5.594756492022257E-2</v>
      </c>
      <c r="E158" s="103">
        <f>'Quarterly value'!E158/'Quarterly value'!E154-1</f>
        <v>1.3210889946349669E-2</v>
      </c>
      <c r="F158" s="103">
        <f>'Quarterly value'!F158/'Quarterly value'!F154-1</f>
        <v>6.589359345745982E-2</v>
      </c>
      <c r="G158" s="103">
        <f>'Quarterly value'!G158/'Quarterly value'!G154-1</f>
        <v>-0.11381125534755754</v>
      </c>
      <c r="H158" s="103">
        <f>'Quarterly value'!H158/'Quarterly value'!H154-1</f>
        <v>-8.586685577285369E-4</v>
      </c>
      <c r="I158" s="103">
        <f>'Quarterly value'!I158/'Quarterly value'!I154-1</f>
        <v>0.23486760263607054</v>
      </c>
      <c r="J158" s="103">
        <f>'Quarterly value'!J158/'Quarterly value'!J154-1</f>
        <v>-2.4408648206158401E-2</v>
      </c>
      <c r="K158" s="103">
        <f>'Quarterly value'!K158/'Quarterly value'!K154-1</f>
        <v>-7.1028157100644362E-3</v>
      </c>
      <c r="L158" s="103">
        <f>'Quarterly value'!L158/'Quarterly value'!L154-1</f>
        <v>2.8658291132352964E-2</v>
      </c>
    </row>
  </sheetData>
  <phoneticPr fontId="20"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02F49-EE59-6E49-B659-D78142AC2913}">
  <sheetPr>
    <tabColor theme="9" tint="0.79998168889431442"/>
  </sheetPr>
  <dimension ref="A1:L160"/>
  <sheetViews>
    <sheetView workbookViewId="0">
      <selection activeCell="A89" sqref="A89:A96"/>
    </sheetView>
  </sheetViews>
  <sheetFormatPr baseColWidth="10" defaultColWidth="11" defaultRowHeight="15"/>
  <cols>
    <col min="1" max="1" width="26.6640625" customWidth="1"/>
  </cols>
  <sheetData>
    <row r="1" spans="1:12">
      <c r="A1" s="104" t="s">
        <v>130</v>
      </c>
      <c r="B1" s="104"/>
      <c r="C1" s="104"/>
      <c r="D1" s="104"/>
      <c r="E1" s="104"/>
      <c r="F1" s="104"/>
      <c r="G1" s="104"/>
      <c r="H1" s="104"/>
      <c r="I1" s="104"/>
      <c r="J1" s="104"/>
      <c r="K1" s="104"/>
      <c r="L1" s="104"/>
    </row>
    <row r="2" spans="1:12">
      <c r="A2" s="108" t="s">
        <v>30</v>
      </c>
      <c r="B2" s="108" t="s">
        <v>3</v>
      </c>
      <c r="C2" s="108" t="s">
        <v>4</v>
      </c>
      <c r="D2" s="108" t="s">
        <v>5</v>
      </c>
      <c r="E2" s="108" t="s">
        <v>6</v>
      </c>
      <c r="F2" s="108" t="s">
        <v>7</v>
      </c>
      <c r="G2" s="108" t="s">
        <v>8</v>
      </c>
      <c r="H2" s="108" t="s">
        <v>9</v>
      </c>
      <c r="I2" s="108" t="s">
        <v>10</v>
      </c>
      <c r="J2" s="108" t="s">
        <v>11</v>
      </c>
      <c r="K2" s="108" t="s">
        <v>12</v>
      </c>
      <c r="L2" s="108" t="s">
        <v>13</v>
      </c>
    </row>
    <row r="3" spans="1:12">
      <c r="A3" s="109" t="s">
        <v>17</v>
      </c>
      <c r="B3" s="109" t="s">
        <v>18</v>
      </c>
      <c r="C3" s="109" t="s">
        <v>31</v>
      </c>
      <c r="D3" s="109" t="s">
        <v>32</v>
      </c>
      <c r="E3" s="109" t="s">
        <v>33</v>
      </c>
      <c r="F3" s="109" t="s">
        <v>34</v>
      </c>
      <c r="G3" s="109" t="s">
        <v>35</v>
      </c>
      <c r="H3" s="109" t="s">
        <v>36</v>
      </c>
      <c r="I3" s="109" t="s">
        <v>37</v>
      </c>
      <c r="J3" s="109" t="s">
        <v>38</v>
      </c>
      <c r="K3" s="109" t="s">
        <v>39</v>
      </c>
      <c r="L3" s="109" t="s">
        <v>40</v>
      </c>
    </row>
    <row r="4" spans="1:12">
      <c r="A4" t="s">
        <v>131</v>
      </c>
      <c r="B4" s="87">
        <f>AVERAGE('Quarterly Return'!B8:B158)</f>
        <v>0.11753880669701566</v>
      </c>
      <c r="C4" s="87">
        <f>AVERAGE('Quarterly Return'!C8:C158)</f>
        <v>0.11364093508259515</v>
      </c>
      <c r="D4" s="87">
        <f>AVERAGE('Quarterly Return'!D20:D158)</f>
        <v>0.11661931351932023</v>
      </c>
      <c r="E4" s="87">
        <f>AVERAGE('Quarterly Return'!E29:E158)</f>
        <v>0.10586300587171353</v>
      </c>
      <c r="F4" s="87">
        <f>AVERAGE('Quarterly Return'!F29:F158)</f>
        <v>9.9067322769498853E-2</v>
      </c>
      <c r="G4" s="87">
        <f>AVERAGE('Quarterly Return'!G8:G158)</f>
        <v>7.141538586057726E-2</v>
      </c>
      <c r="H4" s="87">
        <f>AVERAGE('Quarterly Return'!H76:H158)</f>
        <v>7.5566830097374166E-2</v>
      </c>
      <c r="I4" s="87">
        <f>AVERAGE('Quarterly Return'!I62:I158)</f>
        <v>0.14393218799961546</v>
      </c>
      <c r="J4" s="87">
        <f>AVERAGE('Quarterly Return'!J8:J158)</f>
        <v>7.940335772908777E-2</v>
      </c>
      <c r="K4" s="87">
        <f>AVERAGE('Quarterly Return'!K8:K158)</f>
        <v>8.9608167409628278E-2</v>
      </c>
      <c r="L4" s="87">
        <f>AVERAGE('Quarterly Return'!L8:L158)</f>
        <v>6.3081749617591762E-2</v>
      </c>
    </row>
    <row r="5" spans="1:12">
      <c r="A5" s="88" t="s">
        <v>132</v>
      </c>
      <c r="B5" s="89">
        <f>'Expected return analysis'!B122</f>
        <v>7.7839083488864938E-2</v>
      </c>
      <c r="C5" s="89">
        <f>'Expected return analysis'!C122</f>
        <v>9.4490087146362936E-2</v>
      </c>
      <c r="D5" s="89">
        <f>'Expected return analysis'!D122</f>
        <v>7.8100526957796984E-2</v>
      </c>
      <c r="E5" s="89">
        <f>'Expected return analysis'!E122</f>
        <v>6.2151143956890496E-2</v>
      </c>
      <c r="F5" s="89">
        <f>'Expected return analysis'!F122</f>
        <v>5.3161815114363443E-2</v>
      </c>
      <c r="G5" s="89">
        <f>'Expected return analysis'!G122</f>
        <v>3.5493802649495636E-2</v>
      </c>
      <c r="H5" s="89">
        <f>'Expected return analysis'!H122</f>
        <v>5.3808289539307552E-2</v>
      </c>
      <c r="I5" s="89">
        <f>'Expected return analysis'!I122</f>
        <v>0.12368855126602875</v>
      </c>
      <c r="J5" s="89">
        <f>'Expected return analysis'!J122</f>
        <v>2.3E-2</v>
      </c>
      <c r="K5" s="89">
        <f>'Expected return analysis'!K122</f>
        <v>2.1999999999999999E-2</v>
      </c>
      <c r="L5" s="89">
        <f>'Expected return analysis'!L122</f>
        <v>0.02</v>
      </c>
    </row>
    <row r="6" spans="1:12">
      <c r="A6" t="s">
        <v>133</v>
      </c>
      <c r="B6" s="105">
        <f>(1+B5)^(1/4)-1</f>
        <v>1.8916234301396662E-2</v>
      </c>
      <c r="C6" s="105">
        <f t="shared" ref="C6:L6" si="0">(1+C5)^(1/4)-1</f>
        <v>2.2828823736101844E-2</v>
      </c>
      <c r="D6" s="105">
        <f t="shared" si="0"/>
        <v>1.8978016429023858E-2</v>
      </c>
      <c r="E6" s="105">
        <f t="shared" si="0"/>
        <v>1.518824484673198E-2</v>
      </c>
      <c r="F6" s="105">
        <f t="shared" si="0"/>
        <v>1.3033427235153106E-2</v>
      </c>
      <c r="G6" s="105">
        <f t="shared" si="0"/>
        <v>8.7577307215527256E-3</v>
      </c>
      <c r="H6" s="105">
        <f t="shared" si="0"/>
        <v>1.3188851951240643E-2</v>
      </c>
      <c r="I6" s="105">
        <f t="shared" si="0"/>
        <v>2.958329854469488E-2</v>
      </c>
      <c r="J6" s="105">
        <f t="shared" si="0"/>
        <v>5.7010612896968293E-3</v>
      </c>
      <c r="K6" s="105">
        <f t="shared" si="0"/>
        <v>5.4551986478605929E-3</v>
      </c>
      <c r="L6" s="105">
        <f t="shared" si="0"/>
        <v>4.9629315732038215E-3</v>
      </c>
    </row>
    <row r="7" spans="1:12">
      <c r="A7" t="s">
        <v>134</v>
      </c>
      <c r="B7" s="105">
        <f>B4-B6</f>
        <v>9.8622572395619001E-2</v>
      </c>
      <c r="C7" s="105">
        <f t="shared" ref="C7:L7" si="1">C4-C6</f>
        <v>9.0812111346493307E-2</v>
      </c>
      <c r="D7" s="105">
        <f t="shared" si="1"/>
        <v>9.7641297090296369E-2</v>
      </c>
      <c r="E7" s="105">
        <f t="shared" si="1"/>
        <v>9.0674761024981551E-2</v>
      </c>
      <c r="F7" s="105">
        <f t="shared" si="1"/>
        <v>8.6033895534345747E-2</v>
      </c>
      <c r="G7" s="105">
        <f t="shared" si="1"/>
        <v>6.2657655139024535E-2</v>
      </c>
      <c r="H7" s="105">
        <f t="shared" si="1"/>
        <v>6.2377978146133523E-2</v>
      </c>
      <c r="I7" s="105">
        <f t="shared" si="1"/>
        <v>0.11434888945492058</v>
      </c>
      <c r="J7" s="105">
        <f t="shared" si="1"/>
        <v>7.3702296439390941E-2</v>
      </c>
      <c r="K7" s="105">
        <f t="shared" si="1"/>
        <v>8.4152968761767685E-2</v>
      </c>
      <c r="L7" s="105">
        <f t="shared" si="1"/>
        <v>5.811881804438794E-2</v>
      </c>
    </row>
    <row r="8" spans="1:12">
      <c r="A8" t="s">
        <v>135</v>
      </c>
      <c r="B8" s="105">
        <f>AVERAGE(B10:B165)</f>
        <v>1.8916234301396665E-2</v>
      </c>
      <c r="C8" s="105">
        <f>AVERAGE(C10:C165)</f>
        <v>2.2828823736101768E-2</v>
      </c>
      <c r="D8" s="105">
        <f t="shared" ref="D8:L8" si="2">AVERAGE(D10:D165)</f>
        <v>1.8978016429023886E-2</v>
      </c>
      <c r="E8" s="105">
        <f t="shared" si="2"/>
        <v>1.0893964359480406E-2</v>
      </c>
      <c r="F8" s="105">
        <f t="shared" si="2"/>
        <v>1.1476844957725814E-2</v>
      </c>
      <c r="G8" s="105">
        <f t="shared" si="2"/>
        <v>8.7577307215527724E-3</v>
      </c>
      <c r="H8" s="105">
        <f t="shared" si="2"/>
        <v>1.3188851951240617E-2</v>
      </c>
      <c r="I8" s="105">
        <f t="shared" si="2"/>
        <v>2.9583298544694818E-2</v>
      </c>
      <c r="J8" s="105">
        <f t="shared" si="2"/>
        <v>5.7010612896969091E-3</v>
      </c>
      <c r="K8" s="105">
        <f t="shared" si="2"/>
        <v>5.4551986478606805E-3</v>
      </c>
      <c r="L8" s="105">
        <f t="shared" si="2"/>
        <v>4.9629315732038718E-3</v>
      </c>
    </row>
    <row r="9" spans="1:12">
      <c r="A9" s="2">
        <v>31320</v>
      </c>
      <c r="B9" s="103"/>
      <c r="C9" s="3"/>
      <c r="D9" s="3"/>
      <c r="E9" s="4"/>
      <c r="F9" s="3"/>
      <c r="G9" s="4"/>
      <c r="J9" s="5"/>
      <c r="K9" s="5"/>
      <c r="L9" s="5"/>
    </row>
    <row r="10" spans="1:12">
      <c r="A10" s="2">
        <v>31412</v>
      </c>
      <c r="B10" s="103">
        <f>'Quarterly Return'!B8-'Adjusted Quarterly Return'!B$7</f>
        <v>0.36680455135429912</v>
      </c>
      <c r="C10" s="103">
        <f>'Quarterly Return'!C8-'Adjusted Quarterly Return'!C$7</f>
        <v>0.62580502412549488</v>
      </c>
      <c r="D10" s="103"/>
      <c r="E10" s="103"/>
      <c r="F10" s="103"/>
      <c r="G10" s="103">
        <f>'Quarterly Return'!G8-'Adjusted Quarterly Return'!G$7</f>
        <v>0.26981237992338158</v>
      </c>
      <c r="H10" s="103"/>
      <c r="I10" s="103"/>
      <c r="J10" s="103">
        <f>'Quarterly Return'!J8-'Adjusted Quarterly Return'!J$7</f>
        <v>-3.5022964393911227E-3</v>
      </c>
      <c r="K10" s="103">
        <f>'Quarterly Return'!K8-'Adjusted Quarterly Return'!K$7</f>
        <v>0.16604699766889652</v>
      </c>
      <c r="L10" s="103">
        <f>'Quarterly Return'!L8-'Adjusted Quarterly Return'!L$7</f>
        <v>0.10551806333857235</v>
      </c>
    </row>
    <row r="11" spans="1:12">
      <c r="A11" s="2">
        <v>31502</v>
      </c>
      <c r="B11" s="103">
        <f>'Quarterly Return'!B9-'Adjusted Quarterly Return'!B$7</f>
        <v>0.32216598646461836</v>
      </c>
      <c r="C11" s="103">
        <f>'Quarterly Return'!C9-'Adjusted Quarterly Return'!C$7</f>
        <v>0.45149768620063629</v>
      </c>
      <c r="D11" s="103"/>
      <c r="E11" s="103"/>
      <c r="F11" s="103"/>
      <c r="G11" s="103">
        <f>'Quarterly Return'!G9-'Adjusted Quarterly Return'!G$7</f>
        <v>-0.15803337935761308</v>
      </c>
      <c r="H11" s="103"/>
      <c r="I11" s="103"/>
      <c r="J11" s="103">
        <f>'Quarterly Return'!J9-'Adjusted Quarterly Return'!J$7</f>
        <v>0.11109210253506954</v>
      </c>
      <c r="K11" s="103">
        <f>'Quarterly Return'!K9-'Adjusted Quarterly Return'!K$7</f>
        <v>0.2726692595680078</v>
      </c>
      <c r="L11" s="103">
        <f>'Quarterly Return'!L9-'Adjusted Quarterly Return'!L$7</f>
        <v>0.11778604888093676</v>
      </c>
    </row>
    <row r="12" spans="1:12">
      <c r="A12" s="2">
        <v>31593</v>
      </c>
      <c r="B12" s="103">
        <f>'Quarterly Return'!B10-'Adjusted Quarterly Return'!B$7</f>
        <v>0.307577392941215</v>
      </c>
      <c r="C12" s="103">
        <f>'Quarterly Return'!C10-'Adjusted Quarterly Return'!C$7</f>
        <v>0.47069505257706495</v>
      </c>
      <c r="D12" s="103"/>
      <c r="E12" s="103"/>
      <c r="F12" s="103"/>
      <c r="G12" s="103">
        <f>'Quarterly Return'!G10-'Adjusted Quarterly Return'!G$7</f>
        <v>-2.7221391661654812E-2</v>
      </c>
      <c r="H12" s="103"/>
      <c r="I12" s="103"/>
      <c r="J12" s="103">
        <f>'Quarterly Return'!J10-'Adjusted Quarterly Return'!J$7</f>
        <v>9.2964370227276022E-2</v>
      </c>
      <c r="K12" s="103">
        <f>'Quarterly Return'!K10-'Adjusted Quarterly Return'!K$7</f>
        <v>0.21014475136131128</v>
      </c>
      <c r="L12" s="103">
        <f>'Quarterly Return'!L10-'Adjusted Quarterly Return'!L$7</f>
        <v>0.11319126313568036</v>
      </c>
    </row>
    <row r="13" spans="1:12">
      <c r="A13" s="2">
        <v>31685</v>
      </c>
      <c r="B13" s="103">
        <f>'Quarterly Return'!B11-'Adjusted Quarterly Return'!B$7</f>
        <v>0.17547952366869646</v>
      </c>
      <c r="C13" s="103">
        <f>'Quarterly Return'!C11-'Adjusted Quarterly Return'!C$7</f>
        <v>0.69738629705788813</v>
      </c>
      <c r="D13" s="103"/>
      <c r="E13" s="103"/>
      <c r="F13" s="103"/>
      <c r="G13" s="103">
        <f>'Quarterly Return'!G11-'Adjusted Quarterly Return'!G$7</f>
        <v>0.13149355122203499</v>
      </c>
      <c r="H13" s="103"/>
      <c r="I13" s="103"/>
      <c r="J13" s="103">
        <f>'Quarterly Return'!J11-'Adjusted Quarterly Return'!J$7</f>
        <v>5.0358899666311602E-2</v>
      </c>
      <c r="K13" s="103">
        <f>'Quarterly Return'!K11-'Adjusted Quarterly Return'!K$7</f>
        <v>0.19504044551624311</v>
      </c>
      <c r="L13" s="103">
        <f>'Quarterly Return'!L11-'Adjusted Quarterly Return'!L$7</f>
        <v>0.1148153835613734</v>
      </c>
    </row>
    <row r="14" spans="1:12">
      <c r="A14" s="2">
        <v>31777</v>
      </c>
      <c r="B14" s="103">
        <f>'Quarterly Return'!B12-'Adjusted Quarterly Return'!B$7</f>
        <v>0.37854149209101873</v>
      </c>
      <c r="C14" s="103">
        <f>'Quarterly Return'!C12-'Adjusted Quarterly Return'!C$7</f>
        <v>0.37478468343325572</v>
      </c>
      <c r="D14" s="103"/>
      <c r="E14" s="103"/>
      <c r="F14" s="103"/>
      <c r="G14" s="103">
        <f>'Quarterly Return'!G12-'Adjusted Quarterly Return'!G$7</f>
        <v>-1.6982159611685463E-2</v>
      </c>
      <c r="H14" s="103"/>
      <c r="I14" s="103"/>
      <c r="J14" s="103">
        <f>'Quarterly Return'!J12-'Adjusted Quarterly Return'!J$7</f>
        <v>0.12224238679738722</v>
      </c>
      <c r="K14" s="103">
        <f>'Quarterly Return'!K12-'Adjusted Quarterly Return'!K$7</f>
        <v>0.17236599265193675</v>
      </c>
      <c r="L14" s="103">
        <f>'Quarterly Return'!L12-'Adjusted Quarterly Return'!L$7</f>
        <v>0.10874385452995768</v>
      </c>
    </row>
    <row r="15" spans="1:12">
      <c r="A15" s="2">
        <v>31867</v>
      </c>
      <c r="B15" s="103">
        <f>'Quarterly Return'!B13-'Adjusted Quarterly Return'!B$7</f>
        <v>0.45586358512893532</v>
      </c>
      <c r="C15" s="103">
        <f>'Quarterly Return'!C13-'Adjusted Quarterly Return'!C$7</f>
        <v>0.36879465980868015</v>
      </c>
      <c r="D15" s="103"/>
      <c r="E15" s="103"/>
      <c r="F15" s="103"/>
      <c r="G15" s="103">
        <f>'Quarterly Return'!G13-'Adjusted Quarterly Return'!G$7</f>
        <v>0.20164671489496611</v>
      </c>
      <c r="H15" s="103"/>
      <c r="I15" s="103"/>
      <c r="J15" s="103">
        <f>'Quarterly Return'!J13-'Adjusted Quarterly Return'!J$7</f>
        <v>2.8003904143214103E-2</v>
      </c>
      <c r="K15" s="103">
        <f>'Quarterly Return'!K13-'Adjusted Quarterly Return'!K$7</f>
        <v>0.10833727497603186</v>
      </c>
      <c r="L15" s="103">
        <f>'Quarterly Return'!L13-'Adjusted Quarterly Return'!L$7</f>
        <v>0.10473716071185431</v>
      </c>
    </row>
    <row r="16" spans="1:12">
      <c r="A16" s="2">
        <v>31958</v>
      </c>
      <c r="B16" s="103">
        <f>'Quarterly Return'!B14-'Adjusted Quarterly Return'!B$7</f>
        <v>0.48329187634371717</v>
      </c>
      <c r="C16" s="103">
        <f>'Quarterly Return'!C14-'Adjusted Quarterly Return'!C$7</f>
        <v>0.24588199905276714</v>
      </c>
      <c r="D16" s="103"/>
      <c r="E16" s="103"/>
      <c r="F16" s="103"/>
      <c r="G16" s="103">
        <f>'Quarterly Return'!G14-'Adjusted Quarterly Return'!G$7</f>
        <v>0.19583329064240118</v>
      </c>
      <c r="H16" s="103"/>
      <c r="I16" s="103"/>
      <c r="J16" s="103">
        <f>'Quarterly Return'!J14-'Adjusted Quarterly Return'!J$7</f>
        <v>5.9297057148197913E-2</v>
      </c>
      <c r="K16" s="103">
        <f>'Quarterly Return'!K14-'Adjusted Quarterly Return'!K$7</f>
        <v>9.2280824360137417E-2</v>
      </c>
      <c r="L16" s="103">
        <f>'Quarterly Return'!L14-'Adjusted Quarterly Return'!L$7</f>
        <v>0.11273938519749156</v>
      </c>
    </row>
    <row r="17" spans="1:12">
      <c r="A17" s="2">
        <v>32050</v>
      </c>
      <c r="B17" s="103">
        <f>'Quarterly Return'!B15-'Adjusted Quarterly Return'!B$7</f>
        <v>0.8349751646506588</v>
      </c>
      <c r="C17" s="103">
        <f>'Quarterly Return'!C15-'Adjusted Quarterly Return'!C$7</f>
        <v>0.18884966020609623</v>
      </c>
      <c r="D17" s="103"/>
      <c r="E17" s="103"/>
      <c r="F17" s="103"/>
      <c r="G17" s="103">
        <f>'Quarterly Return'!G15-'Adjusted Quarterly Return'!G$7</f>
        <v>8.700212512459872E-2</v>
      </c>
      <c r="H17" s="103"/>
      <c r="I17" s="103"/>
      <c r="J17" s="103">
        <f>'Quarterly Return'!J15-'Adjusted Quarterly Return'!J$7</f>
        <v>0.15404661059682104</v>
      </c>
      <c r="K17" s="103">
        <f>'Quarterly Return'!K15-'Adjusted Quarterly Return'!K$7</f>
        <v>2.9805082821107845E-2</v>
      </c>
      <c r="L17" s="103">
        <f>'Quarterly Return'!L15-'Adjusted Quarterly Return'!L$7</f>
        <v>0.1058765653931228</v>
      </c>
    </row>
    <row r="18" spans="1:12">
      <c r="A18" s="2">
        <v>32142</v>
      </c>
      <c r="B18" s="103">
        <f>'Quarterly Return'!B16-'Adjusted Quarterly Return'!B$7</f>
        <v>-8.3050683561684324E-2</v>
      </c>
      <c r="C18" s="103">
        <f>'Quarterly Return'!C16-'Adjusted Quarterly Return'!C$7</f>
        <v>-1.6170345961250165E-2</v>
      </c>
      <c r="D18" s="103"/>
      <c r="E18" s="103"/>
      <c r="F18" s="103"/>
      <c r="G18" s="103">
        <f>'Quarterly Return'!G16-'Adjusted Quarterly Return'!G$7</f>
        <v>7.7212072944835355E-2</v>
      </c>
      <c r="H18" s="103"/>
      <c r="I18" s="103"/>
      <c r="J18" s="103">
        <f>'Quarterly Return'!J16-'Adjusted Quarterly Return'!J$7</f>
        <v>0.11451553307854037</v>
      </c>
      <c r="K18" s="103">
        <f>'Quarterly Return'!K16-'Adjusted Quarterly Return'!K$7</f>
        <v>5.0546911277668874E-2</v>
      </c>
      <c r="L18" s="103">
        <f>'Quarterly Return'!L16-'Adjusted Quarterly Return'!L$7</f>
        <v>9.4988978248237113E-2</v>
      </c>
    </row>
    <row r="19" spans="1:12">
      <c r="A19" s="2">
        <v>32233</v>
      </c>
      <c r="B19" s="103">
        <f>'Quarterly Return'!B17-'Adjusted Quarterly Return'!B$7</f>
        <v>-0.16874192166246915</v>
      </c>
      <c r="C19" s="103">
        <f>'Quarterly Return'!C17-'Adjusted Quarterly Return'!C$7</f>
        <v>-7.8185308889576144E-2</v>
      </c>
      <c r="D19" s="103"/>
      <c r="E19" s="103"/>
      <c r="F19" s="103"/>
      <c r="G19" s="103">
        <f>'Quarterly Return'!G17-'Adjusted Quarterly Return'!G$7</f>
        <v>0.10550201442423691</v>
      </c>
      <c r="H19" s="103"/>
      <c r="I19" s="103"/>
      <c r="J19" s="103">
        <f>'Quarterly Return'!J17-'Adjusted Quarterly Return'!J$7</f>
        <v>0.14039455329997599</v>
      </c>
      <c r="K19" s="103">
        <f>'Quarterly Return'!K17-'Adjusted Quarterly Return'!K$7</f>
        <v>4.1314537601583559E-2</v>
      </c>
      <c r="L19" s="103">
        <f>'Quarterly Return'!L17-'Adjusted Quarterly Return'!L$7</f>
        <v>7.9543804698288104E-2</v>
      </c>
    </row>
    <row r="20" spans="1:12">
      <c r="A20" s="2">
        <v>32324</v>
      </c>
      <c r="B20" s="103">
        <f>'Quarterly Return'!B18-'Adjusted Quarterly Return'!B$7</f>
        <v>-0.13523835040187582</v>
      </c>
      <c r="C20" s="103">
        <f>'Quarterly Return'!C18-'Adjusted Quarterly Return'!C$7</f>
        <v>-0.18505080948492508</v>
      </c>
      <c r="D20" s="103"/>
      <c r="E20" s="103"/>
      <c r="F20" s="103"/>
      <c r="G20" s="103">
        <f>'Quarterly Return'!G18-'Adjusted Quarterly Return'!G$7</f>
        <v>-4.0408013536526108E-2</v>
      </c>
      <c r="H20" s="103"/>
      <c r="I20" s="103"/>
      <c r="J20" s="103">
        <f>'Quarterly Return'!J18-'Adjusted Quarterly Return'!J$7</f>
        <v>9.5674397327546706E-2</v>
      </c>
      <c r="K20" s="103">
        <f>'Quarterly Return'!K18-'Adjusted Quarterly Return'!K$7</f>
        <v>3.996698556026225E-2</v>
      </c>
      <c r="L20" s="103">
        <f>'Quarterly Return'!L18-'Adjusted Quarterly Return'!L$7</f>
        <v>6.7153758209592199E-2</v>
      </c>
    </row>
    <row r="21" spans="1:12">
      <c r="A21" s="2">
        <v>32416</v>
      </c>
      <c r="B21" s="103">
        <f>'Quarterly Return'!B19-'Adjusted Quarterly Return'!B$7</f>
        <v>-0.33962107640334227</v>
      </c>
      <c r="C21" s="103">
        <f>'Quarterly Return'!C19-'Adjusted Quarterly Return'!C$7</f>
        <v>-0.24003042565620342</v>
      </c>
      <c r="D21" s="103"/>
      <c r="E21" s="103"/>
      <c r="F21" s="103"/>
      <c r="G21" s="103">
        <f>'Quarterly Return'!G19-'Adjusted Quarterly Return'!G$7</f>
        <v>-0.10821986509249636</v>
      </c>
      <c r="H21" s="103"/>
      <c r="I21" s="103"/>
      <c r="J21" s="103">
        <f>'Quarterly Return'!J19-'Adjusted Quarterly Return'!J$7</f>
        <v>4.4075182732874724E-2</v>
      </c>
      <c r="K21" s="103">
        <f>'Quarterly Return'!K19-'Adjusted Quarterly Return'!K$7</f>
        <v>9.6061339678736882E-2</v>
      </c>
      <c r="L21" s="103">
        <f>'Quarterly Return'!L19-'Adjusted Quarterly Return'!L$7</f>
        <v>6.5671974954081239E-2</v>
      </c>
    </row>
    <row r="22" spans="1:12">
      <c r="A22" s="2">
        <v>32507</v>
      </c>
      <c r="B22" s="103">
        <f>'Quarterly Return'!B20-'Adjusted Quarterly Return'!B$7</f>
        <v>6.9719340563685672E-2</v>
      </c>
      <c r="C22" s="103">
        <f>'Quarterly Return'!C20-'Adjusted Quarterly Return'!C$7</f>
        <v>-4.2524225195808951E-2</v>
      </c>
      <c r="D22" s="103">
        <f>'Quarterly Return'!D20-'Adjusted Quarterly Return'!D$7</f>
        <v>8.9992100461903618E-2</v>
      </c>
      <c r="E22" s="103"/>
      <c r="F22" s="103"/>
      <c r="G22" s="103">
        <f>'Quarterly Return'!G20-'Adjusted Quarterly Return'!G$7</f>
        <v>1.8263567127275296E-2</v>
      </c>
      <c r="H22" s="103"/>
      <c r="I22" s="103"/>
      <c r="J22" s="103">
        <f>'Quarterly Return'!J20-'Adjusted Quarterly Return'!J$7</f>
        <v>1.6250360057189744E-2</v>
      </c>
      <c r="K22" s="103">
        <f>'Quarterly Return'!K20-'Adjusted Quarterly Return'!K$7</f>
        <v>5.3574958597322433E-2</v>
      </c>
      <c r="L22" s="103">
        <f>'Quarterly Return'!L20-'Adjusted Quarterly Return'!L$7</f>
        <v>7.0743371606634756E-2</v>
      </c>
    </row>
    <row r="23" spans="1:12">
      <c r="A23" s="2">
        <v>32598</v>
      </c>
      <c r="B23" s="103">
        <f>'Quarterly Return'!B21-'Adjusted Quarterly Return'!B$7</f>
        <v>-3.2541266578277939E-2</v>
      </c>
      <c r="C23" s="103">
        <f>'Quarterly Return'!C21-'Adjusted Quarterly Return'!C$7</f>
        <v>-5.9963796341086673E-2</v>
      </c>
      <c r="D23" s="103">
        <f>'Quarterly Return'!D21-'Adjusted Quarterly Return'!D$7</f>
        <v>0.12315134403988445</v>
      </c>
      <c r="E23" s="103"/>
      <c r="F23" s="103"/>
      <c r="G23" s="103">
        <f>'Quarterly Return'!G21-'Adjusted Quarterly Return'!G$7</f>
        <v>0.15445150720875511</v>
      </c>
      <c r="H23" s="103"/>
      <c r="I23" s="103"/>
      <c r="J23" s="103">
        <f>'Quarterly Return'!J21-'Adjusted Quarterly Return'!J$7</f>
        <v>-3.786134068057076E-2</v>
      </c>
      <c r="K23" s="103">
        <f>'Quarterly Return'!K21-'Adjusted Quarterly Return'!K$7</f>
        <v>2.5933820200381832E-2</v>
      </c>
      <c r="L23" s="103">
        <f>'Quarterly Return'!L21-'Adjusted Quarterly Return'!L$7</f>
        <v>8.2481259439154589E-2</v>
      </c>
    </row>
    <row r="24" spans="1:12">
      <c r="A24" s="2">
        <v>32689</v>
      </c>
      <c r="B24" s="103">
        <f>'Quarterly Return'!B22-'Adjusted Quarterly Return'!B$7</f>
        <v>-5.8789176739382554E-2</v>
      </c>
      <c r="C24" s="103">
        <f>'Quarterly Return'!C22-'Adjusted Quarterly Return'!C$7</f>
        <v>9.3836710419940184E-2</v>
      </c>
      <c r="D24" s="103">
        <f>'Quarterly Return'!D22-'Adjusted Quarterly Return'!D$7</f>
        <v>0.23319976865344003</v>
      </c>
      <c r="E24" s="103"/>
      <c r="F24" s="103"/>
      <c r="G24" s="103">
        <f>'Quarterly Return'!G22-'Adjusted Quarterly Return'!G$7</f>
        <v>0.36680622130519103</v>
      </c>
      <c r="H24" s="103"/>
      <c r="I24" s="103"/>
      <c r="J24" s="103">
        <f>'Quarterly Return'!J22-'Adjusted Quarterly Return'!J$7</f>
        <v>-2.0643810130920065E-2</v>
      </c>
      <c r="K24" s="103">
        <f>'Quarterly Return'!K22-'Adjusted Quarterly Return'!K$7</f>
        <v>7.9785824227107019E-2</v>
      </c>
      <c r="L24" s="103">
        <f>'Quarterly Return'!L22-'Adjusted Quarterly Return'!L$7</f>
        <v>9.9326450678181646E-2</v>
      </c>
    </row>
    <row r="25" spans="1:12">
      <c r="A25" s="2">
        <v>32780</v>
      </c>
      <c r="B25" s="103">
        <f>'Quarterly Return'!B23-'Adjusted Quarterly Return'!B$7</f>
        <v>8.355378732199148E-2</v>
      </c>
      <c r="C25" s="103">
        <f>'Quarterly Return'!C23-'Adjusted Quarterly Return'!C$7</f>
        <v>0.18100439515802508</v>
      </c>
      <c r="D25" s="103">
        <f>'Quarterly Return'!D23-'Adjusted Quarterly Return'!D$7</f>
        <v>0.46381245436011398</v>
      </c>
      <c r="E25" s="103"/>
      <c r="F25" s="103"/>
      <c r="G25" s="103">
        <f>'Quarterly Return'!G23-'Adjusted Quarterly Return'!G$7</f>
        <v>0.45666439816266768</v>
      </c>
      <c r="H25" s="103"/>
      <c r="I25" s="103"/>
      <c r="J25" s="103">
        <f>'Quarterly Return'!J23-'Adjusted Quarterly Return'!J$7</f>
        <v>-1.0890491426468002E-2</v>
      </c>
      <c r="K25" s="103">
        <f>'Quarterly Return'!K23-'Adjusted Quarterly Return'!K$7</f>
        <v>8.6450589110583578E-2</v>
      </c>
      <c r="L25" s="103">
        <f>'Quarterly Return'!L23-'Adjusted Quarterly Return'!L$7</f>
        <v>0.11323634351433527</v>
      </c>
    </row>
    <row r="26" spans="1:12">
      <c r="A26" s="2">
        <v>32871</v>
      </c>
      <c r="B26" s="103">
        <f>'Quarterly Return'!B24-'Adjusted Quarterly Return'!B$7</f>
        <v>0.10045766062726613</v>
      </c>
      <c r="C26" s="103">
        <f>'Quarterly Return'!C24-'Adjusted Quarterly Return'!C$7</f>
        <v>0.17586138475931862</v>
      </c>
      <c r="D26" s="103">
        <f>'Quarterly Return'!D24-'Adjusted Quarterly Return'!D$7</f>
        <v>0.68531208348858719</v>
      </c>
      <c r="E26" s="103"/>
      <c r="F26" s="103"/>
      <c r="G26" s="103">
        <f>'Quarterly Return'!G24-'Adjusted Quarterly Return'!G$7</f>
        <v>0.4342308999452269</v>
      </c>
      <c r="H26" s="103"/>
      <c r="I26" s="103"/>
      <c r="J26" s="103">
        <f>'Quarterly Return'!J24-'Adjusted Quarterly Return'!J$7</f>
        <v>6.5237769717769539E-2</v>
      </c>
      <c r="K26" s="103">
        <f>'Quarterly Return'!K24-'Adjusted Quarterly Return'!K$7</f>
        <v>9.5630023873459105E-2</v>
      </c>
      <c r="L26" s="103">
        <f>'Quarterly Return'!L24-'Adjusted Quarterly Return'!L$7</f>
        <v>0.12619393053549283</v>
      </c>
    </row>
    <row r="27" spans="1:12">
      <c r="A27" s="2">
        <v>32962</v>
      </c>
      <c r="B27" s="103">
        <f>'Quarterly Return'!B25-'Adjusted Quarterly Return'!B$7</f>
        <v>4.8133609525444432E-2</v>
      </c>
      <c r="C27" s="103">
        <f>'Quarterly Return'!C25-'Adjusted Quarterly Return'!C$7</f>
        <v>-2.6306025271555955E-2</v>
      </c>
      <c r="D27" s="103">
        <f>'Quarterly Return'!D25-'Adjusted Quarterly Return'!D$7</f>
        <v>0.32222349542879491</v>
      </c>
      <c r="E27" s="103"/>
      <c r="F27" s="103"/>
      <c r="G27" s="103">
        <f>'Quarterly Return'!G25-'Adjusted Quarterly Return'!G$7</f>
        <v>0.27972409758919148</v>
      </c>
      <c r="H27" s="103"/>
      <c r="I27" s="103"/>
      <c r="J27" s="103">
        <f>'Quarterly Return'!J25-'Adjusted Quarterly Return'!J$7</f>
        <v>8.5192636945284478E-2</v>
      </c>
      <c r="K27" s="103">
        <f>'Quarterly Return'!K25-'Adjusted Quarterly Return'!K$7</f>
        <v>7.4834855435937722E-2</v>
      </c>
      <c r="L27" s="103">
        <f>'Quarterly Return'!L25-'Adjusted Quarterly Return'!L$7</f>
        <v>0.13293157234430603</v>
      </c>
    </row>
    <row r="28" spans="1:12">
      <c r="A28" s="2">
        <v>33053</v>
      </c>
      <c r="B28" s="103">
        <f>'Quarterly Return'!B26-'Adjusted Quarterly Return'!B$7</f>
        <v>-2.5120650147758661E-2</v>
      </c>
      <c r="C28" s="103">
        <f>'Quarterly Return'!C26-'Adjusted Quarterly Return'!C$7</f>
        <v>-6.5937914017380417E-2</v>
      </c>
      <c r="D28" s="103">
        <f>'Quarterly Return'!D26-'Adjusted Quarterly Return'!D$7</f>
        <v>0.31511765602863717</v>
      </c>
      <c r="E28" s="103"/>
      <c r="F28" s="103"/>
      <c r="G28" s="103">
        <f>'Quarterly Return'!G26-'Adjusted Quarterly Return'!G$7</f>
        <v>1.5870435046553735E-2</v>
      </c>
      <c r="H28" s="103"/>
      <c r="I28" s="103"/>
      <c r="J28" s="103">
        <f>'Quarterly Return'!J26-'Adjusted Quarterly Return'!J$7</f>
        <v>8.6415919754138787E-2</v>
      </c>
      <c r="K28" s="103">
        <f>'Quarterly Return'!K26-'Adjusted Quarterly Return'!K$7</f>
        <v>5.6864900779866071E-2</v>
      </c>
      <c r="L28" s="103">
        <f>'Quarterly Return'!L26-'Adjusted Quarterly Return'!L$7</f>
        <v>0.12667507257990812</v>
      </c>
    </row>
    <row r="29" spans="1:12">
      <c r="A29" s="2">
        <v>33144</v>
      </c>
      <c r="B29" s="103">
        <f>'Quarterly Return'!B27-'Adjusted Quarterly Return'!B$7</f>
        <v>-0.22309572790645393</v>
      </c>
      <c r="C29" s="103">
        <f>'Quarterly Return'!C27-'Adjusted Quarterly Return'!C$7</f>
        <v>-0.35019677065742766</v>
      </c>
      <c r="D29" s="103">
        <f>'Quarterly Return'!D27-'Adjusted Quarterly Return'!D$7</f>
        <v>-0.15804137338343952</v>
      </c>
      <c r="E29" s="103">
        <f>'Quarterly Return'!E27-'Adjusted Quarterly Return'!E$7</f>
        <v>-0.2987215457460663</v>
      </c>
      <c r="F29" s="103">
        <f>'Quarterly Return'!F27-'Adjusted Quarterly Return'!F$7</f>
        <v>-9.2361052348726422E-2</v>
      </c>
      <c r="G29" s="103">
        <f>'Quarterly Return'!G27-'Adjusted Quarterly Return'!G$7</f>
        <v>0.4839963866029362</v>
      </c>
      <c r="H29" s="103"/>
      <c r="I29" s="103"/>
      <c r="J29" s="103">
        <f>'Quarterly Return'!J27-'Adjusted Quarterly Return'!J$7</f>
        <v>0.11472775727154685</v>
      </c>
      <c r="K29" s="103">
        <f>'Quarterly Return'!K27-'Adjusted Quarterly Return'!K$7</f>
        <v>3.3992577204628796E-2</v>
      </c>
      <c r="L29" s="103">
        <f>'Quarterly Return'!L27-'Adjusted Quarterly Return'!L$7</f>
        <v>0.11786666876224978</v>
      </c>
    </row>
    <row r="30" spans="1:12">
      <c r="A30" s="2">
        <v>33238</v>
      </c>
      <c r="B30" s="103">
        <f>'Quarterly Return'!B28-'Adjusted Quarterly Return'!B$7</f>
        <v>-0.23939868856559765</v>
      </c>
      <c r="C30" s="103">
        <f>'Quarterly Return'!C28-'Adjusted Quarterly Return'!C$7</f>
        <v>-0.23668233166450164</v>
      </c>
      <c r="D30" s="103">
        <f>'Quarterly Return'!D28-'Adjusted Quarterly Return'!D$7</f>
        <v>-0.18245891382854976</v>
      </c>
      <c r="E30" s="103">
        <f>'Quarterly Return'!E28-'Adjusted Quarterly Return'!E$7</f>
        <v>-0.23774698887767681</v>
      </c>
      <c r="F30" s="103">
        <f>'Quarterly Return'!F28-'Adjusted Quarterly Return'!F$7</f>
        <v>-8.7040953801377149E-2</v>
      </c>
      <c r="G30" s="103">
        <f>'Quarterly Return'!G28-'Adjusted Quarterly Return'!G$7</f>
        <v>0.25820410480891498</v>
      </c>
      <c r="H30" s="103"/>
      <c r="I30" s="103"/>
      <c r="J30" s="103">
        <f>'Quarterly Return'!J28-'Adjusted Quarterly Return'!J$7</f>
        <v>0.1172783568386038</v>
      </c>
      <c r="K30" s="103">
        <f>'Quarterly Return'!K28-'Adjusted Quarterly Return'!K$7</f>
        <v>5.7147031238232296E-2</v>
      </c>
      <c r="L30" s="103">
        <f>'Quarterly Return'!L28-'Adjusted Quarterly Return'!L$7</f>
        <v>0.10321972651413321</v>
      </c>
    </row>
    <row r="31" spans="1:12">
      <c r="A31" s="2">
        <v>33326</v>
      </c>
      <c r="B31" s="103">
        <f>'Quarterly Return'!B29-'Adjusted Quarterly Return'!B$7</f>
        <v>-5.1779622005150849E-2</v>
      </c>
      <c r="C31" s="103">
        <f>'Quarterly Return'!C29-'Adjusted Quarterly Return'!C$7</f>
        <v>-4.8247506511792049E-2</v>
      </c>
      <c r="D31" s="103">
        <f>'Quarterly Return'!D29-'Adjusted Quarterly Return'!D$7</f>
        <v>0.11495924709803282</v>
      </c>
      <c r="E31" s="103">
        <f>'Quarterly Return'!E29-'Adjusted Quarterly Return'!E$7</f>
        <v>-0.11695976408948165</v>
      </c>
      <c r="F31" s="103">
        <f>'Quarterly Return'!F29-'Adjusted Quarterly Return'!F$7</f>
        <v>7.1226813668076552E-2</v>
      </c>
      <c r="G31" s="103">
        <f>'Quarterly Return'!G29-'Adjusted Quarterly Return'!G$7</f>
        <v>0.13269618126297722</v>
      </c>
      <c r="H31" s="103"/>
      <c r="I31" s="103"/>
      <c r="J31" s="103">
        <f>'Quarterly Return'!J29-'Adjusted Quarterly Return'!J$7</f>
        <v>0.14687209835566531</v>
      </c>
      <c r="K31" s="103">
        <f>'Quarterly Return'!K29-'Adjusted Quarterly Return'!K$7</f>
        <v>9.9441170578409524E-2</v>
      </c>
      <c r="L31" s="103">
        <f>'Quarterly Return'!L29-'Adjusted Quarterly Return'!L$7</f>
        <v>8.7274509015113425E-2</v>
      </c>
    </row>
    <row r="32" spans="1:12">
      <c r="A32" s="2">
        <v>33417</v>
      </c>
      <c r="B32" s="103">
        <f>'Quarterly Return'!B30-'Adjusted Quarterly Return'!B$7</f>
        <v>7.2586844609806578E-3</v>
      </c>
      <c r="C32" s="103">
        <f>'Quarterly Return'!C30-'Adjusted Quarterly Return'!C$7</f>
        <v>-0.10318059444166688</v>
      </c>
      <c r="D32" s="103">
        <f>'Quarterly Return'!D30-'Adjusted Quarterly Return'!D$7</f>
        <v>2.7276310921786701E-2</v>
      </c>
      <c r="E32" s="103">
        <f>'Quarterly Return'!E30-'Adjusted Quarterly Return'!E$7</f>
        <v>-8.249864708844161E-2</v>
      </c>
      <c r="F32" s="103">
        <f>'Quarterly Return'!F30-'Adjusted Quarterly Return'!F$7</f>
        <v>2.0447890523855053E-2</v>
      </c>
      <c r="G32" s="103">
        <f>'Quarterly Return'!G30-'Adjusted Quarterly Return'!G$7</f>
        <v>0.2502836295723736</v>
      </c>
      <c r="H32" s="103"/>
      <c r="I32" s="103"/>
      <c r="J32" s="103">
        <f>'Quarterly Return'!J30-'Adjusted Quarterly Return'!J$7</f>
        <v>0.15037946089725665</v>
      </c>
      <c r="K32" s="103">
        <f>'Quarterly Return'!K30-'Adjusted Quarterly Return'!K$7</f>
        <v>6.9729651888653668E-2</v>
      </c>
      <c r="L32" s="103">
        <f>'Quarterly Return'!L30-'Adjusted Quarterly Return'!L$7</f>
        <v>7.6981289745276807E-2</v>
      </c>
    </row>
    <row r="33" spans="1:12">
      <c r="A33" s="2">
        <v>33511</v>
      </c>
      <c r="B33" s="103">
        <f>'Quarterly Return'!B31-'Adjusted Quarterly Return'!B$7</f>
        <v>0.14470895542742601</v>
      </c>
      <c r="C33" s="103">
        <f>'Quarterly Return'!C31-'Adjusted Quarterly Return'!C$7</f>
        <v>0.20365556313303451</v>
      </c>
      <c r="D33" s="103">
        <f>'Quarterly Return'!D31-'Adjusted Quarterly Return'!D$7</f>
        <v>0.30693287157819193</v>
      </c>
      <c r="E33" s="103">
        <f>'Quarterly Return'!E31-'Adjusted Quarterly Return'!E$7</f>
        <v>8.4083887732779708E-2</v>
      </c>
      <c r="F33" s="103">
        <f>'Quarterly Return'!F31-'Adjusted Quarterly Return'!F$7</f>
        <v>3.9870166732407133E-2</v>
      </c>
      <c r="G33" s="103">
        <f>'Quarterly Return'!G31-'Adjusted Quarterly Return'!G$7</f>
        <v>-0.15341480795605134</v>
      </c>
      <c r="H33" s="103"/>
      <c r="I33" s="103"/>
      <c r="J33" s="103">
        <f>'Quarterly Return'!J31-'Adjusted Quarterly Return'!J$7</f>
        <v>0.16774223831489612</v>
      </c>
      <c r="K33" s="103">
        <f>'Quarterly Return'!K31-'Adjusted Quarterly Return'!K$7</f>
        <v>0.11970789107223336</v>
      </c>
      <c r="L33" s="103">
        <f>'Quarterly Return'!L31-'Adjusted Quarterly Return'!L$7</f>
        <v>6.5115375455050375E-2</v>
      </c>
    </row>
    <row r="34" spans="1:12">
      <c r="A34" s="2">
        <v>33603</v>
      </c>
      <c r="B34" s="103">
        <f>'Quarterly Return'!B32-'Adjusted Quarterly Return'!B$7</f>
        <v>0.27927448487177597</v>
      </c>
      <c r="C34" s="103">
        <f>'Quarterly Return'!C32-'Adjusted Quarterly Return'!C$7</f>
        <v>0.11788090951939395</v>
      </c>
      <c r="D34" s="103">
        <f>'Quarterly Return'!D32-'Adjusted Quarterly Return'!D$7</f>
        <v>0.52703071321752282</v>
      </c>
      <c r="E34" s="103">
        <f>'Quarterly Return'!E32-'Adjusted Quarterly Return'!E$7</f>
        <v>0.15470801556489527</v>
      </c>
      <c r="F34" s="103">
        <f>'Quarterly Return'!F32-'Adjusted Quarterly Return'!F$7</f>
        <v>0.2186222987303415</v>
      </c>
      <c r="G34" s="103">
        <f>'Quarterly Return'!G32-'Adjusted Quarterly Return'!G$7</f>
        <v>-0.10891415957591442</v>
      </c>
      <c r="H34" s="103"/>
      <c r="I34" s="103"/>
      <c r="J34" s="103">
        <f>'Quarterly Return'!J32-'Adjusted Quarterly Return'!J$7</f>
        <v>0.17376355970826854</v>
      </c>
      <c r="K34" s="103">
        <f>'Quarterly Return'!K32-'Adjusted Quarterly Return'!K$7</f>
        <v>0.1052801338405276</v>
      </c>
      <c r="L34" s="103">
        <f>'Quarterly Return'!L32-'Adjusted Quarterly Return'!L$7</f>
        <v>5.3872742493092443E-2</v>
      </c>
    </row>
    <row r="35" spans="1:12">
      <c r="A35" s="2">
        <v>33694</v>
      </c>
      <c r="B35" s="103">
        <f>'Quarterly Return'!B33-'Adjusted Quarterly Return'!B$7</f>
        <v>6.6785457611083676E-2</v>
      </c>
      <c r="C35" s="103">
        <f>'Quarterly Return'!C33-'Adjusted Quarterly Return'!C$7</f>
        <v>-8.9979686865995057E-2</v>
      </c>
      <c r="D35" s="103">
        <f>'Quarterly Return'!D33-'Adjusted Quarterly Return'!D$7</f>
        <v>0.40281121260109398</v>
      </c>
      <c r="E35" s="103">
        <f>'Quarterly Return'!E33-'Adjusted Quarterly Return'!E$7</f>
        <v>-5.5164931470982267E-2</v>
      </c>
      <c r="F35" s="103">
        <f>'Quarterly Return'!F33-'Adjusted Quarterly Return'!F$7</f>
        <v>2.0203646904123199E-2</v>
      </c>
      <c r="G35" s="103">
        <f>'Quarterly Return'!G33-'Adjusted Quarterly Return'!G$7</f>
        <v>-3.8893683176251623E-2</v>
      </c>
      <c r="H35" s="103"/>
      <c r="I35" s="103"/>
      <c r="J35" s="103">
        <f>'Quarterly Return'!J33-'Adjusted Quarterly Return'!J$7</f>
        <v>0.11180971379027252</v>
      </c>
      <c r="K35" s="103">
        <f>'Quarterly Return'!K33-'Adjusted Quarterly Return'!K$7</f>
        <v>6.1952294396126831E-2</v>
      </c>
      <c r="L35" s="103">
        <f>'Quarterly Return'!L33-'Adjusted Quarterly Return'!L$7</f>
        <v>4.3063443522962611E-2</v>
      </c>
    </row>
    <row r="36" spans="1:12">
      <c r="A36" s="2">
        <v>33785</v>
      </c>
      <c r="B36" s="103">
        <f>'Quarterly Return'!B34-'Adjusted Quarterly Return'!B$7</f>
        <v>4.2377862259362353E-2</v>
      </c>
      <c r="C36" s="103">
        <f>'Quarterly Return'!C34-'Adjusted Quarterly Return'!C$7</f>
        <v>-1.2367504962150389E-2</v>
      </c>
      <c r="D36" s="103">
        <f>'Quarterly Return'!D34-'Adjusted Quarterly Return'!D$7</f>
        <v>0.20375793570981213</v>
      </c>
      <c r="E36" s="103">
        <f>'Quarterly Return'!E34-'Adjusted Quarterly Return'!E$7</f>
        <v>1.5348577642739406E-2</v>
      </c>
      <c r="F36" s="103">
        <f>'Quarterly Return'!F34-'Adjusted Quarterly Return'!F$7</f>
        <v>5.863064803259517E-2</v>
      </c>
      <c r="G36" s="103">
        <f>'Quarterly Return'!G34-'Adjusted Quarterly Return'!G$7</f>
        <v>3.0830973320433289E-2</v>
      </c>
      <c r="H36" s="103"/>
      <c r="I36" s="103"/>
      <c r="J36" s="103">
        <f>'Quarterly Return'!J34-'Adjusted Quarterly Return'!J$7</f>
        <v>0.14676280575548931</v>
      </c>
      <c r="K36" s="103">
        <f>'Quarterly Return'!K34-'Adjusted Quarterly Return'!K$7</f>
        <v>7.6734459340122033E-2</v>
      </c>
      <c r="L36" s="103">
        <f>'Quarterly Return'!L34-'Adjusted Quarterly Return'!L$7</f>
        <v>3.1857552215016585E-2</v>
      </c>
    </row>
    <row r="37" spans="1:12">
      <c r="A37" s="2">
        <v>33877</v>
      </c>
      <c r="B37" s="103">
        <f>'Quarterly Return'!B35-'Adjusted Quarterly Return'!B$7</f>
        <v>-0.11947330993742167</v>
      </c>
      <c r="C37" s="103">
        <f>'Quarterly Return'!C35-'Adjusted Quarterly Return'!C$7</f>
        <v>2.5759463469028077E-2</v>
      </c>
      <c r="D37" s="103">
        <f>'Quarterly Return'!D35-'Adjusted Quarterly Return'!D$7</f>
        <v>0.2305222979332596</v>
      </c>
      <c r="E37" s="103">
        <f>'Quarterly Return'!E35-'Adjusted Quarterly Return'!E$7</f>
        <v>7.9510493182086098E-2</v>
      </c>
      <c r="F37" s="103">
        <f>'Quarterly Return'!F35-'Adjusted Quarterly Return'!F$7</f>
        <v>5.4883737309055894E-2</v>
      </c>
      <c r="G37" s="103">
        <f>'Quarterly Return'!G35-'Adjusted Quarterly Return'!G$7</f>
        <v>4.4606102566229669E-2</v>
      </c>
      <c r="H37" s="103"/>
      <c r="I37" s="103"/>
      <c r="J37" s="103">
        <f>'Quarterly Return'!J35-'Adjusted Quarterly Return'!J$7</f>
        <v>8.509857374089938E-2</v>
      </c>
      <c r="K37" s="103">
        <f>'Quarterly Return'!K35-'Adjusted Quarterly Return'!K$7</f>
        <v>5.3735326226225469E-2</v>
      </c>
      <c r="L37" s="103">
        <f>'Quarterly Return'!L35-'Adjusted Quarterly Return'!L$7</f>
        <v>1.9853472485703308E-2</v>
      </c>
    </row>
    <row r="38" spans="1:12">
      <c r="A38" s="2">
        <v>33969</v>
      </c>
      <c r="B38" s="103">
        <f>'Quarterly Return'!B36-'Adjusted Quarterly Return'!B$7</f>
        <v>-0.10379441544448209</v>
      </c>
      <c r="C38" s="103">
        <f>'Quarterly Return'!C36-'Adjusted Quarterly Return'!C$7</f>
        <v>-3.9755986694290979E-2</v>
      </c>
      <c r="D38" s="103">
        <f>'Quarterly Return'!D36-'Adjusted Quarterly Return'!D$7</f>
        <v>0.13050381467169778</v>
      </c>
      <c r="E38" s="103">
        <f>'Quarterly Return'!E36-'Adjusted Quarterly Return'!E$7</f>
        <v>9.8361350060148373E-3</v>
      </c>
      <c r="F38" s="103">
        <f>'Quarterly Return'!F36-'Adjusted Quarterly Return'!F$7</f>
        <v>-6.08054848967398E-2</v>
      </c>
      <c r="G38" s="103">
        <f>'Quarterly Return'!G36-'Adjusted Quarterly Return'!G$7</f>
        <v>9.2042181849839602E-2</v>
      </c>
      <c r="H38" s="103"/>
      <c r="I38" s="103"/>
      <c r="J38" s="103">
        <f>'Quarterly Return'!J36-'Adjusted Quarterly Return'!J$7</f>
        <v>3.0433729973457196E-2</v>
      </c>
      <c r="K38" s="103">
        <f>'Quarterly Return'!K36-'Adjusted Quarterly Return'!K$7</f>
        <v>1.7283495326630108E-2</v>
      </c>
      <c r="L38" s="103">
        <f>'Quarterly Return'!L36-'Adjusted Quarterly Return'!L$7</f>
        <v>1.107900703668592E-2</v>
      </c>
    </row>
    <row r="39" spans="1:12">
      <c r="A39" s="2">
        <v>34059</v>
      </c>
      <c r="B39" s="103">
        <f>'Quarterly Return'!B37-'Adjusted Quarterly Return'!B$7</f>
        <v>-1.6599950313794021E-2</v>
      </c>
      <c r="C39" s="103">
        <f>'Quarterly Return'!C37-'Adjusted Quarterly Return'!C$7</f>
        <v>0.13903510866433039</v>
      </c>
      <c r="D39" s="103">
        <f>'Quarterly Return'!D37-'Adjusted Quarterly Return'!D$7</f>
        <v>-3.279592603697648E-2</v>
      </c>
      <c r="E39" s="103">
        <f>'Quarterly Return'!E37-'Adjusted Quarterly Return'!E$7</f>
        <v>0.25225617022248686</v>
      </c>
      <c r="F39" s="103">
        <f>'Quarterly Return'!F37-'Adjusted Quarterly Return'!F$7</f>
        <v>8.5056962948090467E-2</v>
      </c>
      <c r="G39" s="103">
        <f>'Quarterly Return'!G37-'Adjusted Quarterly Return'!G$7</f>
        <v>9.0779805022167329E-2</v>
      </c>
      <c r="H39" s="103"/>
      <c r="I39" s="103"/>
      <c r="J39" s="103">
        <f>'Quarterly Return'!J37-'Adjusted Quarterly Return'!J$7</f>
        <v>0.10694462973960597</v>
      </c>
      <c r="K39" s="103">
        <f>'Quarterly Return'!K37-'Adjusted Quarterly Return'!K$7</f>
        <v>6.2283475029562232E-2</v>
      </c>
      <c r="L39" s="103">
        <f>'Quarterly Return'!L37-'Adjusted Quarterly Return'!L$7</f>
        <v>6.3539655034281078E-3</v>
      </c>
    </row>
    <row r="40" spans="1:12">
      <c r="A40" s="2">
        <v>34150</v>
      </c>
      <c r="B40" s="103">
        <f>'Quarterly Return'!B38-'Adjusted Quarterly Return'!B$7</f>
        <v>-3.7720737687928607E-2</v>
      </c>
      <c r="C40" s="103">
        <f>'Quarterly Return'!C38-'Adjusted Quarterly Return'!C$7</f>
        <v>0.2301431194836891</v>
      </c>
      <c r="D40" s="103">
        <f>'Quarterly Return'!D38-'Adjusted Quarterly Return'!D$7</f>
        <v>0.23601351321794869</v>
      </c>
      <c r="E40" s="103">
        <f>'Quarterly Return'!E38-'Adjusted Quarterly Return'!E$7</f>
        <v>0.21991791120010046</v>
      </c>
      <c r="F40" s="103">
        <f>'Quarterly Return'!F38-'Adjusted Quarterly Return'!F$7</f>
        <v>0.10377090156183251</v>
      </c>
      <c r="G40" s="103">
        <f>'Quarterly Return'!G38-'Adjusted Quarterly Return'!G$7</f>
        <v>3.4443452675845393E-3</v>
      </c>
      <c r="H40" s="103"/>
      <c r="I40" s="103"/>
      <c r="J40" s="103">
        <f>'Quarterly Return'!J38-'Adjusted Quarterly Return'!J$7</f>
        <v>6.5637654902122061E-2</v>
      </c>
      <c r="K40" s="103">
        <f>'Quarterly Return'!K38-'Adjusted Quarterly Return'!K$7</f>
        <v>5.5781912325435293E-2</v>
      </c>
      <c r="L40" s="103">
        <f>'Quarterly Return'!L38-'Adjusted Quarterly Return'!L$7</f>
        <v>1.0307729872733457E-3</v>
      </c>
    </row>
    <row r="41" spans="1:12">
      <c r="A41" s="2">
        <v>34242</v>
      </c>
      <c r="B41" s="103">
        <f>'Quarterly Return'!B39-'Adjusted Quarterly Return'!B$7</f>
        <v>0.24976084489726647</v>
      </c>
      <c r="C41" s="103">
        <f>'Quarterly Return'!C39-'Adjusted Quarterly Return'!C$7</f>
        <v>0.24456058160076871</v>
      </c>
      <c r="D41" s="103">
        <f>'Quarterly Return'!D39-'Adjusted Quarterly Return'!D$7</f>
        <v>0.46475916171837672</v>
      </c>
      <c r="E41" s="103">
        <f>'Quarterly Return'!E39-'Adjusted Quarterly Return'!E$7</f>
        <v>0.28584303287228258</v>
      </c>
      <c r="F41" s="103">
        <f>'Quarterly Return'!F39-'Adjusted Quarterly Return'!F$7</f>
        <v>0.16827882436538083</v>
      </c>
      <c r="G41" s="103">
        <f>'Quarterly Return'!G39-'Adjusted Quarterly Return'!G$7</f>
        <v>-6.0540509030693052E-3</v>
      </c>
      <c r="H41" s="103"/>
      <c r="I41" s="103"/>
      <c r="J41" s="103">
        <f>'Quarterly Return'!J39-'Adjusted Quarterly Return'!J$7</f>
        <v>9.1541087694096329E-2</v>
      </c>
      <c r="K41" s="103">
        <f>'Quarterly Return'!K39-'Adjusted Quarterly Return'!K$7</f>
        <v>5.0846010065926497E-2</v>
      </c>
      <c r="L41" s="103">
        <f>'Quarterly Return'!L39-'Adjusted Quarterly Return'!L$7</f>
        <v>-1.4042984611520176E-3</v>
      </c>
    </row>
    <row r="42" spans="1:12">
      <c r="A42" s="2">
        <v>34334</v>
      </c>
      <c r="B42" s="103">
        <f>'Quarterly Return'!B40-'Adjusted Quarterly Return'!B$7</f>
        <v>0.28800186499736824</v>
      </c>
      <c r="C42" s="103">
        <f>'Quarterly Return'!C40-'Adjusted Quarterly Return'!C$7</f>
        <v>0.15952906319748855</v>
      </c>
      <c r="D42" s="103">
        <f>'Quarterly Return'!D40-'Adjusted Quarterly Return'!D$7</f>
        <v>0.67778073454276633</v>
      </c>
      <c r="E42" s="103">
        <f>'Quarterly Return'!E40-'Adjusted Quarterly Return'!E$7</f>
        <v>0.1277037019207648</v>
      </c>
      <c r="F42" s="103">
        <f>'Quarterly Return'!F40-'Adjusted Quarterly Return'!F$7</f>
        <v>0.27335277446565437</v>
      </c>
      <c r="G42" s="103">
        <f>'Quarterly Return'!G40-'Adjusted Quarterly Return'!G$7</f>
        <v>-0.17515440967044715</v>
      </c>
      <c r="H42" s="103"/>
      <c r="I42" s="103"/>
      <c r="J42" s="103">
        <f>'Quarterly Return'!J40-'Adjusted Quarterly Return'!J$7</f>
        <v>8.9513953991676082E-2</v>
      </c>
      <c r="K42" s="103">
        <f>'Quarterly Return'!K40-'Adjusted Quarterly Return'!K$7</f>
        <v>5.1280418076113291E-2</v>
      </c>
      <c r="L42" s="103">
        <f>'Quarterly Return'!L40-'Adjusted Quarterly Return'!L$7</f>
        <v>-4.2225614556361951E-3</v>
      </c>
    </row>
    <row r="43" spans="1:12">
      <c r="A43" s="2">
        <v>34424</v>
      </c>
      <c r="B43" s="103">
        <f>'Quarterly Return'!B41-'Adjusted Quarterly Return'!B$7</f>
        <v>0.13494029871441382</v>
      </c>
      <c r="C43" s="103">
        <f>'Quarterly Return'!C41-'Adjusted Quarterly Return'!C$7</f>
        <v>5.6685927023192251E-2</v>
      </c>
      <c r="D43" s="103">
        <f>'Quarterly Return'!D41-'Adjusted Quarterly Return'!D$7</f>
        <v>0.41797931669651922</v>
      </c>
      <c r="E43" s="103">
        <f>'Quarterly Return'!E41-'Adjusted Quarterly Return'!E$7</f>
        <v>-4.386618822884529E-2</v>
      </c>
      <c r="F43" s="103">
        <f>'Quarterly Return'!F41-'Adjusted Quarterly Return'!F$7</f>
        <v>0.12044957298088151</v>
      </c>
      <c r="G43" s="103">
        <f>'Quarterly Return'!G41-'Adjusted Quarterly Return'!G$7</f>
        <v>-0.17811766022691666</v>
      </c>
      <c r="H43" s="103"/>
      <c r="I43" s="103"/>
      <c r="J43" s="103">
        <f>'Quarterly Return'!J41-'Adjusted Quarterly Return'!J$7</f>
        <v>-1.3738873590315864E-2</v>
      </c>
      <c r="K43" s="103">
        <f>'Quarterly Return'!K41-'Adjusted Quarterly Return'!K$7</f>
        <v>-2.5894941459325457E-2</v>
      </c>
      <c r="L43" s="103">
        <f>'Quarterly Return'!L41-'Adjusted Quarterly Return'!L$7</f>
        <v>-7.2662196450830469E-3</v>
      </c>
    </row>
    <row r="44" spans="1:12">
      <c r="A44" s="2">
        <v>34515</v>
      </c>
      <c r="B44" s="103">
        <f>'Quarterly Return'!B42-'Adjusted Quarterly Return'!B$7</f>
        <v>8.9426949670166844E-2</v>
      </c>
      <c r="C44" s="103">
        <f>'Quarterly Return'!C42-'Adjusted Quarterly Return'!C$7</f>
        <v>-8.3938562795751903E-2</v>
      </c>
      <c r="D44" s="103">
        <f>'Quarterly Return'!D42-'Adjusted Quarterly Return'!D$7</f>
        <v>0.14912809005252145</v>
      </c>
      <c r="E44" s="103">
        <f>'Quarterly Return'!E42-'Adjusted Quarterly Return'!E$7</f>
        <v>-0.1158236295079023</v>
      </c>
      <c r="F44" s="103">
        <f>'Quarterly Return'!F42-'Adjusted Quarterly Return'!F$7</f>
        <v>-1.3516551455706224E-2</v>
      </c>
      <c r="G44" s="103">
        <f>'Quarterly Return'!G42-'Adjusted Quarterly Return'!G$7</f>
        <v>-0.15574835119001507</v>
      </c>
      <c r="H44" s="103"/>
      <c r="I44" s="103"/>
      <c r="J44" s="103">
        <f>'Quarterly Return'!J42-'Adjusted Quarterly Return'!J$7</f>
        <v>-8.5023130465906455E-2</v>
      </c>
      <c r="K44" s="103">
        <f>'Quarterly Return'!K42-'Adjusted Quarterly Return'!K$7</f>
        <v>-7.4093980869808659E-2</v>
      </c>
      <c r="L44" s="103">
        <f>'Quarterly Return'!L42-'Adjusted Quarterly Return'!L$7</f>
        <v>-8.7965975189432805E-3</v>
      </c>
    </row>
    <row r="45" spans="1:12">
      <c r="A45" s="2">
        <v>34607</v>
      </c>
      <c r="B45" s="103">
        <f>'Quarterly Return'!B43-'Adjusted Quarterly Return'!B$7</f>
        <v>-3.4951773050755475E-2</v>
      </c>
      <c r="C45" s="103">
        <f>'Quarterly Return'!C43-'Adjusted Quarterly Return'!C$7</f>
        <v>-0.1484618197989534</v>
      </c>
      <c r="D45" s="103">
        <f>'Quarterly Return'!D43-'Adjusted Quarterly Return'!D$7</f>
        <v>0.15409130887050523</v>
      </c>
      <c r="E45" s="103">
        <f>'Quarterly Return'!E43-'Adjusted Quarterly Return'!E$7</f>
        <v>-0.23778089970128208</v>
      </c>
      <c r="F45" s="103">
        <f>'Quarterly Return'!F43-'Adjusted Quarterly Return'!F$7</f>
        <v>-9.9579821019232392E-2</v>
      </c>
      <c r="G45" s="103">
        <f>'Quarterly Return'!G43-'Adjusted Quarterly Return'!G$7</f>
        <v>-0.24809076104190042</v>
      </c>
      <c r="H45" s="103"/>
      <c r="I45" s="103"/>
      <c r="J45" s="103">
        <f>'Quarterly Return'!J43-'Adjusted Quarterly Return'!J$7</f>
        <v>-0.11607821921861647</v>
      </c>
      <c r="K45" s="103">
        <f>'Quarterly Return'!K43-'Adjusted Quarterly Return'!K$7</f>
        <v>-0.10322686511493472</v>
      </c>
      <c r="L45" s="103">
        <f>'Quarterly Return'!L43-'Adjusted Quarterly Return'!L$7</f>
        <v>-8.0694153288066034E-3</v>
      </c>
    </row>
    <row r="46" spans="1:12">
      <c r="A46" s="2">
        <v>34698</v>
      </c>
      <c r="B46" s="103">
        <f>'Quarterly Return'!B44-'Adjusted Quarterly Return'!B$7</f>
        <v>-0.16683752844937516</v>
      </c>
      <c r="C46" s="103">
        <f>'Quarterly Return'!C44-'Adjusted Quarterly Return'!C$7</f>
        <v>-0.16689795401195279</v>
      </c>
      <c r="D46" s="103">
        <f>'Quarterly Return'!D44-'Adjusted Quarterly Return'!D$7</f>
        <v>-0.28659546728448693</v>
      </c>
      <c r="E46" s="103">
        <f>'Quarterly Return'!E44-'Adjusted Quarterly Return'!E$7</f>
        <v>-0.22295102403661066</v>
      </c>
      <c r="F46" s="103">
        <f>'Quarterly Return'!F44-'Adjusted Quarterly Return'!F$7</f>
        <v>-0.17705634170854584</v>
      </c>
      <c r="G46" s="103">
        <f>'Quarterly Return'!G44-'Adjusted Quarterly Return'!G$7</f>
        <v>-0.14130718670787557</v>
      </c>
      <c r="H46" s="103"/>
      <c r="I46" s="103"/>
      <c r="J46" s="103">
        <f>'Quarterly Return'!J44-'Adjusted Quarterly Return'!J$7</f>
        <v>-0.12031675730334354</v>
      </c>
      <c r="K46" s="103">
        <f>'Quarterly Return'!K44-'Adjusted Quarterly Return'!K$7</f>
        <v>-0.10871561233837145</v>
      </c>
      <c r="L46" s="103">
        <f>'Quarterly Return'!L44-'Adjusted Quarterly Return'!L$7</f>
        <v>-4.5025795165252597E-3</v>
      </c>
    </row>
    <row r="47" spans="1:12">
      <c r="A47" s="2">
        <v>34789</v>
      </c>
      <c r="B47" s="103">
        <f>'Quarterly Return'!B45-'Adjusted Quarterly Return'!B$7</f>
        <v>-9.4844909911410702E-2</v>
      </c>
      <c r="C47" s="103">
        <f>'Quarterly Return'!C45-'Adjusted Quarterly Return'!C$7</f>
        <v>-4.0881648365063861E-2</v>
      </c>
      <c r="D47" s="103">
        <f>'Quarterly Return'!D45-'Adjusted Quarterly Return'!D$7</f>
        <v>-0.24435667647448459</v>
      </c>
      <c r="E47" s="103">
        <f>'Quarterly Return'!E45-'Adjusted Quarterly Return'!E$7</f>
        <v>-0.14436169669960924</v>
      </c>
      <c r="F47" s="103">
        <f>'Quarterly Return'!F45-'Adjusted Quarterly Return'!F$7</f>
        <v>-8.2698371104149723E-2</v>
      </c>
      <c r="G47" s="103">
        <f>'Quarterly Return'!G45-'Adjusted Quarterly Return'!G$7</f>
        <v>-0.10353303860786443</v>
      </c>
      <c r="H47" s="103"/>
      <c r="I47" s="103"/>
      <c r="J47" s="103">
        <f>'Quarterly Return'!J45-'Adjusted Quarterly Return'!J$7</f>
        <v>-5.0014944328563321E-2</v>
      </c>
      <c r="K47" s="103">
        <f>'Quarterly Return'!K45-'Adjusted Quarterly Return'!K$7</f>
        <v>-2.8617600544713614E-2</v>
      </c>
      <c r="L47" s="103">
        <f>'Quarterly Return'!L45-'Adjusted Quarterly Return'!L$7</f>
        <v>4.3081779727204977E-3</v>
      </c>
    </row>
    <row r="48" spans="1:12">
      <c r="A48" s="2">
        <v>34880</v>
      </c>
      <c r="B48" s="103">
        <f>'Quarterly Return'!B46-'Adjusted Quarterly Return'!B$7</f>
        <v>-1.4074738318563429E-2</v>
      </c>
      <c r="C48" s="103">
        <f>'Quarterly Return'!C46-'Adjusted Quarterly Return'!C$7</f>
        <v>5.5585836724833582E-2</v>
      </c>
      <c r="D48" s="103">
        <f>'Quarterly Return'!D46-'Adjusted Quarterly Return'!D$7</f>
        <v>-6.7058891015559979E-2</v>
      </c>
      <c r="E48" s="103">
        <f>'Quarterly Return'!E46-'Adjusted Quarterly Return'!E$7</f>
        <v>-2.1364727314151219E-2</v>
      </c>
      <c r="F48" s="103">
        <f>'Quarterly Return'!F46-'Adjusted Quarterly Return'!F$7</f>
        <v>2.5259112282247712E-2</v>
      </c>
      <c r="G48" s="103">
        <f>'Quarterly Return'!G46-'Adjusted Quarterly Return'!G$7</f>
        <v>-8.9496340500680546E-2</v>
      </c>
      <c r="H48" s="103"/>
      <c r="I48" s="103"/>
      <c r="J48" s="103">
        <f>'Quarterly Return'!J46-'Adjusted Quarterly Return'!J$7</f>
        <v>4.5092541580919604E-2</v>
      </c>
      <c r="K48" s="103">
        <f>'Quarterly Return'!K46-'Adjusted Quarterly Return'!K$7</f>
        <v>5.0413945850637645E-2</v>
      </c>
      <c r="L48" s="103">
        <f>'Quarterly Return'!L46-'Adjusted Quarterly Return'!L$7</f>
        <v>1.2924903149319225E-2</v>
      </c>
    </row>
    <row r="49" spans="1:12">
      <c r="A49" s="2">
        <v>34971</v>
      </c>
      <c r="B49" s="103">
        <f>'Quarterly Return'!B47-'Adjusted Quarterly Return'!B$7</f>
        <v>-2.5017675070283518E-3</v>
      </c>
      <c r="C49" s="103">
        <f>'Quarterly Return'!C47-'Adjusted Quarterly Return'!C$7</f>
        <v>3.6332979376054675E-2</v>
      </c>
      <c r="D49" s="103">
        <f>'Quarterly Return'!D47-'Adjusted Quarterly Return'!D$7</f>
        <v>-0.2910918453037068</v>
      </c>
      <c r="E49" s="103">
        <f>'Quarterly Return'!E47-'Adjusted Quarterly Return'!E$7</f>
        <v>-2.2997368449855157E-2</v>
      </c>
      <c r="F49" s="103">
        <f>'Quarterly Return'!F47-'Adjusted Quarterly Return'!F$7</f>
        <v>4.4467719744963066E-2</v>
      </c>
      <c r="G49" s="103">
        <f>'Quarterly Return'!G47-'Adjusted Quarterly Return'!G$7</f>
        <v>-2.6222017291488417E-2</v>
      </c>
      <c r="H49" s="103"/>
      <c r="I49" s="103"/>
      <c r="J49" s="103">
        <f>'Quarterly Return'!J47-'Adjusted Quarterly Return'!J$7</f>
        <v>9.1649532244595849E-2</v>
      </c>
      <c r="K49" s="103">
        <f>'Quarterly Return'!K47-'Adjusted Quarterly Return'!K$7</f>
        <v>7.9843606999513886E-2</v>
      </c>
      <c r="L49" s="103">
        <f>'Quarterly Return'!L47-'Adjusted Quarterly Return'!L$7</f>
        <v>1.8792375738754655E-2</v>
      </c>
    </row>
    <row r="50" spans="1:12">
      <c r="A50" s="2">
        <v>35062</v>
      </c>
      <c r="B50" s="103">
        <f>'Quarterly Return'!B48-'Adjusted Quarterly Return'!B$7</f>
        <v>7.4092444778691147E-2</v>
      </c>
      <c r="C50" s="103">
        <f>'Quarterly Return'!C48-'Adjusted Quarterly Return'!C$7</f>
        <v>0.17422135340051143</v>
      </c>
      <c r="D50" s="103">
        <f>'Quarterly Return'!D48-'Adjusted Quarterly Return'!D$7</f>
        <v>-0.10920028469592072</v>
      </c>
      <c r="E50" s="103">
        <f>'Quarterly Return'!E48-'Adjusted Quarterly Return'!E$7</f>
        <v>9.2417806400663174E-2</v>
      </c>
      <c r="F50" s="103">
        <f>'Quarterly Return'!F48-'Adjusted Quarterly Return'!F$7</f>
        <v>0.11101344943933629</v>
      </c>
      <c r="G50" s="103">
        <f>'Quarterly Return'!G48-'Adjusted Quarterly Return'!G$7</f>
        <v>0.19216134837641397</v>
      </c>
      <c r="H50" s="103"/>
      <c r="I50" s="103"/>
      <c r="J50" s="103">
        <f>'Quarterly Return'!J48-'Adjusted Quarterly Return'!J$7</f>
        <v>0.11258461184359628</v>
      </c>
      <c r="K50" s="103">
        <f>'Quarterly Return'!K48-'Adjusted Quarterly Return'!K$7</f>
        <v>0.12212722447494741</v>
      </c>
      <c r="L50" s="103">
        <f>'Quarterly Return'!L48-'Adjusted Quarterly Return'!L$7</f>
        <v>2.2210636159239974E-2</v>
      </c>
    </row>
    <row r="51" spans="1:12">
      <c r="A51" s="2">
        <v>35153</v>
      </c>
      <c r="B51" s="103">
        <f>'Quarterly Return'!B49-'Adjusted Quarterly Return'!B$7</f>
        <v>6.3839513104450574E-2</v>
      </c>
      <c r="C51" s="103">
        <f>'Quarterly Return'!C49-'Adjusted Quarterly Return'!C$7</f>
        <v>3.9991310893950194E-2</v>
      </c>
      <c r="D51" s="103">
        <f>'Quarterly Return'!D49-'Adjusted Quarterly Return'!D$7</f>
        <v>-2.0087822853102871E-2</v>
      </c>
      <c r="E51" s="103">
        <f>'Quarterly Return'!E49-'Adjusted Quarterly Return'!E$7</f>
        <v>-1.5609667542205205E-2</v>
      </c>
      <c r="F51" s="103">
        <f>'Quarterly Return'!F49-'Adjusted Quarterly Return'!F$7</f>
        <v>2.1165711011523161E-2</v>
      </c>
      <c r="G51" s="103">
        <f>'Quarterly Return'!G49-'Adjusted Quarterly Return'!G$7</f>
        <v>0.18972964153293526</v>
      </c>
      <c r="H51" s="103"/>
      <c r="I51" s="103"/>
      <c r="J51" s="103">
        <f>'Quarterly Return'!J49-'Adjusted Quarterly Return'!J$7</f>
        <v>5.4314908102584908E-2</v>
      </c>
      <c r="K51" s="103">
        <f>'Quarterly Return'!K49-'Adjusted Quarterly Return'!K$7</f>
        <v>6.1581152530331598E-2</v>
      </c>
      <c r="L51" s="103">
        <f>'Quarterly Return'!L49-'Adjusted Quarterly Return'!L$7</f>
        <v>2.0421986871621514E-2</v>
      </c>
    </row>
    <row r="52" spans="1:12">
      <c r="A52" s="2">
        <v>35244</v>
      </c>
      <c r="B52" s="103">
        <f>'Quarterly Return'!B50-'Adjusted Quarterly Return'!B$7</f>
        <v>-8.7379081972333017E-3</v>
      </c>
      <c r="C52" s="103">
        <f>'Quarterly Return'!C50-'Adjusted Quarterly Return'!C$7</f>
        <v>-1.9081315164793777E-2</v>
      </c>
      <c r="D52" s="103">
        <f>'Quarterly Return'!D50-'Adjusted Quarterly Return'!D$7</f>
        <v>-0.1206914318851903</v>
      </c>
      <c r="E52" s="103">
        <f>'Quarterly Return'!E50-'Adjusted Quarterly Return'!E$7</f>
        <v>-7.4399371535702682E-2</v>
      </c>
      <c r="F52" s="103">
        <f>'Quarterly Return'!F50-'Adjusted Quarterly Return'!F$7</f>
        <v>3.6749437091051079E-3</v>
      </c>
      <c r="G52" s="103">
        <f>'Quarterly Return'!G50-'Adjusted Quarterly Return'!G$7</f>
        <v>0.2436130532242502</v>
      </c>
      <c r="H52" s="103"/>
      <c r="I52" s="103"/>
      <c r="J52" s="103">
        <f>'Quarterly Return'!J50-'Adjusted Quarterly Return'!J$7</f>
        <v>2.0818984369490839E-2</v>
      </c>
      <c r="K52" s="103">
        <f>'Quarterly Return'!K50-'Adjusted Quarterly Return'!K$7</f>
        <v>2.1124447796533122E-2</v>
      </c>
      <c r="L52" s="103">
        <f>'Quarterly Return'!L50-'Adjusted Quarterly Return'!L$7</f>
        <v>1.9413579439687648E-2</v>
      </c>
    </row>
    <row r="53" spans="1:12">
      <c r="A53" s="2">
        <v>35338</v>
      </c>
      <c r="B53" s="103">
        <f>'Quarterly Return'!B51-'Adjusted Quarterly Return'!B$7</f>
        <v>-3.9241487817668674E-2</v>
      </c>
      <c r="C53" s="103">
        <f>'Quarterly Return'!C51-'Adjusted Quarterly Return'!C$7</f>
        <v>-1.4306094162988559E-3</v>
      </c>
      <c r="D53" s="103">
        <f>'Quarterly Return'!D51-'Adjusted Quarterly Return'!D$7</f>
        <v>-9.3961295499368852E-2</v>
      </c>
      <c r="E53" s="103">
        <f>'Quarterly Return'!E51-'Adjusted Quarterly Return'!E$7</f>
        <v>2.1085688185485355E-2</v>
      </c>
      <c r="F53" s="103">
        <f>'Quarterly Return'!F51-'Adjusted Quarterly Return'!F$7</f>
        <v>6.1217525847602053E-2</v>
      </c>
      <c r="G53" s="103">
        <f>'Quarterly Return'!G51-'Adjusted Quarterly Return'!G$7</f>
        <v>0.27625737681149065</v>
      </c>
      <c r="H53" s="103"/>
      <c r="I53" s="103"/>
      <c r="J53" s="103">
        <f>'Quarterly Return'!J51-'Adjusted Quarterly Return'!J$7</f>
        <v>4.8189569423386064E-2</v>
      </c>
      <c r="K53" s="103">
        <f>'Quarterly Return'!K51-'Adjusted Quarterly Return'!K$7</f>
        <v>2.3275062337202682E-2</v>
      </c>
      <c r="L53" s="103">
        <f>'Quarterly Return'!L51-'Adjusted Quarterly Return'!L$7</f>
        <v>1.9142465261063404E-2</v>
      </c>
    </row>
    <row r="54" spans="1:12">
      <c r="A54" s="2">
        <v>35430</v>
      </c>
      <c r="B54" s="103">
        <f>'Quarterly Return'!B52-'Adjusted Quarterly Return'!B$7</f>
        <v>4.9450565240799493E-3</v>
      </c>
      <c r="C54" s="103">
        <f>'Quarterly Return'!C52-'Adjusted Quarterly Return'!C$7</f>
        <v>-2.3190973212119215E-2</v>
      </c>
      <c r="D54" s="103">
        <f>'Quarterly Return'!D52-'Adjusted Quarterly Return'!D$7</f>
        <v>-0.1046165620620754</v>
      </c>
      <c r="E54" s="103">
        <f>'Quarterly Return'!E52-'Adjusted Quarterly Return'!E$7</f>
        <v>0.12091994306011829</v>
      </c>
      <c r="F54" s="103">
        <f>'Quarterly Return'!F52-'Adjusted Quarterly Return'!F$7</f>
        <v>0.10233022627799244</v>
      </c>
      <c r="G54" s="103">
        <f>'Quarterly Return'!G52-'Adjusted Quarterly Return'!G$7</f>
        <v>0.19156265505736769</v>
      </c>
      <c r="H54" s="103"/>
      <c r="I54" s="103"/>
      <c r="J54" s="103">
        <f>'Quarterly Return'!J52-'Adjusted Quarterly Return'!J$7</f>
        <v>4.5027721355532596E-2</v>
      </c>
      <c r="K54" s="103">
        <f>'Quarterly Return'!K52-'Adjusted Quarterly Return'!K$7</f>
        <v>1.0610747697983772E-2</v>
      </c>
      <c r="L54" s="103">
        <f>'Quarterly Return'!L52-'Adjusted Quarterly Return'!L$7</f>
        <v>1.755454610630465E-2</v>
      </c>
    </row>
    <row r="55" spans="1:12">
      <c r="A55" s="2">
        <v>35520</v>
      </c>
      <c r="B55" s="103">
        <f>'Quarterly Return'!B53-'Adjusted Quarterly Return'!B$7</f>
        <v>-5.6100331862783959E-3</v>
      </c>
      <c r="C55" s="103">
        <f>'Quarterly Return'!C53-'Adjusted Quarterly Return'!C$7</f>
        <v>5.3984257434928629E-3</v>
      </c>
      <c r="D55" s="103">
        <f>'Quarterly Return'!D53-'Adjusted Quarterly Return'!D$7</f>
        <v>-1.7150455995596087E-2</v>
      </c>
      <c r="E55" s="103">
        <f>'Quarterly Return'!E53-'Adjusted Quarterly Return'!E$7</f>
        <v>0.17519007072521303</v>
      </c>
      <c r="F55" s="103">
        <f>'Quarterly Return'!F53-'Adjusted Quarterly Return'!F$7</f>
        <v>0.10733264816057438</v>
      </c>
      <c r="G55" s="103">
        <f>'Quarterly Return'!G53-'Adjusted Quarterly Return'!G$7</f>
        <v>6.4629790279928004E-2</v>
      </c>
      <c r="H55" s="103"/>
      <c r="I55" s="103"/>
      <c r="J55" s="103">
        <f>'Quarterly Return'!J53-'Adjusted Quarterly Return'!J$7</f>
        <v>5.1879574236039422E-2</v>
      </c>
      <c r="K55" s="103">
        <f>'Quarterly Return'!K53-'Adjusted Quarterly Return'!K$7</f>
        <v>1.6002271861197639E-2</v>
      </c>
      <c r="L55" s="103">
        <f>'Quarterly Return'!L53-'Adjusted Quarterly Return'!L$7</f>
        <v>1.3296511850915363E-2</v>
      </c>
    </row>
    <row r="56" spans="1:12">
      <c r="A56" s="2">
        <v>35611</v>
      </c>
      <c r="B56" s="103">
        <f>'Quarterly Return'!B54-'Adjusted Quarterly Return'!B$7</f>
        <v>0.1353511975034728</v>
      </c>
      <c r="C56" s="103">
        <f>'Quarterly Return'!C54-'Adjusted Quarterly Return'!C$7</f>
        <v>0.19938130736897025</v>
      </c>
      <c r="D56" s="103">
        <f>'Quarterly Return'!D54-'Adjusted Quarterly Return'!D$7</f>
        <v>8.7635281249040048E-2</v>
      </c>
      <c r="E56" s="103">
        <f>'Quarterly Return'!E54-'Adjusted Quarterly Return'!E$7</f>
        <v>0.24929899452274845</v>
      </c>
      <c r="F56" s="103">
        <f>'Quarterly Return'!F54-'Adjusted Quarterly Return'!F$7</f>
        <v>0.24040247901125605</v>
      </c>
      <c r="G56" s="103">
        <f>'Quarterly Return'!G54-'Adjusted Quarterly Return'!G$7</f>
        <v>-1.4679859692061509E-3</v>
      </c>
      <c r="H56" s="103"/>
      <c r="I56" s="103"/>
      <c r="J56" s="103">
        <f>'Quarterly Return'!J54-'Adjusted Quarterly Return'!J$7</f>
        <v>9.3883159888043216E-2</v>
      </c>
      <c r="K56" s="103">
        <f>'Quarterly Return'!K54-'Adjusted Quarterly Return'!K$7</f>
        <v>3.3548879368042309E-2</v>
      </c>
      <c r="L56" s="103">
        <f>'Quarterly Return'!L54-'Adjusted Quarterly Return'!L$7</f>
        <v>9.5464767792532018E-3</v>
      </c>
    </row>
    <row r="57" spans="1:12">
      <c r="A57" s="2">
        <v>35703</v>
      </c>
      <c r="B57" s="103">
        <f>'Quarterly Return'!B55-'Adjusted Quarterly Return'!B$7</f>
        <v>0.12476334476310613</v>
      </c>
      <c r="C57" s="103">
        <f>'Quarterly Return'!C55-'Adjusted Quarterly Return'!C$7</f>
        <v>0.27096644806263542</v>
      </c>
      <c r="D57" s="103">
        <f>'Quarterly Return'!D55-'Adjusted Quarterly Return'!D$7</f>
        <v>6.6723398271003903E-2</v>
      </c>
      <c r="E57" s="103">
        <f>'Quarterly Return'!E55-'Adjusted Quarterly Return'!E$7</f>
        <v>0.33412465870933589</v>
      </c>
      <c r="F57" s="103">
        <f>'Quarterly Return'!F55-'Adjusted Quarterly Return'!F$7</f>
        <v>0.27435097583779028</v>
      </c>
      <c r="G57" s="103">
        <f>'Quarterly Return'!G55-'Adjusted Quarterly Return'!G$7</f>
        <v>0.1234024984793869</v>
      </c>
      <c r="H57" s="103"/>
      <c r="I57" s="103"/>
      <c r="J57" s="103">
        <f>'Quarterly Return'!J55-'Adjusted Quarterly Return'!J$7</f>
        <v>7.2268975467723068E-2</v>
      </c>
      <c r="K57" s="103">
        <f>'Quarterly Return'!K55-'Adjusted Quarterly Return'!K$7</f>
        <v>3.3393637186716299E-2</v>
      </c>
      <c r="L57" s="103">
        <f>'Quarterly Return'!L55-'Adjusted Quarterly Return'!L$7</f>
        <v>3.5776633815005204E-3</v>
      </c>
    </row>
    <row r="58" spans="1:12">
      <c r="A58" s="2">
        <v>35795</v>
      </c>
      <c r="B58" s="103">
        <f>'Quarterly Return'!B56-'Adjusted Quarterly Return'!B$7</f>
        <v>4.3414578620509792E-3</v>
      </c>
      <c r="C58" s="103">
        <f>'Quarterly Return'!C56-'Adjusted Quarterly Return'!C$7</f>
        <v>0.32601292738745541</v>
      </c>
      <c r="D58" s="103">
        <f>'Quarterly Return'!D56-'Adjusted Quarterly Return'!D$7</f>
        <v>-1.9850602782115173E-2</v>
      </c>
      <c r="E58" s="103">
        <f>'Quarterly Return'!E56-'Adjusted Quarterly Return'!E$7</f>
        <v>0.29393968844310542</v>
      </c>
      <c r="F58" s="103">
        <f>'Quarterly Return'!F56-'Adjusted Quarterly Return'!F$7</f>
        <v>0.138818992647394</v>
      </c>
      <c r="G58" s="103">
        <f>'Quarterly Return'!G56-'Adjusted Quarterly Return'!G$7</f>
        <v>-1.5214991844472378E-2</v>
      </c>
      <c r="H58" s="103"/>
      <c r="I58" s="103"/>
      <c r="J58" s="103">
        <f>'Quarterly Return'!J56-'Adjusted Quarterly Return'!J$7</f>
        <v>4.8576373343703932E-2</v>
      </c>
      <c r="K58" s="103">
        <f>'Quarterly Return'!K56-'Adjusted Quarterly Return'!K$7</f>
        <v>2.2939262250166972E-2</v>
      </c>
      <c r="L58" s="103">
        <f>'Quarterly Return'!L56-'Adjusted Quarterly Return'!L$7</f>
        <v>-1.7711634703064111E-3</v>
      </c>
    </row>
    <row r="59" spans="1:12">
      <c r="A59" s="2">
        <v>35885</v>
      </c>
      <c r="B59" s="103">
        <f>'Quarterly Return'!B57-'Adjusted Quarterly Return'!B$7</f>
        <v>8.41397260269513E-2</v>
      </c>
      <c r="C59" s="103">
        <f>'Quarterly Return'!C57-'Adjusted Quarterly Return'!C$7</f>
        <v>0.47498196914150798</v>
      </c>
      <c r="D59" s="103">
        <f>'Quarterly Return'!D57-'Adjusted Quarterly Return'!D$7</f>
        <v>-7.4504913427647118E-2</v>
      </c>
      <c r="E59" s="103">
        <f>'Quarterly Return'!E57-'Adjusted Quarterly Return'!E$7</f>
        <v>0.25292981575863954</v>
      </c>
      <c r="F59" s="103">
        <f>'Quarterly Return'!F57-'Adjusted Quarterly Return'!F$7</f>
        <v>0.46739912197338268</v>
      </c>
      <c r="G59" s="103">
        <f>'Quarterly Return'!G57-'Adjusted Quarterly Return'!G$7</f>
        <v>-6.7285358727157338E-2</v>
      </c>
      <c r="H59" s="103"/>
      <c r="I59" s="103"/>
      <c r="J59" s="103">
        <f>'Quarterly Return'!J57-'Adjusted Quarterly Return'!J$7</f>
        <v>8.3098568330505246E-2</v>
      </c>
      <c r="K59" s="103">
        <f>'Quarterly Return'!K57-'Adjusted Quarterly Return'!K$7</f>
        <v>4.1342046942178592E-2</v>
      </c>
      <c r="L59" s="103">
        <f>'Quarterly Return'!L57-'Adjusted Quarterly Return'!L$7</f>
        <v>-4.0583751782077709E-3</v>
      </c>
    </row>
    <row r="60" spans="1:12">
      <c r="A60" s="2">
        <v>35976</v>
      </c>
      <c r="B60" s="103">
        <f>'Quarterly Return'!B58-'Adjusted Quarterly Return'!B$7</f>
        <v>-5.5843446710954203E-2</v>
      </c>
      <c r="C60" s="103">
        <f>'Quarterly Return'!C58-'Adjusted Quarterly Return'!C$7</f>
        <v>0.33023141256385763</v>
      </c>
      <c r="D60" s="103">
        <f>'Quarterly Return'!D58-'Adjusted Quarterly Return'!D$7</f>
        <v>-0.36065689373592646</v>
      </c>
      <c r="E60" s="103">
        <f>'Quarterly Return'!E58-'Adjusted Quarterly Return'!E$7</f>
        <v>0.17382913456165144</v>
      </c>
      <c r="F60" s="103">
        <f>'Quarterly Return'!F58-'Adjusted Quarterly Return'!F$7</f>
        <v>0.24284484425763481</v>
      </c>
      <c r="G60" s="103">
        <f>'Quarterly Return'!G58-'Adjusted Quarterly Return'!G$7</f>
        <v>-0.12827714196377416</v>
      </c>
      <c r="H60" s="103"/>
      <c r="I60" s="103"/>
      <c r="J60" s="103">
        <f>'Quarterly Return'!J58-'Adjusted Quarterly Return'!J$7</f>
        <v>3.5124029020411146E-2</v>
      </c>
      <c r="K60" s="103">
        <f>'Quarterly Return'!K58-'Adjusted Quarterly Return'!K$7</f>
        <v>2.4838259308408009E-2</v>
      </c>
      <c r="L60" s="103">
        <f>'Quarterly Return'!L58-'Adjusted Quarterly Return'!L$7</f>
        <v>-7.0199910729691756E-3</v>
      </c>
    </row>
    <row r="61" spans="1:12">
      <c r="A61" s="2">
        <v>36068</v>
      </c>
      <c r="B61" s="103">
        <f>'Quarterly Return'!B59-'Adjusted Quarterly Return'!B$7</f>
        <v>-0.10161993873695208</v>
      </c>
      <c r="C61" s="103">
        <f>'Quarterly Return'!C59-'Adjusted Quarterly Return'!C$7</f>
        <v>0.13815381104438357</v>
      </c>
      <c r="D61" s="103">
        <f>'Quarterly Return'!D59-'Adjusted Quarterly Return'!D$7</f>
        <v>-0.45947156167543901</v>
      </c>
      <c r="E61" s="103">
        <f>'Quarterly Return'!E59-'Adjusted Quarterly Return'!E$7</f>
        <v>6.5624961172712493E-4</v>
      </c>
      <c r="F61" s="103">
        <f>'Quarterly Return'!F59-'Adjusted Quarterly Return'!F$7</f>
        <v>0.1126733110831853</v>
      </c>
      <c r="G61" s="103">
        <f>'Quarterly Return'!G59-'Adjusted Quarterly Return'!G$7</f>
        <v>-0.23796746514194123</v>
      </c>
      <c r="H61" s="103"/>
      <c r="I61" s="103"/>
      <c r="J61" s="103">
        <f>'Quarterly Return'!J59-'Adjusted Quarterly Return'!J$7</f>
        <v>1.9448454952412791E-2</v>
      </c>
      <c r="K61" s="103">
        <f>'Quarterly Return'!K59-'Adjusted Quarterly Return'!K$7</f>
        <v>3.7753733560063077E-2</v>
      </c>
      <c r="L61" s="103">
        <f>'Quarterly Return'!L59-'Adjusted Quarterly Return'!L$7</f>
        <v>-6.945792663532388E-3</v>
      </c>
    </row>
    <row r="62" spans="1:12">
      <c r="A62" s="2">
        <v>36160</v>
      </c>
      <c r="B62" s="103">
        <f>'Quarterly Return'!B60-'Adjusted Quarterly Return'!B$7</f>
        <v>3.8643707646290104E-2</v>
      </c>
      <c r="C62" s="103">
        <f>'Quarterly Return'!C60-'Adjusted Quarterly Return'!C$7</f>
        <v>0.23486515705393568</v>
      </c>
      <c r="D62" s="103">
        <f>'Quarterly Return'!D60-'Adjusted Quarterly Return'!D$7</f>
        <v>-0.30453970688721399</v>
      </c>
      <c r="E62" s="103">
        <f>'Quarterly Return'!E60-'Adjusted Quarterly Return'!E$7</f>
        <v>-0.13578316102498161</v>
      </c>
      <c r="F62" s="103">
        <f>'Quarterly Return'!F60-'Adjusted Quarterly Return'!F$7</f>
        <v>0.12785402510286265</v>
      </c>
      <c r="G62" s="103">
        <f>'Quarterly Return'!G60-'Adjusted Quarterly Return'!G$7</f>
        <v>-0.38010061756078373</v>
      </c>
      <c r="H62" s="103"/>
      <c r="I62" s="103"/>
      <c r="J62" s="103">
        <f>'Quarterly Return'!J60-'Adjusted Quarterly Return'!J$7</f>
        <v>2.1693149665930306E-2</v>
      </c>
      <c r="K62" s="103">
        <f>'Quarterly Return'!K60-'Adjusted Quarterly Return'!K$7</f>
        <v>1.6668971678528446E-2</v>
      </c>
      <c r="L62" s="103">
        <f>'Quarterly Return'!L60-'Adjusted Quarterly Return'!L$7</f>
        <v>-6.7083398404719635E-3</v>
      </c>
    </row>
    <row r="63" spans="1:12">
      <c r="A63" s="2">
        <v>36250</v>
      </c>
      <c r="B63" s="103">
        <f>'Quarterly Return'!B61-'Adjusted Quarterly Return'!B$7</f>
        <v>1.3765633680065448E-2</v>
      </c>
      <c r="C63" s="103">
        <f>'Quarterly Return'!C61-'Adjusted Quarterly Return'!C$7</f>
        <v>9.635476685550487E-2</v>
      </c>
      <c r="D63" s="103">
        <f>'Quarterly Return'!D61-'Adjusted Quarterly Return'!D$7</f>
        <v>-0.26752213628388133</v>
      </c>
      <c r="E63" s="103">
        <f>'Quarterly Return'!E61-'Adjusted Quarterly Return'!E$7</f>
        <v>-0.19918897157039167</v>
      </c>
      <c r="F63" s="103">
        <f>'Quarterly Return'!F61-'Adjusted Quarterly Return'!F$7</f>
        <v>-0.12885001197169382</v>
      </c>
      <c r="G63" s="103">
        <f>'Quarterly Return'!G61-'Adjusted Quarterly Return'!G$7</f>
        <v>-0.2360358716150246</v>
      </c>
      <c r="H63" s="103"/>
      <c r="I63" s="103"/>
      <c r="J63" s="103">
        <f>'Quarterly Return'!J61-'Adjusted Quarterly Return'!J$7</f>
        <v>-7.2012321462208984E-3</v>
      </c>
      <c r="K63" s="103">
        <f>'Quarterly Return'!K61-'Adjusted Quarterly Return'!K$7</f>
        <v>1.7122439523388489E-4</v>
      </c>
      <c r="L63" s="103">
        <f>'Quarterly Return'!L61-'Adjusted Quarterly Return'!L$7</f>
        <v>-7.2098416217161593E-3</v>
      </c>
    </row>
    <row r="64" spans="1:12">
      <c r="A64" s="2">
        <v>36341</v>
      </c>
      <c r="B64" s="103">
        <f>'Quarterly Return'!B62-'Adjusted Quarterly Return'!B$7</f>
        <v>3.2390425230898301E-2</v>
      </c>
      <c r="C64" s="103">
        <f>'Quarterly Return'!C62-'Adjusted Quarterly Return'!C$7</f>
        <v>-4.83229098046839E-3</v>
      </c>
      <c r="D64" s="103">
        <f>'Quarterly Return'!D62-'Adjusted Quarterly Return'!D$7</f>
        <v>0.10650210542195779</v>
      </c>
      <c r="E64" s="103">
        <f>'Quarterly Return'!E62-'Adjusted Quarterly Return'!E$7</f>
        <v>-0.18298894654525405</v>
      </c>
      <c r="F64" s="103">
        <f>'Quarterly Return'!F62-'Adjusted Quarterly Return'!F$7</f>
        <v>-0.16897031788315781</v>
      </c>
      <c r="G64" s="103">
        <f>'Quarterly Return'!G62-'Adjusted Quarterly Return'!G$7</f>
        <v>-0.19952739919951334</v>
      </c>
      <c r="H64" s="103"/>
      <c r="I64" s="103">
        <f>'Quarterly Return'!I62-'Adjusted Quarterly Return'!I$7</f>
        <v>-0.19034888945492054</v>
      </c>
      <c r="J64" s="103">
        <f>'Quarterly Return'!J62-'Adjusted Quarterly Return'!J$7</f>
        <v>-4.0871320882532841E-2</v>
      </c>
      <c r="K64" s="103">
        <f>'Quarterly Return'!K62-'Adjusted Quarterly Return'!K$7</f>
        <v>-3.2264497336020867E-2</v>
      </c>
      <c r="L64" s="103">
        <f>'Quarterly Return'!L62-'Adjusted Quarterly Return'!L$7</f>
        <v>-7.7406459258844568E-3</v>
      </c>
    </row>
    <row r="65" spans="1:12">
      <c r="A65" s="2">
        <v>36433</v>
      </c>
      <c r="B65" s="103">
        <f>'Quarterly Return'!B63-'Adjusted Quarterly Return'!B$7</f>
        <v>3.5253959902820653E-2</v>
      </c>
      <c r="C65" s="103">
        <f>'Quarterly Return'!C63-'Adjusted Quarterly Return'!C$7</f>
        <v>8.8177779155383218E-2</v>
      </c>
      <c r="D65" s="103">
        <f>'Quarterly Return'!D63-'Adjusted Quarterly Return'!D$7</f>
        <v>0.32282761048951969</v>
      </c>
      <c r="E65" s="103">
        <f>'Quarterly Return'!E63-'Adjusted Quarterly Return'!E$7</f>
        <v>-0.2120687890538438</v>
      </c>
      <c r="F65" s="103">
        <f>'Quarterly Return'!F63-'Adjusted Quarterly Return'!F$7</f>
        <v>-0.1256930349255278</v>
      </c>
      <c r="G65" s="103">
        <f>'Quarterly Return'!G63-'Adjusted Quarterly Return'!G$7</f>
        <v>-3.9702878284713958E-2</v>
      </c>
      <c r="H65" s="103"/>
      <c r="I65" s="103">
        <f>'Quarterly Return'!I63-'Adjusted Quarterly Return'!I$7</f>
        <v>-0.15581015249264571</v>
      </c>
      <c r="J65" s="103">
        <f>'Quarterly Return'!J63-'Adjusted Quarterly Return'!J$7</f>
        <v>-6.0080985541170112E-2</v>
      </c>
      <c r="K65" s="103">
        <f>'Quarterly Return'!K63-'Adjusted Quarterly Return'!K$7</f>
        <v>-7.6396924722570855E-2</v>
      </c>
      <c r="L65" s="103">
        <f>'Quarterly Return'!L63-'Adjusted Quarterly Return'!L$7</f>
        <v>-8.6333289365554816E-3</v>
      </c>
    </row>
    <row r="66" spans="1:12">
      <c r="A66" s="2">
        <v>36525</v>
      </c>
      <c r="B66" s="103">
        <f>'Quarterly Return'!B64-'Adjusted Quarterly Return'!B$7</f>
        <v>1.3718947303949069E-2</v>
      </c>
      <c r="C66" s="103">
        <f>'Quarterly Return'!C64-'Adjusted Quarterly Return'!C$7</f>
        <v>8.4051628330200134E-2</v>
      </c>
      <c r="D66" s="103">
        <f>'Quarterly Return'!D64-'Adjusted Quarterly Return'!D$7</f>
        <v>0.46217224908850663</v>
      </c>
      <c r="E66" s="103">
        <f>'Quarterly Return'!E64-'Adjusted Quarterly Return'!E$7</f>
        <v>-0.20023416022799062</v>
      </c>
      <c r="F66" s="103">
        <f>'Quarterly Return'!F64-'Adjusted Quarterly Return'!F$7</f>
        <v>-0.12089098532331292</v>
      </c>
      <c r="G66" s="103">
        <f>'Quarterly Return'!G64-'Adjusted Quarterly Return'!G$7</f>
        <v>0.25831349079266031</v>
      </c>
      <c r="H66" s="103"/>
      <c r="I66" s="103">
        <f>'Quarterly Return'!I64-'Adjusted Quarterly Return'!I$7</f>
        <v>-0.14586238018004702</v>
      </c>
      <c r="J66" s="103">
        <f>'Quarterly Return'!J64-'Adjusted Quarterly Return'!J$7</f>
        <v>-8.5892263252647844E-2</v>
      </c>
      <c r="K66" s="103">
        <f>'Quarterly Return'!K64-'Adjusted Quarterly Return'!K$7</f>
        <v>-8.1376441671867847E-2</v>
      </c>
      <c r="L66" s="103">
        <f>'Quarterly Return'!L64-'Adjusted Quarterly Return'!L$7</f>
        <v>-8.0340699068959659E-3</v>
      </c>
    </row>
    <row r="67" spans="1:12">
      <c r="A67" s="2">
        <v>36616</v>
      </c>
      <c r="B67" s="103">
        <f>'Quarterly Return'!B65-'Adjusted Quarterly Return'!B$7</f>
        <v>-2.8723947259167715E-2</v>
      </c>
      <c r="C67" s="103">
        <f>'Quarterly Return'!C65-'Adjusted Quarterly Return'!C$7</f>
        <v>0.18098942235149934</v>
      </c>
      <c r="D67" s="103">
        <f>'Quarterly Return'!D65-'Adjusted Quarterly Return'!D$7</f>
        <v>0.47941177539836388</v>
      </c>
      <c r="E67" s="103">
        <f>'Quarterly Return'!E65-'Adjusted Quarterly Return'!E$7</f>
        <v>-5.1201263705396613E-2</v>
      </c>
      <c r="F67" s="103">
        <f>'Quarterly Return'!F65-'Adjusted Quarterly Return'!F$7</f>
        <v>-8.4564208340921418E-2</v>
      </c>
      <c r="G67" s="103">
        <f>'Quarterly Return'!G65-'Adjusted Quarterly Return'!G$7</f>
        <v>0.41142704437581412</v>
      </c>
      <c r="H67" s="103"/>
      <c r="I67" s="103">
        <f>'Quarterly Return'!I65-'Adjusted Quarterly Return'!I$7</f>
        <v>-0.15016405760500315</v>
      </c>
      <c r="J67" s="103">
        <f>'Quarterly Return'!J65-'Adjusted Quarterly Return'!J$7</f>
        <v>-5.5808683459676905E-2</v>
      </c>
      <c r="K67" s="103">
        <f>'Quarterly Return'!K65-'Adjusted Quarterly Return'!K$7</f>
        <v>-6.759260174822844E-2</v>
      </c>
      <c r="L67" s="103">
        <f>'Quarterly Return'!L65-'Adjusted Quarterly Return'!L$7</f>
        <v>-5.7243912246179168E-3</v>
      </c>
    </row>
    <row r="68" spans="1:12">
      <c r="A68" s="2">
        <v>36707</v>
      </c>
      <c r="B68" s="103">
        <f>'Quarterly Return'!B66-'Adjusted Quarterly Return'!B$7</f>
        <v>4.868364880196252E-2</v>
      </c>
      <c r="C68" s="103">
        <f>'Quarterly Return'!C66-'Adjusted Quarterly Return'!C$7</f>
        <v>0.1497964373277984</v>
      </c>
      <c r="D68" s="103">
        <f>'Quarterly Return'!D66-'Adjusted Quarterly Return'!D$7</f>
        <v>0.10919461424171736</v>
      </c>
      <c r="E68" s="103">
        <f>'Quarterly Return'!E66-'Adjusted Quarterly Return'!E$7</f>
        <v>2.8786191084775828E-2</v>
      </c>
      <c r="F68" s="103">
        <f>'Quarterly Return'!F66-'Adjusted Quarterly Return'!F$7</f>
        <v>5.7359820433216482E-2</v>
      </c>
      <c r="G68" s="103">
        <f>'Quarterly Return'!G66-'Adjusted Quarterly Return'!G$7</f>
        <v>0.69697159210786941</v>
      </c>
      <c r="H68" s="103"/>
      <c r="I68" s="103">
        <f>'Quarterly Return'!I66-'Adjusted Quarterly Return'!I$7</f>
        <v>-0.10893763404366527</v>
      </c>
      <c r="J68" s="103">
        <f>'Quarterly Return'!J66-'Adjusted Quarterly Return'!J$7</f>
        <v>-1.2001509798959836E-2</v>
      </c>
      <c r="K68" s="103">
        <f>'Quarterly Return'!K66-'Adjusted Quarterly Return'!K$7</f>
        <v>-4.4750028580544429E-2</v>
      </c>
      <c r="L68" s="103">
        <f>'Quarterly Return'!L66-'Adjusted Quarterly Return'!L$7</f>
        <v>-2.3282642427846917E-3</v>
      </c>
    </row>
    <row r="69" spans="1:12">
      <c r="A69" s="2">
        <v>36798</v>
      </c>
      <c r="B69" s="103">
        <f>'Quarterly Return'!B67-'Adjusted Quarterly Return'!B$7</f>
        <v>0.10334833808570376</v>
      </c>
      <c r="C69" s="103">
        <f>'Quarterly Return'!C67-'Adjusted Quarterly Return'!C$7</f>
        <v>0.21642164920584567</v>
      </c>
      <c r="D69" s="103">
        <f>'Quarterly Return'!D67-'Adjusted Quarterly Return'!D$7</f>
        <v>0.11241322815815588</v>
      </c>
      <c r="E69" s="103">
        <f>'Quarterly Return'!E67-'Adjusted Quarterly Return'!E$7</f>
        <v>0.30928314975141996</v>
      </c>
      <c r="F69" s="103">
        <f>'Quarterly Return'!F67-'Adjusted Quarterly Return'!F$7</f>
        <v>5.2893395218883768E-2</v>
      </c>
      <c r="G69" s="103">
        <f>'Quarterly Return'!G67-'Adjusted Quarterly Return'!G$7</f>
        <v>0.66857536697773678</v>
      </c>
      <c r="H69" s="103"/>
      <c r="I69" s="103">
        <f>'Quarterly Return'!I67-'Adjusted Quarterly Return'!I$7</f>
        <v>1.0149043952309145E-3</v>
      </c>
      <c r="J69" s="103">
        <f>'Quarterly Return'!J67-'Adjusted Quarterly Return'!J$7</f>
        <v>-1.4657373233436716E-2</v>
      </c>
      <c r="K69" s="103">
        <f>'Quarterly Return'!K67-'Adjusted Quarterly Return'!K$7</f>
        <v>-2.2882507731583276E-2</v>
      </c>
      <c r="L69" s="103">
        <f>'Quarterly Return'!L67-'Adjusted Quarterly Return'!L$7</f>
        <v>1.0451240077750806E-3</v>
      </c>
    </row>
    <row r="70" spans="1:12">
      <c r="A70" s="2">
        <v>36889</v>
      </c>
      <c r="B70" s="103">
        <f>'Quarterly Return'!B68-'Adjusted Quarterly Return'!B$7</f>
        <v>-2.7987109013087097E-2</v>
      </c>
      <c r="C70" s="103">
        <f>'Quarterly Return'!C68-'Adjusted Quarterly Return'!C$7</f>
        <v>-6.530956231994739E-2</v>
      </c>
      <c r="D70" s="103">
        <f>'Quarterly Return'!D68-'Adjusted Quarterly Return'!D$7</f>
        <v>-0.28048292197246738</v>
      </c>
      <c r="E70" s="103">
        <f>'Quarterly Return'!E68-'Adjusted Quarterly Return'!E$7</f>
        <v>0.36398140432402221</v>
      </c>
      <c r="F70" s="103">
        <f>'Quarterly Return'!F68-'Adjusted Quarterly Return'!F$7</f>
        <v>7.7478377405592117E-2</v>
      </c>
      <c r="G70" s="103">
        <f>'Quarterly Return'!G68-'Adjusted Quarterly Return'!G$7</f>
        <v>0.7007027267776027</v>
      </c>
      <c r="H70" s="103"/>
      <c r="I70" s="103">
        <f>'Quarterly Return'!I68-'Adjusted Quarterly Return'!I$7</f>
        <v>-6.7281743954866163E-2</v>
      </c>
      <c r="J70" s="103">
        <f>'Quarterly Return'!J68-'Adjusted Quarterly Return'!J$7</f>
        <v>4.7088877761422704E-2</v>
      </c>
      <c r="K70" s="103">
        <f>'Quarterly Return'!K68-'Adjusted Quarterly Return'!K$7</f>
        <v>1.3280242343522333E-2</v>
      </c>
      <c r="L70" s="103">
        <f>'Quarterly Return'!L68-'Adjusted Quarterly Return'!L$7</f>
        <v>4.6193087621679424E-3</v>
      </c>
    </row>
    <row r="71" spans="1:12">
      <c r="A71" s="2">
        <v>36980</v>
      </c>
      <c r="B71" s="103">
        <f>'Quarterly Return'!B69-'Adjusted Quarterly Return'!B$7</f>
        <v>-2.2919184874646725E-2</v>
      </c>
      <c r="C71" s="103">
        <f>'Quarterly Return'!C69-'Adjusted Quarterly Return'!C$7</f>
        <v>-0.15675069557118454</v>
      </c>
      <c r="D71" s="103">
        <f>'Quarterly Return'!D69-'Adjusted Quarterly Return'!D$7</f>
        <v>-0.30117310420216037</v>
      </c>
      <c r="E71" s="103">
        <f>'Quarterly Return'!E69-'Adjusted Quarterly Return'!E$7</f>
        <v>0.42607048046117951</v>
      </c>
      <c r="F71" s="103">
        <f>'Quarterly Return'!F69-'Adjusted Quarterly Return'!F$7</f>
        <v>-2.0950921437343936E-2</v>
      </c>
      <c r="G71" s="103">
        <f>'Quarterly Return'!G69-'Adjusted Quarterly Return'!G$7</f>
        <v>0.42037827191615884</v>
      </c>
      <c r="H71" s="103"/>
      <c r="I71" s="103">
        <f>'Quarterly Return'!I69-'Adjusted Quarterly Return'!I$7</f>
        <v>-5.0228608652311685E-2</v>
      </c>
      <c r="J71" s="103">
        <f>'Quarterly Return'!J69-'Adjusted Quarterly Return'!J$7</f>
        <v>4.4538066923110825E-2</v>
      </c>
      <c r="K71" s="103">
        <f>'Quarterly Return'!K69-'Adjusted Quarterly Return'!K$7</f>
        <v>2.419412351487861E-2</v>
      </c>
      <c r="L71" s="103">
        <f>'Quarterly Return'!L69-'Adjusted Quarterly Return'!L$7</f>
        <v>5.5282387754866519E-3</v>
      </c>
    </row>
    <row r="72" spans="1:12">
      <c r="A72" s="2">
        <v>37071</v>
      </c>
      <c r="B72" s="103">
        <f>'Quarterly Return'!B70-'Adjusted Quarterly Return'!B$7</f>
        <v>4.2813972717267168E-3</v>
      </c>
      <c r="C72" s="103">
        <f>'Quarterly Return'!C70-'Adjusted Quarterly Return'!C$7</f>
        <v>-0.14554516108069165</v>
      </c>
      <c r="D72" s="103">
        <f>'Quarterly Return'!D70-'Adjusted Quarterly Return'!D$7</f>
        <v>-0.22112753626024031</v>
      </c>
      <c r="E72" s="103">
        <f>'Quarterly Return'!E70-'Adjusted Quarterly Return'!E$7</f>
        <v>0.34749780683846626</v>
      </c>
      <c r="F72" s="103">
        <f>'Quarterly Return'!F70-'Adjusted Quarterly Return'!F$7</f>
        <v>-3.9023870892516063E-2</v>
      </c>
      <c r="G72" s="103">
        <f>'Quarterly Return'!G70-'Adjusted Quarterly Return'!G$7</f>
        <v>7.1485694773048017E-2</v>
      </c>
      <c r="H72" s="103"/>
      <c r="I72" s="103">
        <f>'Quarterly Return'!I70-'Adjusted Quarterly Return'!I$7</f>
        <v>-0.10955879257655673</v>
      </c>
      <c r="J72" s="103">
        <f>'Quarterly Return'!J70-'Adjusted Quarterly Return'!J$7</f>
        <v>5.2174463746815225E-4</v>
      </c>
      <c r="K72" s="103">
        <f>'Quarterly Return'!K70-'Adjusted Quarterly Return'!K$7</f>
        <v>1.6841786166790676E-2</v>
      </c>
      <c r="L72" s="103">
        <f>'Quarterly Return'!L70-'Adjusted Quarterly Return'!L$7</f>
        <v>2.6893393572208907E-3</v>
      </c>
    </row>
    <row r="73" spans="1:12">
      <c r="A73" s="2">
        <v>37162</v>
      </c>
      <c r="B73" s="103">
        <f>'Quarterly Return'!B71-'Adjusted Quarterly Return'!B$7</f>
        <v>-0.157011044271128</v>
      </c>
      <c r="C73" s="103">
        <f>'Quarterly Return'!C71-'Adjusted Quarterly Return'!C$7</f>
        <v>-0.29931011601767926</v>
      </c>
      <c r="D73" s="103">
        <f>'Quarterly Return'!D71-'Adjusted Quarterly Return'!D$7</f>
        <v>-0.36411741334269787</v>
      </c>
      <c r="E73" s="103">
        <f>'Quarterly Return'!E71-'Adjusted Quarterly Return'!E$7</f>
        <v>0.15124513683693969</v>
      </c>
      <c r="F73" s="103">
        <f>'Quarterly Return'!F71-'Adjusted Quarterly Return'!F$7</f>
        <v>-2.613610809504878E-2</v>
      </c>
      <c r="G73" s="103">
        <f>'Quarterly Return'!G71-'Adjusted Quarterly Return'!G$7</f>
        <v>-0.1595121952718167</v>
      </c>
      <c r="H73" s="103"/>
      <c r="I73" s="103">
        <f>'Quarterly Return'!I71-'Adjusted Quarterly Return'!I$7</f>
        <v>-0.18074698681938214</v>
      </c>
      <c r="J73" s="103">
        <f>'Quarterly Return'!J71-'Adjusted Quarterly Return'!J$7</f>
        <v>3.3069117690671251E-2</v>
      </c>
      <c r="K73" s="103">
        <f>'Quarterly Return'!K71-'Adjusted Quarterly Return'!K$7</f>
        <v>3.0959525931878687E-2</v>
      </c>
      <c r="L73" s="103">
        <f>'Quarterly Return'!L71-'Adjusted Quarterly Return'!L$7</f>
        <v>-6.3853203726524366E-5</v>
      </c>
    </row>
    <row r="74" spans="1:12">
      <c r="A74" s="2">
        <v>37256</v>
      </c>
      <c r="B74" s="103">
        <f>'Quarterly Return'!B72-'Adjusted Quarterly Return'!B$7</f>
        <v>1.5718856020629501E-2</v>
      </c>
      <c r="C74" s="103">
        <f>'Quarterly Return'!C72-'Adjusted Quarterly Return'!C$7</f>
        <v>-0.18467675223528496</v>
      </c>
      <c r="D74" s="103">
        <f>'Quarterly Return'!D72-'Adjusted Quarterly Return'!D$7</f>
        <v>-3.7922668674828103E-2</v>
      </c>
      <c r="E74" s="103">
        <f>'Quarterly Return'!E72-'Adjusted Quarterly Return'!E$7</f>
        <v>0.1362666336724217</v>
      </c>
      <c r="F74" s="103">
        <f>'Quarterly Return'!F72-'Adjusted Quarterly Return'!F$7</f>
        <v>1.9271293206546927E-2</v>
      </c>
      <c r="G74" s="103">
        <f>'Quarterly Return'!G72-'Adjusted Quarterly Return'!G$7</f>
        <v>-0.32378017103416712</v>
      </c>
      <c r="H74" s="103"/>
      <c r="I74" s="103">
        <f>'Quarterly Return'!I72-'Adjusted Quarterly Return'!I$7</f>
        <v>-4.8506765046044759E-2</v>
      </c>
      <c r="J74" s="103">
        <f>'Quarterly Return'!J72-'Adjusted Quarterly Return'!J$7</f>
        <v>-1.9205775941550901E-2</v>
      </c>
      <c r="K74" s="103">
        <f>'Quarterly Return'!K72-'Adjusted Quarterly Return'!K$7</f>
        <v>-1.3026448613244618E-3</v>
      </c>
      <c r="L74" s="103">
        <f>'Quarterly Return'!L72-'Adjusted Quarterly Return'!L$7</f>
        <v>-5.692853444516241E-3</v>
      </c>
    </row>
    <row r="75" spans="1:12">
      <c r="A75" s="2">
        <v>37344</v>
      </c>
      <c r="B75" s="103">
        <f>'Quarterly Return'!B73-'Adjusted Quarterly Return'!B$7</f>
        <v>4.5020087739008341E-3</v>
      </c>
      <c r="C75" s="103">
        <f>'Quarterly Return'!C73-'Adjusted Quarterly Return'!C$7</f>
        <v>-0.21151719009274933</v>
      </c>
      <c r="D75" s="103">
        <f>'Quarterly Return'!D73-'Adjusted Quarterly Return'!D$7</f>
        <v>-4.5389001023167147E-2</v>
      </c>
      <c r="E75" s="103">
        <f>'Quarterly Return'!E73-'Adjusted Quarterly Return'!E$7</f>
        <v>3.7229305051287812E-2</v>
      </c>
      <c r="F75" s="103">
        <f>'Quarterly Return'!F73-'Adjusted Quarterly Return'!F$7</f>
        <v>7.8522205955625937E-2</v>
      </c>
      <c r="G75" s="103">
        <f>'Quarterly Return'!G73-'Adjusted Quarterly Return'!G$7</f>
        <v>-0.26614065508479834</v>
      </c>
      <c r="H75" s="103"/>
      <c r="I75" s="103">
        <f>'Quarterly Return'!I73-'Adjusted Quarterly Return'!I$7</f>
        <v>-2.3756192971621098E-2</v>
      </c>
      <c r="J75" s="103">
        <f>'Quarterly Return'!J73-'Adjusted Quarterly Return'!J$7</f>
        <v>-5.0245317172096876E-2</v>
      </c>
      <c r="K75" s="103">
        <f>'Quarterly Return'!K73-'Adjusted Quarterly Return'!K$7</f>
        <v>-2.6817163677022013E-2</v>
      </c>
      <c r="L75" s="103">
        <f>'Quarterly Return'!L73-'Adjusted Quarterly Return'!L$7</f>
        <v>-1.043823300352735E-2</v>
      </c>
    </row>
    <row r="76" spans="1:12">
      <c r="A76" s="2">
        <v>37435</v>
      </c>
      <c r="B76" s="103">
        <f>'Quarterly Return'!B74-'Adjusted Quarterly Return'!B$7</f>
        <v>-0.15961850582280079</v>
      </c>
      <c r="C76" s="103">
        <f>'Quarterly Return'!C74-'Adjusted Quarterly Return'!C$7</f>
        <v>-0.32044286997944355</v>
      </c>
      <c r="D76" s="103">
        <f>'Quarterly Return'!D74-'Adjusted Quarterly Return'!D$7</f>
        <v>-0.18065202841644393</v>
      </c>
      <c r="E76" s="103">
        <f>'Quarterly Return'!E74-'Adjusted Quarterly Return'!E$7</f>
        <v>-2.1214433527369778E-2</v>
      </c>
      <c r="F76" s="103">
        <f>'Quarterly Return'!F74-'Adjusted Quarterly Return'!F$7</f>
        <v>2.2407059113604369E-2</v>
      </c>
      <c r="G76" s="103">
        <f>'Quarterly Return'!G74-'Adjusted Quarterly Return'!G$7</f>
        <v>-0.23276512457261955</v>
      </c>
      <c r="H76" s="103"/>
      <c r="I76" s="103">
        <f>'Quarterly Return'!I74-'Adjusted Quarterly Return'!I$7</f>
        <v>1.8223824670099559E-2</v>
      </c>
      <c r="J76" s="103">
        <f>'Quarterly Return'!J74-'Adjusted Quarterly Return'!J$7</f>
        <v>-1.1617455980520636E-2</v>
      </c>
      <c r="K76" s="103">
        <f>'Quarterly Return'!K74-'Adjusted Quarterly Return'!K$7</f>
        <v>2.5178595064585668E-3</v>
      </c>
      <c r="L76" s="103">
        <f>'Quarterly Return'!L74-'Adjusted Quarterly Return'!L$7</f>
        <v>-1.1513912760094544E-2</v>
      </c>
    </row>
    <row r="77" spans="1:12">
      <c r="A77" s="2">
        <v>37529</v>
      </c>
      <c r="B77" s="103">
        <f>'Quarterly Return'!B75-'Adjusted Quarterly Return'!B$7</f>
        <v>-8.7785807698808616E-2</v>
      </c>
      <c r="C77" s="103">
        <f>'Quarterly Return'!C75-'Adjusted Quarterly Return'!C$7</f>
        <v>-0.35384480740092977</v>
      </c>
      <c r="D77" s="103">
        <f>'Quarterly Return'!D75-'Adjusted Quarterly Return'!D$7</f>
        <v>-0.11534079439616576</v>
      </c>
      <c r="E77" s="103">
        <f>'Quarterly Return'!E75-'Adjusted Quarterly Return'!E$7</f>
        <v>-8.4594661253628065E-2</v>
      </c>
      <c r="F77" s="103">
        <f>'Quarterly Return'!F75-'Adjusted Quarterly Return'!F$7</f>
        <v>-3.3430540990182431E-2</v>
      </c>
      <c r="G77" s="103">
        <f>'Quarterly Return'!G75-'Adjusted Quarterly Return'!G$7</f>
        <v>-3.1943734266362642E-2</v>
      </c>
      <c r="H77" s="103"/>
      <c r="I77" s="103">
        <f>'Quarterly Return'!I75-'Adjusted Quarterly Return'!I$7</f>
        <v>-1.5570620674052321E-2</v>
      </c>
      <c r="J77" s="103">
        <f>'Quarterly Return'!J75-'Adjusted Quarterly Return'!J$7</f>
        <v>-1.6294260712597958E-2</v>
      </c>
      <c r="K77" s="103">
        <f>'Quarterly Return'!K75-'Adjusted Quarterly Return'!K$7</f>
        <v>1.4254492693724044E-2</v>
      </c>
      <c r="L77" s="103">
        <f>'Quarterly Return'!L75-'Adjusted Quarterly Return'!L$7</f>
        <v>-1.1818596308949478E-2</v>
      </c>
    </row>
    <row r="78" spans="1:12">
      <c r="A78" s="106">
        <v>37621</v>
      </c>
      <c r="B78" s="107">
        <f>'Quarterly Return'!B76-'Adjusted Quarterly Return'!B$7</f>
        <v>-0.19207826310291343</v>
      </c>
      <c r="C78" s="107">
        <f>'Quarterly Return'!C76-'Adjusted Quarterly Return'!C$7</f>
        <v>-0.35938228857189941</v>
      </c>
      <c r="D78" s="107">
        <f>'Quarterly Return'!D76-'Adjusted Quarterly Return'!D$7</f>
        <v>-0.24311275351520104</v>
      </c>
      <c r="E78" s="107">
        <f>'Quarterly Return'!E76-'Adjusted Quarterly Return'!E$7</f>
        <v>-0.11000388839658441</v>
      </c>
      <c r="F78" s="107">
        <f>'Quarterly Return'!F76-'Adjusted Quarterly Return'!F$7</f>
        <v>-4.7318839783322117E-2</v>
      </c>
      <c r="G78" s="107">
        <f>'Quarterly Return'!G76-'Adjusted Quarterly Return'!G$7</f>
        <v>0.13788934044102197</v>
      </c>
      <c r="H78" s="107">
        <f>'Quarterly Return'!H76-'Adjusted Quarterly Return'!H$7</f>
        <v>0.10987656276975313</v>
      </c>
      <c r="I78" s="107">
        <f>'Quarterly Return'!I76-'Adjusted Quarterly Return'!I$7</f>
        <v>-0.10684035703171232</v>
      </c>
      <c r="J78" s="107">
        <f>'Quarterly Return'!J76-'Adjusted Quarterly Return'!J$7</f>
        <v>1.4416139692746049E-2</v>
      </c>
      <c r="K78" s="107">
        <f>'Quarterly Return'!K76-'Adjusted Quarterly Return'!K$7</f>
        <v>3.1590104286091783E-2</v>
      </c>
      <c r="L78" s="107">
        <f>'Quarterly Return'!L76-'Adjusted Quarterly Return'!L$7</f>
        <v>-1.0443981209527428E-2</v>
      </c>
    </row>
    <row r="79" spans="1:12">
      <c r="A79" s="2">
        <v>37711</v>
      </c>
      <c r="B79" s="103">
        <f>'Quarterly Return'!B77-'Adjusted Quarterly Return'!B$7</f>
        <v>-0.22023141877879837</v>
      </c>
      <c r="C79" s="103">
        <f>'Quarterly Return'!C77-'Adjusted Quarterly Return'!C$7</f>
        <v>-0.41823416764268379</v>
      </c>
      <c r="D79" s="103">
        <f>'Quarterly Return'!D77-'Adjusted Quarterly Return'!D$7</f>
        <v>-0.3962125799223869</v>
      </c>
      <c r="E79" s="103">
        <f>'Quarterly Return'!E77-'Adjusted Quarterly Return'!E$7</f>
        <v>-0.18540171002833566</v>
      </c>
      <c r="F79" s="103">
        <f>'Quarterly Return'!F77-'Adjusted Quarterly Return'!F$7</f>
        <v>-2.1908922868285316E-2</v>
      </c>
      <c r="G79" s="103">
        <f>'Quarterly Return'!G77-'Adjusted Quarterly Return'!G$7</f>
        <v>5.5046703054585644E-4</v>
      </c>
      <c r="H79" s="103">
        <f>'Quarterly Return'!H77-'Adjusted Quarterly Return'!H$7</f>
        <v>3.4502525778249221E-2</v>
      </c>
      <c r="I79" s="103">
        <f>'Quarterly Return'!I77-'Adjusted Quarterly Return'!I$7</f>
        <v>-0.14006929907625884</v>
      </c>
      <c r="J79" s="103">
        <f>'Quarterly Return'!J77-'Adjusted Quarterly Return'!J$7</f>
        <v>2.71871822630885E-2</v>
      </c>
      <c r="K79" s="103">
        <f>'Quarterly Return'!K77-'Adjusted Quarterly Return'!K$7</f>
        <v>4.9660431363467442E-2</v>
      </c>
      <c r="L79" s="103">
        <f>'Quarterly Return'!L77-'Adjusted Quarterly Return'!L$7</f>
        <v>-8.9902163866919932E-3</v>
      </c>
    </row>
    <row r="80" spans="1:12">
      <c r="A80" s="2">
        <v>37802</v>
      </c>
      <c r="B80" s="103">
        <f>'Quarterly Return'!B78-'Adjusted Quarterly Return'!B$7</f>
        <v>-0.13093588306455362</v>
      </c>
      <c r="C80" s="103">
        <f>'Quarterly Return'!C78-'Adjusted Quarterly Return'!C$7</f>
        <v>-0.26959180335542127</v>
      </c>
      <c r="D80" s="103">
        <f>'Quarterly Return'!D78-'Adjusted Quarterly Return'!D$7</f>
        <v>-0.20239509402114655</v>
      </c>
      <c r="E80" s="103">
        <f>'Quarterly Return'!E78-'Adjusted Quarterly Return'!E$7</f>
        <v>-0.17440277526540798</v>
      </c>
      <c r="F80" s="103">
        <f>'Quarterly Return'!F78-'Adjusted Quarterly Return'!F$7</f>
        <v>-4.2686303816325405E-3</v>
      </c>
      <c r="G80" s="103">
        <f>'Quarterly Return'!G78-'Adjusted Quarterly Return'!G$7</f>
        <v>-2.3983041249516099E-2</v>
      </c>
      <c r="H80" s="103">
        <f>'Quarterly Return'!H78-'Adjusted Quarterly Return'!H$7</f>
        <v>3.9888546305910461E-2</v>
      </c>
      <c r="I80" s="103">
        <f>'Quarterly Return'!I78-'Adjusted Quarterly Return'!I$7</f>
        <v>-8.6350402886626959E-2</v>
      </c>
      <c r="J80" s="103">
        <f>'Quarterly Return'!J78-'Adjusted Quarterly Return'!J$7</f>
        <v>2.4138864982293368E-2</v>
      </c>
      <c r="K80" s="103">
        <f>'Quarterly Return'!K78-'Adjusted Quarterly Return'!K$7</f>
        <v>4.0896162001649042E-2</v>
      </c>
      <c r="L80" s="103">
        <f>'Quarterly Return'!L78-'Adjusted Quarterly Return'!L$7</f>
        <v>-8.4500630897863943E-3</v>
      </c>
    </row>
    <row r="81" spans="1:12">
      <c r="A81" s="2">
        <v>37894</v>
      </c>
      <c r="B81" s="103">
        <f>'Quarterly Return'!B79-'Adjusted Quarterly Return'!B$7</f>
        <v>1.6741026726138086E-3</v>
      </c>
      <c r="C81" s="103">
        <f>'Quarterly Return'!C79-'Adjusted Quarterly Return'!C$7</f>
        <v>-7.9180573834118528E-2</v>
      </c>
      <c r="D81" s="103">
        <f>'Quarterly Return'!D79-'Adjusted Quarterly Return'!D$7</f>
        <v>7.4161905456607918E-2</v>
      </c>
      <c r="E81" s="103">
        <f>'Quarterly Return'!E79-'Adjusted Quarterly Return'!E$7</f>
        <v>-6.7994233456960693E-2</v>
      </c>
      <c r="F81" s="103">
        <f>'Quarterly Return'!F79-'Adjusted Quarterly Return'!F$7</f>
        <v>-1.6276884411796352E-2</v>
      </c>
      <c r="G81" s="103">
        <f>'Quarterly Return'!G79-'Adjusted Quarterly Return'!G$7</f>
        <v>-0.16466247962840275</v>
      </c>
      <c r="H81" s="103">
        <f>'Quarterly Return'!H79-'Adjusted Quarterly Return'!H$7</f>
        <v>1.687534010725103E-2</v>
      </c>
      <c r="I81" s="103">
        <f>'Quarterly Return'!I79-'Adjusted Quarterly Return'!I$7</f>
        <v>-1.6123197474792711E-2</v>
      </c>
      <c r="J81" s="103">
        <f>'Quarterly Return'!J79-'Adjusted Quarterly Return'!J$7</f>
        <v>-1.8598418921753818E-2</v>
      </c>
      <c r="K81" s="103">
        <f>'Quarterly Return'!K79-'Adjusted Quarterly Return'!K$7</f>
        <v>-5.4792164512316027E-3</v>
      </c>
      <c r="L81" s="103">
        <f>'Quarterly Return'!L79-'Adjusted Quarterly Return'!L$7</f>
        <v>-9.2407049388830015E-3</v>
      </c>
    </row>
    <row r="82" spans="1:12">
      <c r="A82" s="2">
        <v>37986</v>
      </c>
      <c r="B82" s="103">
        <f>'Quarterly Return'!B80-'Adjusted Quarterly Return'!B$7</f>
        <v>3.2557515601716713E-2</v>
      </c>
      <c r="C82" s="103">
        <f>'Quarterly Return'!C80-'Adjusted Quarterly Return'!C$7</f>
        <v>-9.1128187403267724E-2</v>
      </c>
      <c r="D82" s="103">
        <f>'Quarterly Return'!D80-'Adjusted Quarterly Return'!D$7</f>
        <v>7.0319165267314382E-2</v>
      </c>
      <c r="E82" s="103">
        <f>'Quarterly Return'!E80-'Adjusted Quarterly Return'!E$7</f>
        <v>-5.2154658190297562E-2</v>
      </c>
      <c r="F82" s="103">
        <f>'Quarterly Return'!F80-'Adjusted Quarterly Return'!F$7</f>
        <v>3.2735987305783365E-4</v>
      </c>
      <c r="G82" s="103">
        <f>'Quarterly Return'!G80-'Adjusted Quarterly Return'!G$7</f>
        <v>-0.16046208379125737</v>
      </c>
      <c r="H82" s="103">
        <f>'Quarterly Return'!H80-'Adjusted Quarterly Return'!H$7</f>
        <v>1.9724175439395364E-3</v>
      </c>
      <c r="I82" s="103">
        <f>'Quarterly Return'!I80-'Adjusted Quarterly Return'!I$7</f>
        <v>9.5533030792853385E-2</v>
      </c>
      <c r="J82" s="103">
        <f>'Quarterly Return'!J80-'Adjusted Quarterly Return'!J$7</f>
        <v>-4.3223000443326692E-2</v>
      </c>
      <c r="K82" s="103">
        <f>'Quarterly Return'!K80-'Adjusted Quarterly Return'!K$7</f>
        <v>-1.8203087285303163E-2</v>
      </c>
      <c r="L82" s="103">
        <f>'Quarterly Return'!L80-'Adjusted Quarterly Return'!L$7</f>
        <v>-9.126274250457686E-3</v>
      </c>
    </row>
    <row r="83" spans="1:12">
      <c r="A83" s="2">
        <v>38077</v>
      </c>
      <c r="B83" s="103">
        <f>'Quarterly Return'!B81-'Adjusted Quarterly Return'!B$7</f>
        <v>0.12229475094546716</v>
      </c>
      <c r="C83" s="103">
        <f>'Quarterly Return'!C81-'Adjusted Quarterly Return'!C$7</f>
        <v>5.3318576310600274E-2</v>
      </c>
      <c r="D83" s="103">
        <f>'Quarterly Return'!D81-'Adjusted Quarterly Return'!D$7</f>
        <v>0.3442274076485482</v>
      </c>
      <c r="E83" s="103">
        <f>'Quarterly Return'!E81-'Adjusted Quarterly Return'!E$7</f>
        <v>0.10791692926199799</v>
      </c>
      <c r="F83" s="103">
        <f>'Quarterly Return'!F81-'Adjusted Quarterly Return'!F$7</f>
        <v>4.3347678615005839E-2</v>
      </c>
      <c r="G83" s="103">
        <f>'Quarterly Return'!G81-'Adjusted Quarterly Return'!G$7</f>
        <v>-5.7703614853132232E-2</v>
      </c>
      <c r="H83" s="103">
        <f>'Quarterly Return'!H81-'Adjusted Quarterly Return'!H$7</f>
        <v>2.3098085677587782E-2</v>
      </c>
      <c r="I83" s="103">
        <f>'Quarterly Return'!I81-'Adjusted Quarterly Return'!I$7</f>
        <v>0.23207007901244694</v>
      </c>
      <c r="J83" s="103">
        <f>'Quarterly Return'!J81-'Adjusted Quarterly Return'!J$7</f>
        <v>-3.2027498421294903E-2</v>
      </c>
      <c r="K83" s="103">
        <f>'Quarterly Return'!K81-'Adjusted Quarterly Return'!K$7</f>
        <v>-7.7184406787056264E-3</v>
      </c>
      <c r="L83" s="103">
        <f>'Quarterly Return'!L81-'Adjusted Quarterly Return'!L$7</f>
        <v>-7.0147951906829736E-3</v>
      </c>
    </row>
    <row r="84" spans="1:12">
      <c r="A84" s="2">
        <v>38168</v>
      </c>
      <c r="B84" s="103">
        <f>'Quarterly Return'!B82-'Adjusted Quarterly Return'!B$7</f>
        <v>0.11186001358925812</v>
      </c>
      <c r="C84" s="103">
        <f>'Quarterly Return'!C82-'Adjusted Quarterly Return'!C$7</f>
        <v>0.10846648790479135</v>
      </c>
      <c r="D84" s="103">
        <f>'Quarterly Return'!D82-'Adjusted Quarterly Return'!D$7</f>
        <v>0.18774136943250661</v>
      </c>
      <c r="E84" s="103">
        <f>'Quarterly Return'!E82-'Adjusted Quarterly Return'!E$7</f>
        <v>0.12921864044863246</v>
      </c>
      <c r="F84" s="103">
        <f>'Quarterly Return'!F82-'Adjusted Quarterly Return'!F$7</f>
        <v>7.861034479070568E-2</v>
      </c>
      <c r="G84" s="103">
        <f>'Quarterly Return'!G82-'Adjusted Quarterly Return'!G$7</f>
        <v>0.15224598178462112</v>
      </c>
      <c r="H84" s="103">
        <f>'Quarterly Return'!H82-'Adjusted Quarterly Return'!H$7</f>
        <v>2.3944897310404223E-3</v>
      </c>
      <c r="I84" s="103">
        <f>'Quarterly Return'!I82-'Adjusted Quarterly Return'!I$7</f>
        <v>0.66790175463782864</v>
      </c>
      <c r="J84" s="103">
        <f>'Quarterly Return'!J82-'Adjusted Quarterly Return'!J$7</f>
        <v>-5.0425202551016762E-2</v>
      </c>
      <c r="K84" s="103">
        <f>'Quarterly Return'!K82-'Adjusted Quarterly Return'!K$7</f>
        <v>-4.3519822649058723E-2</v>
      </c>
      <c r="L84" s="103">
        <f>'Quarterly Return'!L82-'Adjusted Quarterly Return'!L$7</f>
        <v>-5.0933732140734794E-3</v>
      </c>
    </row>
    <row r="85" spans="1:12">
      <c r="A85" s="2">
        <v>38260</v>
      </c>
      <c r="B85" s="103">
        <f>'Quarterly Return'!B83-'Adjusted Quarterly Return'!B$7</f>
        <v>0.10796466585455</v>
      </c>
      <c r="C85" s="103">
        <f>'Quarterly Return'!C83-'Adjusted Quarterly Return'!C$7</f>
        <v>8.3586960112506659E-3</v>
      </c>
      <c r="D85" s="103">
        <f>'Quarterly Return'!D83-'Adjusted Quarterly Return'!D$7</f>
        <v>8.4705310608693768E-2</v>
      </c>
      <c r="E85" s="103">
        <f>'Quarterly Return'!E83-'Adjusted Quarterly Return'!E$7</f>
        <v>0.1046773201073626</v>
      </c>
      <c r="F85" s="103">
        <f>'Quarterly Return'!F83-'Adjusted Quarterly Return'!F$7</f>
        <v>0.16532421900399147</v>
      </c>
      <c r="G85" s="103">
        <f>'Quarterly Return'!G83-'Adjusted Quarterly Return'!G$7</f>
        <v>0.30523947962841724</v>
      </c>
      <c r="H85" s="103">
        <f>'Quarterly Return'!H83-'Adjusted Quarterly Return'!H$7</f>
        <v>6.8466479530338298E-3</v>
      </c>
      <c r="I85" s="103">
        <f>'Quarterly Return'!I83-'Adjusted Quarterly Return'!I$7</f>
        <v>0.59204032255662542</v>
      </c>
      <c r="J85" s="103">
        <f>'Quarterly Return'!J83-'Adjusted Quarterly Return'!J$7</f>
        <v>-2.1367541628123571E-2</v>
      </c>
      <c r="K85" s="103">
        <f>'Quarterly Return'!K83-'Adjusted Quarterly Return'!K$7</f>
        <v>-9.1020958903953314E-3</v>
      </c>
      <c r="L85" s="103">
        <f>'Quarterly Return'!L83-'Adjusted Quarterly Return'!L$7</f>
        <v>-3.1882179297393759E-3</v>
      </c>
    </row>
    <row r="86" spans="1:12">
      <c r="A86" s="2">
        <v>38352</v>
      </c>
      <c r="B86" s="103">
        <f>'Quarterly Return'!B84-'Adjusted Quarterly Return'!B$7</f>
        <v>0.16965835128256745</v>
      </c>
      <c r="C86" s="103">
        <f>'Quarterly Return'!C84-'Adjusted Quarterly Return'!C$7</f>
        <v>1.6887548593641444E-2</v>
      </c>
      <c r="D86" s="103">
        <f>'Quarterly Return'!D84-'Adjusted Quarterly Return'!D$7</f>
        <v>0.11295307904587401</v>
      </c>
      <c r="E86" s="103">
        <f>'Quarterly Return'!E84-'Adjusted Quarterly Return'!E$7</f>
        <v>0.19535735544600624</v>
      </c>
      <c r="F86" s="103">
        <f>'Quarterly Return'!F84-'Adjusted Quarterly Return'!F$7</f>
        <v>0.22245391188903524</v>
      </c>
      <c r="G86" s="103">
        <f>'Quarterly Return'!G84-'Adjusted Quarterly Return'!G$7</f>
        <v>6.4582819832557772E-2</v>
      </c>
      <c r="H86" s="103">
        <f>'Quarterly Return'!H84-'Adjusted Quarterly Return'!H$7</f>
        <v>8.934506889676036E-3</v>
      </c>
      <c r="I86" s="103">
        <f>'Quarterly Return'!I84-'Adjusted Quarterly Return'!I$7</f>
        <v>0.61894177891834434</v>
      </c>
      <c r="J86" s="103">
        <f>'Quarterly Return'!J84-'Adjusted Quarterly Return'!J$7</f>
        <v>-4.1090677973025513E-3</v>
      </c>
      <c r="K86" s="103">
        <f>'Quarterly Return'!K84-'Adjusted Quarterly Return'!K$7</f>
        <v>5.0112490657821113E-3</v>
      </c>
      <c r="L86" s="103">
        <f>'Quarterly Return'!L84-'Adjusted Quarterly Return'!L$7</f>
        <v>-1.9401952315663412E-3</v>
      </c>
    </row>
    <row r="87" spans="1:12">
      <c r="A87" s="2">
        <v>38442</v>
      </c>
      <c r="B87" s="103">
        <f>'Quarterly Return'!B85-'Adjusted Quarterly Return'!B$7</f>
        <v>0.15398660821470023</v>
      </c>
      <c r="C87" s="103">
        <f>'Quarterly Return'!C85-'Adjusted Quarterly Return'!C$7</f>
        <v>5.3313227113322426E-3</v>
      </c>
      <c r="D87" s="103">
        <f>'Quarterly Return'!D85-'Adjusted Quarterly Return'!D$7</f>
        <v>5.72403049284754E-2</v>
      </c>
      <c r="E87" s="103">
        <f>'Quarterly Return'!E85-'Adjusted Quarterly Return'!E$7</f>
        <v>2.0701205680034043E-2</v>
      </c>
      <c r="F87" s="103">
        <f>'Quarterly Return'!F85-'Adjusted Quarterly Return'!F$7</f>
        <v>0.11440406364983231</v>
      </c>
      <c r="G87" s="103">
        <f>'Quarterly Return'!G85-'Adjusted Quarterly Return'!G$7</f>
        <v>0.22080413735217519</v>
      </c>
      <c r="H87" s="103">
        <f>'Quarterly Return'!H85-'Adjusted Quarterly Return'!H$7</f>
        <v>5.1835337607931936E-2</v>
      </c>
      <c r="I87" s="103">
        <f>'Quarterly Return'!I85-'Adjusted Quarterly Return'!I$7</f>
        <v>0.4969941990313359</v>
      </c>
      <c r="J87" s="103">
        <f>'Quarterly Return'!J85-'Adjusted Quarterly Return'!J$7</f>
        <v>-2.5704205494644777E-2</v>
      </c>
      <c r="K87" s="103">
        <f>'Quarterly Return'!K85-'Adjusted Quarterly Return'!K$7</f>
        <v>-1.5941999596511311E-2</v>
      </c>
      <c r="L87" s="103">
        <f>'Quarterly Return'!L85-'Adjusted Quarterly Return'!L$7</f>
        <v>-2.4844754629150118E-3</v>
      </c>
    </row>
    <row r="88" spans="1:12">
      <c r="A88" s="2">
        <v>38533</v>
      </c>
      <c r="B88" s="103">
        <f>'Quarterly Return'!B86-'Adjusted Quarterly Return'!B$7</f>
        <v>0.17505016579613597</v>
      </c>
      <c r="C88" s="103">
        <f>'Quarterly Return'!C86-'Adjusted Quarterly Return'!C$7</f>
        <v>-8.0147669278924749E-2</v>
      </c>
      <c r="D88" s="103">
        <f>'Quarterly Return'!D86-'Adjusted Quarterly Return'!D$7</f>
        <v>0.13508692051707979</v>
      </c>
      <c r="E88" s="103">
        <f>'Quarterly Return'!E86-'Adjusted Quarterly Return'!E$7</f>
        <v>0.12259184583320411</v>
      </c>
      <c r="F88" s="103">
        <f>'Quarterly Return'!F86-'Adjusted Quarterly Return'!F$7</f>
        <v>8.9552352566734397E-2</v>
      </c>
      <c r="G88" s="103">
        <f>'Quarterly Return'!G86-'Adjusted Quarterly Return'!G$7</f>
        <v>4.5190661704761284E-2</v>
      </c>
      <c r="H88" s="103">
        <f>'Quarterly Return'!H86-'Adjusted Quarterly Return'!H$7</f>
        <v>0.10260590599586486</v>
      </c>
      <c r="I88" s="103">
        <f>'Quarterly Return'!I86-'Adjusted Quarterly Return'!I$7</f>
        <v>8.2197226861969425E-2</v>
      </c>
      <c r="J88" s="103">
        <f>'Quarterly Return'!J86-'Adjusted Quarterly Return'!J$7</f>
        <v>4.1874051329047479E-3</v>
      </c>
      <c r="K88" s="103">
        <f>'Quarterly Return'!K86-'Adjusted Quarterly Return'!K$7</f>
        <v>3.1592195610827614E-2</v>
      </c>
      <c r="L88" s="103">
        <f>'Quarterly Return'!L86-'Adjusted Quarterly Return'!L$7</f>
        <v>-1.7333275090157113E-3</v>
      </c>
    </row>
    <row r="89" spans="1:12">
      <c r="A89" s="2">
        <v>38625</v>
      </c>
      <c r="B89" s="103">
        <f>'Quarterly Return'!B87-'Adjusted Quarterly Return'!B$7</f>
        <v>0.24587659131178208</v>
      </c>
      <c r="C89" s="103">
        <f>'Quarterly Return'!C87-'Adjusted Quarterly Return'!C$7</f>
        <v>4.2748683639417917E-2</v>
      </c>
      <c r="D89" s="103">
        <f>'Quarterly Return'!D87-'Adjusted Quarterly Return'!D$7</f>
        <v>0.29837104344511645</v>
      </c>
      <c r="E89" s="103">
        <f>'Quarterly Return'!E87-'Adjusted Quarterly Return'!E$7</f>
        <v>0.11420331996652051</v>
      </c>
      <c r="F89" s="103">
        <f>'Quarterly Return'!F87-'Adjusted Quarterly Return'!F$7</f>
        <v>8.4247751882034219E-2</v>
      </c>
      <c r="G89" s="103">
        <f>'Quarterly Return'!G87-'Adjusted Quarterly Return'!G$7</f>
        <v>0.13510488481345151</v>
      </c>
      <c r="H89" s="103">
        <f>'Quarterly Return'!H87-'Adjusted Quarterly Return'!H$7</f>
        <v>0.14459447001894923</v>
      </c>
      <c r="I89" s="103">
        <f>'Quarterly Return'!I87-'Adjusted Quarterly Return'!I$7</f>
        <v>0.24945043894662447</v>
      </c>
      <c r="J89" s="103">
        <f>'Quarterly Return'!J87-'Adjusted Quarterly Return'!J$7</f>
        <v>-1.6226548681059522E-2</v>
      </c>
      <c r="K89" s="103">
        <f>'Quarterly Return'!K87-'Adjusted Quarterly Return'!K$7</f>
        <v>-2.8847562639466723E-3</v>
      </c>
      <c r="L89" s="103">
        <f>'Quarterly Return'!L87-'Adjusted Quarterly Return'!L$7</f>
        <v>-1.2747817130185773E-3</v>
      </c>
    </row>
    <row r="90" spans="1:12">
      <c r="A90" s="2">
        <v>38716</v>
      </c>
      <c r="B90" s="103">
        <f>'Quarterly Return'!B88-'Adjusted Quarterly Return'!B$7</f>
        <v>0.15745116456287034</v>
      </c>
      <c r="C90" s="103">
        <f>'Quarterly Return'!C88-'Adjusted Quarterly Return'!C$7</f>
        <v>8.4938434568248178E-2</v>
      </c>
      <c r="D90" s="103">
        <f>'Quarterly Return'!D88-'Adjusted Quarterly Return'!D$7</f>
        <v>0.34012972081109616</v>
      </c>
      <c r="E90" s="103">
        <f>'Quarterly Return'!E88-'Adjusted Quarterly Return'!E$7</f>
        <v>8.9142705626051047E-2</v>
      </c>
      <c r="F90" s="103">
        <f>'Quarterly Return'!F88-'Adjusted Quarterly Return'!F$7</f>
        <v>3.9576239318617493E-2</v>
      </c>
      <c r="G90" s="103">
        <f>'Quarterly Return'!G88-'Adjusted Quarterly Return'!G$7</f>
        <v>0.27906675224121313</v>
      </c>
      <c r="H90" s="103">
        <f>'Quarterly Return'!H88-'Adjusted Quarterly Return'!H$7</f>
        <v>0.13717682646632204</v>
      </c>
      <c r="I90" s="103">
        <f>'Quarterly Return'!I88-'Adjusted Quarterly Return'!I$7</f>
        <v>0.20046165192136592</v>
      </c>
      <c r="J90" s="103">
        <f>'Quarterly Return'!J88-'Adjusted Quarterly Return'!J$7</f>
        <v>-1.5675526642068699E-2</v>
      </c>
      <c r="K90" s="103">
        <f>'Quarterly Return'!K88-'Adjusted Quarterly Return'!K$7</f>
        <v>-1.7965953375656415E-2</v>
      </c>
      <c r="L90" s="103">
        <f>'Quarterly Return'!L88-'Adjusted Quarterly Return'!L$7</f>
        <v>-7.0482788420082876E-4</v>
      </c>
    </row>
    <row r="91" spans="1:12">
      <c r="A91" s="2">
        <v>38807</v>
      </c>
      <c r="B91" s="103">
        <f>'Quarterly Return'!B89-'Adjusted Quarterly Return'!B$7</f>
        <v>0.22687330318404475</v>
      </c>
      <c r="C91" s="103">
        <f>'Quarterly Return'!C89-'Adjusted Quarterly Return'!C$7</f>
        <v>0.1958971672835525</v>
      </c>
      <c r="D91" s="103">
        <f>'Quarterly Return'!D89-'Adjusted Quarterly Return'!D$7</f>
        <v>0.50775972111520085</v>
      </c>
      <c r="E91" s="103">
        <f>'Quarterly Return'!E89-'Adjusted Quarterly Return'!E$7</f>
        <v>0.34459959843087945</v>
      </c>
      <c r="F91" s="103">
        <f>'Quarterly Return'!F89-'Adjusted Quarterly Return'!F$7</f>
        <v>9.6486280638771474E-2</v>
      </c>
      <c r="G91" s="103">
        <f>'Quarterly Return'!G89-'Adjusted Quarterly Return'!G$7</f>
        <v>3.8367762656482465E-2</v>
      </c>
      <c r="H91" s="103">
        <f>'Quarterly Return'!H89-'Adjusted Quarterly Return'!H$7</f>
        <v>4.8319897138697582E-2</v>
      </c>
      <c r="I91" s="103">
        <f>'Quarterly Return'!I89-'Adjusted Quarterly Return'!I$7</f>
        <v>0.31279969768285054</v>
      </c>
      <c r="J91" s="103">
        <f>'Quarterly Return'!J89-'Adjusted Quarterly Return'!J$7</f>
        <v>-6.3068311031686253E-3</v>
      </c>
      <c r="K91" s="103">
        <f>'Quarterly Return'!K89-'Adjusted Quarterly Return'!K$7</f>
        <v>-3.5667101467514714E-2</v>
      </c>
      <c r="L91" s="103">
        <f>'Quarterly Return'!L89-'Adjusted Quarterly Return'!L$7</f>
        <v>-7.389093300584626E-5</v>
      </c>
    </row>
    <row r="92" spans="1:12">
      <c r="A92" s="2">
        <v>38898</v>
      </c>
      <c r="B92" s="103">
        <f>'Quarterly Return'!B90-'Adjusted Quarterly Return'!B$7</f>
        <v>0.15461103316426794</v>
      </c>
      <c r="C92" s="103">
        <f>'Quarterly Return'!C90-'Adjusted Quarterly Return'!C$7</f>
        <v>0.11470707047346601</v>
      </c>
      <c r="D92" s="103">
        <f>'Quarterly Return'!D90-'Adjusted Quarterly Return'!D$7</f>
        <v>0.29669799069420988</v>
      </c>
      <c r="E92" s="103">
        <f>'Quarterly Return'!E90-'Adjusted Quarterly Return'!E$7</f>
        <v>0.12196776100272218</v>
      </c>
      <c r="F92" s="103">
        <f>'Quarterly Return'!F90-'Adjusted Quarterly Return'!F$7</f>
        <v>0.10077254238717266</v>
      </c>
      <c r="G92" s="103">
        <f>'Quarterly Return'!G90-'Adjusted Quarterly Return'!G$7</f>
        <v>0.10101184740235826</v>
      </c>
      <c r="H92" s="103">
        <f>'Quarterly Return'!H90-'Adjusted Quarterly Return'!H$7</f>
        <v>3.2154938078128553E-2</v>
      </c>
      <c r="I92" s="103">
        <f>'Quarterly Return'!I90-'Adjusted Quarterly Return'!I$7</f>
        <v>0.39450706377356515</v>
      </c>
      <c r="J92" s="103">
        <f>'Quarterly Return'!J90-'Adjusted Quarterly Return'!J$7</f>
        <v>-3.9571083021028047E-2</v>
      </c>
      <c r="K92" s="103">
        <f>'Quarterly Return'!K90-'Adjusted Quarterly Return'!K$7</f>
        <v>-7.2094179269810862E-2</v>
      </c>
      <c r="L92" s="103">
        <f>'Quarterly Return'!L90-'Adjusted Quarterly Return'!L$7</f>
        <v>-4.7563818763966814E-4</v>
      </c>
    </row>
    <row r="93" spans="1:12">
      <c r="A93" s="2">
        <v>38989</v>
      </c>
      <c r="B93" s="103">
        <f>'Quarterly Return'!B91-'Adjusted Quarterly Return'!B$7</f>
        <v>6.0418433415711514E-2</v>
      </c>
      <c r="C93" s="103">
        <f>'Quarterly Return'!C91-'Adjusted Quarterly Return'!C$7</f>
        <v>8.3366382309569109E-2</v>
      </c>
      <c r="D93" s="103">
        <f>'Quarterly Return'!D91-'Adjusted Quarterly Return'!D$7</f>
        <v>0.13845671006010427</v>
      </c>
      <c r="E93" s="103">
        <f>'Quarterly Return'!E91-'Adjusted Quarterly Return'!E$7</f>
        <v>0.18842775082395807</v>
      </c>
      <c r="F93" s="103">
        <f>'Quarterly Return'!F91-'Adjusted Quarterly Return'!F$7</f>
        <v>0.16009811607133156</v>
      </c>
      <c r="G93" s="103">
        <f>'Quarterly Return'!G91-'Adjusted Quarterly Return'!G$7</f>
        <v>-0.25563545983841629</v>
      </c>
      <c r="H93" s="103">
        <f>'Quarterly Return'!H91-'Adjusted Quarterly Return'!H$7</f>
        <v>2.305356698561381E-2</v>
      </c>
      <c r="I93" s="103">
        <f>'Quarterly Return'!I91-'Adjusted Quarterly Return'!I$7</f>
        <v>0.23041932736972406</v>
      </c>
      <c r="J93" s="103">
        <f>'Quarterly Return'!J91-'Adjusted Quarterly Return'!J$7</f>
        <v>-2.5887869444428863E-2</v>
      </c>
      <c r="K93" s="103">
        <f>'Quarterly Return'!K91-'Adjusted Quarterly Return'!K$7</f>
        <v>-4.0987169710770419E-2</v>
      </c>
      <c r="L93" s="103">
        <f>'Quarterly Return'!L91-'Adjusted Quarterly Return'!L$7</f>
        <v>5.960547296770119E-4</v>
      </c>
    </row>
    <row r="94" spans="1:12">
      <c r="A94" s="2">
        <v>39080</v>
      </c>
      <c r="B94" s="103">
        <f>'Quarterly Return'!B92-'Adjusted Quarterly Return'!B$7</f>
        <v>0.13457535258260778</v>
      </c>
      <c r="C94" s="103">
        <f>'Quarterly Return'!C92-'Adjusted Quarterly Return'!C$7</f>
        <v>3.2055825904361679E-2</v>
      </c>
      <c r="D94" s="103">
        <f>'Quarterly Return'!D92-'Adjusted Quarterly Return'!D$7</f>
        <v>0.13597129711491748</v>
      </c>
      <c r="E94" s="103">
        <f>'Quarterly Return'!E92-'Adjusted Quarterly Return'!E$7</f>
        <v>0.2009303171780959</v>
      </c>
      <c r="F94" s="103">
        <f>'Quarterly Return'!F92-'Adjusted Quarterly Return'!F$7</f>
        <v>0.24489807078918907</v>
      </c>
      <c r="G94" s="103">
        <f>'Quarterly Return'!G92-'Adjusted Quarterly Return'!G$7</f>
        <v>-0.27244615310132125</v>
      </c>
      <c r="H94" s="103">
        <f>'Quarterly Return'!H92-'Adjusted Quarterly Return'!H$7</f>
        <v>5.309514517392061E-3</v>
      </c>
      <c r="I94" s="103">
        <f>'Quarterly Return'!I92-'Adjusted Quarterly Return'!I$7</f>
        <v>0.28460856631593046</v>
      </c>
      <c r="J94" s="103">
        <f>'Quarterly Return'!J92-'Adjusted Quarterly Return'!J$7</f>
        <v>-4.2291471995779623E-2</v>
      </c>
      <c r="K94" s="103">
        <f>'Quarterly Return'!K92-'Adjusted Quarterly Return'!K$7</f>
        <v>-4.0062142571726009E-2</v>
      </c>
      <c r="L94" s="103">
        <f>'Quarterly Return'!L92-'Adjusted Quarterly Return'!L$7</f>
        <v>2.0956075959030623E-3</v>
      </c>
    </row>
    <row r="95" spans="1:12">
      <c r="A95" s="2">
        <v>39171</v>
      </c>
      <c r="B95" s="103">
        <f>'Quarterly Return'!B93-'Adjusted Quarterly Return'!B$7</f>
        <v>0.10779265818907502</v>
      </c>
      <c r="C95" s="103">
        <f>'Quarterly Return'!C93-'Adjusted Quarterly Return'!C$7</f>
        <v>-6.692096271927378E-2</v>
      </c>
      <c r="D95" s="103">
        <f>'Quarterly Return'!D93-'Adjusted Quarterly Return'!D$7</f>
        <v>-2.9528859023395221E-2</v>
      </c>
      <c r="E95" s="103">
        <f>'Quarterly Return'!E93-'Adjusted Quarterly Return'!E$7</f>
        <v>6.1518319810174596E-2</v>
      </c>
      <c r="F95" s="103">
        <f>'Quarterly Return'!F93-'Adjusted Quarterly Return'!F$7</f>
        <v>0.2079512653646019</v>
      </c>
      <c r="G95" s="103">
        <f>'Quarterly Return'!G93-'Adjusted Quarterly Return'!G$7</f>
        <v>-0.26524930004173775</v>
      </c>
      <c r="H95" s="103">
        <f>'Quarterly Return'!H93-'Adjusted Quarterly Return'!H$7</f>
        <v>5.7460505473163642E-2</v>
      </c>
      <c r="I95" s="103">
        <f>'Quarterly Return'!I93-'Adjusted Quarterly Return'!I$7</f>
        <v>0.1792848617687505</v>
      </c>
      <c r="J95" s="103">
        <f>'Quarterly Return'!J93-'Adjusted Quarterly Return'!J$7</f>
        <v>-3.6682938739081655E-2</v>
      </c>
      <c r="K95" s="103">
        <f>'Quarterly Return'!K93-'Adjusted Quarterly Return'!K$7</f>
        <v>-2.0387508386138217E-2</v>
      </c>
      <c r="L95" s="103">
        <f>'Quarterly Return'!L93-'Adjusted Quarterly Return'!L$7</f>
        <v>4.0004480106578671E-3</v>
      </c>
    </row>
    <row r="96" spans="1:12">
      <c r="A96" s="2">
        <v>39262</v>
      </c>
      <c r="B96" s="103">
        <f>'Quarterly Return'!B94-'Adjusted Quarterly Return'!B$7</f>
        <v>0.17413229382455142</v>
      </c>
      <c r="C96" s="103">
        <f>'Quarterly Return'!C94-'Adjusted Quarterly Return'!C$7</f>
        <v>-3.2662278751046103E-3</v>
      </c>
      <c r="D96" s="103">
        <f>'Quarterly Return'!D94-'Adjusted Quarterly Return'!D$7</f>
        <v>0.17617524227606482</v>
      </c>
      <c r="E96" s="103">
        <f>'Quarterly Return'!E94-'Adjusted Quarterly Return'!E$7</f>
        <v>-2.1781340735257768E-2</v>
      </c>
      <c r="F96" s="103">
        <f>'Quarterly Return'!F94-'Adjusted Quarterly Return'!F$7</f>
        <v>0.17546888355023388</v>
      </c>
      <c r="G96" s="103">
        <f>'Quarterly Return'!G94-'Adjusted Quarterly Return'!G$7</f>
        <v>-0.31154244936539977</v>
      </c>
      <c r="H96" s="103">
        <f>'Quarterly Return'!H94-'Adjusted Quarterly Return'!H$7</f>
        <v>6.0912380728619847E-2</v>
      </c>
      <c r="I96" s="103">
        <f>'Quarterly Return'!I94-'Adjusted Quarterly Return'!I$7</f>
        <v>0.16722102761685523</v>
      </c>
      <c r="J96" s="103">
        <f>'Quarterly Return'!J94-'Adjusted Quarterly Return'!J$7</f>
        <v>-3.3823350360338428E-2</v>
      </c>
      <c r="K96" s="103">
        <f>'Quarterly Return'!K94-'Adjusted Quarterly Return'!K$7</f>
        <v>-2.6978747474661877E-2</v>
      </c>
      <c r="L96" s="103">
        <f>'Quarterly Return'!L94-'Adjusted Quarterly Return'!L$7</f>
        <v>6.1149434898985638E-3</v>
      </c>
    </row>
    <row r="97" spans="1:12">
      <c r="A97" s="61">
        <v>39353</v>
      </c>
      <c r="B97" s="103">
        <f>'Quarterly Return'!B95-'Adjusted Quarterly Return'!B$7</f>
        <v>0.22862803908442142</v>
      </c>
      <c r="C97" s="103">
        <f>'Quarterly Return'!C95-'Adjusted Quarterly Return'!C$7</f>
        <v>-6.4727594434560498E-2</v>
      </c>
      <c r="D97" s="103">
        <f>'Quarterly Return'!D95-'Adjusted Quarterly Return'!D$7</f>
        <v>0.24045318372346922</v>
      </c>
      <c r="E97" s="103">
        <f>'Quarterly Return'!E95-'Adjusted Quarterly Return'!E$7</f>
        <v>-0.13512145601357212</v>
      </c>
      <c r="F97" s="103">
        <f>'Quarterly Return'!F95-'Adjusted Quarterly Return'!F$7</f>
        <v>0.11579092574995638</v>
      </c>
      <c r="G97" s="103">
        <f>'Quarterly Return'!G95-'Adjusted Quarterly Return'!G$7</f>
        <v>-0.10827399715146822</v>
      </c>
      <c r="H97" s="103">
        <f>'Quarterly Return'!H95-'Adjusted Quarterly Return'!H$7</f>
        <v>7.4866672475250279E-2</v>
      </c>
      <c r="I97" s="103">
        <f>'Quarterly Return'!I95-'Adjusted Quarterly Return'!I$7</f>
        <v>8.24599873192641E-2</v>
      </c>
      <c r="J97" s="103">
        <f>'Quarterly Return'!J95-'Adjusted Quarterly Return'!J$7</f>
        <v>-3.897005134027573E-2</v>
      </c>
      <c r="K97" s="103">
        <f>'Quarterly Return'!K95-'Adjusted Quarterly Return'!K$7</f>
        <v>-3.3609778512695851E-2</v>
      </c>
      <c r="L97" s="103">
        <f>'Quarterly Return'!L95-'Adjusted Quarterly Return'!L$7</f>
        <v>7.3073556329472239E-3</v>
      </c>
    </row>
    <row r="98" spans="1:12">
      <c r="A98" s="2">
        <v>39447</v>
      </c>
      <c r="B98" s="103">
        <f>'Quarterly Return'!B96-'Adjusted Quarterly Return'!B$7</f>
        <v>6.6452766989408274E-2</v>
      </c>
      <c r="C98" s="103">
        <f>'Quarterly Return'!C96-'Adjusted Quarterly Return'!C$7</f>
        <v>-0.10727039876503192</v>
      </c>
      <c r="D98" s="103">
        <f>'Quarterly Return'!D96-'Adjusted Quarterly Return'!D$7</f>
        <v>0.1575013135527715</v>
      </c>
      <c r="E98" s="103">
        <f>'Quarterly Return'!E96-'Adjusted Quarterly Return'!E$7</f>
        <v>-0.29289895372740188</v>
      </c>
      <c r="F98" s="103">
        <f>'Quarterly Return'!F96-'Adjusted Quarterly Return'!F$7</f>
        <v>-0.16329919545195631</v>
      </c>
      <c r="G98" s="103">
        <f>'Quarterly Return'!G96-'Adjusted Quarterly Return'!G$7</f>
        <v>0.12501485664770962</v>
      </c>
      <c r="H98" s="103">
        <f>'Quarterly Return'!H96-'Adjusted Quarterly Return'!H$7</f>
        <v>8.7822400717129573E-2</v>
      </c>
      <c r="I98" s="103">
        <f>'Quarterly Return'!I96-'Adjusted Quarterly Return'!I$7</f>
        <v>3.0205541147159481E-2</v>
      </c>
      <c r="J98" s="103">
        <f>'Quarterly Return'!J96-'Adjusted Quarterly Return'!J$7</f>
        <v>-3.9074186683545314E-2</v>
      </c>
      <c r="K98" s="103">
        <f>'Quarterly Return'!K96-'Adjusted Quarterly Return'!K$7</f>
        <v>-1.7883699361357794E-2</v>
      </c>
      <c r="L98" s="103">
        <f>'Quarterly Return'!L96-'Adjusted Quarterly Return'!L$7</f>
        <v>9.1881993763344855E-3</v>
      </c>
    </row>
    <row r="99" spans="1:12">
      <c r="A99" s="2">
        <v>39538</v>
      </c>
      <c r="B99" s="103">
        <f>'Quarterly Return'!B97-'Adjusted Quarterly Return'!B$7</f>
        <v>-0.16971531732283263</v>
      </c>
      <c r="C99" s="103">
        <f>'Quarterly Return'!C97-'Adjusted Quarterly Return'!C$7</f>
        <v>-0.23030630788542711</v>
      </c>
      <c r="D99" s="103">
        <f>'Quarterly Return'!D97-'Adjusted Quarterly Return'!D$7</f>
        <v>-2.0826587657150425E-2</v>
      </c>
      <c r="E99" s="103">
        <f>'Quarterly Return'!E97-'Adjusted Quarterly Return'!E$7</f>
        <v>-0.36116407438035375</v>
      </c>
      <c r="F99" s="103">
        <f>'Quarterly Return'!F97-'Adjusted Quarterly Return'!F$7</f>
        <v>-0.34213964219626508</v>
      </c>
      <c r="G99" s="103">
        <f>'Quarterly Return'!G97-'Adjusted Quarterly Return'!G$7</f>
        <v>0.16412174313422789</v>
      </c>
      <c r="H99" s="103">
        <f>'Quarterly Return'!H97-'Adjusted Quarterly Return'!H$7</f>
        <v>5.1572086389751776E-2</v>
      </c>
      <c r="I99" s="103">
        <f>'Quarterly Return'!I97-'Adjusted Quarterly Return'!I$7</f>
        <v>-8.1009491148783253E-3</v>
      </c>
      <c r="J99" s="103">
        <f>'Quarterly Return'!J97-'Adjusted Quarterly Return'!J$7</f>
        <v>-3.0798483264976778E-2</v>
      </c>
      <c r="K99" s="103">
        <f>'Quarterly Return'!K97-'Adjusted Quarterly Return'!K$7</f>
        <v>-4.0565085085597502E-3</v>
      </c>
      <c r="L99" s="103">
        <f>'Quarterly Return'!L97-'Adjusted Quarterly Return'!L$7</f>
        <v>1.1743237219883532E-2</v>
      </c>
    </row>
    <row r="100" spans="1:12">
      <c r="A100" s="2">
        <v>39629</v>
      </c>
      <c r="B100" s="103">
        <f>'Quarterly Return'!B98-'Adjusted Quarterly Return'!B$7</f>
        <v>-0.22338944933028548</v>
      </c>
      <c r="C100" s="103">
        <f>'Quarterly Return'!C98-'Adjusted Quarterly Return'!C$7</f>
        <v>-0.29673016952972658</v>
      </c>
      <c r="D100" s="103">
        <f>'Quarterly Return'!D98-'Adjusted Quarterly Return'!D$7</f>
        <v>-0.17036054262548819</v>
      </c>
      <c r="E100" s="103">
        <f>'Quarterly Return'!E98-'Adjusted Quarterly Return'!E$7</f>
        <v>-0.37875290425210634</v>
      </c>
      <c r="F100" s="103">
        <f>'Quarterly Return'!F98-'Adjusted Quarterly Return'!F$7</f>
        <v>-0.47329901342037423</v>
      </c>
      <c r="G100" s="103">
        <f>'Quarterly Return'!G98-'Adjusted Quarterly Return'!G$7</f>
        <v>0.49315623809055742</v>
      </c>
      <c r="H100" s="103">
        <f>'Quarterly Return'!H98-'Adjusted Quarterly Return'!H$7</f>
        <v>7.3565704488668643E-2</v>
      </c>
      <c r="I100" s="103">
        <f>'Quarterly Return'!I98-'Adjusted Quarterly Return'!I$7</f>
        <v>-0.12125482811590491</v>
      </c>
      <c r="J100" s="103">
        <f>'Quarterly Return'!J98-'Adjusted Quarterly Return'!J$7</f>
        <v>-2.9495558298360675E-2</v>
      </c>
      <c r="K100" s="103">
        <f>'Quarterly Return'!K98-'Adjusted Quarterly Return'!K$7</f>
        <v>-5.1065446714295554E-3</v>
      </c>
      <c r="L100" s="103">
        <f>'Quarterly Return'!L98-'Adjusted Quarterly Return'!L$7</f>
        <v>1.5279436296807572E-2</v>
      </c>
    </row>
    <row r="101" spans="1:12">
      <c r="A101" s="2">
        <v>39721</v>
      </c>
      <c r="B101" s="103">
        <f>'Quarterly Return'!B99-'Adjusted Quarterly Return'!B$7</f>
        <v>-0.36384710360213346</v>
      </c>
      <c r="C101" s="103">
        <f>'Quarterly Return'!C99-'Adjusted Quarterly Return'!C$7</f>
        <v>-0.25630282782658959</v>
      </c>
      <c r="D101" s="103">
        <f>'Quarterly Return'!D99-'Adjusted Quarterly Return'!D$7</f>
        <v>-0.34609355286610965</v>
      </c>
      <c r="E101" s="103">
        <f>'Quarterly Return'!E99-'Adjusted Quarterly Return'!E$7</f>
        <v>-0.24402023293277736</v>
      </c>
      <c r="F101" s="103">
        <f>'Quarterly Return'!F99-'Adjusted Quarterly Return'!F$7</f>
        <v>-0.51983437021017265</v>
      </c>
      <c r="G101" s="103">
        <f>'Quarterly Return'!G99-'Adjusted Quarterly Return'!G$7</f>
        <v>0.2018911982146514</v>
      </c>
      <c r="H101" s="103">
        <f>'Quarterly Return'!H99-'Adjusted Quarterly Return'!H$7</f>
        <v>4.6757797363752546E-2</v>
      </c>
      <c r="I101" s="103">
        <f>'Quarterly Return'!I99-'Adjusted Quarterly Return'!I$7</f>
        <v>-0.12114707200510175</v>
      </c>
      <c r="J101" s="103">
        <f>'Quarterly Return'!J99-'Adjusted Quarterly Return'!J$7</f>
        <v>1.0028611952911853E-2</v>
      </c>
      <c r="K101" s="103">
        <f>'Quarterly Return'!K99-'Adjusted Quarterly Return'!K$7</f>
        <v>-1.4518481509524048E-2</v>
      </c>
      <c r="L101" s="103">
        <f>'Quarterly Return'!L99-'Adjusted Quarterly Return'!L$7</f>
        <v>1.8414260591284662E-2</v>
      </c>
    </row>
    <row r="102" spans="1:12">
      <c r="A102" s="2">
        <v>39813</v>
      </c>
      <c r="B102" s="103">
        <f>'Quarterly Return'!B100-'Adjusted Quarterly Return'!B$7</f>
        <v>-0.46841379625380342</v>
      </c>
      <c r="C102" s="103">
        <f>'Quarterly Return'!C100-'Adjusted Quarterly Return'!C$7</f>
        <v>-0.33938115234758742</v>
      </c>
      <c r="D102" s="103">
        <f>'Quarterly Return'!D100-'Adjusted Quarterly Return'!D$7</f>
        <v>-0.5080363295747401</v>
      </c>
      <c r="E102" s="103">
        <f>'Quarterly Return'!E100-'Adjusted Quarterly Return'!E$7</f>
        <v>-0.39853164844934791</v>
      </c>
      <c r="F102" s="103">
        <f>'Quarterly Return'!F100-'Adjusted Quarterly Return'!F$7</f>
        <v>-0.65447188056959715</v>
      </c>
      <c r="G102" s="103">
        <f>'Quarterly Return'!G100-'Adjusted Quarterly Return'!G$7</f>
        <v>-0.38873241707891293</v>
      </c>
      <c r="H102" s="103">
        <f>'Quarterly Return'!H100-'Adjusted Quarterly Return'!H$7</f>
        <v>8.2863430932118592E-2</v>
      </c>
      <c r="I102" s="103">
        <f>'Quarterly Return'!I100-'Adjusted Quarterly Return'!I$7</f>
        <v>-0.25184902647275476</v>
      </c>
      <c r="J102" s="103">
        <f>'Quarterly Return'!J100-'Adjusted Quarterly Return'!J$7</f>
        <v>7.5791983645804334E-2</v>
      </c>
      <c r="K102" s="103">
        <f>'Quarterly Return'!K100-'Adjusted Quarterly Return'!K$7</f>
        <v>8.1411765907604267E-3</v>
      </c>
      <c r="L102" s="103">
        <f>'Quarterly Return'!L100-'Adjusted Quarterly Return'!L$7</f>
        <v>1.7893834564554914E-2</v>
      </c>
    </row>
    <row r="103" spans="1:12">
      <c r="A103" s="2">
        <v>39903</v>
      </c>
      <c r="B103" s="103">
        <f>'Quarterly Return'!B101-'Adjusted Quarterly Return'!B$7</f>
        <v>-0.36803327429819654</v>
      </c>
      <c r="C103" s="103">
        <f>'Quarterly Return'!C101-'Adjusted Quarterly Return'!C$7</f>
        <v>-0.33131093321208865</v>
      </c>
      <c r="D103" s="103">
        <f>'Quarterly Return'!D101-'Adjusted Quarterly Return'!D$7</f>
        <v>-0.4000480603757115</v>
      </c>
      <c r="E103" s="103">
        <f>'Quarterly Return'!E101-'Adjusted Quarterly Return'!E$7</f>
        <v>-0.54103254826518532</v>
      </c>
      <c r="F103" s="103">
        <f>'Quarterly Return'!F101-'Adjusted Quarterly Return'!F$7</f>
        <v>-0.66756550302489959</v>
      </c>
      <c r="G103" s="103">
        <f>'Quarterly Return'!G101-'Adjusted Quarterly Return'!G$7</f>
        <v>-0.49113497261905115</v>
      </c>
      <c r="H103" s="103">
        <f>'Quarterly Return'!H101-'Adjusted Quarterly Return'!H$7</f>
        <v>0.12127865139739449</v>
      </c>
      <c r="I103" s="103">
        <f>'Quarterly Return'!I101-'Adjusted Quarterly Return'!I$7</f>
        <v>-0.29335061062531653</v>
      </c>
      <c r="J103" s="103">
        <f>'Quarterly Return'!J101-'Adjusted Quarterly Return'!J$7</f>
        <v>5.4035977586235823E-2</v>
      </c>
      <c r="K103" s="103">
        <f>'Quarterly Return'!K101-'Adjusted Quarterly Return'!K$7</f>
        <v>-1.4042929689923142E-2</v>
      </c>
      <c r="L103" s="103">
        <f>'Quarterly Return'!L101-'Adjusted Quarterly Return'!L$7</f>
        <v>8.8298897604548038E-3</v>
      </c>
    </row>
    <row r="104" spans="1:12">
      <c r="A104" s="2">
        <v>39994</v>
      </c>
      <c r="B104" s="103">
        <f>'Quarterly Return'!B102-'Adjusted Quarterly Return'!B$7</f>
        <v>-0.28578623103707501</v>
      </c>
      <c r="C104" s="103">
        <f>'Quarterly Return'!C102-'Adjusted Quarterly Return'!C$7</f>
        <v>-0.24814903055458998</v>
      </c>
      <c r="D104" s="103">
        <f>'Quarterly Return'!D102-'Adjusted Quarterly Return'!D$7</f>
        <v>-0.24086280443109956</v>
      </c>
      <c r="E104" s="103">
        <f>'Quarterly Return'!E102-'Adjusted Quarterly Return'!E$7</f>
        <v>-0.3908235131274343</v>
      </c>
      <c r="F104" s="103">
        <f>'Quarterly Return'!F102-'Adjusted Quarterly Return'!F$7</f>
        <v>-0.50920036588598938</v>
      </c>
      <c r="G104" s="103">
        <f>'Quarterly Return'!G102-'Adjusted Quarterly Return'!G$7</f>
        <v>-0.58405194303486485</v>
      </c>
      <c r="H104" s="103">
        <f>'Quarterly Return'!H102-'Adjusted Quarterly Return'!H$7</f>
        <v>5.1284557876484477E-2</v>
      </c>
      <c r="I104" s="103">
        <f>'Quarterly Return'!I102-'Adjusted Quarterly Return'!I$7</f>
        <v>-0.27554825135304906</v>
      </c>
      <c r="J104" s="103">
        <f>'Quarterly Return'!J102-'Adjusted Quarterly Return'!J$7</f>
        <v>3.4515410957945997E-2</v>
      </c>
      <c r="K104" s="103">
        <f>'Quarterly Return'!K102-'Adjusted Quarterly Return'!K$7</f>
        <v>1.5385924582258306E-2</v>
      </c>
      <c r="L104" s="103">
        <f>'Quarterly Return'!L102-'Adjusted Quarterly Return'!L$7</f>
        <v>-3.3653038887753589E-3</v>
      </c>
    </row>
    <row r="105" spans="1:12">
      <c r="A105" s="2">
        <v>40086</v>
      </c>
      <c r="B105" s="103">
        <f>'Quarterly Return'!B103-'Adjusted Quarterly Return'!B$7</f>
        <v>6.1712587509968886E-3</v>
      </c>
      <c r="C105" s="103">
        <f>'Quarterly Return'!C103-'Adjusted Quarterly Return'!C$7</f>
        <v>-0.21165178431674653</v>
      </c>
      <c r="D105" s="103">
        <f>'Quarterly Return'!D103-'Adjusted Quarterly Return'!D$7</f>
        <v>-3.009940591581986E-2</v>
      </c>
      <c r="E105" s="103">
        <f>'Quarterly Return'!E103-'Adjusted Quarterly Return'!E$7</f>
        <v>-0.35910136514651053</v>
      </c>
      <c r="F105" s="103">
        <f>'Quarterly Return'!F103-'Adjusted Quarterly Return'!F$7</f>
        <v>-0.30156255435323182</v>
      </c>
      <c r="G105" s="103">
        <f>'Quarterly Return'!G103-'Adjusted Quarterly Return'!G$7</f>
        <v>-0.56679703213435706</v>
      </c>
      <c r="H105" s="103">
        <f>'Quarterly Return'!H103-'Adjusted Quarterly Return'!H$7</f>
        <v>3.0349001992454855E-2</v>
      </c>
      <c r="I105" s="103">
        <f>'Quarterly Return'!I103-'Adjusted Quarterly Return'!I$7</f>
        <v>-0.18872580041572859</v>
      </c>
      <c r="J105" s="103">
        <f>'Quarterly Return'!J103-'Adjusted Quarterly Return'!J$7</f>
        <v>-2.9572305527276466E-3</v>
      </c>
      <c r="K105" s="103">
        <f>'Quarterly Return'!K103-'Adjusted Quarterly Return'!K$7</f>
        <v>3.5713409701585E-2</v>
      </c>
      <c r="L105" s="103">
        <f>'Quarterly Return'!L103-'Adjusted Quarterly Return'!L$7</f>
        <v>-1.5067917389154181E-2</v>
      </c>
    </row>
    <row r="106" spans="1:12">
      <c r="A106" s="2">
        <v>40178</v>
      </c>
      <c r="B106" s="103">
        <f>'Quarterly Return'!B104-'Adjusted Quarterly Return'!B$7</f>
        <v>0.27175897223396805</v>
      </c>
      <c r="C106" s="103">
        <f>'Quarterly Return'!C104-'Adjusted Quarterly Return'!C$7</f>
        <v>-7.6873286835470733E-2</v>
      </c>
      <c r="D106" s="103">
        <f>'Quarterly Return'!D104-'Adjusted Quarterly Return'!D$7</f>
        <v>0.29018075217710104</v>
      </c>
      <c r="E106" s="103">
        <f>'Quarterly Return'!E104-'Adjusted Quarterly Return'!E$7</f>
        <v>-5.4317179345688624E-2</v>
      </c>
      <c r="F106" s="103">
        <f>'Quarterly Return'!F104-'Adjusted Quarterly Return'!F$7</f>
        <v>3.6165483101289045E-2</v>
      </c>
      <c r="G106" s="103">
        <f>'Quarterly Return'!G104-'Adjusted Quarterly Return'!G$7</f>
        <v>-0.18289150402200582</v>
      </c>
      <c r="H106" s="103">
        <f>'Quarterly Return'!H104-'Adjusted Quarterly Return'!H$7</f>
        <v>-4.2398731593286526E-2</v>
      </c>
      <c r="I106" s="103">
        <f>'Quarterly Return'!I104-'Adjusted Quarterly Return'!I$7</f>
        <v>-3.972221346839197E-2</v>
      </c>
      <c r="J106" s="103">
        <f>'Quarterly Return'!J104-'Adjusted Quarterly Return'!J$7</f>
        <v>-5.6359569635526324E-2</v>
      </c>
      <c r="K106" s="103">
        <f>'Quarterly Return'!K104-'Adjusted Quarterly Return'!K$7</f>
        <v>-3.8380081318465237E-3</v>
      </c>
      <c r="L106" s="103">
        <f>'Quarterly Return'!L104-'Adjusted Quarterly Return'!L$7</f>
        <v>-2.336957092182361E-2</v>
      </c>
    </row>
    <row r="107" spans="1:12">
      <c r="A107" s="2">
        <v>40268</v>
      </c>
      <c r="B107" s="103">
        <f>'Quarterly Return'!B105-'Adjusted Quarterly Return'!B$7</f>
        <v>0.31746151324980498</v>
      </c>
      <c r="C107" s="103">
        <f>'Quarterly Return'!C105-'Adjusted Quarterly Return'!C$7</f>
        <v>6.9129001361173337E-2</v>
      </c>
      <c r="D107" s="103">
        <f>'Quarterly Return'!D105-'Adjusted Quarterly Return'!D$7</f>
        <v>0.27668067764565263</v>
      </c>
      <c r="E107" s="103">
        <f>'Quarterly Return'!E105-'Adjusted Quarterly Return'!E$7</f>
        <v>0.33452549364116108</v>
      </c>
      <c r="F107" s="103">
        <f>'Quarterly Return'!F105-'Adjusted Quarterly Return'!F$7</f>
        <v>0.33800861641722274</v>
      </c>
      <c r="G107" s="103">
        <f>'Quarterly Return'!G105-'Adjusted Quarterly Return'!G$7</f>
        <v>-0.10987286556869479</v>
      </c>
      <c r="H107" s="103">
        <f>'Quarterly Return'!H105-'Adjusted Quarterly Return'!H$7</f>
        <v>-0.18352033136820609</v>
      </c>
      <c r="I107" s="103">
        <f>'Quarterly Return'!I105-'Adjusted Quarterly Return'!I$7</f>
        <v>4.1875912996297032E-2</v>
      </c>
      <c r="J107" s="103">
        <f>'Quarterly Return'!J105-'Adjusted Quarterly Return'!J$7</f>
        <v>-4.6430907326819176E-2</v>
      </c>
      <c r="K107" s="103">
        <f>'Quarterly Return'!K105-'Adjusted Quarterly Return'!K$7</f>
        <v>1.8229624707057482E-2</v>
      </c>
      <c r="L107" s="103">
        <f>'Quarterly Return'!L105-'Adjusted Quarterly Return'!L$7</f>
        <v>-2.2704837694606669E-2</v>
      </c>
    </row>
    <row r="108" spans="1:12">
      <c r="A108" s="2">
        <v>40359</v>
      </c>
      <c r="B108" s="103">
        <f>'Quarterly Return'!B106-'Adjusted Quarterly Return'!B$7</f>
        <v>3.1347577753111922E-2</v>
      </c>
      <c r="C108" s="103">
        <f>'Quarterly Return'!C106-'Adjusted Quarterly Return'!C$7</f>
        <v>-3.0554576067575889E-2</v>
      </c>
      <c r="D108" s="103">
        <f>'Quarterly Return'!D106-'Adjusted Quarterly Return'!D$7</f>
        <v>8.4223447746121977E-2</v>
      </c>
      <c r="E108" s="103">
        <f>'Quarterly Return'!E106-'Adjusted Quarterly Return'!E$7</f>
        <v>0.22147321502371092</v>
      </c>
      <c r="F108" s="103">
        <f>'Quarterly Return'!F106-'Adjusted Quarterly Return'!F$7</f>
        <v>0.11841244509607003</v>
      </c>
      <c r="G108" s="103">
        <f>'Quarterly Return'!G106-'Adjusted Quarterly Return'!G$7</f>
        <v>-0.15750956989481679</v>
      </c>
      <c r="H108" s="103">
        <f>'Quarterly Return'!H106-'Adjusted Quarterly Return'!H$7</f>
        <v>-0.16537065346322352</v>
      </c>
      <c r="I108" s="103">
        <f>'Quarterly Return'!I106-'Adjusted Quarterly Return'!I$7</f>
        <v>6.2963104116364438E-2</v>
      </c>
      <c r="J108" s="103">
        <f>'Quarterly Return'!J106-'Adjusted Quarterly Return'!J$7</f>
        <v>4.8552299865949611E-3</v>
      </c>
      <c r="K108" s="103">
        <f>'Quarterly Return'!K106-'Adjusted Quarterly Return'!K$7</f>
        <v>2.1617839880770498E-2</v>
      </c>
      <c r="L108" s="103">
        <f>'Quarterly Return'!L106-'Adjusted Quarterly Return'!L$7</f>
        <v>-1.9258251481083108E-2</v>
      </c>
    </row>
    <row r="109" spans="1:12">
      <c r="A109" s="2">
        <v>40451</v>
      </c>
      <c r="B109" s="103">
        <f>'Quarterly Return'!B107-'Adjusted Quarterly Return'!B$7</f>
        <v>-9.9317798987888506E-2</v>
      </c>
      <c r="C109" s="103">
        <f>'Quarterly Return'!C107-'Adjusted Quarterly Return'!C$7</f>
        <v>-0.11270256723964384</v>
      </c>
      <c r="D109" s="103">
        <f>'Quarterly Return'!D107-'Adjusted Quarterly Return'!D$7</f>
        <v>1.1074998077368059E-3</v>
      </c>
      <c r="E109" s="103">
        <f>'Quarterly Return'!E107-'Adjusted Quarterly Return'!E$7</f>
        <v>1.0648858471397807E-2</v>
      </c>
      <c r="F109" s="103">
        <f>'Quarterly Return'!F107-'Adjusted Quarterly Return'!F$7</f>
        <v>-0.13651390561559068</v>
      </c>
      <c r="G109" s="103">
        <f>'Quarterly Return'!G107-'Adjusted Quarterly Return'!G$7</f>
        <v>-0.11269798973772203</v>
      </c>
      <c r="H109" s="103">
        <f>'Quarterly Return'!H107-'Adjusted Quarterly Return'!H$7</f>
        <v>-9.5021011385011483E-2</v>
      </c>
      <c r="I109" s="103">
        <f>'Quarterly Return'!I107-'Adjusted Quarterly Return'!I$7</f>
        <v>4.0076675470882034E-2</v>
      </c>
      <c r="J109" s="103">
        <f>'Quarterly Return'!J107-'Adjusted Quarterly Return'!J$7</f>
        <v>-3.0707321671294419E-4</v>
      </c>
      <c r="K109" s="103">
        <f>'Quarterly Return'!K107-'Adjusted Quarterly Return'!K$7</f>
        <v>2.6076896126809204E-2</v>
      </c>
      <c r="L109" s="103">
        <f>'Quarterly Return'!L107-'Adjusted Quarterly Return'!L$7</f>
        <v>-1.5124243387084221E-2</v>
      </c>
    </row>
    <row r="110" spans="1:12">
      <c r="A110" s="2">
        <v>40543</v>
      </c>
      <c r="B110" s="103">
        <f>'Quarterly Return'!B108-'Adjusted Quarterly Return'!B$7</f>
        <v>-9.1999058582272197E-2</v>
      </c>
      <c r="C110" s="103">
        <f>'Quarterly Return'!C108-'Adjusted Quarterly Return'!C$7</f>
        <v>-0.10518658773440365</v>
      </c>
      <c r="D110" s="103">
        <f>'Quarterly Return'!D108-'Adjusted Quarterly Return'!D$7</f>
        <v>-5.1851919681276698E-2</v>
      </c>
      <c r="E110" s="103">
        <f>'Quarterly Return'!E108-'Adjusted Quarterly Return'!E$7</f>
        <v>-7.6591982077058168E-3</v>
      </c>
      <c r="F110" s="103">
        <f>'Quarterly Return'!F108-'Adjusted Quarterly Return'!F$7</f>
        <v>-9.2284895428860245E-2</v>
      </c>
      <c r="G110" s="103">
        <f>'Quarterly Return'!G108-'Adjusted Quarterly Return'!G$7</f>
        <v>-0.10609707178842674</v>
      </c>
      <c r="H110" s="103">
        <f>'Quarterly Return'!H108-'Adjusted Quarterly Return'!H$7</f>
        <v>4.5954672697901267E-3</v>
      </c>
      <c r="I110" s="103">
        <f>'Quarterly Return'!I108-'Adjusted Quarterly Return'!I$7</f>
        <v>-3.5751020561748031E-2</v>
      </c>
      <c r="J110" s="103">
        <f>'Quarterly Return'!J108-'Adjusted Quarterly Return'!J$7</f>
        <v>-1.3350464564911818E-2</v>
      </c>
      <c r="K110" s="103">
        <f>'Quarterly Return'!K108-'Adjusted Quarterly Return'!K$7</f>
        <v>8.6208754698029605E-3</v>
      </c>
      <c r="L110" s="103">
        <f>'Quarterly Return'!L108-'Adjusted Quarterly Return'!L$7</f>
        <v>-1.1470106819873968E-2</v>
      </c>
    </row>
    <row r="111" spans="1:12">
      <c r="A111" s="2">
        <v>40633</v>
      </c>
      <c r="B111" s="103">
        <f>'Quarterly Return'!B109-'Adjusted Quarterly Return'!B$7</f>
        <v>-7.7647139588283731E-2</v>
      </c>
      <c r="C111" s="103">
        <f>'Quarterly Return'!C109-'Adjusted Quarterly Return'!C$7</f>
        <v>-7.8725727054384687E-2</v>
      </c>
      <c r="D111" s="103">
        <f>'Quarterly Return'!D109-'Adjusted Quarterly Return'!D$7</f>
        <v>-4.3395538957798158E-2</v>
      </c>
      <c r="E111" s="103">
        <f>'Quarterly Return'!E109-'Adjusted Quarterly Return'!E$7</f>
        <v>8.0211323962662978E-3</v>
      </c>
      <c r="F111" s="103">
        <f>'Quarterly Return'!F109-'Adjusted Quarterly Return'!F$7</f>
        <v>-3.1485162061067815E-2</v>
      </c>
      <c r="G111" s="103">
        <f>'Quarterly Return'!G109-'Adjusted Quarterly Return'!G$7</f>
        <v>2.6614715100965927E-2</v>
      </c>
      <c r="H111" s="103">
        <f>'Quarterly Return'!H109-'Adjusted Quarterly Return'!H$7</f>
        <v>0.13704244219811426</v>
      </c>
      <c r="I111" s="103">
        <f>'Quarterly Return'!I109-'Adjusted Quarterly Return'!I$7</f>
        <v>-3.8509425038448647E-2</v>
      </c>
      <c r="J111" s="103">
        <f>'Quarterly Return'!J109-'Adjusted Quarterly Return'!J$7</f>
        <v>-5.1321779470705209E-3</v>
      </c>
      <c r="K111" s="103">
        <f>'Quarterly Return'!K109-'Adjusted Quarterly Return'!K$7</f>
        <v>-9.8842494958364252E-3</v>
      </c>
      <c r="L111" s="103">
        <f>'Quarterly Return'!L109-'Adjusted Quarterly Return'!L$7</f>
        <v>-9.3901655148478785E-3</v>
      </c>
    </row>
    <row r="112" spans="1:12">
      <c r="A112" s="2">
        <v>40724</v>
      </c>
      <c r="B112" s="103">
        <f>'Quarterly Return'!B110-'Adjusted Quarterly Return'!B$7</f>
        <v>1.4892320142288029E-2</v>
      </c>
      <c r="C112" s="103">
        <f>'Quarterly Return'!C110-'Adjusted Quarterly Return'!C$7</f>
        <v>-5.5777467898763977E-2</v>
      </c>
      <c r="D112" s="103">
        <f>'Quarterly Return'!D110-'Adjusted Quarterly Return'!D$7</f>
        <v>-8.646270660550362E-2</v>
      </c>
      <c r="E112" s="103">
        <f>'Quarterly Return'!E110-'Adjusted Quarterly Return'!E$7</f>
        <v>-3.6885972830697361E-3</v>
      </c>
      <c r="F112" s="103">
        <f>'Quarterly Return'!F110-'Adjusted Quarterly Return'!F$7</f>
        <v>-1.2698035505855174E-2</v>
      </c>
      <c r="G112" s="103">
        <f>'Quarterly Return'!G110-'Adjusted Quarterly Return'!G$7</f>
        <v>-6.769506159331605E-2</v>
      </c>
      <c r="H112" s="103">
        <f>'Quarterly Return'!H110-'Adjusted Quarterly Return'!H$7</f>
        <v>0.17458899183889812</v>
      </c>
      <c r="I112" s="103">
        <f>'Quarterly Return'!I110-'Adjusted Quarterly Return'!I$7</f>
        <v>-2.9244684868098586E-2</v>
      </c>
      <c r="J112" s="103">
        <f>'Quarterly Return'!J110-'Adjusted Quarterly Return'!J$7</f>
        <v>-1.8233433299686491E-2</v>
      </c>
      <c r="K112" s="103">
        <f>'Quarterly Return'!K110-'Adjusted Quarterly Return'!K$7</f>
        <v>-5.8130947387489001E-3</v>
      </c>
      <c r="L112" s="103">
        <f>'Quarterly Return'!L110-'Adjusted Quarterly Return'!L$7</f>
        <v>-8.2752162034572113E-3</v>
      </c>
    </row>
    <row r="113" spans="1:12">
      <c r="A113" s="2">
        <v>40816</v>
      </c>
      <c r="B113" s="103">
        <f>'Quarterly Return'!B111-'Adjusted Quarterly Return'!B$7</f>
        <v>-0.19072936112568617</v>
      </c>
      <c r="C113" s="103">
        <f>'Quarterly Return'!C111-'Adjusted Quarterly Return'!C$7</f>
        <v>-0.13279074727766199</v>
      </c>
      <c r="D113" s="103">
        <f>'Quarterly Return'!D111-'Adjusted Quarterly Return'!D$7</f>
        <v>-0.25971935946516844</v>
      </c>
      <c r="E113" s="103">
        <f>'Quarterly Return'!E111-'Adjusted Quarterly Return'!E$7</f>
        <v>-0.10055937080502979</v>
      </c>
      <c r="F113" s="103">
        <f>'Quarterly Return'!F111-'Adjusted Quarterly Return'!F$7</f>
        <v>-0.14575291598957668</v>
      </c>
      <c r="G113" s="103">
        <f>'Quarterly Return'!G111-'Adjusted Quarterly Return'!G$7</f>
        <v>-3.7841523996226631E-2</v>
      </c>
      <c r="H113" s="103">
        <f>'Quarterly Return'!H111-'Adjusted Quarterly Return'!H$7</f>
        <v>5.3525743341003046E-2</v>
      </c>
      <c r="I113" s="103">
        <f>'Quarterly Return'!I111-'Adjusted Quarterly Return'!I$7</f>
        <v>-7.5048620661024884E-2</v>
      </c>
      <c r="J113" s="103">
        <f>'Quarterly Return'!J111-'Adjusted Quarterly Return'!J$7</f>
        <v>1.6733995042843369E-2</v>
      </c>
      <c r="K113" s="103">
        <f>'Quarterly Return'!K111-'Adjusted Quarterly Return'!K$7</f>
        <v>-6.29862560839832E-3</v>
      </c>
      <c r="L113" s="103">
        <f>'Quarterly Return'!L111-'Adjusted Quarterly Return'!L$7</f>
        <v>-7.9442855116378802E-3</v>
      </c>
    </row>
    <row r="114" spans="1:12">
      <c r="A114" s="2">
        <v>40907</v>
      </c>
      <c r="B114" s="103">
        <f>'Quarterly Return'!B112-'Adjusted Quarterly Return'!B$7</f>
        <v>-0.20668203398918294</v>
      </c>
      <c r="C114" s="103">
        <f>'Quarterly Return'!C112-'Adjusted Quarterly Return'!C$7</f>
        <v>-0.14111646461072619</v>
      </c>
      <c r="D114" s="103">
        <f>'Quarterly Return'!D112-'Adjusted Quarterly Return'!D$7</f>
        <v>-0.27949421026249799</v>
      </c>
      <c r="E114" s="103">
        <f>'Quarterly Return'!E112-'Adjusted Quarterly Return'!E$7</f>
        <v>-7.3804037104430772E-2</v>
      </c>
      <c r="F114" s="103">
        <f>'Quarterly Return'!F112-'Adjusted Quarterly Return'!F$7</f>
        <v>-0.11108424733036086</v>
      </c>
      <c r="G114" s="103">
        <f>'Quarterly Return'!G112-'Adjusted Quarterly Return'!G$7</f>
        <v>-7.456670907436834E-2</v>
      </c>
      <c r="H114" s="103">
        <f>'Quarterly Return'!H112-'Adjusted Quarterly Return'!H$7</f>
        <v>4.2588196309646414E-2</v>
      </c>
      <c r="I114" s="103">
        <f>'Quarterly Return'!I112-'Adjusted Quarterly Return'!I$7</f>
        <v>-3.7509311809448359E-2</v>
      </c>
      <c r="J114" s="103">
        <f>'Quarterly Return'!J112-'Adjusted Quarterly Return'!J$7</f>
        <v>4.0036324466751677E-2</v>
      </c>
      <c r="K114" s="103">
        <f>'Quarterly Return'!K112-'Adjusted Quarterly Return'!K$7</f>
        <v>2.0976457949363883E-2</v>
      </c>
      <c r="L114" s="103">
        <f>'Quarterly Return'!L112-'Adjusted Quarterly Return'!L$7</f>
        <v>-8.1247433516574014E-3</v>
      </c>
    </row>
    <row r="115" spans="1:12">
      <c r="A115" s="2">
        <v>40998</v>
      </c>
      <c r="B115" s="103">
        <f>'Quarterly Return'!B113-'Adjusted Quarterly Return'!B$7</f>
        <v>-0.16957937663946621</v>
      </c>
      <c r="C115" s="103">
        <f>'Quarterly Return'!C113-'Adjusted Quarterly Return'!C$7</f>
        <v>-8.1154591620960004E-2</v>
      </c>
      <c r="D115" s="103">
        <f>'Quarterly Return'!D113-'Adjusted Quarterly Return'!D$7</f>
        <v>-0.18455537784334178</v>
      </c>
      <c r="E115" s="103">
        <f>'Quarterly Return'!E113-'Adjusted Quarterly Return'!E$7</f>
        <v>-2.3225008495038432E-2</v>
      </c>
      <c r="F115" s="103">
        <f>'Quarterly Return'!F113-'Adjusted Quarterly Return'!F$7</f>
        <v>-8.0860816580349645E-2</v>
      </c>
      <c r="G115" s="103">
        <f>'Quarterly Return'!G113-'Adjusted Quarterly Return'!G$7</f>
        <v>-0.12637564934925494</v>
      </c>
      <c r="H115" s="103">
        <f>'Quarterly Return'!H113-'Adjusted Quarterly Return'!H$7</f>
        <v>4.8340257723957808E-2</v>
      </c>
      <c r="I115" s="103">
        <f>'Quarterly Return'!I113-'Adjusted Quarterly Return'!I$7</f>
        <v>-3.6660421185004205E-2</v>
      </c>
      <c r="J115" s="103">
        <f>'Quarterly Return'!J113-'Adjusted Quarterly Return'!J$7</f>
        <v>2.6329413082458536E-2</v>
      </c>
      <c r="K115" s="103">
        <f>'Quarterly Return'!K113-'Adjusted Quarterly Return'!K$7</f>
        <v>3.4893152171976208E-2</v>
      </c>
      <c r="L115" s="103">
        <f>'Quarterly Return'!L113-'Adjusted Quarterly Return'!L$7</f>
        <v>-9.2319980849180777E-3</v>
      </c>
    </row>
    <row r="116" spans="1:12">
      <c r="A116" s="2">
        <v>41089</v>
      </c>
      <c r="B116" s="103">
        <f>'Quarterly Return'!B114-'Adjusted Quarterly Return'!B$7</f>
        <v>-0.17017113167005427</v>
      </c>
      <c r="C116" s="103">
        <f>'Quarterly Return'!C114-'Adjusted Quarterly Return'!C$7</f>
        <v>-9.2487014200166751E-2</v>
      </c>
      <c r="D116" s="103">
        <f>'Quarterly Return'!D114-'Adjusted Quarterly Return'!D$7</f>
        <v>-0.21691051765851546</v>
      </c>
      <c r="E116" s="103">
        <f>'Quarterly Return'!E114-'Adjusted Quarterly Return'!E$7</f>
        <v>1.7442135780259507E-2</v>
      </c>
      <c r="F116" s="103">
        <f>'Quarterly Return'!F114-'Adjusted Quarterly Return'!F$7</f>
        <v>3.2332535080404484E-3</v>
      </c>
      <c r="G116" s="103">
        <f>'Quarterly Return'!G114-'Adjusted Quarterly Return'!G$7</f>
        <v>-0.1303771281730971</v>
      </c>
      <c r="H116" s="103">
        <f>'Quarterly Return'!H114-'Adjusted Quarterly Return'!H$7</f>
        <v>1.2315184613767044E-2</v>
      </c>
      <c r="I116" s="103">
        <f>'Quarterly Return'!I114-'Adjusted Quarterly Return'!I$7</f>
        <v>-7.0757129744274255E-2</v>
      </c>
      <c r="J116" s="103">
        <f>'Quarterly Return'!J114-'Adjusted Quarterly Return'!J$7</f>
        <v>5.0396986687103268E-2</v>
      </c>
      <c r="K116" s="103">
        <f>'Quarterly Return'!K114-'Adjusted Quarterly Return'!K$7</f>
        <v>3.1693323881625504E-2</v>
      </c>
      <c r="L116" s="103">
        <f>'Quarterly Return'!L114-'Adjusted Quarterly Return'!L$7</f>
        <v>-1.1113901390686284E-2</v>
      </c>
    </row>
    <row r="117" spans="1:12">
      <c r="A117" s="2">
        <v>41180</v>
      </c>
      <c r="B117" s="103">
        <f>'Quarterly Return'!B115-'Adjusted Quarterly Return'!B$7</f>
        <v>5.116744474788304E-2</v>
      </c>
      <c r="C117" s="103">
        <f>'Quarterly Return'!C115-'Adjusted Quarterly Return'!C$7</f>
        <v>5.2430390276660688E-2</v>
      </c>
      <c r="D117" s="103">
        <f>'Quarterly Return'!D115-'Adjusted Quarterly Return'!D$7</f>
        <v>-1.0965745000343363E-3</v>
      </c>
      <c r="E117" s="103">
        <f>'Quarterly Return'!E115-'Adjusted Quarterly Return'!E$7</f>
        <v>0.12642928684991134</v>
      </c>
      <c r="F117" s="103">
        <f>'Quarterly Return'!F115-'Adjusted Quarterly Return'!F$7</f>
        <v>0.1924476968498357</v>
      </c>
      <c r="G117" s="103">
        <f>'Quarterly Return'!G115-'Adjusted Quarterly Return'!G$7</f>
        <v>-9.0100136342745468E-3</v>
      </c>
      <c r="H117" s="103">
        <f>'Quarterly Return'!H115-'Adjusted Quarterly Return'!H$7</f>
        <v>-4.7416320307566984E-3</v>
      </c>
      <c r="I117" s="103">
        <f>'Quarterly Return'!I115-'Adjusted Quarterly Return'!I$7</f>
        <v>-4.323615611463491E-2</v>
      </c>
      <c r="J117" s="103">
        <f>'Quarterly Return'!J115-'Adjusted Quarterly Return'!J$7</f>
        <v>2.1955092100052448E-2</v>
      </c>
      <c r="K117" s="103">
        <f>'Quarterly Return'!K115-'Adjusted Quarterly Return'!K$7</f>
        <v>1.6465817712908906E-2</v>
      </c>
      <c r="L117" s="103">
        <f>'Quarterly Return'!L115-'Adjusted Quarterly Return'!L$7</f>
        <v>-1.4512656632365936E-2</v>
      </c>
    </row>
    <row r="118" spans="1:12">
      <c r="A118" s="2">
        <v>41274</v>
      </c>
      <c r="B118" s="103">
        <f>'Quarterly Return'!B116-'Adjusted Quarterly Return'!B$7</f>
        <v>0.10910247290642661</v>
      </c>
      <c r="C118" s="103">
        <f>'Quarterly Return'!C116-'Adjusted Quarterly Return'!C$7</f>
        <v>5.9967897944245896E-2</v>
      </c>
      <c r="D118" s="103">
        <f>'Quarterly Return'!D116-'Adjusted Quarterly Return'!D$7</f>
        <v>7.3776187978269764E-2</v>
      </c>
      <c r="E118" s="103">
        <f>'Quarterly Return'!E116-'Adjusted Quarterly Return'!E$7</f>
        <v>0.13110646798577547</v>
      </c>
      <c r="F118" s="103">
        <f>'Quarterly Return'!F116-'Adjusted Quarterly Return'!F$7</f>
        <v>0.24110336634949042</v>
      </c>
      <c r="G118" s="103">
        <f>'Quarterly Return'!G116-'Adjusted Quarterly Return'!G$7</f>
        <v>-7.4420650570458866E-2</v>
      </c>
      <c r="H118" s="103">
        <f>'Quarterly Return'!H116-'Adjusted Quarterly Return'!H$7</f>
        <v>-7.5729922736939431E-2</v>
      </c>
      <c r="I118" s="103">
        <f>'Quarterly Return'!I116-'Adjusted Quarterly Return'!I$7</f>
        <v>-5.5475647150087098E-2</v>
      </c>
      <c r="J118" s="103">
        <f>'Quarterly Return'!J116-'Adjusted Quarterly Return'!J$7</f>
        <v>3.3364108135221227E-3</v>
      </c>
      <c r="K118" s="103">
        <f>'Quarterly Return'!K116-'Adjusted Quarterly Return'!K$7</f>
        <v>1.2455739385954803E-2</v>
      </c>
      <c r="L118" s="103">
        <f>'Quarterly Return'!L116-'Adjusted Quarterly Return'!L$7</f>
        <v>-1.8429784224263154E-2</v>
      </c>
    </row>
    <row r="119" spans="1:12">
      <c r="A119" s="2">
        <v>41362</v>
      </c>
      <c r="B119" s="103">
        <f>'Quarterly Return'!B117-'Adjusted Quarterly Return'!B$7</f>
        <v>0.11764630840167178</v>
      </c>
      <c r="C119" s="103">
        <f>'Quarterly Return'!C117-'Adjusted Quarterly Return'!C$7</f>
        <v>2.7357595432105641E-2</v>
      </c>
      <c r="D119" s="103">
        <f>'Quarterly Return'!D117-'Adjusted Quarterly Return'!D$7</f>
        <v>-8.0973516041796284E-2</v>
      </c>
      <c r="E119" s="103">
        <f>'Quarterly Return'!E117-'Adjusted Quarterly Return'!E$7</f>
        <v>0.10447603135890245</v>
      </c>
      <c r="F119" s="103">
        <f>'Quarterly Return'!F117-'Adjusted Quarterly Return'!F$7</f>
        <v>0.22430930974024715</v>
      </c>
      <c r="G119" s="103">
        <f>'Quarterly Return'!G117-'Adjusted Quarterly Return'!G$7</f>
        <v>-0.11831640714018087</v>
      </c>
      <c r="H119" s="103">
        <f>'Quarterly Return'!H117-'Adjusted Quarterly Return'!H$7</f>
        <v>-5.0041621443806833E-2</v>
      </c>
      <c r="I119" s="103">
        <f>'Quarterly Return'!I117-'Adjusted Quarterly Return'!I$7</f>
        <v>-4.525823553975003E-2</v>
      </c>
      <c r="J119" s="103">
        <f>'Quarterly Return'!J117-'Adjusted Quarterly Return'!J$7</f>
        <v>-3.2994350638020087E-3</v>
      </c>
      <c r="K119" s="103">
        <f>'Quarterly Return'!K117-'Adjusted Quarterly Return'!K$7</f>
        <v>2.1838319129585809E-3</v>
      </c>
      <c r="L119" s="103">
        <f>'Quarterly Return'!L117-'Adjusted Quarterly Return'!L$7</f>
        <v>-2.2288264075986317E-2</v>
      </c>
    </row>
    <row r="120" spans="1:12">
      <c r="A120" s="2">
        <v>41453</v>
      </c>
      <c r="B120" s="103">
        <f>'Quarterly Return'!B118-'Adjusted Quarterly Return'!B$7</f>
        <v>0.14414592737074738</v>
      </c>
      <c r="C120" s="103">
        <f>'Quarterly Return'!C118-'Adjusted Quarterly Return'!C$7</f>
        <v>0.24485479858994047</v>
      </c>
      <c r="D120" s="103">
        <f>'Quarterly Return'!D118-'Adjusted Quarterly Return'!D$7</f>
        <v>5.8368013484242448E-2</v>
      </c>
      <c r="E120" s="103">
        <f>'Quarterly Return'!E118-'Adjusted Quarterly Return'!E$7</f>
        <v>0.15854069301508217</v>
      </c>
      <c r="F120" s="103">
        <f>'Quarterly Return'!F118-'Adjusted Quarterly Return'!F$7</f>
        <v>0.15304699705940711</v>
      </c>
      <c r="G120" s="103">
        <f>'Quarterly Return'!G118-'Adjusted Quarterly Return'!G$7</f>
        <v>8.0009406431553756E-2</v>
      </c>
      <c r="H120" s="103">
        <f>'Quarterly Return'!H118-'Adjusted Quarterly Return'!H$7</f>
        <v>-7.5426977173854576E-2</v>
      </c>
      <c r="I120" s="103">
        <f>'Quarterly Return'!I118-'Adjusted Quarterly Return'!I$7</f>
        <v>2.2777779421846361E-2</v>
      </c>
      <c r="J120" s="103">
        <f>'Quarterly Return'!J118-'Adjusted Quarterly Return'!J$7</f>
        <v>-4.5927375881533478E-2</v>
      </c>
      <c r="K120" s="103">
        <f>'Quarterly Return'!K118-'Adjusted Quarterly Return'!K$7</f>
        <v>-3.8245578357097396E-2</v>
      </c>
      <c r="L120" s="103">
        <f>'Quarterly Return'!L118-'Adjusted Quarterly Return'!L$7</f>
        <v>-2.5328893171254127E-2</v>
      </c>
    </row>
    <row r="121" spans="1:12">
      <c r="A121" s="2">
        <v>41547</v>
      </c>
      <c r="B121" s="103">
        <f>'Quarterly Return'!B119-'Adjusted Quarterly Return'!B$7</f>
        <v>0.15203141073852311</v>
      </c>
      <c r="C121" s="103">
        <f>'Quarterly Return'!C119-'Adjusted Quarterly Return'!C$7</f>
        <v>0.25377356752899777</v>
      </c>
      <c r="D121" s="103">
        <f>'Quarterly Return'!D119-'Adjusted Quarterly Return'!D$7</f>
        <v>2.9248573229267633E-2</v>
      </c>
      <c r="E121" s="103">
        <f>'Quarterly Return'!E119-'Adjusted Quarterly Return'!E$7</f>
        <v>0.10826978464077792</v>
      </c>
      <c r="F121" s="103">
        <f>'Quarterly Return'!F119-'Adjusted Quarterly Return'!F$7</f>
        <v>8.9788665358444833E-2</v>
      </c>
      <c r="G121" s="103">
        <f>'Quarterly Return'!G119-'Adjusted Quarterly Return'!G$7</f>
        <v>3.3769757105715087E-3</v>
      </c>
      <c r="H121" s="103">
        <f>'Quarterly Return'!H119-'Adjusted Quarterly Return'!H$7</f>
        <v>-1.6323499480855624E-2</v>
      </c>
      <c r="I121" s="103">
        <f>'Quarterly Return'!I119-'Adjusted Quarterly Return'!I$7</f>
        <v>1.7479869465914094E-2</v>
      </c>
      <c r="J121" s="103">
        <f>'Quarterly Return'!J119-'Adjusted Quarterly Return'!J$7</f>
        <v>-5.5488570250435715E-2</v>
      </c>
      <c r="K121" s="103">
        <f>'Quarterly Return'!K119-'Adjusted Quarterly Return'!K$7</f>
        <v>-5.2644841929899919E-2</v>
      </c>
      <c r="L121" s="103">
        <f>'Quarterly Return'!L119-'Adjusted Quarterly Return'!L$7</f>
        <v>-2.748217161623083E-2</v>
      </c>
    </row>
    <row r="122" spans="1:12">
      <c r="A122" s="2">
        <v>41639</v>
      </c>
      <c r="B122" s="103">
        <f>'Quarterly Return'!B120-'Adjusted Quarterly Return'!B$7</f>
        <v>0.11219367251455215</v>
      </c>
      <c r="C122" s="103">
        <f>'Quarterly Return'!C120-'Adjusted Quarterly Return'!C$7</f>
        <v>0.38720010196468796</v>
      </c>
      <c r="D122" s="103">
        <f>'Quarterly Return'!D120-'Adjusted Quarterly Return'!D$7</f>
        <v>3.650740131797256E-2</v>
      </c>
      <c r="E122" s="103">
        <f>'Quarterly Return'!E120-'Adjusted Quarterly Return'!E$7</f>
        <v>0.10234276527659543</v>
      </c>
      <c r="F122" s="103">
        <f>'Quarterly Return'!F120-'Adjusted Quarterly Return'!F$7</f>
        <v>2.3936862000638187E-3</v>
      </c>
      <c r="G122" s="103">
        <f>'Quarterly Return'!G120-'Adjusted Quarterly Return'!G$7</f>
        <v>8.3663826418507906E-2</v>
      </c>
      <c r="H122" s="103">
        <f>'Quarterly Return'!H120-'Adjusted Quarterly Return'!H$7</f>
        <v>2.5120555732844024E-2</v>
      </c>
      <c r="I122" s="103">
        <f>'Quarterly Return'!I120-'Adjusted Quarterly Return'!I$7</f>
        <v>0.1132722004261292</v>
      </c>
      <c r="J122" s="103">
        <f>'Quarterly Return'!J120-'Adjusted Quarterly Return'!J$7</f>
        <v>-5.3844816166697979E-2</v>
      </c>
      <c r="K122" s="103">
        <f>'Quarterly Return'!K120-'Adjusted Quarterly Return'!K$7</f>
        <v>-6.1470070697217535E-2</v>
      </c>
      <c r="L122" s="103">
        <f>'Quarterly Return'!L120-'Adjusted Quarterly Return'!L$7</f>
        <v>-2.9458957615336387E-2</v>
      </c>
    </row>
    <row r="123" spans="1:12">
      <c r="A123" s="2">
        <v>41729</v>
      </c>
      <c r="B123" s="103">
        <f>'Quarterly Return'!B121-'Adjusted Quarterly Return'!B$7</f>
        <v>4.1337315163774035E-2</v>
      </c>
      <c r="C123" s="103">
        <f>'Quarterly Return'!C121-'Adjusted Quarterly Return'!C$7</f>
        <v>0.2558051014262252</v>
      </c>
      <c r="D123" s="103">
        <f>'Quarterly Return'!D121-'Adjusted Quarterly Return'!D$7</f>
        <v>1.5127347678824593E-2</v>
      </c>
      <c r="E123" s="103">
        <f>'Quarterly Return'!E121-'Adjusted Quarterly Return'!E$7</f>
        <v>5.9024118902600911E-2</v>
      </c>
      <c r="F123" s="103">
        <f>'Quarterly Return'!F121-'Adjusted Quarterly Return'!F$7</f>
        <v>-2.2425354216150037E-2</v>
      </c>
      <c r="G123" s="103">
        <f>'Quarterly Return'!G121-'Adjusted Quarterly Return'!G$7</f>
        <v>7.491416305651756E-2</v>
      </c>
      <c r="H123" s="103">
        <f>'Quarterly Return'!H121-'Adjusted Quarterly Return'!H$7</f>
        <v>-1.6189198935785132E-3</v>
      </c>
      <c r="I123" s="103">
        <f>'Quarterly Return'!I121-'Adjusted Quarterly Return'!I$7</f>
        <v>0.12284929142557069</v>
      </c>
      <c r="J123" s="103">
        <f>'Quarterly Return'!J121-'Adjusted Quarterly Return'!J$7</f>
        <v>-4.0727047972795888E-2</v>
      </c>
      <c r="K123" s="103">
        <f>'Quarterly Return'!K121-'Adjusted Quarterly Return'!K$7</f>
        <v>-4.7313860043049369E-2</v>
      </c>
      <c r="L123" s="103">
        <f>'Quarterly Return'!L121-'Adjusted Quarterly Return'!L$7</f>
        <v>-3.0461304270150744E-2</v>
      </c>
    </row>
    <row r="124" spans="1:12">
      <c r="A124" s="2">
        <v>41820</v>
      </c>
      <c r="B124" s="103">
        <f>'Quarterly Return'!B122-'Adjusted Quarterly Return'!B$7</f>
        <v>7.5222414273973803E-2</v>
      </c>
      <c r="C124" s="103">
        <f>'Quarterly Return'!C122-'Adjusted Quarterly Return'!C$7</f>
        <v>0.11865660074066192</v>
      </c>
      <c r="D124" s="103">
        <f>'Quarterly Return'!D122-'Adjusted Quarterly Return'!D$7</f>
        <v>1.4565326424358011E-2</v>
      </c>
      <c r="E124" s="103">
        <f>'Quarterly Return'!E122-'Adjusted Quarterly Return'!E$7</f>
        <v>2.8731315354685164E-2</v>
      </c>
      <c r="F124" s="103">
        <f>'Quarterly Return'!F122-'Adjusted Quarterly Return'!F$7</f>
        <v>5.2455478482374154E-2</v>
      </c>
      <c r="G124" s="103">
        <f>'Quarterly Return'!G122-'Adjusted Quarterly Return'!G$7</f>
        <v>8.0352608237854867E-3</v>
      </c>
      <c r="H124" s="103">
        <f>'Quarterly Return'!H122-'Adjusted Quarterly Return'!H$7</f>
        <v>2.073318612841904E-2</v>
      </c>
      <c r="I124" s="103">
        <f>'Quarterly Return'!I122-'Adjusted Quarterly Return'!I$7</f>
        <v>0.10967556435406048</v>
      </c>
      <c r="J124" s="103">
        <f>'Quarterly Return'!J122-'Adjusted Quarterly Return'!J$7</f>
        <v>-1.2844195481155757E-2</v>
      </c>
      <c r="K124" s="103">
        <f>'Quarterly Return'!K122-'Adjusted Quarterly Return'!K$7</f>
        <v>-6.5616791112035194E-3</v>
      </c>
      <c r="L124" s="103">
        <f>'Quarterly Return'!L122-'Adjusted Quarterly Return'!L$7</f>
        <v>-3.1298748320355549E-2</v>
      </c>
    </row>
    <row r="125" spans="1:12">
      <c r="A125" s="2">
        <v>41912</v>
      </c>
      <c r="B125" s="103">
        <f>'Quarterly Return'!B123-'Adjusted Quarterly Return'!B$7</f>
        <v>-3.5137302165932582E-2</v>
      </c>
      <c r="C125" s="103">
        <f>'Quarterly Return'!C123-'Adjusted Quarterly Return'!C$7</f>
        <v>0.11450480934506396</v>
      </c>
      <c r="D125" s="103">
        <f>'Quarterly Return'!D123-'Adjusted Quarterly Return'!D$7</f>
        <v>2.0717424490957453E-2</v>
      </c>
      <c r="E125" s="103">
        <f>'Quarterly Return'!E123-'Adjusted Quarterly Return'!E$7</f>
        <v>9.4121087553213759E-2</v>
      </c>
      <c r="F125" s="103">
        <f>'Quarterly Return'!F123-'Adjusted Quarterly Return'!F$7</f>
        <v>5.8837188475473326E-2</v>
      </c>
      <c r="G125" s="103">
        <f>'Quarterly Return'!G123-'Adjusted Quarterly Return'!G$7</f>
        <v>-7.7016074438489665E-2</v>
      </c>
      <c r="H125" s="103">
        <f>'Quarterly Return'!H123-'Adjusted Quarterly Return'!H$7</f>
        <v>1.8149879879002323E-2</v>
      </c>
      <c r="I125" s="103">
        <f>'Quarterly Return'!I123-'Adjusted Quarterly Return'!I$7</f>
        <v>0.15675881899848557</v>
      </c>
      <c r="J125" s="103">
        <f>'Quarterly Return'!J123-'Adjusted Quarterly Return'!J$7</f>
        <v>-1.3522070093273192E-2</v>
      </c>
      <c r="K125" s="103">
        <f>'Quarterly Return'!K123-'Adjusted Quarterly Return'!K$7</f>
        <v>-3.0293006958974494E-3</v>
      </c>
      <c r="L125" s="103">
        <f>'Quarterly Return'!L123-'Adjusted Quarterly Return'!L$7</f>
        <v>-3.1777806130744587E-2</v>
      </c>
    </row>
    <row r="126" spans="1:12">
      <c r="A126" s="2">
        <v>42004</v>
      </c>
      <c r="B126" s="103">
        <f>'Quarterly Return'!B124-'Adjusted Quarterly Return'!B$7</f>
        <v>-4.0792291316283591E-2</v>
      </c>
      <c r="C126" s="103">
        <f>'Quarterly Return'!C124-'Adjusted Quarterly Return'!C$7</f>
        <v>6.2592693942658151E-2</v>
      </c>
      <c r="D126" s="103">
        <f>'Quarterly Return'!D124-'Adjusted Quarterly Return'!D$7</f>
        <v>-2.426155034423419E-2</v>
      </c>
      <c r="E126" s="103">
        <f>'Quarterly Return'!E124-'Adjusted Quarterly Return'!E$7</f>
        <v>0.25187826009230002</v>
      </c>
      <c r="F126" s="103">
        <f>'Quarterly Return'!F124-'Adjusted Quarterly Return'!F$7</f>
        <v>0.19203318861753887</v>
      </c>
      <c r="G126" s="103">
        <f>'Quarterly Return'!G124-'Adjusted Quarterly Return'!G$7</f>
        <v>-0.33085585438405118</v>
      </c>
      <c r="H126" s="103">
        <f>'Quarterly Return'!H124-'Adjusted Quarterly Return'!H$7</f>
        <v>1.5189113842715846E-2</v>
      </c>
      <c r="I126" s="103">
        <f>'Quarterly Return'!I124-'Adjusted Quarterly Return'!I$7</f>
        <v>0.10942601968156254</v>
      </c>
      <c r="J126" s="103">
        <f>'Quarterly Return'!J124-'Adjusted Quarterly Return'!J$7</f>
        <v>2.4395359085855689E-2</v>
      </c>
      <c r="K126" s="103">
        <f>'Quarterly Return'!K124-'Adjusted Quarterly Return'!K$7</f>
        <v>1.9557758520278204E-2</v>
      </c>
      <c r="L126" s="103">
        <f>'Quarterly Return'!L124-'Adjusted Quarterly Return'!L$7</f>
        <v>-3.1194673251259616E-2</v>
      </c>
    </row>
    <row r="127" spans="1:12">
      <c r="A127" s="2">
        <v>42094</v>
      </c>
      <c r="B127" s="103">
        <f>'Quarterly Return'!B125-'Adjusted Quarterly Return'!B$7</f>
        <v>4.3951597224427874E-2</v>
      </c>
      <c r="C127" s="103">
        <f>'Quarterly Return'!C125-'Adjusted Quarterly Return'!C$7</f>
        <v>0.20254976497390736</v>
      </c>
      <c r="D127" s="103">
        <f>'Quarterly Return'!D125-'Adjusted Quarterly Return'!D$7</f>
        <v>0.12518572631322308</v>
      </c>
      <c r="E127" s="103">
        <f>'Quarterly Return'!E125-'Adjusted Quarterly Return'!E$7</f>
        <v>0.35174907270249217</v>
      </c>
      <c r="F127" s="103">
        <f>'Quarterly Return'!F125-'Adjusted Quarterly Return'!F$7</f>
        <v>0.25948159684895394</v>
      </c>
      <c r="G127" s="103">
        <f>'Quarterly Return'!G125-'Adjusted Quarterly Return'!G$7</f>
        <v>-0.33857290218753444</v>
      </c>
      <c r="H127" s="103">
        <f>'Quarterly Return'!H125-'Adjusted Quarterly Return'!H$7</f>
        <v>5.4406522078087882E-3</v>
      </c>
      <c r="I127" s="103">
        <f>'Quarterly Return'!I125-'Adjusted Quarterly Return'!I$7</f>
        <v>0.15110309287051274</v>
      </c>
      <c r="J127" s="103">
        <f>'Quarterly Return'!J125-'Adjusted Quarterly Return'!J$7</f>
        <v>3.7567629240578465E-2</v>
      </c>
      <c r="K127" s="103">
        <f>'Quarterly Return'!K125-'Adjusted Quarterly Return'!K$7</f>
        <v>1.8356734341977057E-2</v>
      </c>
      <c r="L127" s="103">
        <f>'Quarterly Return'!L125-'Adjusted Quarterly Return'!L$7</f>
        <v>-3.0947259115671685E-2</v>
      </c>
    </row>
    <row r="128" spans="1:12">
      <c r="A128" s="2">
        <v>42185</v>
      </c>
      <c r="B128" s="103">
        <f>'Quarterly Return'!B126-'Adjusted Quarterly Return'!B$7</f>
        <v>-4.3113319236392278E-2</v>
      </c>
      <c r="C128" s="103">
        <f>'Quarterly Return'!C126-'Adjusted Quarterly Return'!C$7</f>
        <v>0.16140085532504184</v>
      </c>
      <c r="D128" s="103">
        <f>'Quarterly Return'!D126-'Adjusted Quarterly Return'!D$7</f>
        <v>7.1765511318548331E-2</v>
      </c>
      <c r="E128" s="103">
        <f>'Quarterly Return'!E126-'Adjusted Quarterly Return'!E$7</f>
        <v>0.15421950738635909</v>
      </c>
      <c r="F128" s="103">
        <f>'Quarterly Return'!F126-'Adjusted Quarterly Return'!F$7</f>
        <v>0.11186445197901225</v>
      </c>
      <c r="G128" s="103">
        <f>'Quarterly Return'!G126-'Adjusted Quarterly Return'!G$7</f>
        <v>-0.28668331146912651</v>
      </c>
      <c r="H128" s="103">
        <f>'Quarterly Return'!H126-'Adjusted Quarterly Return'!H$7</f>
        <v>2.2942372946777728E-2</v>
      </c>
      <c r="I128" s="103">
        <f>'Quarterly Return'!I126-'Adjusted Quarterly Return'!I$7</f>
        <v>0.11628098690829583</v>
      </c>
      <c r="J128" s="103">
        <f>'Quarterly Return'!J126-'Adjusted Quarterly Return'!J$7</f>
        <v>-1.7425991606472041E-2</v>
      </c>
      <c r="K128" s="103">
        <f>'Quarterly Return'!K126-'Adjusted Quarterly Return'!K$7</f>
        <v>-2.7991499979471243E-2</v>
      </c>
      <c r="L128" s="103">
        <f>'Quarterly Return'!L126-'Adjusted Quarterly Return'!L$7</f>
        <v>-3.207987681335682E-2</v>
      </c>
    </row>
    <row r="129" spans="1:12">
      <c r="A129" s="2">
        <v>42277</v>
      </c>
      <c r="B129" s="103">
        <f>'Quarterly Return'!B127-'Adjusted Quarterly Return'!B$7</f>
        <v>-0.11334661228347021</v>
      </c>
      <c r="C129" s="103">
        <f>'Quarterly Return'!C127-'Adjusted Quarterly Return'!C$7</f>
        <v>9.8321763839554543E-2</v>
      </c>
      <c r="D129" s="103">
        <f>'Quarterly Return'!D127-'Adjusted Quarterly Return'!D$7</f>
        <v>-8.8122851721358281E-2</v>
      </c>
      <c r="E129" s="103">
        <f>'Quarterly Return'!E127-'Adjusted Quarterly Return'!E$7</f>
        <v>0.21971768895135552</v>
      </c>
      <c r="F129" s="103">
        <f>'Quarterly Return'!F127-'Adjusted Quarterly Return'!F$7</f>
        <v>8.8197103193815199E-2</v>
      </c>
      <c r="G129" s="103">
        <f>'Quarterly Return'!G127-'Adjusted Quarterly Return'!G$7</f>
        <v>-0.33674780364785084</v>
      </c>
      <c r="H129" s="103">
        <f>'Quarterly Return'!H127-'Adjusted Quarterly Return'!H$7</f>
        <v>8.9452939811110466E-4</v>
      </c>
      <c r="I129" s="103">
        <f>'Quarterly Return'!I127-'Adjusted Quarterly Return'!I$7</f>
        <v>7.9932570972108735E-2</v>
      </c>
      <c r="J129" s="103">
        <f>'Quarterly Return'!J127-'Adjusted Quarterly Return'!J$7</f>
        <v>-4.5665401093905877E-3</v>
      </c>
      <c r="K129" s="103">
        <f>'Quarterly Return'!K127-'Adjusted Quarterly Return'!K$7</f>
        <v>-2.698860778406019E-2</v>
      </c>
      <c r="L129" s="103">
        <f>'Quarterly Return'!L127-'Adjusted Quarterly Return'!L$7</f>
        <v>-3.3220149833617804E-2</v>
      </c>
    </row>
    <row r="130" spans="1:12">
      <c r="A130" s="2">
        <v>42369</v>
      </c>
      <c r="B130" s="103">
        <f>'Quarterly Return'!B128-'Adjusted Quarterly Return'!B$7</f>
        <v>-8.3762512491302288E-2</v>
      </c>
      <c r="C130" s="103">
        <f>'Quarterly Return'!C128-'Adjusted Quarterly Return'!C$7</f>
        <v>3.0380318823601093E-2</v>
      </c>
      <c r="D130" s="103">
        <f>'Quarterly Return'!D128-'Adjusted Quarterly Return'!D$7</f>
        <v>-0.13704586705413338</v>
      </c>
      <c r="E130" s="103">
        <f>'Quarterly Return'!E128-'Adjusted Quarterly Return'!E$7</f>
        <v>4.0785426671666805E-2</v>
      </c>
      <c r="F130" s="103">
        <f>'Quarterly Return'!F128-'Adjusted Quarterly Return'!F$7</f>
        <v>3.9850822406434963E-2</v>
      </c>
      <c r="G130" s="103">
        <f>'Quarterly Return'!G128-'Adjusted Quarterly Return'!G$7</f>
        <v>-0.30742578770922235</v>
      </c>
      <c r="H130" s="103">
        <f>'Quarterly Return'!H128-'Adjusted Quarterly Return'!H$7</f>
        <v>1.1881051712582941E-2</v>
      </c>
      <c r="I130" s="103">
        <f>'Quarterly Return'!I128-'Adjusted Quarterly Return'!I$7</f>
        <v>7.6655514252386509E-2</v>
      </c>
      <c r="J130" s="103">
        <f>'Quarterly Return'!J128-'Adjusted Quarterly Return'!J$7</f>
        <v>-4.7839122134082562E-2</v>
      </c>
      <c r="K130" s="103">
        <f>'Quarterly Return'!K128-'Adjusted Quarterly Return'!K$7</f>
        <v>-5.0683419898316137E-2</v>
      </c>
      <c r="L130" s="103">
        <f>'Quarterly Return'!L128-'Adjusted Quarterly Return'!L$7</f>
        <v>-3.4808549488171178E-2</v>
      </c>
    </row>
    <row r="131" spans="1:12">
      <c r="A131" s="2">
        <v>42460</v>
      </c>
      <c r="B131" s="103">
        <f>'Quarterly Return'!B129-'Adjusted Quarterly Return'!B$7</f>
        <v>-0.21120480749707859</v>
      </c>
      <c r="C131" s="103">
        <f>'Quarterly Return'!C129-'Adjusted Quarterly Return'!C$7</f>
        <v>-0.12646156419131632</v>
      </c>
      <c r="D131" s="103">
        <f>'Quarterly Return'!D129-'Adjusted Quarterly Return'!D$7</f>
        <v>-0.22070295972259915</v>
      </c>
      <c r="E131" s="103">
        <f>'Quarterly Return'!E129-'Adjusted Quarterly Return'!E$7</f>
        <v>-5.9309364018060126E-2</v>
      </c>
      <c r="F131" s="103">
        <f>'Quarterly Return'!F129-'Adjusted Quarterly Return'!F$7</f>
        <v>8.1368976086991368E-3</v>
      </c>
      <c r="G131" s="103">
        <f>'Quarterly Return'!G129-'Adjusted Quarterly Return'!G$7</f>
        <v>-0.35427677136774938</v>
      </c>
      <c r="H131" s="103">
        <f>'Quarterly Return'!H129-'Adjusted Quarterly Return'!H$7</f>
        <v>7.076737789294435E-3</v>
      </c>
      <c r="I131" s="103">
        <f>'Quarterly Return'!I129-'Adjusted Quarterly Return'!I$7</f>
        <v>-2.7324662820595952E-2</v>
      </c>
      <c r="J131" s="103">
        <f>'Quarterly Return'!J129-'Adjusted Quarterly Return'!J$7</f>
        <v>-5.4043602930997831E-2</v>
      </c>
      <c r="K131" s="103">
        <f>'Quarterly Return'!K129-'Adjusted Quarterly Return'!K$7</f>
        <v>-3.9078656139375209E-2</v>
      </c>
      <c r="L131" s="103">
        <f>'Quarterly Return'!L129-'Adjusted Quarterly Return'!L$7</f>
        <v>-3.5683884851548206E-2</v>
      </c>
    </row>
    <row r="132" spans="1:12">
      <c r="A132" s="2">
        <v>42551</v>
      </c>
      <c r="B132" s="103">
        <f>'Quarterly Return'!B130-'Adjusted Quarterly Return'!B$7</f>
        <v>-0.11079889934415976</v>
      </c>
      <c r="C132" s="103">
        <f>'Quarterly Return'!C130-'Adjusted Quarterly Return'!C$7</f>
        <v>-8.1235474684871634E-2</v>
      </c>
      <c r="D132" s="103">
        <f>'Quarterly Return'!D130-'Adjusted Quarterly Return'!D$7</f>
        <v>-0.18633096063399959</v>
      </c>
      <c r="E132" s="103">
        <f>'Quarterly Return'!E130-'Adjusted Quarterly Return'!E$7</f>
        <v>0.12543088113428708</v>
      </c>
      <c r="F132" s="103">
        <f>'Quarterly Return'!F130-'Adjusted Quarterly Return'!F$7</f>
        <v>0.1304796936768487</v>
      </c>
      <c r="G132" s="103">
        <f>'Quarterly Return'!G130-'Adjusted Quarterly Return'!G$7</f>
        <v>-0.29965907548457194</v>
      </c>
      <c r="H132" s="103">
        <f>'Quarterly Return'!H130-'Adjusted Quarterly Return'!H$7</f>
        <v>-4.3133103169314041E-2</v>
      </c>
      <c r="I132" s="103">
        <f>'Quarterly Return'!I130-'Adjusted Quarterly Return'!I$7</f>
        <v>-2.3111193015526721E-3</v>
      </c>
      <c r="J132" s="103">
        <f>'Quarterly Return'!J130-'Adjusted Quarterly Return'!J$7</f>
        <v>-3.4680229724281808E-3</v>
      </c>
      <c r="K132" s="103">
        <f>'Quarterly Return'!K130-'Adjusted Quarterly Return'!K$7</f>
        <v>9.2136733454348946E-3</v>
      </c>
      <c r="L132" s="103">
        <f>'Quarterly Return'!L130-'Adjusted Quarterly Return'!L$7</f>
        <v>-3.5744422537004758E-2</v>
      </c>
    </row>
    <row r="133" spans="1:12">
      <c r="A133" s="2">
        <v>42643</v>
      </c>
      <c r="B133" s="103">
        <f>'Quarterly Return'!B131-'Adjusted Quarterly Return'!B$7</f>
        <v>2.0470248080763809E-2</v>
      </c>
      <c r="C133" s="103">
        <f>'Quarterly Return'!C131-'Adjusted Quarterly Return'!C$7</f>
        <v>-6.2790576406683229E-2</v>
      </c>
      <c r="D133" s="103">
        <f>'Quarterly Return'!D131-'Adjusted Quarterly Return'!D$7</f>
        <v>-2.2067149327670649E-2</v>
      </c>
      <c r="E133" s="103">
        <f>'Quarterly Return'!E131-'Adjusted Quarterly Return'!E$7</f>
        <v>-6.3477554207029135E-3</v>
      </c>
      <c r="F133" s="103">
        <f>'Quarterly Return'!F131-'Adjusted Quarterly Return'!F$7</f>
        <v>0.11838139507869812</v>
      </c>
      <c r="G133" s="103">
        <f>'Quarterly Return'!G131-'Adjusted Quarterly Return'!G$7</f>
        <v>-0.25707196967699897</v>
      </c>
      <c r="H133" s="103">
        <f>'Quarterly Return'!H131-'Adjusted Quarterly Return'!H$7</f>
        <v>-4.8154304067168335E-2</v>
      </c>
      <c r="I133" s="103">
        <f>'Quarterly Return'!I131-'Adjusted Quarterly Return'!I$7</f>
        <v>-9.1883266492790161E-3</v>
      </c>
      <c r="J133" s="103">
        <f>'Quarterly Return'!J131-'Adjusted Quarterly Return'!J$7</f>
        <v>-1.6658897181112547E-2</v>
      </c>
      <c r="K133" s="103">
        <f>'Quarterly Return'!K131-'Adjusted Quarterly Return'!K$7</f>
        <v>-2.0056317444432231E-3</v>
      </c>
      <c r="L133" s="103">
        <f>'Quarterly Return'!L131-'Adjusted Quarterly Return'!L$7</f>
        <v>-3.6330552761757492E-2</v>
      </c>
    </row>
    <row r="134" spans="1:12">
      <c r="A134" s="2">
        <v>42734</v>
      </c>
      <c r="B134" s="103">
        <f>'Quarterly Return'!B132-'Adjusted Quarterly Return'!B$7</f>
        <v>2.3399834997194113E-2</v>
      </c>
      <c r="C134" s="103">
        <f>'Quarterly Return'!C132-'Adjusted Quarterly Return'!C$7</f>
        <v>-4.1275678003669936E-3</v>
      </c>
      <c r="D134" s="103">
        <f>'Quarterly Return'!D132-'Adjusted Quarterly Return'!D$7</f>
        <v>2.3717242950764689E-2</v>
      </c>
      <c r="E134" s="103">
        <f>'Quarterly Return'!E132-'Adjusted Quarterly Return'!E$7</f>
        <v>-1.6554021522442161E-2</v>
      </c>
      <c r="F134" s="103">
        <f>'Quarterly Return'!F132-'Adjusted Quarterly Return'!F$7</f>
        <v>4.1125707280243409E-2</v>
      </c>
      <c r="G134" s="103">
        <f>'Quarterly Return'!G132-'Adjusted Quarterly Return'!G$7</f>
        <v>5.6300117837513555E-2</v>
      </c>
      <c r="H134" s="103">
        <f>'Quarterly Return'!H132-'Adjusted Quarterly Return'!H$7</f>
        <v>-5.4495437119043338E-2</v>
      </c>
      <c r="I134" s="103">
        <f>'Quarterly Return'!I132-'Adjusted Quarterly Return'!I$7</f>
        <v>-3.5707710992704284E-2</v>
      </c>
      <c r="J134" s="103">
        <f>'Quarterly Return'!J132-'Adjusted Quarterly Return'!J$7</f>
        <v>-4.4407089673248884E-2</v>
      </c>
      <c r="K134" s="103">
        <f>'Quarterly Return'!K132-'Adjusted Quarterly Return'!K$7</f>
        <v>-3.1776563194541904E-2</v>
      </c>
      <c r="L134" s="103">
        <f>'Quarterly Return'!L132-'Adjusted Quarterly Return'!L$7</f>
        <v>-3.7425402053697751E-2</v>
      </c>
    </row>
    <row r="135" spans="1:12">
      <c r="A135" s="2">
        <v>42825</v>
      </c>
      <c r="B135" s="103">
        <f>'Quarterly Return'!B133-'Adjusted Quarterly Return'!B$7</f>
        <v>0.12525420972605994</v>
      </c>
      <c r="C135" s="103">
        <f>'Quarterly Return'!C133-'Adjusted Quarterly Return'!C$7</f>
        <v>7.321946325226486E-2</v>
      </c>
      <c r="D135" s="103">
        <f>'Quarterly Return'!D133-'Adjusted Quarterly Return'!D$7</f>
        <v>8.8750711420453404E-2</v>
      </c>
      <c r="E135" s="103">
        <f>'Quarterly Return'!E133-'Adjusted Quarterly Return'!E$7</f>
        <v>-6.8002966826215802E-2</v>
      </c>
      <c r="F135" s="103">
        <f>'Quarterly Return'!F133-'Adjusted Quarterly Return'!F$7</f>
        <v>-1.6110424209291915E-2</v>
      </c>
      <c r="G135" s="103">
        <f>'Quarterly Return'!G133-'Adjusted Quarterly Return'!G$7</f>
        <v>3.0899165522922725E-2</v>
      </c>
      <c r="H135" s="103">
        <f>'Quarterly Return'!H133-'Adjusted Quarterly Return'!H$7</f>
        <v>-3.4371572728907313E-2</v>
      </c>
      <c r="I135" s="103">
        <f>'Quarterly Return'!I133-'Adjusted Quarterly Return'!I$7</f>
        <v>1.1296445127299354E-2</v>
      </c>
      <c r="J135" s="103">
        <f>'Quarterly Return'!J133-'Adjusted Quarterly Return'!J$7</f>
        <v>-5.2711637870433953E-2</v>
      </c>
      <c r="K135" s="103">
        <f>'Quarterly Return'!K133-'Adjusted Quarterly Return'!K$7</f>
        <v>-6.2529356522395649E-2</v>
      </c>
      <c r="L135" s="103">
        <f>'Quarterly Return'!L133-'Adjusted Quarterly Return'!L$7</f>
        <v>-3.8850961486865995E-2</v>
      </c>
    </row>
    <row r="136" spans="1:12">
      <c r="A136" s="2">
        <v>42916</v>
      </c>
      <c r="B136" s="103">
        <f>'Quarterly Return'!B134-'Adjusted Quarterly Return'!B$7</f>
        <v>5.2101928838073852E-2</v>
      </c>
      <c r="C136" s="103">
        <f>'Quarterly Return'!C134-'Adjusted Quarterly Return'!C$7</f>
        <v>6.2989130300148355E-2</v>
      </c>
      <c r="D136" s="103">
        <f>'Quarterly Return'!D134-'Adjusted Quarterly Return'!D$7</f>
        <v>0.1077459726572528</v>
      </c>
      <c r="E136" s="103">
        <f>'Quarterly Return'!E134-'Adjusted Quarterly Return'!E$7</f>
        <v>-0.13237277936813213</v>
      </c>
      <c r="F136" s="103">
        <f>'Quarterly Return'!F134-'Adjusted Quarterly Return'!F$7</f>
        <v>-0.11837924043538588</v>
      </c>
      <c r="G136" s="103">
        <f>'Quarterly Return'!G134-'Adjusted Quarterly Return'!G$7</f>
        <v>-0.17938482871694716</v>
      </c>
      <c r="H136" s="103">
        <f>'Quarterly Return'!H134-'Adjusted Quarterly Return'!H$7</f>
        <v>1.4908435594130076E-3</v>
      </c>
      <c r="I136" s="103">
        <f>'Quarterly Return'!I134-'Adjusted Quarterly Return'!I$7</f>
        <v>1.4901046803478535E-3</v>
      </c>
      <c r="J136" s="103">
        <f>'Quarterly Return'!J134-'Adjusted Quarterly Return'!J$7</f>
        <v>-7.1091484720236381E-2</v>
      </c>
      <c r="K136" s="103">
        <f>'Quarterly Return'!K134-'Adjusted Quarterly Return'!K$7</f>
        <v>-7.9427474890800362E-2</v>
      </c>
      <c r="L136" s="103">
        <f>'Quarterly Return'!L134-'Adjusted Quarterly Return'!L$7</f>
        <v>-3.9969654238528204E-2</v>
      </c>
    </row>
    <row r="137" spans="1:12">
      <c r="A137" s="2">
        <v>43007</v>
      </c>
      <c r="B137" s="103">
        <f>'Quarterly Return'!B135-'Adjusted Quarterly Return'!B$7</f>
        <v>6.3477408856050799E-3</v>
      </c>
      <c r="C137" s="103">
        <f>'Quarterly Return'!C135-'Adjusted Quarterly Return'!C$7</f>
        <v>6.8068603291832008E-2</v>
      </c>
      <c r="D137" s="103">
        <f>'Quarterly Return'!D135-'Adjusted Quarterly Return'!D$7</f>
        <v>0.10102502005250255</v>
      </c>
      <c r="E137" s="103">
        <f>'Quarterly Return'!E135-'Adjusted Quarterly Return'!E$7</f>
        <v>-0.1144704741038554</v>
      </c>
      <c r="F137" s="103">
        <f>'Quarterly Return'!F135-'Adjusted Quarterly Return'!F$7</f>
        <v>-8.7403969932858414E-2</v>
      </c>
      <c r="G137" s="103">
        <f>'Quarterly Return'!G135-'Adjusted Quarterly Return'!G$7</f>
        <v>-6.9952195477740661E-2</v>
      </c>
      <c r="H137" s="103">
        <f>'Quarterly Return'!H135-'Adjusted Quarterly Return'!H$7</f>
        <v>2.7196236647801381E-2</v>
      </c>
      <c r="I137" s="103">
        <f>'Quarterly Return'!I135-'Adjusted Quarterly Return'!I$7</f>
        <v>-1.9821375026668198E-3</v>
      </c>
      <c r="J137" s="103">
        <f>'Quarterly Return'!J135-'Adjusted Quarterly Return'!J$7</f>
        <v>-8.1109665482369392E-2</v>
      </c>
      <c r="K137" s="103">
        <f>'Quarterly Return'!K135-'Adjusted Quarterly Return'!K$7</f>
        <v>-7.8836569377054064E-2</v>
      </c>
      <c r="L137" s="103">
        <f>'Quarterly Return'!L135-'Adjusted Quarterly Return'!L$7</f>
        <v>-4.0440272465327928E-2</v>
      </c>
    </row>
    <row r="138" spans="1:12">
      <c r="A138" s="2">
        <v>43098</v>
      </c>
      <c r="B138" s="103">
        <f>'Quarterly Return'!B136-'Adjusted Quarterly Return'!B$7</f>
        <v>1.3745616555070117E-2</v>
      </c>
      <c r="C138" s="103">
        <f>'Quarterly Return'!C136-'Adjusted Quarterly Return'!C$7</f>
        <v>4.8568634604944261E-2</v>
      </c>
      <c r="D138" s="103">
        <f>'Quarterly Return'!D136-'Adjusted Quarterly Return'!D$7</f>
        <v>0.17764240332570455</v>
      </c>
      <c r="E138" s="103">
        <f>'Quarterly Return'!E136-'Adjusted Quarterly Return'!E$7</f>
        <v>-8.5003579733444454E-2</v>
      </c>
      <c r="F138" s="103">
        <f>'Quarterly Return'!F136-'Adjusted Quarterly Return'!F$7</f>
        <v>-1.7483931175897124E-2</v>
      </c>
      <c r="G138" s="103">
        <f>'Quarterly Return'!G136-'Adjusted Quarterly Return'!G$7</f>
        <v>-8.3490575036996292E-2</v>
      </c>
      <c r="H138" s="103">
        <f>'Quarterly Return'!H136-'Adjusted Quarterly Return'!H$7</f>
        <v>1.5538278203528738E-2</v>
      </c>
      <c r="I138" s="103">
        <f>'Quarterly Return'!I136-'Adjusted Quarterly Return'!I$7</f>
        <v>3.3364681639117683E-2</v>
      </c>
      <c r="J138" s="103">
        <f>'Quarterly Return'!J136-'Adjusted Quarterly Return'!J$7</f>
        <v>-3.7063963586569243E-2</v>
      </c>
      <c r="K138" s="103">
        <f>'Quarterly Return'!K136-'Adjusted Quarterly Return'!K$7</f>
        <v>-4.7351436796728028E-2</v>
      </c>
      <c r="L138" s="103">
        <f>'Quarterly Return'!L136-'Adjusted Quarterly Return'!L$7</f>
        <v>-4.0609530842546745E-2</v>
      </c>
    </row>
    <row r="139" spans="1:12">
      <c r="A139" s="2">
        <v>43189</v>
      </c>
      <c r="B139" s="103">
        <f>'Quarterly Return'!B137-'Adjusted Quarterly Return'!B$7</f>
        <v>-8.8124643089232513E-2</v>
      </c>
      <c r="C139" s="103">
        <f>'Quarterly Return'!C137-'Adjusted Quarterly Return'!C$7</f>
        <v>4.4955006827064048E-2</v>
      </c>
      <c r="D139" s="103">
        <f>'Quarterly Return'!D137-'Adjusted Quarterly Return'!D$7</f>
        <v>0.14920447208316964</v>
      </c>
      <c r="E139" s="103">
        <f>'Quarterly Return'!E137-'Adjusted Quarterly Return'!E$7</f>
        <v>-8.7158670325561946E-2</v>
      </c>
      <c r="F139" s="103">
        <f>'Quarterly Return'!F137-'Adjusted Quarterly Return'!F$7</f>
        <v>-7.6812311449198686E-2</v>
      </c>
      <c r="G139" s="103">
        <f>'Quarterly Return'!G137-'Adjusted Quarterly Return'!G$7</f>
        <v>6.9404367185282881E-2</v>
      </c>
      <c r="H139" s="103">
        <f>'Quarterly Return'!H137-'Adjusted Quarterly Return'!H$7</f>
        <v>9.5032056845783253E-3</v>
      </c>
      <c r="I139" s="103">
        <f>'Quarterly Return'!I137-'Adjusted Quarterly Return'!I$7</f>
        <v>6.2117955708296174E-2</v>
      </c>
      <c r="J139" s="103">
        <f>'Quarterly Return'!J137-'Adjusted Quarterly Return'!J$7</f>
        <v>-4.3151052881878121E-2</v>
      </c>
      <c r="K139" s="103">
        <f>'Quarterly Return'!K137-'Adjusted Quarterly Return'!K$7</f>
        <v>-5.5250726004556702E-2</v>
      </c>
      <c r="L139" s="103">
        <f>'Quarterly Return'!L137-'Adjusted Quarterly Return'!L$7</f>
        <v>-3.6253777903503967E-2</v>
      </c>
    </row>
    <row r="140" spans="1:12">
      <c r="A140" s="2">
        <v>43280</v>
      </c>
      <c r="B140" s="103">
        <f>'Quarterly Return'!B138-'Adjusted Quarterly Return'!B$7</f>
        <v>3.2256261782249385E-2</v>
      </c>
      <c r="C140" s="103">
        <f>'Quarterly Return'!C138-'Adjusted Quarterly Return'!C$7</f>
        <v>6.8794745520317224E-2</v>
      </c>
      <c r="D140" s="103">
        <f>'Quarterly Return'!D138-'Adjusted Quarterly Return'!D$7</f>
        <v>2.9697887586875721E-2</v>
      </c>
      <c r="E140" s="103">
        <f>'Quarterly Return'!E138-'Adjusted Quarterly Return'!E$7</f>
        <v>2.420310835808806E-3</v>
      </c>
      <c r="F140" s="103">
        <f>'Quarterly Return'!F138-'Adjusted Quarterly Return'!F$7</f>
        <v>5.1522060525623539E-2</v>
      </c>
      <c r="G140" s="103">
        <f>'Quarterly Return'!G138-'Adjusted Quarterly Return'!G$7</f>
        <v>0.28738350401435264</v>
      </c>
      <c r="H140" s="103">
        <f>'Quarterly Return'!H138-'Adjusted Quarterly Return'!H$7</f>
        <v>2.5182912348880732E-2</v>
      </c>
      <c r="I140" s="103">
        <f>'Quarterly Return'!I138-'Adjusted Quarterly Return'!I$7</f>
        <v>6.0981494527837216E-2</v>
      </c>
      <c r="J140" s="103">
        <f>'Quarterly Return'!J138-'Adjusted Quarterly Return'!J$7</f>
        <v>-4.5215830657875572E-2</v>
      </c>
      <c r="K140" s="103">
        <f>'Quarterly Return'!K138-'Adjusted Quarterly Return'!K$7</f>
        <v>-6.5606077551053396E-2</v>
      </c>
      <c r="L140" s="103">
        <f>'Quarterly Return'!L138-'Adjusted Quarterly Return'!L$7</f>
        <v>-3.5845582953686603E-2</v>
      </c>
    </row>
    <row r="141" spans="1:12">
      <c r="A141" s="2">
        <v>43371</v>
      </c>
      <c r="B141" s="103">
        <f>'Quarterly Return'!B139-'Adjusted Quarterly Return'!B$7</f>
        <v>3.5954079740135536E-2</v>
      </c>
      <c r="C141" s="103">
        <f>'Quarterly Return'!C139-'Adjusted Quarterly Return'!C$7</f>
        <v>0.12204326685296824</v>
      </c>
      <c r="D141" s="103">
        <f>'Quarterly Return'!D139-'Adjusted Quarterly Return'!D$7</f>
        <v>-1.7990278433055146E-2</v>
      </c>
      <c r="E141" s="103">
        <f>'Quarterly Return'!E139-'Adjusted Quarterly Return'!E$7</f>
        <v>3.7793676784675004E-2</v>
      </c>
      <c r="F141" s="103">
        <f>'Quarterly Return'!F139-'Adjusted Quarterly Return'!F$7</f>
        <v>5.1447027514069113E-2</v>
      </c>
      <c r="G141" s="103">
        <f>'Quarterly Return'!G139-'Adjusted Quarterly Return'!G$7</f>
        <v>0.2702305379640435</v>
      </c>
      <c r="H141" s="103">
        <f>'Quarterly Return'!H139-'Adjusted Quarterly Return'!H$7</f>
        <v>-2.0712020728854419E-3</v>
      </c>
      <c r="I141" s="103">
        <f>'Quarterly Return'!I139-'Adjusted Quarterly Return'!I$7</f>
        <v>7.0494343423307099E-2</v>
      </c>
      <c r="J141" s="103">
        <f>'Quarterly Return'!J139-'Adjusted Quarterly Return'!J$7</f>
        <v>-3.8883503167668837E-2</v>
      </c>
      <c r="K141" s="103">
        <f>'Quarterly Return'!K139-'Adjusted Quarterly Return'!K$7</f>
        <v>-7.5270603233364972E-2</v>
      </c>
      <c r="L141" s="103">
        <f>'Quarterly Return'!L139-'Adjusted Quarterly Return'!L$7</f>
        <v>-3.49643338827577E-2</v>
      </c>
    </row>
    <row r="142" spans="1:12">
      <c r="A142" s="2">
        <v>43465</v>
      </c>
      <c r="B142" s="103">
        <f>'Quarterly Return'!B140-'Adjusted Quarterly Return'!B$7</f>
        <v>-0.11901720211083222</v>
      </c>
      <c r="C142" s="103">
        <f>'Quarterly Return'!C140-'Adjusted Quarterly Return'!C$7</f>
        <v>-7.0958023738761755E-2</v>
      </c>
      <c r="D142" s="103">
        <f>'Quarterly Return'!D140-'Adjusted Quarterly Return'!D$7</f>
        <v>-0.14479507404596206</v>
      </c>
      <c r="E142" s="103">
        <f>'Quarterly Return'!E140-'Adjusted Quarterly Return'!E$7</f>
        <v>-3.2655931389364998E-2</v>
      </c>
      <c r="F142" s="103">
        <f>'Quarterly Return'!F140-'Adjusted Quarterly Return'!F$7</f>
        <v>-5.934265786762942E-2</v>
      </c>
      <c r="G142" s="103">
        <f>'Quarterly Return'!G140-'Adjusted Quarterly Return'!G$7</f>
        <v>-0.1051483204051039</v>
      </c>
      <c r="H142" s="103">
        <f>'Quarterly Return'!H140-'Adjusted Quarterly Return'!H$7</f>
        <v>-1.4073646315751781E-2</v>
      </c>
      <c r="I142" s="103">
        <f>'Quarterly Return'!I140-'Adjusted Quarterly Return'!I$7</f>
        <v>5.2697497923040459E-4</v>
      </c>
      <c r="J142" s="103">
        <f>'Quarterly Return'!J140-'Adjusted Quarterly Return'!J$7</f>
        <v>-3.0837748757666511E-2</v>
      </c>
      <c r="K142" s="103">
        <f>'Quarterly Return'!K140-'Adjusted Quarterly Return'!K$7</f>
        <v>-6.7656741490023084E-2</v>
      </c>
      <c r="L142" s="103">
        <f>'Quarterly Return'!L140-'Adjusted Quarterly Return'!L$7</f>
        <v>-3.4487568241855324E-2</v>
      </c>
    </row>
    <row r="143" spans="1:12">
      <c r="A143" s="2">
        <v>43553</v>
      </c>
      <c r="B143" s="103">
        <f>'Quarterly Return'!B141-'Adjusted Quarterly Return'!B$7</f>
        <v>3.1564517273548032E-2</v>
      </c>
      <c r="C143" s="103">
        <f>'Quarterly Return'!C141-'Adjusted Quarterly Return'!C$7</f>
        <v>3.8762107901692822E-2</v>
      </c>
      <c r="D143" s="103">
        <f>'Quarterly Return'!D141-'Adjusted Quarterly Return'!D$7</f>
        <v>-9.406775021133798E-2</v>
      </c>
      <c r="E143" s="103">
        <f>'Quarterly Return'!E141-'Adjusted Quarterly Return'!E$7</f>
        <v>0.15428578111027608</v>
      </c>
      <c r="F143" s="103">
        <f>'Quarterly Return'!F141-'Adjusted Quarterly Return'!F$7</f>
        <v>0.14987792448011344</v>
      </c>
      <c r="G143" s="103">
        <f>'Quarterly Return'!G141-'Adjusted Quarterly Return'!G$7</f>
        <v>-1.5642384948083329E-2</v>
      </c>
      <c r="H143" s="103">
        <f>'Quarterly Return'!H141-'Adjusted Quarterly Return'!H$7</f>
        <v>-2.8883134469337185E-2</v>
      </c>
      <c r="I143" s="103">
        <f>'Quarterly Return'!I141-'Adjusted Quarterly Return'!I$7</f>
        <v>-2.4796526452478401E-2</v>
      </c>
      <c r="J143" s="103">
        <f>'Quarterly Return'!J141-'Adjusted Quarterly Return'!J$7</f>
        <v>-1.7707044081294032E-3</v>
      </c>
      <c r="K143" s="103">
        <f>'Quarterly Return'!K141-'Adjusted Quarterly Return'!K$7</f>
        <v>-3.8369203080014E-2</v>
      </c>
      <c r="L143" s="103">
        <f>'Quarterly Return'!L141-'Adjusted Quarterly Return'!L$7</f>
        <v>-3.8036392385295367E-2</v>
      </c>
    </row>
    <row r="144" spans="1:12">
      <c r="A144" s="2">
        <v>43644</v>
      </c>
      <c r="B144" s="103">
        <f>'Quarterly Return'!B142-'Adjusted Quarterly Return'!B$7</f>
        <v>2.5332585607629965E-2</v>
      </c>
      <c r="C144" s="103">
        <f>'Quarterly Return'!C142-'Adjusted Quarterly Return'!C$7</f>
        <v>3.509134136474551E-2</v>
      </c>
      <c r="D144" s="103">
        <f>'Quarterly Return'!D142-'Adjusted Quarterly Return'!D$7</f>
        <v>-2.7870556703612964E-2</v>
      </c>
      <c r="E144" s="103">
        <f>'Quarterly Return'!E142-'Adjusted Quarterly Return'!E$7</f>
        <v>6.8044855474992241E-2</v>
      </c>
      <c r="F144" s="103">
        <f>'Quarterly Return'!F142-'Adjusted Quarterly Return'!F$7</f>
        <v>8.9254747131152515E-2</v>
      </c>
      <c r="G144" s="103">
        <f>'Quarterly Return'!G142-'Adjusted Quarterly Return'!G$7</f>
        <v>-0.13079167538468006</v>
      </c>
      <c r="H144" s="103">
        <f>'Quarterly Return'!H142-'Adjusted Quarterly Return'!H$7</f>
        <v>-5.3382680822950473E-2</v>
      </c>
      <c r="I144" s="103">
        <f>'Quarterly Return'!I142-'Adjusted Quarterly Return'!I$7</f>
        <v>-1.6688162458576045E-2</v>
      </c>
      <c r="J144" s="103">
        <f>'Quarterly Return'!J142-'Adjusted Quarterly Return'!J$7</f>
        <v>2.1898693854849799E-2</v>
      </c>
      <c r="K144" s="103">
        <f>'Quarterly Return'!K142-'Adjusted Quarterly Return'!K$7</f>
        <v>-1.189761651345321E-2</v>
      </c>
      <c r="L144" s="103">
        <f>'Quarterly Return'!L142-'Adjusted Quarterly Return'!L$7</f>
        <v>-3.8443732876723577E-2</v>
      </c>
    </row>
    <row r="145" spans="1:12">
      <c r="A145" s="2">
        <v>43738</v>
      </c>
      <c r="B145" s="103">
        <f>'Quarterly Return'!B143-'Adjusted Quarterly Return'!B$7</f>
        <v>4.1362595255775125E-2</v>
      </c>
      <c r="C145" s="103">
        <f>'Quarterly Return'!C143-'Adjusted Quarterly Return'!C$7</f>
        <v>7.9401723948146485E-3</v>
      </c>
      <c r="D145" s="103">
        <f>'Quarterly Return'!D143-'Adjusted Quarterly Return'!D$7</f>
        <v>-4.2380030110895112E-2</v>
      </c>
      <c r="E145" s="103">
        <f>'Quarterly Return'!E143-'Adjusted Quarterly Return'!E$7</f>
        <v>0.15807945612604485</v>
      </c>
      <c r="F145" s="103">
        <f>'Quarterly Return'!F143-'Adjusted Quarterly Return'!F$7</f>
        <v>9.911120101417599E-2</v>
      </c>
      <c r="G145" s="103">
        <f>'Quarterly Return'!G143-'Adjusted Quarterly Return'!G$7</f>
        <v>-0.16482310025334423</v>
      </c>
      <c r="H145" s="103">
        <f>'Quarterly Return'!H143-'Adjusted Quarterly Return'!H$7</f>
        <v>-2.2606996399966189E-2</v>
      </c>
      <c r="I145" s="103">
        <f>'Quarterly Return'!I143-'Adjusted Quarterly Return'!I$7</f>
        <v>-3.8775161693071464E-2</v>
      </c>
      <c r="J145" s="103">
        <f>'Quarterly Return'!J143-'Adjusted Quarterly Return'!J$7</f>
        <v>3.7426085008333915E-2</v>
      </c>
      <c r="K145" s="103">
        <f>'Quarterly Return'!K143-'Adjusted Quarterly Return'!K$7</f>
        <v>1.3924241416920516E-2</v>
      </c>
      <c r="L145" s="103">
        <f>'Quarterly Return'!L143-'Adjusted Quarterly Return'!L$7</f>
        <v>-4.0884798579045742E-2</v>
      </c>
    </row>
    <row r="146" spans="1:12">
      <c r="A146" s="2">
        <v>43830</v>
      </c>
      <c r="B146" s="103">
        <f>'Quarterly Return'!B144-'Adjusted Quarterly Return'!B$7</f>
        <v>0.13469732680946345</v>
      </c>
      <c r="C146" s="103">
        <f>'Quarterly Return'!C144-'Adjusted Quarterly Return'!C$7</f>
        <v>0.19512618557676314</v>
      </c>
      <c r="D146" s="103">
        <f>'Quarterly Return'!D144-'Adjusted Quarterly Return'!D$7</f>
        <v>9.2964660934912041E-2</v>
      </c>
      <c r="E146" s="103">
        <f>'Quarterly Return'!E144-'Adjusted Quarterly Return'!E$7</f>
        <v>0.15607169049629449</v>
      </c>
      <c r="F146" s="103">
        <f>'Quarterly Return'!F144-'Adjusted Quarterly Return'!F$7</f>
        <v>0.13472159629354846</v>
      </c>
      <c r="G146" s="103">
        <f>'Quarterly Return'!G144-'Adjusted Quarterly Return'!G$7</f>
        <v>0.11536296193198249</v>
      </c>
      <c r="H146" s="103">
        <f>'Quarterly Return'!H144-'Adjusted Quarterly Return'!H$7</f>
        <v>-1.259274791177864E-2</v>
      </c>
      <c r="I146" s="103">
        <f>'Quarterly Return'!I144-'Adjusted Quarterly Return'!I$7</f>
        <v>-1.4012071122658204E-2</v>
      </c>
      <c r="J146" s="103">
        <f>'Quarterly Return'!J144-'Adjusted Quarterly Return'!J$7</f>
        <v>-1.1722844021830603E-3</v>
      </c>
      <c r="K146" s="103">
        <f>'Quarterly Return'!K144-'Adjusted Quarterly Return'!K$7</f>
        <v>-1.2213932810480208E-2</v>
      </c>
      <c r="L146" s="103">
        <f>'Quarterly Return'!L144-'Adjusted Quarterly Return'!L$7</f>
        <v>-4.3320384832863199E-2</v>
      </c>
    </row>
    <row r="147" spans="1:12">
      <c r="A147" s="2">
        <v>43921</v>
      </c>
      <c r="B147" s="103">
        <f>'Quarterly Return'!B145-'Adjusted Quarterly Return'!B$7</f>
        <v>-0.24216880242416561</v>
      </c>
      <c r="C147" s="103">
        <f>'Quarterly Return'!C145-'Adjusted Quarterly Return'!C$7</f>
        <v>-4.4788103179065619E-2</v>
      </c>
      <c r="D147" s="103">
        <f>'Quarterly Return'!D145-'Adjusted Quarterly Return'!D$7</f>
        <v>-0.13853548462440049</v>
      </c>
      <c r="E147" s="103">
        <f>'Quarterly Return'!E145-'Adjusted Quarterly Return'!E$7</f>
        <v>-0.1913745513722494</v>
      </c>
      <c r="F147" s="103">
        <f>'Quarterly Return'!F145-'Adjusted Quarterly Return'!F$7</f>
        <v>-0.38312907094531418</v>
      </c>
      <c r="G147" s="103">
        <f>'Quarterly Return'!G145-'Adjusted Quarterly Return'!G$7</f>
        <v>-0.37802049778487834</v>
      </c>
      <c r="H147" s="103">
        <f>'Quarterly Return'!H145-'Adjusted Quarterly Return'!H$7</f>
        <v>-1.6582186383299974E-2</v>
      </c>
      <c r="I147" s="103">
        <f>'Quarterly Return'!I145-'Adjusted Quarterly Return'!I$7</f>
        <v>-0.10498182501577977</v>
      </c>
      <c r="J147" s="103">
        <f>'Quarterly Return'!J145-'Adjusted Quarterly Return'!J$7</f>
        <v>-5.7511334173529771E-3</v>
      </c>
      <c r="K147" s="103">
        <f>'Quarterly Return'!K145-'Adjusted Quarterly Return'!K$7</f>
        <v>-2.8045364813819681E-2</v>
      </c>
      <c r="L147" s="103">
        <f>'Quarterly Return'!L145-'Adjusted Quarterly Return'!L$7</f>
        <v>-4.5952027308455087E-2</v>
      </c>
    </row>
    <row r="148" spans="1:12">
      <c r="A148" s="2">
        <v>44012</v>
      </c>
      <c r="B148" s="103">
        <f>'Quarterly Return'!B146-'Adjusted Quarterly Return'!B$7</f>
        <v>-0.1952082352311848</v>
      </c>
      <c r="C148" s="103">
        <f>'Quarterly Return'!C146-'Adjusted Quarterly Return'!C$7</f>
        <v>-3.6927985980785005E-2</v>
      </c>
      <c r="D148" s="103">
        <f>'Quarterly Return'!D146-'Adjusted Quarterly Return'!D$7</f>
        <v>-0.10946643256877911</v>
      </c>
      <c r="E148" s="103">
        <f>'Quarterly Return'!E146-'Adjusted Quarterly Return'!E$7</f>
        <v>-0.22408906852217597</v>
      </c>
      <c r="F148" s="103">
        <f>'Quarterly Return'!F146-'Adjusted Quarterly Return'!F$7</f>
        <v>-0.27688193214871043</v>
      </c>
      <c r="G148" s="103">
        <f>'Quarterly Return'!G146-'Adjusted Quarterly Return'!G$7</f>
        <v>-0.38892328802973541</v>
      </c>
      <c r="H148" s="103">
        <f>'Quarterly Return'!H146-'Adjusted Quarterly Return'!H$7</f>
        <v>-2.4234885831862146E-2</v>
      </c>
      <c r="I148" s="103">
        <f>'Quarterly Return'!I146-'Adjusted Quarterly Return'!I$7</f>
        <v>-0.11108091559871144</v>
      </c>
      <c r="J148" s="103">
        <f>'Quarterly Return'!J146-'Adjusted Quarterly Return'!J$7</f>
        <v>-3.1815519075692994E-2</v>
      </c>
      <c r="K148" s="103">
        <f>'Quarterly Return'!K146-'Adjusted Quarterly Return'!K$7</f>
        <v>-3.2362208270286116E-2</v>
      </c>
      <c r="L148" s="103">
        <f>'Quarterly Return'!L146-'Adjusted Quarterly Return'!L$7</f>
        <v>-4.9686986632727012E-2</v>
      </c>
    </row>
    <row r="149" spans="1:12">
      <c r="A149" s="2">
        <v>44104</v>
      </c>
      <c r="B149" s="103">
        <f>'Quarterly Return'!B147-'Adjusted Quarterly Return'!B$7</f>
        <v>-0.22903022478179536</v>
      </c>
      <c r="C149" s="103">
        <f>'Quarterly Return'!C147-'Adjusted Quarterly Return'!C$7</f>
        <v>-4.6435809219266766E-2</v>
      </c>
      <c r="D149" s="103">
        <f>'Quarterly Return'!D147-'Adjusted Quarterly Return'!D$7</f>
        <v>-5.39998957969893E-2</v>
      </c>
      <c r="E149" s="103">
        <f>'Quarterly Return'!E147-'Adjusted Quarterly Return'!E$7</f>
        <v>-0.31612086611030282</v>
      </c>
      <c r="F149" s="103">
        <f>'Quarterly Return'!F147-'Adjusted Quarterly Return'!F$7</f>
        <v>-0.24983325139542406</v>
      </c>
      <c r="G149" s="103">
        <f>'Quarterly Return'!G147-'Adjusted Quarterly Return'!G$7</f>
        <v>-0.38366072418165853</v>
      </c>
      <c r="H149" s="103">
        <f>'Quarterly Return'!H147-'Adjusted Quarterly Return'!H$7</f>
        <v>-5.7579022179317957E-2</v>
      </c>
      <c r="I149" s="103">
        <f>'Quarterly Return'!I147-'Adjusted Quarterly Return'!I$7</f>
        <v>-6.799716614016646E-2</v>
      </c>
      <c r="J149" s="103">
        <f>'Quarterly Return'!J147-'Adjusted Quarterly Return'!J$7</f>
        <v>-4.8918919619362428E-2</v>
      </c>
      <c r="K149" s="103">
        <f>'Quarterly Return'!K147-'Adjusted Quarterly Return'!K$7</f>
        <v>-4.9414168459471317E-2</v>
      </c>
      <c r="L149" s="103">
        <f>'Quarterly Return'!L147-'Adjusted Quarterly Return'!L$7</f>
        <v>-5.2203565452187781E-2</v>
      </c>
    </row>
    <row r="150" spans="1:12">
      <c r="A150" s="2">
        <v>44196</v>
      </c>
      <c r="B150" s="103">
        <f>'Quarterly Return'!B148-'Adjusted Quarterly Return'!B$7</f>
        <v>-0.10683657964827964</v>
      </c>
      <c r="C150" s="103">
        <f>'Quarterly Return'!C148-'Adjusted Quarterly Return'!C$7</f>
        <v>-2.9566364460294203E-2</v>
      </c>
      <c r="D150" s="103">
        <f>'Quarterly Return'!D148-'Adjusted Quarterly Return'!D$7</f>
        <v>-1.6436202222514545E-2</v>
      </c>
      <c r="E150" s="103">
        <f>'Quarterly Return'!E148-'Adjusted Quarterly Return'!E$7</f>
        <v>-0.25359585641608623</v>
      </c>
      <c r="F150" s="103">
        <f>'Quarterly Return'!F148-'Adjusted Quarterly Return'!F$7</f>
        <v>-0.13016204055365393</v>
      </c>
      <c r="G150" s="103">
        <f>'Quarterly Return'!G148-'Adjusted Quarterly Return'!G$7</f>
        <v>-0.36781045259967016</v>
      </c>
      <c r="H150" s="103">
        <f>'Quarterly Return'!H148-'Adjusted Quarterly Return'!H$7</f>
        <v>-2.5198757838884311E-3</v>
      </c>
      <c r="I150" s="103">
        <f>'Quarterly Return'!I148-'Adjusted Quarterly Return'!I$7</f>
        <v>-3.9142666858373726E-2</v>
      </c>
      <c r="J150" s="103">
        <f>'Quarterly Return'!J148-'Adjusted Quarterly Return'!J$7</f>
        <v>-3.6677782261989006E-2</v>
      </c>
      <c r="K150" s="103">
        <f>'Quarterly Return'!K148-'Adjusted Quarterly Return'!K$7</f>
        <v>-3.3258380510466465E-2</v>
      </c>
      <c r="L150" s="103">
        <f>'Quarterly Return'!L148-'Adjusted Quarterly Return'!L$7</f>
        <v>-5.4312893117979974E-2</v>
      </c>
    </row>
    <row r="151" spans="1:12">
      <c r="A151" s="2">
        <v>44286</v>
      </c>
      <c r="B151" s="103">
        <f>'Quarterly Return'!B149-'Adjusted Quarterly Return'!B$7</f>
        <v>0.25672922481125926</v>
      </c>
      <c r="C151" s="103">
        <f>'Quarterly Return'!C149-'Adjusted Quarterly Return'!C$7</f>
        <v>0.15284278635099152</v>
      </c>
      <c r="D151" s="103">
        <f>'Quarterly Return'!D149-'Adjusted Quarterly Return'!D$7</f>
        <v>0.17944512232384077</v>
      </c>
      <c r="E151" s="103">
        <f>'Quarterly Return'!E149-'Adjusted Quarterly Return'!E$7</f>
        <v>1.3345707345673377E-2</v>
      </c>
      <c r="F151" s="103">
        <f>'Quarterly Return'!F149-'Adjusted Quarterly Return'!F$7</f>
        <v>0.36193458533193895</v>
      </c>
      <c r="G151" s="103">
        <f>'Quarterly Return'!G149-'Adjusted Quarterly Return'!G$7</f>
        <v>0.14450363112363962</v>
      </c>
      <c r="H151" s="103">
        <f>'Quarterly Return'!H149-'Adjusted Quarterly Return'!H$7</f>
        <v>4.1252928573644959E-2</v>
      </c>
      <c r="I151" s="103">
        <f>'Quarterly Return'!I149-'Adjusted Quarterly Return'!I$7</f>
        <v>6.3850166263731994E-2</v>
      </c>
      <c r="J151" s="103">
        <f>'Quarterly Return'!J149-'Adjusted Quarterly Return'!J$7</f>
        <v>-7.5281424520447032E-2</v>
      </c>
      <c r="K151" s="103">
        <f>'Quarterly Return'!K149-'Adjusted Quarterly Return'!K$7</f>
        <v>-6.113065880848588E-2</v>
      </c>
      <c r="L151" s="103">
        <f>'Quarterly Return'!L149-'Adjusted Quarterly Return'!L$7</f>
        <v>-5.6888658982247084E-2</v>
      </c>
    </row>
    <row r="152" spans="1:12">
      <c r="A152" s="2">
        <v>44377</v>
      </c>
      <c r="B152" s="103">
        <f>'Quarterly Return'!B150-'Adjusted Quarterly Return'!B$7</f>
        <v>0.18370422021466026</v>
      </c>
      <c r="C152" s="103">
        <f>'Quarterly Return'!C150-'Adjusted Quarterly Return'!C$7</f>
        <v>0.19011906647394844</v>
      </c>
      <c r="D152" s="103">
        <f>'Quarterly Return'!D150-'Adjusted Quarterly Return'!D$7</f>
        <v>0.19871477125759926</v>
      </c>
      <c r="E152" s="103">
        <f>'Quarterly Return'!E150-'Adjusted Quarterly Return'!E$7</f>
        <v>0.15760410886878834</v>
      </c>
      <c r="F152" s="103">
        <f>'Quarterly Return'!F150-'Adjusted Quarterly Return'!F$7</f>
        <v>0.22874145375002547</v>
      </c>
      <c r="G152" s="103">
        <f>'Quarterly Return'!G150-'Adjusted Quarterly Return'!G$7</f>
        <v>0.38052409623693562</v>
      </c>
      <c r="H152" s="103">
        <f>'Quarterly Return'!H150-'Adjusted Quarterly Return'!H$7</f>
        <v>0.11240826605076906</v>
      </c>
      <c r="I152" s="103">
        <f>'Quarterly Return'!I150-'Adjusted Quarterly Return'!I$7</f>
        <v>0.10888404608502192</v>
      </c>
      <c r="J152" s="103">
        <f>'Quarterly Return'!J150-'Adjusted Quarterly Return'!J$7</f>
        <v>-9.0118905397305465E-2</v>
      </c>
      <c r="K152" s="103">
        <f>'Quarterly Return'!K150-'Adjusted Quarterly Return'!K$7</f>
        <v>-9.2434259015768058E-2</v>
      </c>
      <c r="L152" s="103">
        <f>'Quarterly Return'!L150-'Adjusted Quarterly Return'!L$7</f>
        <v>-5.7510757340314231E-2</v>
      </c>
    </row>
    <row r="153" spans="1:12">
      <c r="A153" s="2">
        <v>44469</v>
      </c>
      <c r="B153" s="103">
        <f>'Quarterly Return'!B151-'Adjusted Quarterly Return'!B$7</f>
        <v>0.20999463841482224</v>
      </c>
      <c r="C153" s="103">
        <f>'Quarterly Return'!C151-'Adjusted Quarterly Return'!C$7</f>
        <v>0.19308512656388993</v>
      </c>
      <c r="D153" s="103">
        <f>'Quarterly Return'!D151-'Adjusted Quarterly Return'!D$7</f>
        <v>7.8998607926972747E-2</v>
      </c>
      <c r="E153" s="103">
        <f>'Quarterly Return'!E151-'Adjusted Quarterly Return'!E$7</f>
        <v>0.22698096536527085</v>
      </c>
      <c r="F153" s="103">
        <f>'Quarterly Return'!F151-'Adjusted Quarterly Return'!F$7</f>
        <v>0.20772201607471402</v>
      </c>
      <c r="G153" s="103">
        <f>'Quarterly Return'!G151-'Adjusted Quarterly Return'!G$7</f>
        <v>0.50804070598956552</v>
      </c>
      <c r="H153" s="103">
        <f>'Quarterly Return'!H151-'Adjusted Quarterly Return'!H$7</f>
        <v>0.15287015621746772</v>
      </c>
      <c r="I153" s="103">
        <f>'Quarterly Return'!I151-'Adjusted Quarterly Return'!I$7</f>
        <v>0.18253172778464669</v>
      </c>
      <c r="J153" s="103">
        <f>'Quarterly Return'!J151-'Adjusted Quarterly Return'!J$7</f>
        <v>-0.11081822984226272</v>
      </c>
      <c r="K153" s="103">
        <f>'Quarterly Return'!K151-'Adjusted Quarterly Return'!K$7</f>
        <v>-0.10396106257591285</v>
      </c>
      <c r="L153" s="103">
        <f>'Quarterly Return'!L151-'Adjusted Quarterly Return'!L$7</f>
        <v>-5.7772440870086192E-2</v>
      </c>
    </row>
    <row r="154" spans="1:12">
      <c r="A154" s="2">
        <v>44561</v>
      </c>
      <c r="B154" s="103">
        <f>'Quarterly Return'!B152-'Adjusted Quarterly Return'!B$7</f>
        <v>6.4276116716164844E-2</v>
      </c>
      <c r="C154" s="103">
        <f>'Quarterly Return'!C152-'Adjusted Quarterly Return'!C$7</f>
        <v>0.20771514053420098</v>
      </c>
      <c r="D154" s="103">
        <f>'Quarterly Return'!D152-'Adjusted Quarterly Return'!D$7</f>
        <v>-5.9896027820834835E-2</v>
      </c>
      <c r="E154" s="103">
        <f>'Quarterly Return'!E152-'Adjusted Quarterly Return'!E$7</f>
        <v>0.31560900170177947</v>
      </c>
      <c r="F154" s="103">
        <f>'Quarterly Return'!F152-'Adjusted Quarterly Return'!F$7</f>
        <v>0.16229451386952137</v>
      </c>
      <c r="G154" s="103">
        <f>'Quarterly Return'!G152-'Adjusted Quarterly Return'!G$7</f>
        <v>0.42697506592061019</v>
      </c>
      <c r="H154" s="103">
        <f>'Quarterly Return'!H152-'Adjusted Quarterly Return'!H$7</f>
        <v>7.5594632489921959E-2</v>
      </c>
      <c r="I154" s="103">
        <f>'Quarterly Return'!I152-'Adjusted Quarterly Return'!I$7</f>
        <v>0.23112151388899985</v>
      </c>
      <c r="J154" s="103">
        <f>'Quarterly Return'!J152-'Adjusted Quarterly Return'!J$7</f>
        <v>-0.11468580515703983</v>
      </c>
      <c r="K154" s="103">
        <f>'Quarterly Return'!K152-'Adjusted Quarterly Return'!K$7</f>
        <v>-0.11672955996762345</v>
      </c>
      <c r="L154" s="103">
        <f>'Quarterly Return'!L152-'Adjusted Quarterly Return'!L$7</f>
        <v>-5.787602800676854E-2</v>
      </c>
    </row>
    <row r="155" spans="1:12">
      <c r="A155" s="2">
        <v>44651</v>
      </c>
      <c r="B155" s="103">
        <f>'Quarterly Return'!B153-'Adjusted Quarterly Return'!B$7</f>
        <v>5.3814080546699228E-2</v>
      </c>
      <c r="C155" s="103">
        <f>'Quarterly Return'!C153-'Adjusted Quarterly Return'!C$7</f>
        <v>3.0967307339482886E-2</v>
      </c>
      <c r="D155" s="103">
        <f>'Quarterly Return'!D153-'Adjusted Quarterly Return'!D$7</f>
        <v>-0.19573156643848447</v>
      </c>
      <c r="E155" s="103">
        <f>'Quarterly Return'!E153-'Adjusted Quarterly Return'!E$7</f>
        <v>0.12612806279930872</v>
      </c>
      <c r="F155" s="103">
        <f>'Quarterly Return'!F153-'Adjusted Quarterly Return'!F$7</f>
        <v>8.6782441936809354E-2</v>
      </c>
      <c r="G155" s="103">
        <f>'Quarterly Return'!G153-'Adjusted Quarterly Return'!G$7</f>
        <v>0.60629043393257787</v>
      </c>
      <c r="H155" s="103">
        <f>'Quarterly Return'!H153-'Adjusted Quarterly Return'!H$7</f>
        <v>1.5674851761628555E-2</v>
      </c>
      <c r="I155" s="103">
        <f>'Quarterly Return'!I153-'Adjusted Quarterly Return'!I$7</f>
        <v>2.851169824546998E-2</v>
      </c>
      <c r="J155" s="103">
        <f>'Quarterly Return'!J153-'Adjusted Quarterly Return'!J$7</f>
        <v>-0.12072331213923668</v>
      </c>
      <c r="K155" s="103">
        <f>'Quarterly Return'!K153-'Adjusted Quarterly Return'!K$7</f>
        <v>-0.10408720047439822</v>
      </c>
      <c r="L155" s="103">
        <f>'Quarterly Return'!L153-'Adjusted Quarterly Return'!L$7</f>
        <v>-5.7907077447441099E-2</v>
      </c>
    </row>
    <row r="156" spans="1:12">
      <c r="A156" s="2">
        <v>44742</v>
      </c>
      <c r="B156" s="103">
        <f>'Quarterly Return'!B154-'Adjusted Quarterly Return'!B$7</f>
        <v>-0.14807308183748868</v>
      </c>
      <c r="C156" s="103">
        <f>'Quarterly Return'!C154-'Adjusted Quarterly Return'!C$7</f>
        <v>-0.15124496366982493</v>
      </c>
      <c r="D156" s="103">
        <f>'Quarterly Return'!D154-'Adjusted Quarterly Return'!D$7</f>
        <v>-0.27878057694986347</v>
      </c>
      <c r="E156" s="103">
        <f>'Quarterly Return'!E154-'Adjusted Quarterly Return'!E$7</f>
        <v>-0.10620367242474719</v>
      </c>
      <c r="F156" s="103">
        <f>'Quarterly Return'!F154-'Adjusted Quarterly Return'!F$7</f>
        <v>-0.20183816658696513</v>
      </c>
      <c r="G156" s="103">
        <f>'Quarterly Return'!G154-'Adjusted Quarterly Return'!G$7</f>
        <v>0.52090785524890837</v>
      </c>
      <c r="H156" s="103">
        <f>'Quarterly Return'!H154-'Adjusted Quarterly Return'!H$7</f>
        <v>-4.6007503290648816E-2</v>
      </c>
      <c r="I156" s="103">
        <f>'Quarterly Return'!I154-'Adjusted Quarterly Return'!I$7</f>
        <v>-5.8322105499853588E-2</v>
      </c>
      <c r="J156" s="103">
        <f>'Quarterly Return'!J154-'Adjusted Quarterly Return'!J$7</f>
        <v>-0.11567782828296655</v>
      </c>
      <c r="K156" s="103">
        <f>'Quarterly Return'!K154-'Adjusted Quarterly Return'!K$7</f>
        <v>-9.2437271895587578E-2</v>
      </c>
      <c r="L156" s="103">
        <f>'Quarterly Return'!L154-'Adjusted Quarterly Return'!L$7</f>
        <v>-5.6622601530879099E-2</v>
      </c>
    </row>
    <row r="157" spans="1:12">
      <c r="A157" s="2">
        <v>44834</v>
      </c>
      <c r="B157" s="103">
        <f>'Quarterly Return'!B155-'Adjusted Quarterly Return'!B$7</f>
        <v>-0.15794478619044949</v>
      </c>
      <c r="C157" s="103">
        <f>'Quarterly Return'!C155-'Adjusted Quarterly Return'!C$7</f>
        <v>-0.18358770190109325</v>
      </c>
      <c r="D157" s="103">
        <f>'Quarterly Return'!D155-'Adjusted Quarterly Return'!D$7</f>
        <v>-0.28650486831582145</v>
      </c>
      <c r="E157" s="103">
        <f>'Quarterly Return'!E155-'Adjusted Quarterly Return'!E$7</f>
        <v>-0.18903906297410084</v>
      </c>
      <c r="F157" s="103">
        <f>'Quarterly Return'!F155-'Adjusted Quarterly Return'!F$7</f>
        <v>-0.29514239270033221</v>
      </c>
      <c r="G157" s="103">
        <f>'Quarterly Return'!G155-'Adjusted Quarterly Return'!G$7</f>
        <v>0.32638511389908076</v>
      </c>
      <c r="H157" s="103">
        <f>'Quarterly Return'!H155-'Adjusted Quarterly Return'!H$7</f>
        <v>-9.8259468961422985E-2</v>
      </c>
      <c r="I157" s="103">
        <f>'Quarterly Return'!I155-'Adjusted Quarterly Return'!I$7</f>
        <v>-0.10429236668929706</v>
      </c>
      <c r="J157" s="103">
        <f>'Quarterly Return'!J155-'Adjusted Quarterly Return'!J$7</f>
        <v>-0.10281216940275614</v>
      </c>
      <c r="K157" s="103">
        <f>'Quarterly Return'!K155-'Adjusted Quarterly Return'!K$7</f>
        <v>-8.5002688484638197E-2</v>
      </c>
      <c r="L157" s="103">
        <f>'Quarterly Return'!L155-'Adjusted Quarterly Return'!L$7</f>
        <v>-5.2476685494254702E-2</v>
      </c>
    </row>
    <row r="158" spans="1:12">
      <c r="A158" s="2">
        <v>44925</v>
      </c>
      <c r="B158" s="103">
        <f>'Quarterly Return'!B156-'Adjusted Quarterly Return'!B$7</f>
        <v>-8.1566211762110874E-2</v>
      </c>
      <c r="C158" s="103">
        <f>'Quarterly Return'!C156-'Adjusted Quarterly Return'!C$7</f>
        <v>-0.20881771771763463</v>
      </c>
      <c r="D158" s="103">
        <f>'Quarterly Return'!D156-'Adjusted Quarterly Return'!D$7</f>
        <v>-0.23712164647743786</v>
      </c>
      <c r="E158" s="103">
        <f>'Quarterly Return'!E156-'Adjusted Quarterly Return'!E$7</f>
        <v>-0.27156702706772468</v>
      </c>
      <c r="F158" s="103">
        <f>'Quarterly Return'!F156-'Adjusted Quarterly Return'!F$7</f>
        <v>-0.28725996308578322</v>
      </c>
      <c r="G158" s="103">
        <f>'Quarterly Return'!G156-'Adjusted Quarterly Return'!G$7</f>
        <v>0.28804729121207062</v>
      </c>
      <c r="H158" s="103">
        <f>'Quarterly Return'!H156-'Adjusted Quarterly Return'!H$7</f>
        <v>-0.11336477232298767</v>
      </c>
      <c r="I158" s="103">
        <f>'Quarterly Return'!I156-'Adjusted Quarterly Return'!I$7</f>
        <v>-0.26175928869086118</v>
      </c>
      <c r="J158" s="103">
        <f>'Quarterly Return'!J156-'Adjusted Quarterly Return'!J$7</f>
        <v>-0.10501280185979264</v>
      </c>
      <c r="K158" s="103">
        <f>'Quarterly Return'!K156-'Adjusted Quarterly Return'!K$7</f>
        <v>-8.6966660873651E-2</v>
      </c>
      <c r="L158" s="103">
        <f>'Quarterly Return'!L156-'Adjusted Quarterly Return'!L$7</f>
        <v>-4.5783208227860903E-2</v>
      </c>
    </row>
    <row r="159" spans="1:12">
      <c r="A159" s="2">
        <v>45016</v>
      </c>
      <c r="B159" s="103">
        <f>'Quarterly Return'!B157-'Adjusted Quarterly Return'!B$7</f>
        <v>-7.9288518374244332E-2</v>
      </c>
      <c r="C159" s="103">
        <f>'Quarterly Return'!C157-'Adjusted Quarterly Return'!C$7</f>
        <v>-4.2885784132755511E-2</v>
      </c>
      <c r="D159" s="103">
        <f>'Quarterly Return'!D157-'Adjusted Quarterly Return'!D$7</f>
        <v>-9.1907875768622388E-2</v>
      </c>
      <c r="E159" s="103">
        <f>'Quarterly Return'!E157-'Adjusted Quarterly Return'!E$7</f>
        <v>-0.18721764812532421</v>
      </c>
      <c r="F159" s="103">
        <f>'Quarterly Return'!F157-'Adjusted Quarterly Return'!F$7</f>
        <v>-0.2353211928701277</v>
      </c>
      <c r="G159" s="103">
        <f>'Quarterly Return'!G157-'Adjusted Quarterly Return'!G$7</f>
        <v>-5.3991106152612586E-2</v>
      </c>
      <c r="H159" s="103">
        <f>'Quarterly Return'!H157-'Adjusted Quarterly Return'!H$7</f>
        <v>-6.4892244813613192E-2</v>
      </c>
      <c r="I159" s="103">
        <f>'Quarterly Return'!I157-'Adjusted Quarterly Return'!I$7</f>
        <v>1.8095105872478673E-2</v>
      </c>
      <c r="J159" s="103">
        <f>'Quarterly Return'!J157-'Adjusted Quarterly Return'!J$7</f>
        <v>-0.10305664452292371</v>
      </c>
      <c r="K159" s="103">
        <f>'Quarterly Return'!K157-'Adjusted Quarterly Return'!K$7</f>
        <v>-8.3794682047151112E-2</v>
      </c>
      <c r="L159" s="103">
        <f>'Quarterly Return'!L157-'Adjusted Quarterly Return'!L$7</f>
        <v>-3.738226634410928E-2</v>
      </c>
    </row>
    <row r="160" spans="1:12">
      <c r="A160" s="2">
        <v>45107</v>
      </c>
      <c r="B160" s="103">
        <f>'Quarterly Return'!B158-'Adjusted Quarterly Return'!B$7</f>
        <v>5.1424475984987228E-2</v>
      </c>
      <c r="C160" s="103">
        <f>'Quarterly Return'!C158-'Adjusted Quarterly Return'!C$7</f>
        <v>0.13987123913307647</v>
      </c>
      <c r="D160" s="103">
        <f>'Quarterly Return'!D158-'Adjusted Quarterly Return'!D$7</f>
        <v>-4.16937321700738E-2</v>
      </c>
      <c r="E160" s="103">
        <f>'Quarterly Return'!E158-'Adjusted Quarterly Return'!E$7</f>
        <v>-7.7463871078631882E-2</v>
      </c>
      <c r="F160" s="103">
        <f>'Quarterly Return'!F158-'Adjusted Quarterly Return'!F$7</f>
        <v>-2.0140302076885927E-2</v>
      </c>
      <c r="G160" s="103">
        <f>'Quarterly Return'!G158-'Adjusted Quarterly Return'!G$7</f>
        <v>-0.17646891048658209</v>
      </c>
      <c r="H160" s="103">
        <f>'Quarterly Return'!H158-'Adjusted Quarterly Return'!H$7</f>
        <v>-6.3236646703862059E-2</v>
      </c>
      <c r="I160" s="103">
        <f>'Quarterly Return'!I158-'Adjusted Quarterly Return'!I$7</f>
        <v>0.12051871318114996</v>
      </c>
      <c r="J160" s="103">
        <f>'Quarterly Return'!J158-'Adjusted Quarterly Return'!J$7</f>
        <v>-9.8110944645549342E-2</v>
      </c>
      <c r="K160" s="103">
        <f>'Quarterly Return'!K158-'Adjusted Quarterly Return'!K$7</f>
        <v>-9.1255784471832121E-2</v>
      </c>
      <c r="L160" s="103">
        <f>'Quarterly Return'!L158-'Adjusted Quarterly Return'!L$7</f>
        <v>-2.9460526912034976E-2</v>
      </c>
    </row>
  </sheetData>
  <phoneticPr fontId="2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A5DB9-9E72-B04E-B7E9-604B4E9E5E46}">
  <sheetPr>
    <tabColor theme="9" tint="0.79998168889431442"/>
  </sheetPr>
  <dimension ref="A1:AE75"/>
  <sheetViews>
    <sheetView topLeftCell="N3" zoomScale="98" workbookViewId="0">
      <selection activeCell="U24" sqref="U24"/>
    </sheetView>
  </sheetViews>
  <sheetFormatPr baseColWidth="10" defaultColWidth="11" defaultRowHeight="15"/>
  <cols>
    <col min="1" max="12" width="17.6640625" customWidth="1"/>
    <col min="19" max="19" width="17.33203125" customWidth="1"/>
    <col min="20" max="30" width="27.33203125" customWidth="1"/>
  </cols>
  <sheetData>
    <row r="1" spans="1:31" s="78" customFormat="1" ht="33" customHeight="1">
      <c r="A1" s="97" t="s">
        <v>136</v>
      </c>
      <c r="B1" s="93"/>
      <c r="C1" s="93"/>
      <c r="D1" s="93"/>
      <c r="E1" s="93"/>
      <c r="F1" s="93"/>
      <c r="G1" s="93"/>
      <c r="H1" s="93"/>
      <c r="I1" s="93"/>
      <c r="J1" s="93"/>
      <c r="K1" s="93"/>
      <c r="L1" s="93"/>
      <c r="M1" s="93"/>
      <c r="N1" s="93"/>
      <c r="O1" s="93"/>
      <c r="P1" s="93"/>
      <c r="Q1" s="93"/>
      <c r="S1" s="97" t="s">
        <v>136</v>
      </c>
      <c r="T1" s="93"/>
      <c r="U1" s="93"/>
      <c r="V1" s="93"/>
      <c r="W1" s="93"/>
      <c r="X1" s="93"/>
      <c r="Y1" s="93"/>
      <c r="Z1" s="93"/>
      <c r="AA1" s="93"/>
      <c r="AB1" s="93"/>
      <c r="AC1" s="93"/>
      <c r="AD1" s="93"/>
    </row>
    <row r="2" spans="1:31" s="78" customFormat="1" ht="24">
      <c r="A2" s="94" t="s">
        <v>16</v>
      </c>
      <c r="B2" s="95" t="s">
        <v>3</v>
      </c>
      <c r="C2" s="95" t="s">
        <v>4</v>
      </c>
      <c r="D2" s="95" t="s">
        <v>5</v>
      </c>
      <c r="E2" s="95" t="s">
        <v>6</v>
      </c>
      <c r="F2" s="95" t="s">
        <v>7</v>
      </c>
      <c r="G2" s="96" t="s">
        <v>8</v>
      </c>
      <c r="H2" s="96" t="s">
        <v>9</v>
      </c>
      <c r="I2" s="96" t="s">
        <v>10</v>
      </c>
      <c r="J2" s="96" t="s">
        <v>11</v>
      </c>
      <c r="K2" s="96" t="s">
        <v>12</v>
      </c>
      <c r="L2" s="96" t="s">
        <v>13</v>
      </c>
      <c r="M2" s="299" t="s">
        <v>109</v>
      </c>
      <c r="N2" s="299"/>
      <c r="O2" s="299" t="s">
        <v>107</v>
      </c>
      <c r="P2" s="299"/>
      <c r="Q2" s="299"/>
      <c r="R2" s="148"/>
      <c r="S2" s="94" t="s">
        <v>16</v>
      </c>
      <c r="T2" s="95" t="s">
        <v>3</v>
      </c>
      <c r="U2" s="95" t="s">
        <v>4</v>
      </c>
      <c r="V2" s="95" t="s">
        <v>5</v>
      </c>
      <c r="W2" s="95" t="s">
        <v>6</v>
      </c>
      <c r="X2" s="95" t="s">
        <v>7</v>
      </c>
      <c r="Y2" s="96" t="s">
        <v>8</v>
      </c>
      <c r="Z2" s="96" t="s">
        <v>9</v>
      </c>
      <c r="AA2" s="96" t="s">
        <v>10</v>
      </c>
      <c r="AB2" s="96" t="s">
        <v>11</v>
      </c>
      <c r="AC2" s="96" t="s">
        <v>12</v>
      </c>
      <c r="AD2" s="96" t="s">
        <v>13</v>
      </c>
    </row>
    <row r="3" spans="1:31" s="63" customFormat="1">
      <c r="A3" s="75" t="s">
        <v>17</v>
      </c>
      <c r="B3" s="76" t="s">
        <v>18</v>
      </c>
      <c r="C3" s="76" t="s">
        <v>19</v>
      </c>
      <c r="D3" s="76" t="s">
        <v>20</v>
      </c>
      <c r="E3" s="76" t="s">
        <v>21</v>
      </c>
      <c r="F3" s="76" t="s">
        <v>22</v>
      </c>
      <c r="G3" s="74" t="s">
        <v>23</v>
      </c>
      <c r="H3" s="74" t="s">
        <v>24</v>
      </c>
      <c r="I3" s="74" t="s">
        <v>25</v>
      </c>
      <c r="J3" s="74" t="s">
        <v>26</v>
      </c>
      <c r="K3" s="74" t="s">
        <v>27</v>
      </c>
      <c r="L3" s="74" t="s">
        <v>28</v>
      </c>
      <c r="M3" s="63" t="s">
        <v>137</v>
      </c>
      <c r="N3" s="63" t="s">
        <v>43</v>
      </c>
      <c r="O3" s="63" t="s">
        <v>137</v>
      </c>
      <c r="P3" s="63" t="s">
        <v>43</v>
      </c>
      <c r="Q3" s="63" t="s">
        <v>97</v>
      </c>
      <c r="S3" s="75" t="s">
        <v>17</v>
      </c>
      <c r="T3" s="76" t="s">
        <v>18</v>
      </c>
      <c r="U3" s="76" t="s">
        <v>19</v>
      </c>
      <c r="V3" s="76" t="s">
        <v>20</v>
      </c>
      <c r="W3" s="76" t="s">
        <v>21</v>
      </c>
      <c r="X3" s="76" t="s">
        <v>22</v>
      </c>
      <c r="Y3" s="74" t="s">
        <v>23</v>
      </c>
      <c r="Z3" s="74" t="s">
        <v>24</v>
      </c>
      <c r="AA3" s="74" t="s">
        <v>25</v>
      </c>
      <c r="AB3" s="74" t="s">
        <v>26</v>
      </c>
      <c r="AC3" s="74" t="s">
        <v>27</v>
      </c>
      <c r="AD3" s="74" t="s">
        <v>28</v>
      </c>
    </row>
    <row r="4" spans="1:31">
      <c r="A4" s="2">
        <v>39353</v>
      </c>
      <c r="B4">
        <f>EXP(SUM('Adjusted Quarterly Return'!B78:B97))</f>
        <v>6.1852008455845553</v>
      </c>
      <c r="C4">
        <f>EXP(SUM('Adjusted Quarterly Return'!C78:C97))</f>
        <v>0.50333301041301837</v>
      </c>
      <c r="D4">
        <f>EXP(SUM('Adjusted Quarterly Return'!D78:D97))</f>
        <v>10.269733617346718</v>
      </c>
      <c r="E4">
        <f>EXP(SUM('Adjusted Quarterly Return'!E78:E97))</f>
        <v>2.8702324155746983</v>
      </c>
      <c r="F4">
        <f>EXP(SUM('Adjusted Quarterly Return'!F78:F97))</f>
        <v>6.3568738830813416</v>
      </c>
      <c r="G4">
        <f>EXP(SUM('Adjusted Quarterly Return'!G78:G97))</f>
        <v>0.86944131164783134</v>
      </c>
      <c r="H4">
        <f>EXP(SUM('Adjusted Quarterly Return'!H78:H97))</f>
        <v>2.6716042595303859</v>
      </c>
      <c r="I4">
        <f>EXP(SUM('Adjusted Quarterly Return'!I78:I97))</f>
        <v>93.45759070558961</v>
      </c>
      <c r="J4">
        <f>EXP(SUM('Adjusted Quarterly Return'!J78:J97))</f>
        <v>0.68320452416136035</v>
      </c>
      <c r="K4">
        <f>EXP(SUM('Adjusted Quarterly Return'!K78:K97))</f>
        <v>0.79306360122252517</v>
      </c>
      <c r="L4">
        <f>EXP(SUM('Adjusted Quarterly Return'!L78:L97))</f>
        <v>0.951114947435452</v>
      </c>
      <c r="M4">
        <f>SUMPRODUCT(B4:L4,$T$6:$AD$6)</f>
        <v>5.2214289500487148</v>
      </c>
      <c r="N4">
        <f>SUMPRODUCT(B4:L4,$T$5:$AD$5)</f>
        <v>5.6246574882654743</v>
      </c>
      <c r="O4">
        <f>M4^(1/5)-1</f>
        <v>0.39173924717111341</v>
      </c>
      <c r="P4">
        <f>N4^(1/5)-1</f>
        <v>0.4126000467000206</v>
      </c>
      <c r="Q4">
        <f>O4-P4</f>
        <v>-2.0860799528907181E-2</v>
      </c>
      <c r="S4" s="1" t="s">
        <v>138</v>
      </c>
      <c r="T4" s="150">
        <f>'Fund balance sheet'!C7</f>
        <v>0.4</v>
      </c>
      <c r="U4" s="150">
        <f>'Fund balance sheet'!C8</f>
        <v>0.2</v>
      </c>
      <c r="V4" s="150">
        <f>'Fund balance sheet'!C9</f>
        <v>0</v>
      </c>
      <c r="W4" s="150">
        <f>'Fund balance sheet'!C19</f>
        <v>0.1</v>
      </c>
      <c r="X4" s="150">
        <f>'Fund balance sheet'!C20</f>
        <v>0</v>
      </c>
      <c r="Y4" s="150">
        <f>'Fund balance sheet'!C26</f>
        <v>0</v>
      </c>
      <c r="Z4" s="150">
        <f>'Fund balance sheet'!C24</f>
        <v>0</v>
      </c>
      <c r="AA4" s="150">
        <f>'Fund balance sheet'!C25</f>
        <v>0</v>
      </c>
      <c r="AB4" s="150">
        <f>'Fund balance sheet'!C13</f>
        <v>0.16</v>
      </c>
      <c r="AC4" s="150">
        <f>'Fund balance sheet'!C14</f>
        <v>0.1</v>
      </c>
      <c r="AD4" s="150">
        <f>'Fund balance sheet'!C15</f>
        <v>0.04</v>
      </c>
      <c r="AE4" s="150"/>
    </row>
    <row r="5" spans="1:31">
      <c r="A5" s="2">
        <v>39447</v>
      </c>
      <c r="B5">
        <f>EXP(SUM('Adjusted Quarterly Return'!B79:B98))</f>
        <v>8.0099979762107232</v>
      </c>
      <c r="C5">
        <f>EXP(SUM('Adjusted Quarterly Return'!C79:C98))</f>
        <v>0.64765871898704708</v>
      </c>
      <c r="D5">
        <f>EXP(SUM('Adjusted Quarterly Return'!D79:D98))</f>
        <v>15.330053039552389</v>
      </c>
      <c r="E5">
        <f>EXP(SUM('Adjusted Quarterly Return'!E79:E98))</f>
        <v>2.3904889872653032</v>
      </c>
      <c r="F5">
        <f>EXP(SUM('Adjusted Quarterly Return'!F79:F98))</f>
        <v>5.6607498910651355</v>
      </c>
      <c r="G5">
        <f>EXP(SUM('Adjusted Quarterly Return'!G79:G98))</f>
        <v>0.85831945129962117</v>
      </c>
      <c r="H5">
        <f>EXP(SUM('Adjusted Quarterly Return'!H79:H98))</f>
        <v>2.6133292316982422</v>
      </c>
      <c r="I5">
        <f>EXP(SUM('Adjusted Quarterly Return'!I79:I98))</f>
        <v>107.18471518440018</v>
      </c>
      <c r="J5">
        <f>EXP(SUM('Adjusted Quarterly Return'!J79:J98))</f>
        <v>0.64761989217407123</v>
      </c>
      <c r="K5">
        <f>EXP(SUM('Adjusted Quarterly Return'!K79:K98))</f>
        <v>0.75478249230304062</v>
      </c>
      <c r="L5">
        <f>EXP(SUM('Adjusted Quarterly Return'!L79:L98))</f>
        <v>0.96997190377341036</v>
      </c>
      <c r="M5">
        <f t="shared" ref="M5:M67" si="0">SUMPRODUCT(B5:L5,$T$6:$AD$6)</f>
        <v>6.0539583071868162</v>
      </c>
      <c r="N5">
        <f t="shared" ref="N5:N67" si="1">SUMPRODUCT(B5:L5,$T$5:$AD$5)</f>
        <v>6.5996607369418081</v>
      </c>
      <c r="O5">
        <f t="shared" ref="O5:O67" si="2">M5^(1/5)-1</f>
        <v>0.43353362802475215</v>
      </c>
      <c r="P5">
        <f t="shared" ref="P5:P67" si="3">N5^(1/5)-1</f>
        <v>0.45849290954553812</v>
      </c>
      <c r="Q5">
        <f t="shared" ref="Q5:Q67" si="4">O5-P5</f>
        <v>-2.495928152078597E-2</v>
      </c>
      <c r="S5" s="1" t="s">
        <v>139</v>
      </c>
      <c r="T5" s="150">
        <f>'Fund balance sheet'!D7</f>
        <v>0.25</v>
      </c>
      <c r="U5" s="150">
        <f>'Fund balance sheet'!D8</f>
        <v>0.24</v>
      </c>
      <c r="V5" s="150">
        <f>'Fund balance sheet'!D9</f>
        <v>0.03</v>
      </c>
      <c r="W5" s="150">
        <f>'Fund balance sheet'!D19</f>
        <v>7.0000000000000007E-2</v>
      </c>
      <c r="X5" s="150">
        <f>'Fund balance sheet'!D20</f>
        <v>0.05</v>
      </c>
      <c r="Y5" s="150">
        <f>'Fund balance sheet'!D26</f>
        <v>0.01</v>
      </c>
      <c r="Z5" s="150">
        <f>'Fund balance sheet'!D24</f>
        <v>0.04</v>
      </c>
      <c r="AA5" s="150">
        <f>'Fund balance sheet'!D25</f>
        <v>0.03</v>
      </c>
      <c r="AB5" s="150">
        <f>'Fund balance sheet'!D13</f>
        <v>0.14000000000000001</v>
      </c>
      <c r="AC5" s="150">
        <f>'Fund balance sheet'!D14</f>
        <v>0.11</v>
      </c>
      <c r="AD5" s="150">
        <f>'Fund balance sheet'!D15</f>
        <v>0.03</v>
      </c>
      <c r="AE5" s="150"/>
    </row>
    <row r="6" spans="1:31">
      <c r="A6" s="2">
        <v>39538</v>
      </c>
      <c r="B6">
        <f>EXP(SUM('Adjusted Quarterly Return'!B80:B99))</f>
        <v>8.4250264009578508</v>
      </c>
      <c r="C6">
        <f>EXP(SUM('Adjusted Quarterly Return'!C80:C99))</f>
        <v>0.78155986462985549</v>
      </c>
      <c r="D6">
        <f>EXP(SUM('Adjusted Quarterly Return'!D80:D99))</f>
        <v>22.313706814383441</v>
      </c>
      <c r="E6">
        <f>EXP(SUM('Adjusted Quarterly Return'!E80:E99))</f>
        <v>2.0051835001577207</v>
      </c>
      <c r="F6">
        <f>EXP(SUM('Adjusted Quarterly Return'!F80:F99))</f>
        <v>4.1095998090174408</v>
      </c>
      <c r="G6">
        <f>EXP(SUM('Adjusted Quarterly Return'!G80:G99))</f>
        <v>1.0108507956394637</v>
      </c>
      <c r="H6">
        <f>EXP(SUM('Adjusted Quarterly Return'!H80:H99))</f>
        <v>2.6583205116868145</v>
      </c>
      <c r="I6">
        <f>EXP(SUM('Adjusted Quarterly Return'!I80:I99))</f>
        <v>122.30549916017749</v>
      </c>
      <c r="J6">
        <f>EXP(SUM('Adjusted Quarterly Return'!J80:J99))</f>
        <v>0.6111352374472101</v>
      </c>
      <c r="K6">
        <f>EXP(SUM('Adjusted Quarterly Return'!K80:K99))</f>
        <v>0.71530761304423018</v>
      </c>
      <c r="L6">
        <f>EXP(SUM('Adjusted Quarterly Return'!L80:L99))</f>
        <v>0.990292703471918</v>
      </c>
      <c r="M6">
        <f t="shared" si="0"/>
        <v>6.7463156274109242</v>
      </c>
      <c r="N6">
        <f t="shared" si="1"/>
        <v>7.2886428626548678</v>
      </c>
      <c r="O6">
        <f t="shared" si="2"/>
        <v>0.46491805328081348</v>
      </c>
      <c r="P6">
        <f t="shared" si="3"/>
        <v>0.48774785964430611</v>
      </c>
      <c r="Q6">
        <f t="shared" si="4"/>
        <v>-2.2829806363492633E-2</v>
      </c>
      <c r="S6" s="149" t="s">
        <v>140</v>
      </c>
      <c r="T6" s="150">
        <v>0.17067343990167852</v>
      </c>
      <c r="U6" s="150">
        <v>0.25145640117630103</v>
      </c>
      <c r="V6" s="150">
        <v>3.0020972175850161E-2</v>
      </c>
      <c r="W6" s="150">
        <v>0.10023302418161076</v>
      </c>
      <c r="X6" s="150">
        <v>2.3302418820818231E-2</v>
      </c>
      <c r="Y6" s="150">
        <v>2.3302418820818231E-2</v>
      </c>
      <c r="Z6" s="150">
        <v>0.10023302418161076</v>
      </c>
      <c r="AA6" s="150">
        <v>3.0020972175850161E-2</v>
      </c>
      <c r="AB6" s="150">
        <v>0.15052430438388384</v>
      </c>
      <c r="AC6" s="150">
        <v>0.10023302418161076</v>
      </c>
      <c r="AD6" s="150">
        <v>0.02</v>
      </c>
    </row>
    <row r="7" spans="1:31">
      <c r="A7" s="2">
        <v>39629</v>
      </c>
      <c r="B7">
        <f>EXP(SUM('Adjusted Quarterly Return'!B81:B100))</f>
        <v>7.6810253211962891</v>
      </c>
      <c r="C7">
        <f>EXP(SUM('Adjusted Quarterly Return'!C81:C100))</f>
        <v>0.76063482674909999</v>
      </c>
      <c r="D7">
        <f>EXP(SUM('Adjusted Quarterly Return'!D81:D100))</f>
        <v>23.040088947573786</v>
      </c>
      <c r="E7">
        <f>EXP(SUM('Adjusted Quarterly Return'!E81:E100))</f>
        <v>1.6345792779145136</v>
      </c>
      <c r="F7">
        <f>EXP(SUM('Adjusted Quarterly Return'!F81:F100))</f>
        <v>2.5710008802491728</v>
      </c>
      <c r="G7">
        <f>EXP(SUM('Adjusted Quarterly Return'!G81:G100))</f>
        <v>1.695421915433436</v>
      </c>
      <c r="H7">
        <f>EXP(SUM('Adjusted Quarterly Return'!H81:H100))</f>
        <v>2.7493697263275969</v>
      </c>
      <c r="I7">
        <f>EXP(SUM('Adjusted Quarterly Return'!I81:I100))</f>
        <v>118.11014023730216</v>
      </c>
      <c r="J7">
        <f>EXP(SUM('Adjusted Quarterly Return'!J81:J100))</f>
        <v>0.5792208563318646</v>
      </c>
      <c r="K7">
        <f>EXP(SUM('Adjusted Quarterly Return'!K81:K100))</f>
        <v>0.68314693727379172</v>
      </c>
      <c r="L7">
        <f>EXP(SUM('Adjusted Quarterly Return'!L81:L100))</f>
        <v>1.0140728836034638</v>
      </c>
      <c r="M7">
        <f t="shared" si="0"/>
        <v>6.4544572077024362</v>
      </c>
      <c r="N7">
        <f t="shared" si="1"/>
        <v>6.8938744354337285</v>
      </c>
      <c r="O7">
        <f t="shared" si="2"/>
        <v>0.45201781617554215</v>
      </c>
      <c r="P7">
        <f t="shared" si="3"/>
        <v>0.47127099676049533</v>
      </c>
      <c r="Q7">
        <f t="shared" si="4"/>
        <v>-1.9253180584953178E-2</v>
      </c>
    </row>
    <row r="8" spans="1:31">
      <c r="A8" s="2">
        <v>39721</v>
      </c>
      <c r="B8">
        <f>EXP(SUM('Adjusted Quarterly Return'!B82:B101))</f>
        <v>5.3293636315157276</v>
      </c>
      <c r="C8">
        <f>EXP(SUM('Adjusted Quarterly Return'!C82:C101))</f>
        <v>0.63716658033447859</v>
      </c>
      <c r="D8">
        <f>EXP(SUM('Adjusted Quarterly Return'!D82:D101))</f>
        <v>15.134550430516805</v>
      </c>
      <c r="E8">
        <f>EXP(SUM('Adjusted Quarterly Return'!E82:E101))</f>
        <v>1.3707519383540687</v>
      </c>
      <c r="F8">
        <f>EXP(SUM('Adjusted Quarterly Return'!F82:F101))</f>
        <v>1.5538532050852905</v>
      </c>
      <c r="G8">
        <f>EXP(SUM('Adjusted Quarterly Return'!G82:G101))</f>
        <v>2.4460764829572534</v>
      </c>
      <c r="H8">
        <f>EXP(SUM('Adjusted Quarterly Return'!H82:H101))</f>
        <v>2.8327675091741455</v>
      </c>
      <c r="I8">
        <f>EXP(SUM('Adjusted Quarterly Return'!I82:I101))</f>
        <v>106.33491689524433</v>
      </c>
      <c r="J8">
        <f>EXP(SUM('Adjusted Quarterly Return'!J82:J101))</f>
        <v>0.59604184847243646</v>
      </c>
      <c r="K8">
        <f>EXP(SUM('Adjusted Quarterly Return'!K82:K101))</f>
        <v>0.67699961652206009</v>
      </c>
      <c r="L8">
        <f>EXP(SUM('Adjusted Quarterly Return'!L82:L101))</f>
        <v>1.0425084137869278</v>
      </c>
      <c r="M8">
        <f t="shared" si="0"/>
        <v>5.409398112631516</v>
      </c>
      <c r="N8">
        <f t="shared" si="1"/>
        <v>5.6299527370848041</v>
      </c>
      <c r="O8">
        <f t="shared" si="2"/>
        <v>0.40161839642135089</v>
      </c>
      <c r="P8">
        <f t="shared" si="3"/>
        <v>0.41286592079230244</v>
      </c>
      <c r="Q8">
        <f t="shared" si="4"/>
        <v>-1.1247524370951556E-2</v>
      </c>
      <c r="S8" s="138" t="s">
        <v>86</v>
      </c>
      <c r="T8" s="138" t="s">
        <v>113</v>
      </c>
      <c r="U8" s="138" t="s">
        <v>100</v>
      </c>
      <c r="V8" s="138" t="s">
        <v>43</v>
      </c>
    </row>
    <row r="9" spans="1:31">
      <c r="A9" s="2">
        <v>39813</v>
      </c>
      <c r="B9">
        <f>EXP(SUM('Adjusted Quarterly Return'!B83:B102))</f>
        <v>3.2292842733500433</v>
      </c>
      <c r="C9">
        <f>EXP(SUM('Adjusted Quarterly Return'!C83:C102))</f>
        <v>0.49709351334938456</v>
      </c>
      <c r="D9">
        <f>EXP(SUM('Adjusted Quarterly Return'!D83:D102))</f>
        <v>8.487756753664808</v>
      </c>
      <c r="E9">
        <f>EXP(SUM('Adjusted Quarterly Return'!E83:E102))</f>
        <v>0.96945856777515493</v>
      </c>
      <c r="F9">
        <f>EXP(SUM('Adjusted Quarterly Return'!F83:F102))</f>
        <v>0.80729877048304866</v>
      </c>
      <c r="G9">
        <f>EXP(SUM('Adjusted Quarterly Return'!G83:G102))</f>
        <v>1.9468544587842664</v>
      </c>
      <c r="H9">
        <f>EXP(SUM('Adjusted Quarterly Return'!H83:H102))</f>
        <v>3.0714358800563186</v>
      </c>
      <c r="I9">
        <f>EXP(SUM('Adjusted Quarterly Return'!I83:I102))</f>
        <v>75.129376633268791</v>
      </c>
      <c r="J9">
        <f>EXP(SUM('Adjusted Quarterly Return'!J83:J102))</f>
        <v>0.67137366800784981</v>
      </c>
      <c r="K9">
        <f>EXP(SUM('Adjusted Quarterly Return'!K83:K102))</f>
        <v>0.69507167542213777</v>
      </c>
      <c r="L9">
        <f>EXP(SUM('Adjusted Quarterly Return'!L83:L102))</f>
        <v>1.071061115988027</v>
      </c>
      <c r="M9">
        <f t="shared" si="0"/>
        <v>3.8477759517802124</v>
      </c>
      <c r="N9">
        <f t="shared" si="1"/>
        <v>3.8882725625050547</v>
      </c>
      <c r="O9">
        <f t="shared" si="2"/>
        <v>0.30930840318275021</v>
      </c>
      <c r="P9">
        <f t="shared" si="3"/>
        <v>0.31205288386462193</v>
      </c>
      <c r="Q9">
        <f t="shared" si="4"/>
        <v>-2.7444806818717193E-3</v>
      </c>
      <c r="S9" s="126" t="s">
        <v>114</v>
      </c>
      <c r="T9" s="126" t="s">
        <v>115</v>
      </c>
      <c r="U9" s="126">
        <f>AVERAGE(M4:M67)</f>
        <v>1.7901536492014518</v>
      </c>
      <c r="V9" s="126">
        <f>AVERAGE(N4:N67)</f>
        <v>1.7744986221426351</v>
      </c>
    </row>
    <row r="10" spans="1:31">
      <c r="A10" s="2">
        <v>39903</v>
      </c>
      <c r="B10">
        <f>EXP(SUM('Adjusted Quarterly Return'!B84:B103))</f>
        <v>1.9776959395741769</v>
      </c>
      <c r="C10">
        <f>EXP(SUM('Adjusted Quarterly Return'!C84:C103))</f>
        <v>0.33837293814291669</v>
      </c>
      <c r="D10">
        <f>EXP(SUM('Adjusted Quarterly Return'!D84:D103))</f>
        <v>4.0323497687275829</v>
      </c>
      <c r="E10">
        <f>EXP(SUM('Adjusted Quarterly Return'!E84:E103))</f>
        <v>0.50663370167893718</v>
      </c>
      <c r="F10">
        <f>EXP(SUM('Adjusted Quarterly Return'!F84:F103))</f>
        <v>0.3965414763412583</v>
      </c>
      <c r="G10">
        <f>EXP(SUM('Adjusted Quarterly Return'!G84:G103))</f>
        <v>1.2621083475878374</v>
      </c>
      <c r="H10">
        <f>EXP(SUM('Adjusted Quarterly Return'!H84:H103))</f>
        <v>3.3882912265607925</v>
      </c>
      <c r="I10">
        <f>EXP(SUM('Adjusted Quarterly Return'!I84:I103))</f>
        <v>44.424492913443771</v>
      </c>
      <c r="J10">
        <f>EXP(SUM('Adjusted Quarterly Return'!J84:J103))</f>
        <v>0.73171371684370135</v>
      </c>
      <c r="K10">
        <f>EXP(SUM('Adjusted Quarterly Return'!K84:K103))</f>
        <v>0.69068957413134002</v>
      </c>
      <c r="L10">
        <f>EXP(SUM('Adjusted Quarterly Return'!L84:L103))</f>
        <v>1.0881669019574747</v>
      </c>
      <c r="M10">
        <f>SUMPRODUCT(B10:L10,$T$6:$AD$6)</f>
        <v>2.5075323347117613</v>
      </c>
      <c r="N10">
        <f t="shared" si="1"/>
        <v>2.4438437165571734</v>
      </c>
      <c r="O10">
        <f t="shared" si="2"/>
        <v>0.20184734497380341</v>
      </c>
      <c r="P10">
        <f t="shared" si="3"/>
        <v>0.19567923177663893</v>
      </c>
      <c r="Q10">
        <f t="shared" si="4"/>
        <v>6.168113197164482E-3</v>
      </c>
      <c r="S10" s="126" t="s">
        <v>116</v>
      </c>
      <c r="T10" s="126" t="s">
        <v>117</v>
      </c>
      <c r="U10" s="135">
        <f>U9^(1/5)-1</f>
        <v>0.12351289571830493</v>
      </c>
      <c r="V10" s="135">
        <f>V9^(1/5)-1</f>
        <v>0.12154094485903855</v>
      </c>
    </row>
    <row r="11" spans="1:31">
      <c r="A11" s="2">
        <v>39994</v>
      </c>
      <c r="B11">
        <f>EXP(SUM('Adjusted Quarterly Return'!B85:B104))</f>
        <v>1.3288132565674804</v>
      </c>
      <c r="C11">
        <f>EXP(SUM('Adjusted Quarterly Return'!C85:C104))</f>
        <v>0.23687513270010807</v>
      </c>
      <c r="D11">
        <f>EXP(SUM('Adjusted Quarterly Return'!D85:D104))</f>
        <v>2.6267441180635616</v>
      </c>
      <c r="E11">
        <f>EXP(SUM('Adjusted Quarterly Return'!E85:E104))</f>
        <v>0.30119144937805675</v>
      </c>
      <c r="F11">
        <f>EXP(SUM('Adjusted Quarterly Return'!F85:F104))</f>
        <v>0.22029552294941515</v>
      </c>
      <c r="G11">
        <f>EXP(SUM('Adjusted Quarterly Return'!G85:G104))</f>
        <v>0.60440286369686247</v>
      </c>
      <c r="H11">
        <f>EXP(SUM('Adjusted Quarterly Return'!H85:H104))</f>
        <v>3.5580612345974973</v>
      </c>
      <c r="I11">
        <f>EXP(SUM('Adjusted Quarterly Return'!I85:I104))</f>
        <v>17.293677176003655</v>
      </c>
      <c r="J11">
        <f>EXP(SUM('Adjusted Quarterly Return'!J85:J104))</f>
        <v>0.79658190385626093</v>
      </c>
      <c r="K11">
        <f>EXP(SUM('Adjusted Quarterly Return'!K85:K104))</f>
        <v>0.73259734669348697</v>
      </c>
      <c r="L11">
        <f>EXP(SUM('Adjusted Quarterly Return'!L85:L104))</f>
        <v>1.0900489554926907</v>
      </c>
      <c r="M11">
        <f t="shared" si="0"/>
        <v>1.5055657097241288</v>
      </c>
      <c r="N11">
        <f t="shared" si="1"/>
        <v>1.3919392837776565</v>
      </c>
      <c r="O11">
        <f t="shared" si="2"/>
        <v>8.5275360080817153E-2</v>
      </c>
      <c r="P11">
        <f t="shared" si="3"/>
        <v>6.8375839842415465E-2</v>
      </c>
      <c r="Q11">
        <f t="shared" si="4"/>
        <v>1.6899520238401688E-2</v>
      </c>
      <c r="S11" s="126" t="s">
        <v>49</v>
      </c>
      <c r="T11" s="126" t="s">
        <v>115</v>
      </c>
      <c r="U11" s="126">
        <f>(U10-U15)/U17</f>
        <v>7.0704048187425386E-2</v>
      </c>
      <c r="V11" s="126">
        <f>(V10-V15)/V17</f>
        <v>5.7992521106551967E-2</v>
      </c>
    </row>
    <row r="12" spans="1:31">
      <c r="A12" s="2">
        <v>40086</v>
      </c>
      <c r="B12">
        <f>EXP(SUM('Adjusted Quarterly Return'!B86:B105))</f>
        <v>1.200205567663349</v>
      </c>
      <c r="C12">
        <f>EXP(SUM('Adjusted Quarterly Return'!C86:C105))</f>
        <v>0.19009475449587587</v>
      </c>
      <c r="D12">
        <f>EXP(SUM('Adjusted Quarterly Return'!D86:D105))</f>
        <v>2.3418480551245073</v>
      </c>
      <c r="E12">
        <f>EXP(SUM('Adjusted Quarterly Return'!E86:E105))</f>
        <v>0.18942012311392525</v>
      </c>
      <c r="F12">
        <f>EXP(SUM('Adjusted Quarterly Return'!F86:F105))</f>
        <v>0.13811451470149014</v>
      </c>
      <c r="G12">
        <f>EXP(SUM('Adjusted Quarterly Return'!G86:G105))</f>
        <v>0.25270036447265815</v>
      </c>
      <c r="H12">
        <f>EXP(SUM('Adjusted Quarterly Return'!H86:H105))</f>
        <v>3.6426744596978629</v>
      </c>
      <c r="I12">
        <f>EXP(SUM('Adjusted Quarterly Return'!I86:I105))</f>
        <v>7.9214544415094403</v>
      </c>
      <c r="J12">
        <f>EXP(SUM('Adjusted Quarterly Return'!J86:J105))</f>
        <v>0.81138305333078042</v>
      </c>
      <c r="K12">
        <f>EXP(SUM('Adjusted Quarterly Return'!K86:K105))</f>
        <v>0.7661758665332371</v>
      </c>
      <c r="L12">
        <f>EXP(SUM('Adjusted Quarterly Return'!L86:L105))</f>
        <v>1.0771761156317847</v>
      </c>
      <c r="M12">
        <f t="shared" si="0"/>
        <v>1.17443995149689</v>
      </c>
      <c r="N12">
        <f t="shared" si="1"/>
        <v>1.0521605805334751</v>
      </c>
      <c r="O12">
        <f t="shared" si="2"/>
        <v>3.2680944479105856E-2</v>
      </c>
      <c r="P12">
        <f t="shared" si="3"/>
        <v>1.0221030663594588E-2</v>
      </c>
      <c r="Q12">
        <f t="shared" si="4"/>
        <v>2.2459913815511268E-2</v>
      </c>
      <c r="S12" s="126" t="s">
        <v>118</v>
      </c>
      <c r="T12" s="126" t="s">
        <v>119</v>
      </c>
      <c r="U12" s="135">
        <f>COUNTIF(O4:O67,"&lt;0")/COUNT(O4:O67)</f>
        <v>0.34375</v>
      </c>
      <c r="V12" s="135">
        <f>COUNTIF(P4:P67,"&lt;0")/COUNT(P4:P67)</f>
        <v>0.390625</v>
      </c>
    </row>
    <row r="13" spans="1:31">
      <c r="A13" s="2">
        <v>40178</v>
      </c>
      <c r="B13">
        <f>EXP(SUM('Adjusted Quarterly Return'!B87:B106))</f>
        <v>1.3292215491144519</v>
      </c>
      <c r="C13">
        <f>EXP(SUM('Adjusted Quarterly Return'!C87:C106))</f>
        <v>0.17308136819143269</v>
      </c>
      <c r="D13">
        <f>EXP(SUM('Adjusted Quarterly Return'!D87:D106))</f>
        <v>2.7959391417367176</v>
      </c>
      <c r="E13">
        <f>EXP(SUM('Adjusted Quarterly Return'!E87:E106))</f>
        <v>0.14756856082805206</v>
      </c>
      <c r="F13">
        <f>EXP(SUM('Adjusted Quarterly Return'!F87:F106))</f>
        <v>0.11463976446313333</v>
      </c>
      <c r="G13">
        <f>EXP(SUM('Adjusted Quarterly Return'!G87:G106))</f>
        <v>0.19730093122339792</v>
      </c>
      <c r="H13">
        <f>EXP(SUM('Adjusted Quarterly Return'!H87:H106))</f>
        <v>3.460402511304268</v>
      </c>
      <c r="I13">
        <f>EXP(SUM('Adjusted Quarterly Return'!I87:I106))</f>
        <v>4.0996878562261987</v>
      </c>
      <c r="J13">
        <f>EXP(SUM('Adjusted Quarterly Return'!J87:J106))</f>
        <v>0.7700764248704145</v>
      </c>
      <c r="K13">
        <f>EXP(SUM('Adjusted Quarterly Return'!K87:K106))</f>
        <v>0.75942569030456042</v>
      </c>
      <c r="L13">
        <f>EXP(SUM('Adjusted Quarterly Return'!L87:L106))</f>
        <v>1.0543384760923029</v>
      </c>
      <c r="M13">
        <f t="shared" si="0"/>
        <v>1.0594270041118381</v>
      </c>
      <c r="N13">
        <f t="shared" si="1"/>
        <v>0.96014230252709809</v>
      </c>
      <c r="O13">
        <f t="shared" si="2"/>
        <v>1.161254811405632E-2</v>
      </c>
      <c r="P13">
        <f t="shared" si="3"/>
        <v>-8.1017571603031469E-3</v>
      </c>
      <c r="Q13">
        <f t="shared" si="4"/>
        <v>1.9714305274359467E-2</v>
      </c>
      <c r="S13" s="126" t="s">
        <v>120</v>
      </c>
      <c r="T13" s="126" t="s">
        <v>121</v>
      </c>
      <c r="U13" s="135">
        <f>STDEV(Q4:Q67)</f>
        <v>1.2524025850735705E-2</v>
      </c>
      <c r="V13" s="126"/>
    </row>
    <row r="14" spans="1:31">
      <c r="A14" s="2">
        <v>40268</v>
      </c>
      <c r="B14">
        <f>EXP(SUM('Adjusted Quarterly Return'!B88:B107))</f>
        <v>1.565285717615668</v>
      </c>
      <c r="C14">
        <f>EXP(SUM('Adjusted Quarterly Return'!C88:C107))</f>
        <v>0.18448340228902488</v>
      </c>
      <c r="D14">
        <f>EXP(SUM('Adjusted Quarterly Return'!D88:D107))</f>
        <v>3.4820055340071394</v>
      </c>
      <c r="E14">
        <f>EXP(SUM('Adjusted Quarterly Return'!E88:E107))</f>
        <v>0.20196959674689272</v>
      </c>
      <c r="F14">
        <f>EXP(SUM('Adjusted Quarterly Return'!F88:F107))</f>
        <v>0.14336578218096341</v>
      </c>
      <c r="G14">
        <f>EXP(SUM('Adjusted Quarterly Return'!G88:G107))</f>
        <v>0.14174832556299005</v>
      </c>
      <c r="H14">
        <f>EXP(SUM('Adjusted Quarterly Return'!H88:H107))</f>
        <v>2.7347205251778548</v>
      </c>
      <c r="I14">
        <f>EXP(SUM('Adjusted Quarterly Return'!I88:I107))</f>
        <v>2.6007309812538701</v>
      </c>
      <c r="J14">
        <f>EXP(SUM('Adjusted Quarterly Return'!J88:J107))</f>
        <v>0.75427955445450301</v>
      </c>
      <c r="K14">
        <f>EXP(SUM('Adjusted Quarterly Return'!K88:K107))</f>
        <v>0.78582498423608294</v>
      </c>
      <c r="L14">
        <f>EXP(SUM('Adjusted Quarterly Return'!L88:L107))</f>
        <v>1.0332334647612882</v>
      </c>
      <c r="M14">
        <f t="shared" si="0"/>
        <v>1.0101167634915491</v>
      </c>
      <c r="N14">
        <f t="shared" si="1"/>
        <v>0.97322889638762644</v>
      </c>
      <c r="O14">
        <f t="shared" si="2"/>
        <v>2.0152141378440014E-3</v>
      </c>
      <c r="P14">
        <f t="shared" si="3"/>
        <v>-5.4124946574550803E-3</v>
      </c>
      <c r="Q14">
        <f t="shared" si="4"/>
        <v>7.4277087952990817E-3</v>
      </c>
      <c r="S14" s="126" t="s">
        <v>122</v>
      </c>
      <c r="T14" s="126" t="s">
        <v>119</v>
      </c>
      <c r="U14" s="135">
        <f>SUM(X6,Z6,AA6)</f>
        <v>0.15355641517827917</v>
      </c>
      <c r="V14" s="135">
        <f>SUM(X5,Z5,AA5)</f>
        <v>0.12</v>
      </c>
    </row>
    <row r="15" spans="1:31">
      <c r="A15" s="2">
        <v>40359</v>
      </c>
      <c r="B15">
        <f>EXP(SUM('Adjusted Quarterly Return'!B89:B108))</f>
        <v>1.3557648858279778</v>
      </c>
      <c r="C15">
        <f>EXP(SUM('Adjusted Quarterly Return'!C89:C108))</f>
        <v>0.19386316829686959</v>
      </c>
      <c r="D15">
        <f>EXP(SUM('Adjusted Quarterly Return'!D89:D108))</f>
        <v>3.3093273720979588</v>
      </c>
      <c r="E15">
        <f>EXP(SUM('Adjusted Quarterly Return'!E89:E108))</f>
        <v>0.22296137364654037</v>
      </c>
      <c r="F15">
        <f>EXP(SUM('Adjusted Quarterly Return'!F89:F108))</f>
        <v>0.14756361548676353</v>
      </c>
      <c r="G15">
        <f>EXP(SUM('Adjusted Quarterly Return'!G89:G108))</f>
        <v>0.11574076413953588</v>
      </c>
      <c r="H15">
        <f>EXP(SUM('Adjusted Quarterly Return'!H89:H108))</f>
        <v>2.0918580425595894</v>
      </c>
      <c r="I15">
        <f>EXP(SUM('Adjusted Quarterly Return'!I89:I108))</f>
        <v>2.551186204907808</v>
      </c>
      <c r="J15">
        <f>EXP(SUM('Adjusted Quarterly Return'!J89:J108))</f>
        <v>0.75478344932562969</v>
      </c>
      <c r="K15">
        <f>EXP(SUM('Adjusted Quarterly Return'!K89:K108))</f>
        <v>0.77802584664788654</v>
      </c>
      <c r="L15">
        <f>EXP(SUM('Adjusted Quarterly Return'!L89:L108))</f>
        <v>1.0152838688895087</v>
      </c>
      <c r="M15">
        <f t="shared" si="0"/>
        <v>0.9061393004152497</v>
      </c>
      <c r="N15">
        <f t="shared" si="1"/>
        <v>0.890812037535332</v>
      </c>
      <c r="O15">
        <f t="shared" si="2"/>
        <v>-1.9519426417102137E-2</v>
      </c>
      <c r="P15">
        <f t="shared" si="3"/>
        <v>-2.2859046996381638E-2</v>
      </c>
      <c r="Q15">
        <f t="shared" si="4"/>
        <v>3.3396205792795008E-3</v>
      </c>
      <c r="S15" s="126" t="s">
        <v>123</v>
      </c>
      <c r="T15" s="126" t="s">
        <v>124</v>
      </c>
      <c r="U15" s="135">
        <f>AD6</f>
        <v>0.02</v>
      </c>
      <c r="V15" s="135">
        <f>AD5</f>
        <v>0.03</v>
      </c>
    </row>
    <row r="16" spans="1:31">
      <c r="A16" s="2">
        <v>40451</v>
      </c>
      <c r="B16">
        <f>EXP(SUM('Adjusted Quarterly Return'!B90:B109))</f>
        <v>0.95999365506693346</v>
      </c>
      <c r="C16">
        <f>EXP(SUM('Adjusted Quarterly Return'!C90:C109))</f>
        <v>0.16595245659380706</v>
      </c>
      <c r="D16">
        <f>EXP(SUM('Adjusted Quarterly Return'!D90:D109))</f>
        <v>2.4583279267197922</v>
      </c>
      <c r="E16">
        <f>EXP(SUM('Adjusted Quarterly Return'!E90:E109))</f>
        <v>0.20102797603240163</v>
      </c>
      <c r="F16">
        <f>EXP(SUM('Adjusted Quarterly Return'!F90:F109))</f>
        <v>0.11833241222211158</v>
      </c>
      <c r="G16">
        <f>EXP(SUM('Adjusted Quarterly Return'!G90:G109))</f>
        <v>9.0337262157165726E-2</v>
      </c>
      <c r="H16">
        <f>EXP(SUM('Adjusted Quarterly Return'!H90:H109))</f>
        <v>1.6461466700003986</v>
      </c>
      <c r="I16">
        <f>EXP(SUM('Adjusted Quarterly Return'!I90:I109))</f>
        <v>2.0692467784792958</v>
      </c>
      <c r="J16">
        <f>EXP(SUM('Adjusted Quarterly Return'!J90:J109))</f>
        <v>0.76689535775053375</v>
      </c>
      <c r="K16">
        <f>EXP(SUM('Adjusted Quarterly Return'!K90:K109))</f>
        <v>0.80088822893894307</v>
      </c>
      <c r="L16">
        <f>EXP(SUM('Adjusted Quarterly Return'!L90:L109))</f>
        <v>1.001319655481026</v>
      </c>
      <c r="M16">
        <f>SUMPRODUCT(B16:L16,$T$6:$AD$6)</f>
        <v>0.74724606284367623</v>
      </c>
      <c r="N16">
        <f t="shared" si="1"/>
        <v>0.72789470779297016</v>
      </c>
      <c r="O16">
        <f>M16^(1/5)-1</f>
        <v>-5.6606831329575336E-2</v>
      </c>
      <c r="P16">
        <f t="shared" si="3"/>
        <v>-6.1544438540907853E-2</v>
      </c>
      <c r="Q16">
        <f t="shared" si="4"/>
        <v>4.9376072113325176E-3</v>
      </c>
      <c r="S16" s="126" t="s">
        <v>127</v>
      </c>
      <c r="T16" s="139">
        <v>1</v>
      </c>
      <c r="U16" s="135">
        <f>SUM(T6:AD6)</f>
        <v>1.0000000000000324</v>
      </c>
      <c r="V16" s="139">
        <f>SUM(T5:AD5)</f>
        <v>1.0000000000000002</v>
      </c>
    </row>
    <row r="17" spans="1:30">
      <c r="A17" s="2">
        <v>40543</v>
      </c>
      <c r="B17">
        <f>EXP(SUM('Adjusted Quarterly Return'!B91:B110))</f>
        <v>0.74805496058238941</v>
      </c>
      <c r="C17">
        <f>EXP(SUM('Adjusted Quarterly Return'!C91:C110))</f>
        <v>0.13721874330488446</v>
      </c>
      <c r="D17">
        <f>EXP(SUM('Adjusted Quarterly Return'!D91:D110))</f>
        <v>1.6611327908490445</v>
      </c>
      <c r="E17">
        <f>EXP(SUM('Adjusted Quarterly Return'!E91:E110))</f>
        <v>0.18248029211508693</v>
      </c>
      <c r="F17">
        <f>EXP(SUM('Adjusted Quarterly Return'!F91:F110))</f>
        <v>0.10371394514010913</v>
      </c>
      <c r="G17">
        <f>EXP(SUM('Adjusted Quarterly Return'!G91:G110))</f>
        <v>6.1459978061770254E-2</v>
      </c>
      <c r="H17">
        <f>EXP(SUM('Adjusted Quarterly Return'!H91:H110))</f>
        <v>1.4417473940411014</v>
      </c>
      <c r="I17">
        <f>EXP(SUM('Adjusted Quarterly Return'!I91:I110))</f>
        <v>1.6339035919535789</v>
      </c>
      <c r="J17">
        <f>EXP(SUM('Adjusted Quarterly Return'!J91:J110))</f>
        <v>0.76868051155649642</v>
      </c>
      <c r="K17">
        <f>EXP(SUM('Adjusted Quarterly Return'!K91:K110))</f>
        <v>0.82246689021804509</v>
      </c>
      <c r="L17">
        <f>EXP(SUM('Adjusted Quarterly Return'!L91:L110))</f>
        <v>0.99059798452070957</v>
      </c>
      <c r="M17">
        <f t="shared" si="0"/>
        <v>0.64570344785138944</v>
      </c>
      <c r="N17">
        <f t="shared" si="1"/>
        <v>0.62284571234768737</v>
      </c>
      <c r="O17">
        <f t="shared" si="2"/>
        <v>-8.3765541437505586E-2</v>
      </c>
      <c r="P17">
        <f t="shared" si="3"/>
        <v>-9.0346288511544581E-2</v>
      </c>
      <c r="Q17">
        <f t="shared" si="4"/>
        <v>6.5807470740389951E-3</v>
      </c>
      <c r="S17" s="151" t="s">
        <v>141</v>
      </c>
      <c r="T17" s="152"/>
      <c r="U17" s="153">
        <f>STDEVA(M4:M67)</f>
        <v>1.4640306795999631</v>
      </c>
      <c r="V17" s="153">
        <f>STDEVA(N4:N67)</f>
        <v>1.5784956941404</v>
      </c>
    </row>
    <row r="18" spans="1:30">
      <c r="A18" s="2">
        <v>40633</v>
      </c>
      <c r="B18">
        <f>EXP(SUM('Adjusted Quarterly Return'!B92:B111))</f>
        <v>0.55167329226407469</v>
      </c>
      <c r="C18">
        <f>EXP(SUM('Adjusted Quarterly Return'!C92:C111))</f>
        <v>0.10426684440284938</v>
      </c>
      <c r="D18">
        <f>EXP(SUM('Adjusted Quarterly Return'!D92:D111))</f>
        <v>0.9572836980084779</v>
      </c>
      <c r="E18">
        <f>EXP(SUM('Adjusted Quarterly Return'!E92:E111))</f>
        <v>0.13032922026448465</v>
      </c>
      <c r="F18">
        <f>EXP(SUM('Adjusted Quarterly Return'!F92:F111))</f>
        <v>9.1255671074327416E-2</v>
      </c>
      <c r="G18">
        <f>EXP(SUM('Adjusted Quarterly Return'!G92:G111))</f>
        <v>6.0741864295786041E-2</v>
      </c>
      <c r="H18">
        <f>EXP(SUM('Adjusted Quarterly Return'!H92:H111))</f>
        <v>1.5755089943328822</v>
      </c>
      <c r="I18">
        <f>EXP(SUM('Adjusted Quarterly Return'!I92:I111))</f>
        <v>1.1498860732441072</v>
      </c>
      <c r="J18">
        <f>EXP(SUM('Adjusted Quarterly Return'!J92:J111))</f>
        <v>0.76958397506967702</v>
      </c>
      <c r="K18">
        <f>EXP(SUM('Adjusted Quarterly Return'!K92:K111))</f>
        <v>0.84394816661510796</v>
      </c>
      <c r="L18">
        <f>EXP(SUM('Adjusted Quarterly Return'!L92:L111))</f>
        <v>0.98141215698118189</v>
      </c>
      <c r="M18">
        <f t="shared" si="0"/>
        <v>0.57821787490761922</v>
      </c>
      <c r="N18">
        <f t="shared" si="1"/>
        <v>0.5334894857956356</v>
      </c>
      <c r="O18">
        <f t="shared" si="2"/>
        <v>-0.10377242385641217</v>
      </c>
      <c r="P18">
        <f t="shared" si="3"/>
        <v>-0.11808816058393534</v>
      </c>
      <c r="Q18">
        <f t="shared" si="4"/>
        <v>1.4315736727523176E-2</v>
      </c>
    </row>
    <row r="19" spans="1:30">
      <c r="A19" s="2">
        <v>40724</v>
      </c>
      <c r="B19">
        <f>EXP(SUM('Adjusted Quarterly Return'!B93:B112))</f>
        <v>0.47973664457317367</v>
      </c>
      <c r="C19">
        <f>EXP(SUM('Adjusted Quarterly Return'!C93:C112))</f>
        <v>8.7923655452407795E-2</v>
      </c>
      <c r="D19">
        <f>EXP(SUM('Adjusted Quarterly Return'!D93:D112))</f>
        <v>0.65258349674612415</v>
      </c>
      <c r="E19">
        <f>EXP(SUM('Adjusted Quarterly Return'!E93:E112))</f>
        <v>0.11493966683320286</v>
      </c>
      <c r="F19">
        <f>EXP(SUM('Adjusted Quarterly Return'!F93:F112))</f>
        <v>8.1466717401584052E-2</v>
      </c>
      <c r="G19">
        <f>EXP(SUM('Adjusted Quarterly Return'!G93:G112))</f>
        <v>5.1312082112039248E-2</v>
      </c>
      <c r="H19">
        <f>EXP(SUM('Adjusted Quarterly Return'!H93:H112))</f>
        <v>1.8166832435128477</v>
      </c>
      <c r="I19">
        <f>EXP(SUM('Adjusted Quarterly Return'!I93:I112))</f>
        <v>0.75269974334699952</v>
      </c>
      <c r="J19">
        <f>EXP(SUM('Adjusted Quarterly Return'!J93:J112))</f>
        <v>0.78618153509408162</v>
      </c>
      <c r="K19">
        <f>EXP(SUM('Adjusted Quarterly Return'!K93:K112))</f>
        <v>0.90178142066839728</v>
      </c>
      <c r="L19">
        <f>EXP(SUM('Adjusted Quarterly Return'!L93:L112))</f>
        <v>0.97378733016658414</v>
      </c>
      <c r="M19">
        <f t="shared" si="0"/>
        <v>0.5710851657210102</v>
      </c>
      <c r="N19">
        <f t="shared" si="1"/>
        <v>0.50696888985639543</v>
      </c>
      <c r="O19">
        <f t="shared" si="2"/>
        <v>-0.10599453040712015</v>
      </c>
      <c r="P19">
        <f t="shared" si="3"/>
        <v>-0.12703614543100128</v>
      </c>
      <c r="Q19">
        <f t="shared" si="4"/>
        <v>2.1041615023881133E-2</v>
      </c>
      <c r="S19" s="126"/>
      <c r="T19" s="126"/>
    </row>
    <row r="20" spans="1:30">
      <c r="A20" s="2">
        <v>40816</v>
      </c>
      <c r="B20">
        <f>EXP(SUM('Adjusted Quarterly Return'!B94:B113))</f>
        <v>0.37319068231276592</v>
      </c>
      <c r="C20">
        <f>EXP(SUM('Adjusted Quarterly Return'!C94:C113))</f>
        <v>7.0832062380583816E-2</v>
      </c>
      <c r="D20">
        <f>EXP(SUM('Adjusted Quarterly Return'!D94:D113))</f>
        <v>0.43823838742523763</v>
      </c>
      <c r="E20">
        <f>EXP(SUM('Adjusted Quarterly Return'!E94:E113))</f>
        <v>8.6092322064710888E-2</v>
      </c>
      <c r="F20">
        <f>EXP(SUM('Adjusted Quarterly Return'!F94:F113))</f>
        <v>5.9999938026941799E-2</v>
      </c>
      <c r="G20">
        <f>EXP(SUM('Adjusted Quarterly Return'!G94:G113))</f>
        <v>6.3797893913260018E-2</v>
      </c>
      <c r="H20">
        <f>EXP(SUM('Adjusted Quarterly Return'!H94:H113))</f>
        <v>1.8728936123666768</v>
      </c>
      <c r="I20">
        <f>EXP(SUM('Adjusted Quarterly Return'!I94:I113))</f>
        <v>0.55457300264677378</v>
      </c>
      <c r="J20">
        <f>EXP(SUM('Adjusted Quarterly Return'!J94:J113))</f>
        <v>0.82041441023140416</v>
      </c>
      <c r="K20">
        <f>EXP(SUM('Adjusted Quarterly Return'!K94:K113))</f>
        <v>0.9336117880889182</v>
      </c>
      <c r="L20">
        <f>EXP(SUM('Adjusted Quarterly Return'!L94:L113))</f>
        <v>0.96550626692631103</v>
      </c>
      <c r="M20">
        <f t="shared" si="0"/>
        <v>0.54693111624406265</v>
      </c>
      <c r="N20">
        <f t="shared" si="1"/>
        <v>0.4711823922613354</v>
      </c>
      <c r="O20">
        <f t="shared" si="2"/>
        <v>-0.11368821007272123</v>
      </c>
      <c r="P20">
        <f t="shared" si="3"/>
        <v>-0.13972399316318129</v>
      </c>
      <c r="Q20">
        <f t="shared" si="4"/>
        <v>2.6035783090460063E-2</v>
      </c>
      <c r="S20" s="126"/>
      <c r="U20" s="230">
        <f>U12</f>
        <v>0.34375</v>
      </c>
    </row>
    <row r="21" spans="1:30">
      <c r="A21" s="2">
        <v>40907</v>
      </c>
      <c r="B21">
        <f>EXP(SUM('Adjusted Quarterly Return'!B95:B114))</f>
        <v>0.26529226766254943</v>
      </c>
      <c r="C21">
        <f>EXP(SUM('Adjusted Quarterly Return'!C95:C114))</f>
        <v>5.9569247904746721E-2</v>
      </c>
      <c r="D21">
        <f>EXP(SUM('Adjusted Quarterly Return'!D95:D114))</f>
        <v>0.28925177958587556</v>
      </c>
      <c r="E21">
        <f>EXP(SUM('Adjusted Quarterly Return'!E95:E114))</f>
        <v>6.5410701629089657E-2</v>
      </c>
      <c r="F21">
        <f>EXP(SUM('Adjusted Quarterly Return'!F95:F114))</f>
        <v>4.2029056949874952E-2</v>
      </c>
      <c r="G21">
        <f>EXP(SUM('Adjusted Quarterly Return'!G95:G114))</f>
        <v>7.7757858745884409E-2</v>
      </c>
      <c r="H21">
        <f>EXP(SUM('Adjusted Quarterly Return'!H95:H114))</f>
        <v>1.9440303206961063</v>
      </c>
      <c r="I21">
        <f>EXP(SUM('Adjusted Quarterly Return'!I95:I114))</f>
        <v>0.40185067922716994</v>
      </c>
      <c r="J21">
        <f>EXP(SUM('Adjusted Quarterly Return'!J95:J114))</f>
        <v>0.89081554638436511</v>
      </c>
      <c r="K21">
        <f>EXP(SUM('Adjusted Quarterly Return'!K95:K114))</f>
        <v>0.99237326121776714</v>
      </c>
      <c r="L21">
        <f>EXP(SUM('Adjusted Quarterly Return'!L95:L114))</f>
        <v>0.95568870893836955</v>
      </c>
      <c r="M21">
        <f t="shared" si="0"/>
        <v>0.53788039346936511</v>
      </c>
      <c r="N21">
        <f t="shared" si="1"/>
        <v>0.44911765004991766</v>
      </c>
      <c r="O21">
        <f t="shared" si="2"/>
        <v>-0.11664119399730599</v>
      </c>
      <c r="P21">
        <f t="shared" si="3"/>
        <v>-0.14793637673323146</v>
      </c>
      <c r="Q21">
        <f t="shared" si="4"/>
        <v>3.1295182735925464E-2</v>
      </c>
      <c r="S21" s="126"/>
      <c r="T21" s="126"/>
    </row>
    <row r="22" spans="1:30">
      <c r="A22" s="2">
        <v>40998</v>
      </c>
      <c r="B22">
        <f>EXP(SUM('Adjusted Quarterly Return'!B96:B115))</f>
        <v>0.20103119203110101</v>
      </c>
      <c r="C22">
        <f>EXP(SUM('Adjusted Quarterly Return'!C96:C115))</f>
        <v>5.872736705932436E-2</v>
      </c>
      <c r="D22">
        <f>EXP(SUM('Adjusted Quarterly Return'!D96:D115))</f>
        <v>0.2477130450067471</v>
      </c>
      <c r="E22">
        <f>EXP(SUM('Adjusted Quarterly Return'!E96:E115))</f>
        <v>6.0095955929093198E-2</v>
      </c>
      <c r="F22">
        <f>EXP(SUM('Adjusted Quarterly Return'!F96:F115))</f>
        <v>3.1486192905247644E-2</v>
      </c>
      <c r="G22">
        <f>EXP(SUM('Adjusted Quarterly Return'!G96:G115))</f>
        <v>8.9342140418832303E-2</v>
      </c>
      <c r="H22">
        <f>EXP(SUM('Adjusted Quarterly Return'!H96:H115))</f>
        <v>1.9263808884748568</v>
      </c>
      <c r="I22">
        <f>EXP(SUM('Adjusted Quarterly Return'!I96:I115))</f>
        <v>0.32380299539392304</v>
      </c>
      <c r="J22">
        <f>EXP(SUM('Adjusted Quarterly Return'!J96:J115))</f>
        <v>0.94875418447384663</v>
      </c>
      <c r="K22">
        <f>EXP(SUM('Adjusted Quarterly Return'!K96:K115))</f>
        <v>1.0487769644203166</v>
      </c>
      <c r="L22">
        <f>EXP(SUM('Adjusted Quarterly Return'!L96:L115))</f>
        <v>0.94312591119431155</v>
      </c>
      <c r="M22">
        <f t="shared" si="0"/>
        <v>0.53495686730855974</v>
      </c>
      <c r="N22">
        <f t="shared" si="1"/>
        <v>0.44171236006591741</v>
      </c>
      <c r="O22">
        <f t="shared" si="2"/>
        <v>-0.11760354758944924</v>
      </c>
      <c r="P22">
        <f t="shared" si="3"/>
        <v>-0.15076494974626076</v>
      </c>
      <c r="Q22">
        <f t="shared" si="4"/>
        <v>3.3161402156811515E-2</v>
      </c>
      <c r="S22" s="126"/>
      <c r="T22" s="126"/>
    </row>
    <row r="23" spans="1:30">
      <c r="A23" s="2">
        <v>41089</v>
      </c>
      <c r="B23">
        <f>EXP(SUM('Adjusted Quarterly Return'!B97:B116))</f>
        <v>0.14247359079214578</v>
      </c>
      <c r="C23">
        <f>EXP(SUM('Adjusted Quarterly Return'!C97:C116))</f>
        <v>5.3714611041032367E-2</v>
      </c>
      <c r="D23">
        <f>EXP(SUM('Adjusted Quarterly Return'!D97:D116))</f>
        <v>0.16719908693402188</v>
      </c>
      <c r="E23">
        <f>EXP(SUM('Adjusted Quarterly Return'!E97:E116))</f>
        <v>6.2499966876066501E-2</v>
      </c>
      <c r="F23">
        <f>EXP(SUM('Adjusted Quarterly Return'!F97:F116))</f>
        <v>2.6504472682725707E-2</v>
      </c>
      <c r="G23">
        <f>EXP(SUM('Adjusted Quarterly Return'!G97:G116))</f>
        <v>0.10708667946268408</v>
      </c>
      <c r="H23">
        <f>EXP(SUM('Adjusted Quarterly Return'!H97:H116))</f>
        <v>1.8350025279196154</v>
      </c>
      <c r="I23">
        <f>EXP(SUM('Adjusted Quarterly Return'!I97:I116))</f>
        <v>0.25522796714514584</v>
      </c>
      <c r="J23">
        <f>EXP(SUM('Adjusted Quarterly Return'!J97:J116))</f>
        <v>1.0321198533448255</v>
      </c>
      <c r="K23">
        <f>EXP(SUM('Adjusted Quarterly Return'!K97:K116))</f>
        <v>1.1121518706557645</v>
      </c>
      <c r="L23">
        <f>EXP(SUM('Adjusted Quarterly Return'!L97:L116))</f>
        <v>0.92701611623805213</v>
      </c>
      <c r="M23">
        <f t="shared" si="0"/>
        <v>0.52918421251435965</v>
      </c>
      <c r="N23">
        <f t="shared" si="1"/>
        <v>0.43599787392468281</v>
      </c>
      <c r="O23">
        <f t="shared" si="2"/>
        <v>-0.11951618779020612</v>
      </c>
      <c r="P23">
        <f t="shared" si="3"/>
        <v>-0.15297374095217231</v>
      </c>
      <c r="Q23">
        <f t="shared" si="4"/>
        <v>3.3457553161966191E-2</v>
      </c>
      <c r="S23" s="126"/>
      <c r="T23" s="126"/>
    </row>
    <row r="24" spans="1:30">
      <c r="A24" s="2">
        <v>41180</v>
      </c>
      <c r="B24">
        <f>EXP(SUM('Adjusted Quarterly Return'!B98:B117))</f>
        <v>0.11930652962499083</v>
      </c>
      <c r="C24">
        <f>EXP(SUM('Adjusted Quarterly Return'!C98:C117))</f>
        <v>6.0391178058703109E-2</v>
      </c>
      <c r="D24">
        <f>EXP(SUM('Adjusted Quarterly Return'!D98:D117))</f>
        <v>0.13131978842498634</v>
      </c>
      <c r="E24">
        <f>EXP(SUM('Adjusted Quarterly Return'!E98:E117))</f>
        <v>8.1183885222620225E-2</v>
      </c>
      <c r="F24">
        <f>EXP(SUM('Adjusted Quarterly Return'!F98:F117))</f>
        <v>2.8616122144043386E-2</v>
      </c>
      <c r="G24">
        <f>EXP(SUM('Adjusted Quarterly Return'!G98:G117))</f>
        <v>0.11826200902718978</v>
      </c>
      <c r="H24">
        <f>EXP(SUM('Adjusted Quarterly Return'!H98:H117))</f>
        <v>1.6945844603015425</v>
      </c>
      <c r="I24">
        <f>EXP(SUM('Adjusted Quarterly Return'!I98:I117))</f>
        <v>0.22508114714429067</v>
      </c>
      <c r="J24">
        <f>EXP(SUM('Adjusted Quarterly Return'!J98:J117))</f>
        <v>1.0969569539341044</v>
      </c>
      <c r="K24">
        <f>EXP(SUM('Adjusted Quarterly Return'!K98:K117))</f>
        <v>1.1692615048164832</v>
      </c>
      <c r="L24">
        <f>EXP(SUM('Adjusted Quarterly Return'!L98:L117))</f>
        <v>0.90700769901542033</v>
      </c>
      <c r="M24">
        <f t="shared" si="0"/>
        <v>0.52811840702467383</v>
      </c>
      <c r="N24">
        <f t="shared" si="1"/>
        <v>0.44049518983358432</v>
      </c>
      <c r="O24">
        <f t="shared" si="2"/>
        <v>-0.11987114222318918</v>
      </c>
      <c r="P24">
        <f t="shared" si="3"/>
        <v>-0.15123349214541582</v>
      </c>
      <c r="Q24">
        <f t="shared" si="4"/>
        <v>3.136234992222664E-2</v>
      </c>
      <c r="S24" s="126"/>
      <c r="T24" s="126"/>
    </row>
    <row r="25" spans="1:30">
      <c r="A25" s="2">
        <v>41274</v>
      </c>
      <c r="B25">
        <f>EXP(SUM('Adjusted Quarterly Return'!B99:B118))</f>
        <v>0.12450498637897194</v>
      </c>
      <c r="C25">
        <f>EXP(SUM('Adjusted Quarterly Return'!C99:C118))</f>
        <v>7.1384540932430601E-2</v>
      </c>
      <c r="D25">
        <f>EXP(SUM('Adjusted Quarterly Return'!D99:D118))</f>
        <v>0.12077271078909479</v>
      </c>
      <c r="E25">
        <f>EXP(SUM('Adjusted Quarterly Return'!E99:E118))</f>
        <v>0.12405464962976435</v>
      </c>
      <c r="F25">
        <f>EXP(SUM('Adjusted Quarterly Return'!F99:F118))</f>
        <v>4.2878598505941452E-2</v>
      </c>
      <c r="G25">
        <f>EXP(SUM('Adjusted Quarterly Return'!G99:G118))</f>
        <v>9.6879416009881106E-2</v>
      </c>
      <c r="H25">
        <f>EXP(SUM('Adjusted Quarterly Return'!H99:H118))</f>
        <v>1.4389090627547785</v>
      </c>
      <c r="I25">
        <f>EXP(SUM('Adjusted Quarterly Return'!I99:I118))</f>
        <v>0.20659901786234741</v>
      </c>
      <c r="J25">
        <f>EXP(SUM('Adjusted Quarterly Return'!J99:J118))</f>
        <v>1.14448017491947</v>
      </c>
      <c r="K25">
        <f>EXP(SUM('Adjusted Quarterly Return'!K99:K118))</f>
        <v>1.2052798682765939</v>
      </c>
      <c r="L25">
        <f>EXP(SUM('Adjusted Quarterly Return'!L99:L118))</f>
        <v>0.88230072409581517</v>
      </c>
      <c r="M25">
        <f t="shared" si="0"/>
        <v>0.51967203387133232</v>
      </c>
      <c r="N25">
        <f t="shared" si="1"/>
        <v>0.44670963206976572</v>
      </c>
      <c r="O25">
        <f t="shared" si="2"/>
        <v>-0.12270456567467181</v>
      </c>
      <c r="P25">
        <f t="shared" si="3"/>
        <v>-0.14885203842054318</v>
      </c>
      <c r="Q25">
        <f t="shared" si="4"/>
        <v>2.614747274587137E-2</v>
      </c>
      <c r="S25" s="126"/>
      <c r="T25" s="126"/>
    </row>
    <row r="26" spans="1:30">
      <c r="A26" s="2">
        <v>41362</v>
      </c>
      <c r="B26">
        <f>EXP(SUM('Adjusted Quarterly Return'!B100:B119))</f>
        <v>0.16595346074045406</v>
      </c>
      <c r="C26">
        <f>EXP(SUM('Adjusted Quarterly Return'!C100:C119))</f>
        <v>9.2364733680558836E-2</v>
      </c>
      <c r="D26">
        <f>EXP(SUM('Adjusted Quarterly Return'!D100:D119))</f>
        <v>0.11372274531914942</v>
      </c>
      <c r="E26">
        <f>EXP(SUM('Adjusted Quarterly Return'!E100:E119))</f>
        <v>0.1976232216884424</v>
      </c>
      <c r="F26">
        <f>EXP(SUM('Adjusted Quarterly Return'!F100:F119))</f>
        <v>7.5552047081399787E-2</v>
      </c>
      <c r="G26">
        <f>EXP(SUM('Adjusted Quarterly Return'!G100:G119))</f>
        <v>7.3041583867044985E-2</v>
      </c>
      <c r="H26">
        <f>EXP(SUM('Adjusted Quarterly Return'!H100:H119))</f>
        <v>1.299879442104952</v>
      </c>
      <c r="I26">
        <f>EXP(SUM('Adjusted Quarterly Return'!I100:I119))</f>
        <v>0.19906323069417409</v>
      </c>
      <c r="J26">
        <f>EXP(SUM('Adjusted Quarterly Return'!J100:J119))</f>
        <v>1.1763890109682444</v>
      </c>
      <c r="K26">
        <f>EXP(SUM('Adjusted Quarterly Return'!K100:K119))</f>
        <v>1.2128247417630782</v>
      </c>
      <c r="L26">
        <f>EXP(SUM('Adjusted Quarterly Return'!L100:L119))</f>
        <v>0.85277987433779567</v>
      </c>
      <c r="M26">
        <f t="shared" si="0"/>
        <v>0.53019732906926142</v>
      </c>
      <c r="N26">
        <f t="shared" si="1"/>
        <v>0.46706488130360352</v>
      </c>
      <c r="O26">
        <f t="shared" si="2"/>
        <v>-0.1191793106216007</v>
      </c>
      <c r="P26">
        <f t="shared" si="3"/>
        <v>-0.14123281136413524</v>
      </c>
      <c r="Q26">
        <f t="shared" si="4"/>
        <v>2.2053500742534538E-2</v>
      </c>
      <c r="S26" s="126"/>
      <c r="T26" s="139"/>
      <c r="AC26">
        <v>0.1</v>
      </c>
      <c r="AD26">
        <v>0.02</v>
      </c>
    </row>
    <row r="27" spans="1:30">
      <c r="A27" s="2">
        <v>41453</v>
      </c>
      <c r="B27">
        <f>EXP(SUM('Adjusted Quarterly Return'!B101:B120))</f>
        <v>0.2396651567024127</v>
      </c>
      <c r="C27">
        <f>EXP(SUM('Adjusted Quarterly Return'!C101:C120))</f>
        <v>0.15874993110507127</v>
      </c>
      <c r="D27">
        <f>EXP(SUM('Adjusted Quarterly Return'!D101:D120))</f>
        <v>0.14294958042428649</v>
      </c>
      <c r="E27">
        <f>EXP(SUM('Adjusted Quarterly Return'!E101:E120))</f>
        <v>0.33820624251191894</v>
      </c>
      <c r="F27">
        <f>EXP(SUM('Adjusted Quarterly Return'!F101:F120))</f>
        <v>0.14133992357543043</v>
      </c>
      <c r="G27">
        <f>EXP(SUM('Adjusted Quarterly Return'!G101:G120))</f>
        <v>4.8321765436922737E-2</v>
      </c>
      <c r="H27">
        <f>EXP(SUM('Adjusted Quarterly Return'!H101:H120))</f>
        <v>1.1199441765091631</v>
      </c>
      <c r="I27">
        <f>EXP(SUM('Adjusted Quarterly Return'!I101:I120))</f>
        <v>0.22990245815119298</v>
      </c>
      <c r="J27">
        <f>EXP(SUM('Adjusted Quarterly Return'!J101:J120))</f>
        <v>1.1572167502597948</v>
      </c>
      <c r="K27">
        <f>EXP(SUM('Adjusted Quarterly Return'!K101:K120))</f>
        <v>1.1732915652881004</v>
      </c>
      <c r="L27">
        <f>EXP(SUM('Adjusted Quarterly Return'!L101:L120))</f>
        <v>0.8188436189389604</v>
      </c>
      <c r="M27">
        <f t="shared" si="0"/>
        <v>0.55075962664783717</v>
      </c>
      <c r="N27">
        <f t="shared" si="1"/>
        <v>0.50086197745365746</v>
      </c>
      <c r="O27">
        <f t="shared" si="2"/>
        <v>-0.11245083577614767</v>
      </c>
      <c r="P27">
        <f t="shared" si="3"/>
        <v>-0.12914948549043492</v>
      </c>
      <c r="Q27">
        <f t="shared" si="4"/>
        <v>1.669864971428725E-2</v>
      </c>
    </row>
    <row r="28" spans="1:30">
      <c r="A28" s="2">
        <v>41547</v>
      </c>
      <c r="B28">
        <f>EXP(SUM('Adjusted Quarterly Return'!B102:B121))</f>
        <v>0.40146537200547006</v>
      </c>
      <c r="C28">
        <f>EXP(SUM('Adjusted Quarterly Return'!C102:C121))</f>
        <v>0.26438505948668373</v>
      </c>
      <c r="D28">
        <f>EXP(SUM('Adjusted Quarterly Return'!D102:D121))</f>
        <v>0.20806158336228142</v>
      </c>
      <c r="E28">
        <f>EXP(SUM('Adjusted Quarterly Return'!E102:E121))</f>
        <v>0.48103782819811564</v>
      </c>
      <c r="F28">
        <f>EXP(SUM('Adjusted Quarterly Return'!F102:F121))</f>
        <v>0.26002839331656635</v>
      </c>
      <c r="G28">
        <f>EXP(SUM('Adjusted Quarterly Return'!G102:G121))</f>
        <v>3.9621340190750955E-2</v>
      </c>
      <c r="H28">
        <f>EXP(SUM('Adjusted Quarterly Return'!H102:H121))</f>
        <v>1.0514787900468274</v>
      </c>
      <c r="I28">
        <f>EXP(SUM('Adjusted Quarterly Return'!I102:I121))</f>
        <v>0.26408791668269077</v>
      </c>
      <c r="J28">
        <f>EXP(SUM('Adjusted Quarterly Return'!J102:J121))</f>
        <v>1.0838294824490473</v>
      </c>
      <c r="K28">
        <f>EXP(SUM('Adjusted Quarterly Return'!K102:K121))</f>
        <v>1.1294002528337035</v>
      </c>
      <c r="L28">
        <f>EXP(SUM('Adjusted Quarterly Return'!L102:L121))</f>
        <v>0.78211101387556647</v>
      </c>
      <c r="M28">
        <f t="shared" si="0"/>
        <v>0.60175461952047271</v>
      </c>
      <c r="N28">
        <f t="shared" si="1"/>
        <v>0.5665461606938389</v>
      </c>
      <c r="O28">
        <f t="shared" si="2"/>
        <v>-9.6592094624617486E-2</v>
      </c>
      <c r="P28">
        <f t="shared" si="3"/>
        <v>-0.10742018750686888</v>
      </c>
      <c r="Q28">
        <f t="shared" si="4"/>
        <v>1.0828092882251394E-2</v>
      </c>
    </row>
    <row r="29" spans="1:30">
      <c r="A29" s="2">
        <v>41639</v>
      </c>
      <c r="B29">
        <f>EXP(SUM('Adjusted Quarterly Return'!B103:B122))</f>
        <v>0.71746829024308811</v>
      </c>
      <c r="C29">
        <f>EXP(SUM('Adjusted Quarterly Return'!C103:C122))</f>
        <v>0.54674791901872488</v>
      </c>
      <c r="D29">
        <f>EXP(SUM('Adjusted Quarterly Return'!D103:D122))</f>
        <v>0.35866106741307896</v>
      </c>
      <c r="E29">
        <f>EXP(SUM('Adjusted Quarterly Return'!E103:E122))</f>
        <v>0.793791097815437</v>
      </c>
      <c r="F29">
        <f>EXP(SUM('Adjusted Quarterly Return'!F103:F122))</f>
        <v>0.50152647462524924</v>
      </c>
      <c r="G29">
        <f>EXP(SUM('Adjusted Quarterly Return'!G103:G122))</f>
        <v>6.3546003636294937E-2</v>
      </c>
      <c r="H29">
        <f>EXP(SUM('Adjusted Quarterly Return'!H103:H122))</f>
        <v>0.99248306416340804</v>
      </c>
      <c r="I29">
        <f>EXP(SUM('Adjusted Quarterly Return'!I103:I122))</f>
        <v>0.3804684635807602</v>
      </c>
      <c r="J29">
        <f>EXP(SUM('Adjusted Quarterly Return'!J103:J122))</f>
        <v>0.95205143890959032</v>
      </c>
      <c r="K29">
        <f>EXP(SUM('Adjusted Quarterly Return'!K103:K122))</f>
        <v>1.0534552699422113</v>
      </c>
      <c r="L29">
        <f>EXP(SUM('Adjusted Quarterly Return'!L103:L122))</f>
        <v>0.74593905396427884</v>
      </c>
      <c r="M29">
        <f t="shared" si="0"/>
        <v>0.73815331829792985</v>
      </c>
      <c r="N29">
        <f t="shared" si="1"/>
        <v>0.7252823949962377</v>
      </c>
      <c r="O29">
        <f t="shared" si="2"/>
        <v>-5.8913994429429017E-2</v>
      </c>
      <c r="P29">
        <f t="shared" si="3"/>
        <v>-6.2219004885986529E-2</v>
      </c>
      <c r="Q29">
        <f t="shared" si="4"/>
        <v>3.3050104565575111E-3</v>
      </c>
    </row>
    <row r="30" spans="1:30">
      <c r="A30" s="2">
        <v>41729</v>
      </c>
      <c r="B30">
        <f>EXP(SUM('Adjusted Quarterly Return'!B104:B123))</f>
        <v>1.0804137421460795</v>
      </c>
      <c r="C30">
        <f>EXP(SUM('Adjusted Quarterly Return'!C104:C123))</f>
        <v>0.98348647722954552</v>
      </c>
      <c r="D30">
        <f>EXP(SUM('Adjusted Quarterly Return'!D104:D123))</f>
        <v>0.54324110682470883</v>
      </c>
      <c r="E30">
        <f>EXP(SUM('Adjusted Quarterly Return'!E104:E123))</f>
        <v>1.4464636475879686</v>
      </c>
      <c r="F30">
        <f>EXP(SUM('Adjusted Quarterly Return'!F104:F123))</f>
        <v>0.95603693352090224</v>
      </c>
      <c r="G30">
        <f>EXP(SUM('Adjusted Quarterly Return'!G104:G123))</f>
        <v>0.11192323628420681</v>
      </c>
      <c r="H30">
        <f>EXP(SUM('Adjusted Quarterly Return'!H104:H123))</f>
        <v>0.8777066070972569</v>
      </c>
      <c r="I30">
        <f>EXP(SUM('Adjusted Quarterly Return'!I104:I123))</f>
        <v>0.57686207187904281</v>
      </c>
      <c r="J30">
        <f>EXP(SUM('Adjusted Quarterly Return'!J104:J123))</f>
        <v>0.86597500039421826</v>
      </c>
      <c r="K30">
        <f>EXP(SUM('Adjusted Quarterly Return'!K104:K123))</f>
        <v>1.0189824837855066</v>
      </c>
      <c r="L30">
        <f>EXP(SUM('Adjusted Quarterly Return'!L104:L123))</f>
        <v>0.71719853978656511</v>
      </c>
      <c r="M30">
        <f t="shared" si="0"/>
        <v>0.97000310620337316</v>
      </c>
      <c r="N30">
        <f t="shared" si="1"/>
        <v>0.97986561355185187</v>
      </c>
      <c r="O30">
        <f t="shared" si="2"/>
        <v>-6.0726872879952598E-3</v>
      </c>
      <c r="P30">
        <f t="shared" si="3"/>
        <v>-4.0597061716660665E-3</v>
      </c>
      <c r="Q30">
        <f t="shared" si="4"/>
        <v>-2.0129811163291933E-3</v>
      </c>
    </row>
    <row r="31" spans="1:30">
      <c r="A31" s="2">
        <v>41820</v>
      </c>
      <c r="B31">
        <f>EXP(SUM('Adjusted Quarterly Return'!B105:B124))</f>
        <v>1.5501515613467514</v>
      </c>
      <c r="C31">
        <f>EXP(SUM('Adjusted Quarterly Return'!C105:C124))</f>
        <v>1.4192864430319583</v>
      </c>
      <c r="D31">
        <f>EXP(SUM('Adjusted Quarterly Return'!D105:D124))</f>
        <v>0.70133199683904979</v>
      </c>
      <c r="E31">
        <f>EXP(SUM('Adjusted Quarterly Return'!E105:E124))</f>
        <v>2.2004822531285004</v>
      </c>
      <c r="F31">
        <f>EXP(SUM('Adjusted Quarterly Return'!F105:F124))</f>
        <v>1.6764812638044038</v>
      </c>
      <c r="G31">
        <f>EXP(SUM('Adjusted Quarterly Return'!G105:G124))</f>
        <v>0.20233008539455499</v>
      </c>
      <c r="H31">
        <f>EXP(SUM('Adjusted Quarterly Return'!H105:H124))</f>
        <v>0.85129694611272655</v>
      </c>
      <c r="I31">
        <f>EXP(SUM('Adjusted Quarterly Return'!I105:I124))</f>
        <v>0.84795452663471949</v>
      </c>
      <c r="J31">
        <f>EXP(SUM('Adjusted Quarterly Return'!J105:J124))</f>
        <v>0.82591877538565195</v>
      </c>
      <c r="K31">
        <f>EXP(SUM('Adjusted Quarterly Return'!K105:K124))</f>
        <v>0.99686189496446975</v>
      </c>
      <c r="L31">
        <f>EXP(SUM('Adjusted Quarterly Return'!L105:L124))</f>
        <v>0.69744193387497067</v>
      </c>
      <c r="M31">
        <f t="shared" si="0"/>
        <v>1.2558275256233002</v>
      </c>
      <c r="N31">
        <f t="shared" si="1"/>
        <v>1.2947849269925729</v>
      </c>
      <c r="O31">
        <f t="shared" si="2"/>
        <v>4.6612698155249044E-2</v>
      </c>
      <c r="P31">
        <f t="shared" si="3"/>
        <v>5.3027048981042713E-2</v>
      </c>
      <c r="Q31">
        <f t="shared" si="4"/>
        <v>-6.4143508257936688E-3</v>
      </c>
    </row>
    <row r="32" spans="1:30">
      <c r="A32" s="2">
        <v>41912</v>
      </c>
      <c r="B32">
        <f>EXP(SUM('Adjusted Quarterly Return'!B106:B125))</f>
        <v>1.4874215934280766</v>
      </c>
      <c r="C32">
        <f>EXP(SUM('Adjusted Quarterly Return'!C106:C125))</f>
        <v>1.9666091854320413</v>
      </c>
      <c r="D32">
        <f>EXP(SUM('Adjusted Quarterly Return'!D106:D125))</f>
        <v>0.73789254420928174</v>
      </c>
      <c r="E32">
        <f>EXP(SUM('Adjusted Quarterly Return'!E106:E125))</f>
        <v>3.4621818922181626</v>
      </c>
      <c r="F32">
        <f>EXP(SUM('Adjusted Quarterly Return'!F106:F125))</f>
        <v>2.4039106623782232</v>
      </c>
      <c r="G32">
        <f>EXP(SUM('Adjusted Quarterly Return'!G106:G125))</f>
        <v>0.33019434572232714</v>
      </c>
      <c r="H32">
        <f>EXP(SUM('Adjusted Quarterly Return'!H106:H125))</f>
        <v>0.84097495831539815</v>
      </c>
      <c r="I32">
        <f>EXP(SUM('Adjusted Quarterly Return'!I106:I125))</f>
        <v>1.197883620961129</v>
      </c>
      <c r="J32">
        <f>EXP(SUM('Adjusted Quarterly Return'!J106:J125))</f>
        <v>0.81723900696364193</v>
      </c>
      <c r="K32">
        <f>EXP(SUM('Adjusted Quarterly Return'!K106:K125))</f>
        <v>0.95897933807728009</v>
      </c>
      <c r="L32">
        <f>EXP(SUM('Adjusted Quarterly Return'!L106:L125))</f>
        <v>0.6858845866685076</v>
      </c>
      <c r="M32">
        <f t="shared" si="0"/>
        <v>1.5343768192274221</v>
      </c>
      <c r="N32">
        <f t="shared" si="1"/>
        <v>1.5418818209433089</v>
      </c>
      <c r="O32">
        <f t="shared" si="2"/>
        <v>8.939757887874622E-2</v>
      </c>
      <c r="P32">
        <f t="shared" si="3"/>
        <v>9.0461200436747768E-2</v>
      </c>
      <c r="Q32">
        <f t="shared" si="4"/>
        <v>-1.0636215580015485E-3</v>
      </c>
    </row>
    <row r="33" spans="1:17">
      <c r="A33" s="2">
        <v>42004</v>
      </c>
      <c r="B33">
        <f>EXP(SUM('Adjusted Quarterly Return'!B107:B126))</f>
        <v>1.0881650999485679</v>
      </c>
      <c r="C33">
        <f>EXP(SUM('Adjusted Quarterly Return'!C107:C126))</f>
        <v>2.2609313153730253</v>
      </c>
      <c r="D33">
        <f>EXP(SUM('Adjusted Quarterly Return'!D107:D126))</f>
        <v>0.53880617624008109</v>
      </c>
      <c r="E33">
        <f>EXP(SUM('Adjusted Quarterly Return'!E107:E126))</f>
        <v>4.7025007159759804</v>
      </c>
      <c r="F33">
        <f>EXP(SUM('Adjusted Quarterly Return'!F107:F126))</f>
        <v>2.809382081736882</v>
      </c>
      <c r="G33">
        <f>EXP(SUM('Adjusted Quarterly Return'!G107:G126))</f>
        <v>0.28478002985286588</v>
      </c>
      <c r="H33">
        <f>EXP(SUM('Adjusted Quarterly Return'!H107:H126))</f>
        <v>0.89082654044592136</v>
      </c>
      <c r="I33">
        <f>EXP(SUM('Adjusted Quarterly Return'!I107:I126))</f>
        <v>1.3905572744738952</v>
      </c>
      <c r="J33">
        <f>EXP(SUM('Adjusted Quarterly Return'!J107:J126))</f>
        <v>0.88597304153646916</v>
      </c>
      <c r="K33">
        <f>EXP(SUM('Adjusted Quarterly Return'!K107:K126))</f>
        <v>0.98167990807156436</v>
      </c>
      <c r="L33">
        <f>EXP(SUM('Adjusted Quarterly Return'!L107:L126))</f>
        <v>0.68053841404537696</v>
      </c>
      <c r="M33">
        <f t="shared" si="0"/>
        <v>1.6902734567284312</v>
      </c>
      <c r="N33">
        <f t="shared" si="1"/>
        <v>1.6331078784439546</v>
      </c>
      <c r="O33">
        <f t="shared" si="2"/>
        <v>0.11068624708802233</v>
      </c>
      <c r="P33">
        <f t="shared" si="3"/>
        <v>0.10306974973928806</v>
      </c>
      <c r="Q33">
        <f t="shared" si="4"/>
        <v>7.6164973487342635E-3</v>
      </c>
    </row>
    <row r="34" spans="1:17">
      <c r="A34" s="2">
        <v>42094</v>
      </c>
      <c r="B34">
        <f>EXP(SUM('Adjusted Quarterly Return'!B108:B127))</f>
        <v>0.82777240726989409</v>
      </c>
      <c r="C34">
        <f>EXP(SUM('Adjusted Quarterly Return'!C108:C127))</f>
        <v>2.5836356624124481</v>
      </c>
      <c r="D34">
        <f>EXP(SUM('Adjusted Quarterly Return'!D108:D127))</f>
        <v>0.46306200078002879</v>
      </c>
      <c r="E34">
        <f>EXP(SUM('Adjusted Quarterly Return'!E108:E127))</f>
        <v>4.7841961330003828</v>
      </c>
      <c r="F34">
        <f>EXP(SUM('Adjusted Quarterly Return'!F108:F127))</f>
        <v>2.5972093452772649</v>
      </c>
      <c r="G34">
        <f>EXP(SUM('Adjusted Quarterly Return'!G108:G127))</f>
        <v>0.22656163351628175</v>
      </c>
      <c r="H34">
        <f>EXP(SUM('Adjusted Quarterly Return'!H108:H127))</f>
        <v>1.0761129555189268</v>
      </c>
      <c r="I34">
        <f>EXP(SUM('Adjusted Quarterly Return'!I108:I127))</f>
        <v>1.55104944568234</v>
      </c>
      <c r="J34">
        <f>EXP(SUM('Adjusted Quarterly Return'!J108:J127))</f>
        <v>0.96360846893366991</v>
      </c>
      <c r="K34">
        <f>EXP(SUM('Adjusted Quarterly Return'!K108:K127))</f>
        <v>0.98180469697705541</v>
      </c>
      <c r="L34">
        <f>EXP(SUM('Adjusted Quarterly Return'!L108:L127))</f>
        <v>0.67495218330373752</v>
      </c>
      <c r="M34">
        <f t="shared" si="0"/>
        <v>1.7615680621863803</v>
      </c>
      <c r="N34">
        <f t="shared" si="1"/>
        <v>1.660655603137444</v>
      </c>
      <c r="O34">
        <f t="shared" si="2"/>
        <v>0.11990165270174891</v>
      </c>
      <c r="P34">
        <f t="shared" si="3"/>
        <v>0.10676626998606609</v>
      </c>
      <c r="Q34">
        <f t="shared" si="4"/>
        <v>1.313538271568282E-2</v>
      </c>
    </row>
    <row r="35" spans="1:17">
      <c r="A35" s="2">
        <v>42185</v>
      </c>
      <c r="B35">
        <f>EXP(SUM('Adjusted Quarterly Return'!B109:B128))</f>
        <v>0.76837458041956308</v>
      </c>
      <c r="C35">
        <f>EXP(SUM('Adjusted Quarterly Return'!C109:C128))</f>
        <v>3.130375639132351</v>
      </c>
      <c r="D35">
        <f>EXP(SUM('Adjusted Quarterly Return'!D109:D128))</f>
        <v>0.45732898870909527</v>
      </c>
      <c r="E35">
        <f>EXP(SUM('Adjusted Quarterly Return'!E109:E128))</f>
        <v>4.4730222819499934</v>
      </c>
      <c r="F35">
        <f>EXP(SUM('Adjusted Quarterly Return'!F109:F128))</f>
        <v>2.5802583942820605</v>
      </c>
      <c r="G35">
        <f>EXP(SUM('Adjusted Quarterly Return'!G109:G128))</f>
        <v>0.19910718125185212</v>
      </c>
      <c r="H35">
        <f>EXP(SUM('Adjusted Quarterly Return'!H109:H128))</f>
        <v>1.299095768667218</v>
      </c>
      <c r="I35">
        <f>EXP(SUM('Adjusted Quarterly Return'!I109:I128))</f>
        <v>1.63599248778367</v>
      </c>
      <c r="J35">
        <f>EXP(SUM('Adjusted Quarterly Return'!J109:J128))</f>
        <v>0.9423755215339239</v>
      </c>
      <c r="K35">
        <f>EXP(SUM('Adjusted Quarterly Return'!K109:K128))</f>
        <v>0.93428643406254719</v>
      </c>
      <c r="L35">
        <f>EXP(SUM('Adjusted Quarterly Return'!L109:L128))</f>
        <v>0.66635344201000379</v>
      </c>
      <c r="M35">
        <f t="shared" si="0"/>
        <v>1.8732843033896172</v>
      </c>
      <c r="N35">
        <f t="shared" si="1"/>
        <v>1.7569575088231775</v>
      </c>
      <c r="O35">
        <f t="shared" si="2"/>
        <v>0.13375897708870088</v>
      </c>
      <c r="P35">
        <f t="shared" si="3"/>
        <v>0.1193148141253999</v>
      </c>
      <c r="Q35">
        <f t="shared" si="4"/>
        <v>1.4444162963300977E-2</v>
      </c>
    </row>
    <row r="36" spans="1:17">
      <c r="A36" s="2">
        <v>42277</v>
      </c>
      <c r="B36">
        <f>EXP(SUM('Adjusted Quarterly Return'!B110:B129))</f>
        <v>0.75767045552843504</v>
      </c>
      <c r="C36">
        <f>EXP(SUM('Adjusted Quarterly Return'!C110:C129))</f>
        <v>3.8658336115072389</v>
      </c>
      <c r="D36">
        <f>EXP(SUM('Adjusted Quarterly Return'!D110:D129))</f>
        <v>0.41828903637022241</v>
      </c>
      <c r="E36">
        <f>EXP(SUM('Adjusted Quarterly Return'!E110:E129))</f>
        <v>5.5131333982622222</v>
      </c>
      <c r="F36">
        <f>EXP(SUM('Adjusted Quarterly Return'!F110:F129))</f>
        <v>3.2303825138082676</v>
      </c>
      <c r="G36">
        <f>EXP(SUM('Adjusted Quarterly Return'!G110:G129))</f>
        <v>0.15914145568060653</v>
      </c>
      <c r="H36">
        <f>EXP(SUM('Adjusted Quarterly Return'!H110:H129))</f>
        <v>1.42987067149948</v>
      </c>
      <c r="I36">
        <f>EXP(SUM('Adjusted Quarterly Return'!I110:I129))</f>
        <v>1.7025132502863305</v>
      </c>
      <c r="J36">
        <f>EXP(SUM('Adjusted Quarterly Return'!J110:J129))</f>
        <v>0.93837004086160747</v>
      </c>
      <c r="K36">
        <f>EXP(SUM('Adjusted Quarterly Return'!K110:K129))</f>
        <v>0.88600054159692299</v>
      </c>
      <c r="L36">
        <f>EXP(SUM('Adjusted Quarterly Return'!L110:L129))</f>
        <v>0.65440361998454732</v>
      </c>
      <c r="M36">
        <f t="shared" si="0"/>
        <v>2.1831158626146427</v>
      </c>
      <c r="N36">
        <f t="shared" si="1"/>
        <v>2.03553042812492</v>
      </c>
      <c r="O36">
        <f t="shared" si="2"/>
        <v>0.16900227690073177</v>
      </c>
      <c r="P36">
        <f t="shared" si="3"/>
        <v>0.1527510321839729</v>
      </c>
      <c r="Q36">
        <f t="shared" si="4"/>
        <v>1.6251244716758872E-2</v>
      </c>
    </row>
    <row r="37" spans="1:17">
      <c r="A37" s="2">
        <v>42369</v>
      </c>
      <c r="B37">
        <f>EXP(SUM('Adjusted Quarterly Return'!B111:B130))</f>
        <v>0.76393681430747828</v>
      </c>
      <c r="C37">
        <f>EXP(SUM('Adjusted Quarterly Return'!C111:C130))</f>
        <v>4.4270978100705047</v>
      </c>
      <c r="D37">
        <f>EXP(SUM('Adjusted Quarterly Return'!D111:D130))</f>
        <v>0.38412911027963348</v>
      </c>
      <c r="E37">
        <f>EXP(SUM('Adjusted Quarterly Return'!E111:E130))</f>
        <v>5.7867901593083166</v>
      </c>
      <c r="F37">
        <f>EXP(SUM('Adjusted Quarterly Return'!F111:F130))</f>
        <v>3.6867166801773075</v>
      </c>
      <c r="G37">
        <f>EXP(SUM('Adjusted Quarterly Return'!G111:G130))</f>
        <v>0.13012099510319797</v>
      </c>
      <c r="H37">
        <f>EXP(SUM('Adjusted Quarterly Return'!H111:H130))</f>
        <v>1.4403261559284855</v>
      </c>
      <c r="I37">
        <f>EXP(SUM('Adjusted Quarterly Return'!I111:I130))</f>
        <v>1.9050572805677222</v>
      </c>
      <c r="J37">
        <f>EXP(SUM('Adjusted Quarterly Return'!J111:J130))</f>
        <v>0.90655863730785746</v>
      </c>
      <c r="K37">
        <f>EXP(SUM('Adjusted Quarterly Return'!K111:K130))</f>
        <v>0.83498458743596771</v>
      </c>
      <c r="L37">
        <f>EXP(SUM('Adjusted Quarterly Return'!L111:L130))</f>
        <v>0.63930770143360371</v>
      </c>
      <c r="M37">
        <f t="shared" si="0"/>
        <v>2.3586049749914526</v>
      </c>
      <c r="N37">
        <f t="shared" si="1"/>
        <v>2.2084344159518947</v>
      </c>
      <c r="O37">
        <f t="shared" si="2"/>
        <v>0.1872195568627808</v>
      </c>
      <c r="P37">
        <f t="shared" si="3"/>
        <v>0.17170127175402405</v>
      </c>
      <c r="Q37">
        <f t="shared" si="4"/>
        <v>1.5518285108756746E-2</v>
      </c>
    </row>
    <row r="38" spans="1:17">
      <c r="A38" s="2">
        <v>42460</v>
      </c>
      <c r="B38">
        <f>EXP(SUM('Adjusted Quarterly Return'!B112:B131))</f>
        <v>0.66842714917494372</v>
      </c>
      <c r="C38">
        <f>EXP(SUM('Adjusted Quarterly Return'!C112:C131))</f>
        <v>4.2207313146907506</v>
      </c>
      <c r="D38">
        <f>EXP(SUM('Adjusted Quarterly Return'!D112:D131))</f>
        <v>0.32171668564564826</v>
      </c>
      <c r="E38">
        <f>EXP(SUM('Adjusted Quarterly Return'!E112:E131))</f>
        <v>5.409990110301595</v>
      </c>
      <c r="F38">
        <f>EXP(SUM('Adjusted Quarterly Return'!F112:F131))</f>
        <v>3.8357244931618699</v>
      </c>
      <c r="G38">
        <f>EXP(SUM('Adjusted Quarterly Return'!G112:G131))</f>
        <v>8.8905433748990459E-2</v>
      </c>
      <c r="H38">
        <f>EXP(SUM('Adjusted Quarterly Return'!H112:H131))</f>
        <v>1.2647871924368561</v>
      </c>
      <c r="I38">
        <f>EXP(SUM('Adjusted Quarterly Return'!I112:I131))</f>
        <v>1.9264844990578289</v>
      </c>
      <c r="J38">
        <f>EXP(SUM('Adjusted Quarterly Return'!J112:J131))</f>
        <v>0.86328448946089842</v>
      </c>
      <c r="K38">
        <f>EXP(SUM('Adjusted Quarterly Return'!K112:K131))</f>
        <v>0.81096010445352062</v>
      </c>
      <c r="L38">
        <f>EXP(SUM('Adjusted Quarterly Return'!L112:L131))</f>
        <v>0.62271699567709726</v>
      </c>
      <c r="M38">
        <f t="shared" si="0"/>
        <v>2.2270769588102057</v>
      </c>
      <c r="N38">
        <f t="shared" si="1"/>
        <v>2.0982413626595156</v>
      </c>
      <c r="O38">
        <f t="shared" si="2"/>
        <v>0.17367281371986687</v>
      </c>
      <c r="P38">
        <f t="shared" si="3"/>
        <v>0.15976791230870235</v>
      </c>
      <c r="Q38">
        <f t="shared" si="4"/>
        <v>1.3904901411164516E-2</v>
      </c>
    </row>
    <row r="39" spans="1:17">
      <c r="A39" s="2">
        <v>42551</v>
      </c>
      <c r="B39">
        <f>EXP(SUM('Adjusted Quarterly Return'!B113:B132))</f>
        <v>0.58947728970690327</v>
      </c>
      <c r="C39">
        <f>EXP(SUM('Adjusted Quarterly Return'!C113:C132))</f>
        <v>4.114636124329011</v>
      </c>
      <c r="D39">
        <f>EXP(SUM('Adjusted Quarterly Return'!D113:D132))</f>
        <v>0.291139649128068</v>
      </c>
      <c r="E39">
        <f>EXP(SUM('Adjusted Quarterly Return'!E113:E132))</f>
        <v>6.155627741050413</v>
      </c>
      <c r="F39">
        <f>EXP(SUM('Adjusted Quarterly Return'!F113:F132))</f>
        <v>4.4261762495262946</v>
      </c>
      <c r="G39">
        <f>EXP(SUM('Adjusted Quarterly Return'!G113:G132))</f>
        <v>7.0499755998398903E-2</v>
      </c>
      <c r="H39">
        <f>EXP(SUM('Adjusted Quarterly Return'!H113:H132))</f>
        <v>1.0173302416037624</v>
      </c>
      <c r="I39">
        <f>EXP(SUM('Adjusted Quarterly Return'!I113:I132))</f>
        <v>1.9790766636505934</v>
      </c>
      <c r="J39">
        <f>EXP(SUM('Adjusted Quarterly Return'!J113:J132))</f>
        <v>0.87612580955542396</v>
      </c>
      <c r="K39">
        <f>EXP(SUM('Adjusted Quarterly Return'!K113:K132))</f>
        <v>0.82323823312828959</v>
      </c>
      <c r="L39">
        <f>EXP(SUM('Adjusted Quarterly Return'!L113:L132))</f>
        <v>0.6058442553686757</v>
      </c>
      <c r="M39">
        <f t="shared" si="0"/>
        <v>2.25367527889422</v>
      </c>
      <c r="N39">
        <f t="shared" si="1"/>
        <v>2.127978589865958</v>
      </c>
      <c r="O39">
        <f t="shared" si="2"/>
        <v>0.17646298670065952</v>
      </c>
      <c r="P39">
        <f t="shared" si="3"/>
        <v>0.16303678454883341</v>
      </c>
      <c r="Q39">
        <f t="shared" si="4"/>
        <v>1.3426202151826105E-2</v>
      </c>
    </row>
    <row r="40" spans="1:17">
      <c r="A40" s="2">
        <v>42643</v>
      </c>
      <c r="B40">
        <f>EXP(SUM('Adjusted Quarterly Return'!B114:B133))</f>
        <v>0.72809810866870339</v>
      </c>
      <c r="C40">
        <f>EXP(SUM('Adjusted Quarterly Return'!C114:C133))</f>
        <v>4.4129816602774374</v>
      </c>
      <c r="D40">
        <f>EXP(SUM('Adjusted Quarterly Return'!D114:D133))</f>
        <v>0.36924310790086823</v>
      </c>
      <c r="E40">
        <f>EXP(SUM('Adjusted Quarterly Return'!E114:E133))</f>
        <v>6.7637560105632799</v>
      </c>
      <c r="F40">
        <f>EXP(SUM('Adjusted Quarterly Return'!F114:F133))</f>
        <v>5.7642230432708299</v>
      </c>
      <c r="G40">
        <f>EXP(SUM('Adjusted Quarterly Return'!G114:G133))</f>
        <v>5.6620935564454251E-2</v>
      </c>
      <c r="H40">
        <f>EXP(SUM('Adjusted Quarterly Return'!H114:H133))</f>
        <v>0.91897325281622144</v>
      </c>
      <c r="I40">
        <f>EXP(SUM('Adjusted Quarterly Return'!I114:I133))</f>
        <v>2.1138072352731627</v>
      </c>
      <c r="J40">
        <f>EXP(SUM('Adjusted Quarterly Return'!J114:J133))</f>
        <v>0.84735252017084983</v>
      </c>
      <c r="K40">
        <f>EXP(SUM('Adjusted Quarterly Return'!K114:K133))</f>
        <v>0.82677998673545272</v>
      </c>
      <c r="L40">
        <f>EXP(SUM('Adjusted Quarterly Return'!L114:L133))</f>
        <v>0.58888839377593838</v>
      </c>
      <c r="M40">
        <f t="shared" si="0"/>
        <v>2.4363815880744761</v>
      </c>
      <c r="N40">
        <f t="shared" si="1"/>
        <v>2.3418726514783428</v>
      </c>
      <c r="O40">
        <f t="shared" si="2"/>
        <v>0.19494815151204414</v>
      </c>
      <c r="P40">
        <f t="shared" si="3"/>
        <v>0.18553029112368691</v>
      </c>
      <c r="Q40">
        <f t="shared" si="4"/>
        <v>9.4178603883572354E-3</v>
      </c>
    </row>
    <row r="41" spans="1:17">
      <c r="A41" s="2">
        <v>42734</v>
      </c>
      <c r="B41">
        <f>EXP(SUM('Adjusted Quarterly Return'!B115:B134))</f>
        <v>0.91645931332388708</v>
      </c>
      <c r="C41">
        <f>EXP(SUM('Adjusted Quarterly Return'!C115:C134))</f>
        <v>5.0608753947392344</v>
      </c>
      <c r="D41">
        <f>EXP(SUM('Adjusted Quarterly Return'!D115:D134))</f>
        <v>0.50002930630817166</v>
      </c>
      <c r="E41">
        <f>EXP(SUM('Adjusted Quarterly Return'!E115:E134))</f>
        <v>7.1622800584669859</v>
      </c>
      <c r="F41">
        <f>EXP(SUM('Adjusted Quarterly Return'!F115:F134))</f>
        <v>6.7118883048742521</v>
      </c>
      <c r="G41">
        <f>EXP(SUM('Adjusted Quarterly Return'!G115:G134))</f>
        <v>6.4537447067781306E-2</v>
      </c>
      <c r="H41">
        <f>EXP(SUM('Adjusted Quarterly Return'!H115:H134))</f>
        <v>0.83394994605921391</v>
      </c>
      <c r="I41">
        <f>EXP(SUM('Adjusted Quarterly Return'!I115:I134))</f>
        <v>2.1176189046370077</v>
      </c>
      <c r="J41">
        <f>EXP(SUM('Adjusted Quarterly Return'!J115:J134))</f>
        <v>0.7787370124059777</v>
      </c>
      <c r="K41">
        <f>EXP(SUM('Adjusted Quarterly Return'!K115:K134))</f>
        <v>0.78429529457650671</v>
      </c>
      <c r="L41">
        <f>EXP(SUM('Adjusted Quarterly Return'!L115:L134))</f>
        <v>0.57188391372152148</v>
      </c>
      <c r="M41">
        <f t="shared" si="0"/>
        <v>2.674251362181649</v>
      </c>
      <c r="N41">
        <f t="shared" si="1"/>
        <v>2.6056639425980892</v>
      </c>
      <c r="O41">
        <f t="shared" si="2"/>
        <v>0.21742003642263885</v>
      </c>
      <c r="P41">
        <f t="shared" si="3"/>
        <v>0.21111025258744487</v>
      </c>
      <c r="Q41">
        <f t="shared" si="4"/>
        <v>6.3097838351939828E-3</v>
      </c>
    </row>
    <row r="42" spans="1:17">
      <c r="A42" s="2">
        <v>42825</v>
      </c>
      <c r="B42">
        <f>EXP(SUM('Adjusted Quarterly Return'!B116:B135))</f>
        <v>1.2307158354512977</v>
      </c>
      <c r="C42">
        <f>EXP(SUM('Adjusted Quarterly Return'!C116:C135))</f>
        <v>5.9056736599960491</v>
      </c>
      <c r="D42">
        <f>EXP(SUM('Adjusted Quarterly Return'!D116:D135))</f>
        <v>0.65718975592329276</v>
      </c>
      <c r="E42">
        <f>EXP(SUM('Adjusted Quarterly Return'!E116:E135))</f>
        <v>6.848642215209396</v>
      </c>
      <c r="F42">
        <f>EXP(SUM('Adjusted Quarterly Return'!F116:F135))</f>
        <v>7.1608645456911519</v>
      </c>
      <c r="G42">
        <f>EXP(SUM('Adjusted Quarterly Return'!G116:G135))</f>
        <v>7.55292837202719E-2</v>
      </c>
      <c r="H42">
        <f>EXP(SUM('Adjusted Quarterly Return'!H116:H135))</f>
        <v>0.76774799929854709</v>
      </c>
      <c r="I42">
        <f>EXP(SUM('Adjusted Quarterly Return'!I116:I135))</f>
        <v>2.221647783977077</v>
      </c>
      <c r="J42">
        <f>EXP(SUM('Adjusted Quarterly Return'!J116:J135))</f>
        <v>0.71955455109993349</v>
      </c>
      <c r="K42">
        <f>EXP(SUM('Adjusted Quarterly Return'!K116:K135))</f>
        <v>0.71149123042977291</v>
      </c>
      <c r="L42">
        <f>EXP(SUM('Adjusted Quarterly Return'!L116:L135))</f>
        <v>0.55519369859860535</v>
      </c>
      <c r="M42">
        <f t="shared" si="0"/>
        <v>2.9042639961862702</v>
      </c>
      <c r="N42">
        <f t="shared" si="1"/>
        <v>2.8759766420764712</v>
      </c>
      <c r="O42">
        <f t="shared" si="2"/>
        <v>0.23767670863327583</v>
      </c>
      <c r="P42">
        <f t="shared" si="3"/>
        <v>0.23525628112312935</v>
      </c>
      <c r="Q42">
        <f t="shared" si="4"/>
        <v>2.4204275101464834E-3</v>
      </c>
    </row>
    <row r="43" spans="1:17">
      <c r="A43" s="2">
        <v>42916</v>
      </c>
      <c r="B43">
        <f>EXP(SUM('Adjusted Quarterly Return'!B117:B136))</f>
        <v>1.5370562184830507</v>
      </c>
      <c r="C43">
        <f>EXP(SUM('Adjusted Quarterly Return'!C117:C136))</f>
        <v>6.8990910471077571</v>
      </c>
      <c r="D43">
        <f>EXP(SUM('Adjusted Quarterly Return'!D117:D136))</f>
        <v>0.909258369715093</v>
      </c>
      <c r="E43">
        <f>EXP(SUM('Adjusted Quarterly Return'!E117:E136))</f>
        <v>5.8957720994385037</v>
      </c>
      <c r="F43">
        <f>EXP(SUM('Adjusted Quarterly Return'!F117:F136))</f>
        <v>6.3408842247128465</v>
      </c>
      <c r="G43">
        <f>EXP(SUM('Adjusted Quarterly Return'!G117:G136))</f>
        <v>7.1917004895905301E-2</v>
      </c>
      <c r="H43">
        <f>EXP(SUM('Adjusted Quarterly Return'!H117:H136))</f>
        <v>0.75948244838493861</v>
      </c>
      <c r="I43">
        <f>EXP(SUM('Adjusted Quarterly Return'!I117:I136))</f>
        <v>2.3880960102415254</v>
      </c>
      <c r="J43">
        <f>EXP(SUM('Adjusted Quarterly Return'!J117:J136))</f>
        <v>0.63723841927037772</v>
      </c>
      <c r="K43">
        <f>EXP(SUM('Adjusted Quarterly Return'!K117:K136))</f>
        <v>0.63666415874057636</v>
      </c>
      <c r="L43">
        <f>EXP(SUM('Adjusted Quarterly Return'!L117:L136))</f>
        <v>0.53940210139232414</v>
      </c>
      <c r="M43">
        <f t="shared" si="0"/>
        <v>3.0831778182462961</v>
      </c>
      <c r="N43">
        <f t="shared" si="1"/>
        <v>3.0752417627071043</v>
      </c>
      <c r="O43">
        <f t="shared" si="2"/>
        <v>0.25256339172489883</v>
      </c>
      <c r="P43">
        <f t="shared" si="3"/>
        <v>0.25191791075323056</v>
      </c>
      <c r="Q43">
        <f t="shared" si="4"/>
        <v>6.4548097166827745E-4</v>
      </c>
    </row>
    <row r="44" spans="1:17">
      <c r="A44" s="2">
        <v>43007</v>
      </c>
      <c r="B44">
        <f>EXP(SUM('Adjusted Quarterly Return'!B118:B137))</f>
        <v>1.4696868292787866</v>
      </c>
      <c r="C44">
        <f>EXP(SUM('Adjusted Quarterly Return'!C118:C137))</f>
        <v>7.0078285163634053</v>
      </c>
      <c r="D44">
        <f>EXP(SUM('Adjusted Quarterly Return'!D118:D137))</f>
        <v>1.0070201308707762</v>
      </c>
      <c r="E44">
        <f>EXP(SUM('Adjusted Quarterly Return'!E118:E137))</f>
        <v>4.6336075805641217</v>
      </c>
      <c r="F44">
        <f>EXP(SUM('Adjusted Quarterly Return'!F118:F137))</f>
        <v>4.7930481190117611</v>
      </c>
      <c r="G44">
        <f>EXP(SUM('Adjusted Quarterly Return'!G118:G137))</f>
        <v>6.7665101699496757E-2</v>
      </c>
      <c r="H44">
        <f>EXP(SUM('Adjusted Quarterly Return'!H118:H137))</f>
        <v>0.78413020237026376</v>
      </c>
      <c r="I44">
        <f>EXP(SUM('Adjusted Quarterly Return'!I118:I137))</f>
        <v>2.4886749459856676</v>
      </c>
      <c r="J44">
        <f>EXP(SUM('Adjusted Quarterly Return'!J118:J137))</f>
        <v>0.57483274057863532</v>
      </c>
      <c r="K44">
        <f>EXP(SUM('Adjusted Quarterly Return'!K118:K137))</f>
        <v>0.57879010918349194</v>
      </c>
      <c r="L44">
        <f>EXP(SUM('Adjusted Quarterly Return'!L118:L137))</f>
        <v>0.52559643827873115</v>
      </c>
      <c r="M44">
        <f t="shared" si="0"/>
        <v>2.9292987377856758</v>
      </c>
      <c r="N44">
        <f t="shared" si="1"/>
        <v>2.9101295880940441</v>
      </c>
      <c r="O44">
        <f t="shared" si="2"/>
        <v>0.23980314272708148</v>
      </c>
      <c r="P44">
        <f t="shared" si="3"/>
        <v>0.23817623958303868</v>
      </c>
      <c r="Q44">
        <f t="shared" si="4"/>
        <v>1.6269031440427906E-3</v>
      </c>
    </row>
    <row r="45" spans="1:17">
      <c r="A45" s="2">
        <v>43098</v>
      </c>
      <c r="B45">
        <f>EXP(SUM('Adjusted Quarterly Return'!B119:B138))</f>
        <v>1.3360165736121423</v>
      </c>
      <c r="C45">
        <f>EXP(SUM('Adjusted Quarterly Return'!C119:C138))</f>
        <v>6.9283980183698706</v>
      </c>
      <c r="D45">
        <f>EXP(SUM('Adjusted Quarterly Return'!D119:D138))</f>
        <v>1.117240515690322</v>
      </c>
      <c r="E45">
        <f>EXP(SUM('Adjusted Quarterly Return'!E119:E138))</f>
        <v>3.7330503664051369</v>
      </c>
      <c r="F45">
        <f>EXP(SUM('Adjusted Quarterly Return'!F119:F138))</f>
        <v>3.7009119491968741</v>
      </c>
      <c r="G45">
        <f>EXP(SUM('Adjusted Quarterly Return'!G119:G138))</f>
        <v>6.7054159127736712E-2</v>
      </c>
      <c r="H45">
        <f>EXP(SUM('Adjusted Quarterly Return'!H119:H138))</f>
        <v>0.85906387758886982</v>
      </c>
      <c r="I45">
        <f>EXP(SUM('Adjusted Quarterly Return'!I119:I138))</f>
        <v>2.7198881208379495</v>
      </c>
      <c r="J45">
        <f>EXP(SUM('Adjusted Quarterly Return'!J119:J138))</f>
        <v>0.55207214661803583</v>
      </c>
      <c r="K45">
        <f>EXP(SUM('Adjusted Quarterly Return'!K119:K138))</f>
        <v>0.54518911252951185</v>
      </c>
      <c r="L45">
        <f>EXP(SUM('Adjusted Quarterly Return'!L119:L138))</f>
        <v>0.51406717318295825</v>
      </c>
      <c r="M45">
        <f t="shared" si="0"/>
        <v>2.7815187032572926</v>
      </c>
      <c r="N45">
        <f t="shared" si="1"/>
        <v>2.7460086648109479</v>
      </c>
      <c r="O45">
        <f t="shared" si="2"/>
        <v>0.22703343523105124</v>
      </c>
      <c r="P45">
        <f t="shared" si="3"/>
        <v>0.22388434782414457</v>
      </c>
      <c r="Q45">
        <f t="shared" si="4"/>
        <v>3.1490874069066699E-3</v>
      </c>
    </row>
    <row r="46" spans="1:17">
      <c r="A46" s="2">
        <v>43189</v>
      </c>
      <c r="B46">
        <f>EXP(SUM('Adjusted Quarterly Return'!B120:B139))</f>
        <v>1.0875435497705486</v>
      </c>
      <c r="C46">
        <f>EXP(SUM('Adjusted Quarterly Return'!C120:C139))</f>
        <v>7.0513989636107146</v>
      </c>
      <c r="D46">
        <f>EXP(SUM('Adjusted Quarterly Return'!D120:D139))</f>
        <v>1.4064092260064853</v>
      </c>
      <c r="E46">
        <f>EXP(SUM('Adjusted Quarterly Return'!E120:E139))</f>
        <v>3.0820377654107434</v>
      </c>
      <c r="F46">
        <f>EXP(SUM('Adjusted Quarterly Return'!F120:F139))</f>
        <v>2.7386295768513778</v>
      </c>
      <c r="G46">
        <f>EXP(SUM('Adjusted Quarterly Return'!G120:G139))</f>
        <v>8.0900613896370988E-2</v>
      </c>
      <c r="H46">
        <f>EXP(SUM('Adjusted Quarterly Return'!H120:H139))</f>
        <v>0.91177031346331172</v>
      </c>
      <c r="I46">
        <f>EXP(SUM('Adjusted Quarterly Return'!I120:I139))</f>
        <v>3.0281956244752228</v>
      </c>
      <c r="J46">
        <f>EXP(SUM('Adjusted Quarterly Return'!J120:J139))</f>
        <v>0.53050379959222993</v>
      </c>
      <c r="K46">
        <f>EXP(SUM('Adjusted Quarterly Return'!K120:K139))</f>
        <v>0.51475866131598647</v>
      </c>
      <c r="L46">
        <f>EXP(SUM('Adjusted Quarterly Return'!L120:L139))</f>
        <v>0.50693785910686728</v>
      </c>
      <c r="M46">
        <f t="shared" si="0"/>
        <v>2.6994669792226573</v>
      </c>
      <c r="N46">
        <f t="shared" si="1"/>
        <v>2.6333158457833541</v>
      </c>
      <c r="O46">
        <f t="shared" si="2"/>
        <v>0.21970724603561842</v>
      </c>
      <c r="P46">
        <f t="shared" si="3"/>
        <v>0.21366992592799927</v>
      </c>
      <c r="Q46">
        <f t="shared" si="4"/>
        <v>6.0373201076191485E-3</v>
      </c>
    </row>
    <row r="47" spans="1:17">
      <c r="A47" s="2">
        <v>43280</v>
      </c>
      <c r="B47">
        <f>EXP(SUM('Adjusted Quarterly Return'!B121:B140))</f>
        <v>0.97241935085197784</v>
      </c>
      <c r="C47">
        <f>EXP(SUM('Adjusted Quarterly Return'!C121:C140))</f>
        <v>5.9130748696089341</v>
      </c>
      <c r="D47">
        <f>EXP(SUM('Adjusted Quarterly Return'!D121:D140))</f>
        <v>1.3666598292555314</v>
      </c>
      <c r="E47">
        <f>EXP(SUM('Adjusted Quarterly Return'!E121:E140))</f>
        <v>2.6365483227298463</v>
      </c>
      <c r="F47">
        <f>EXP(SUM('Adjusted Quarterly Return'!F121:F140))</f>
        <v>2.4742385801719426</v>
      </c>
      <c r="G47">
        <f>EXP(SUM('Adjusted Quarterly Return'!G121:G140))</f>
        <v>9.9543577185864873E-2</v>
      </c>
      <c r="H47">
        <f>EXP(SUM('Adjusted Quarterly Return'!H121:H140))</f>
        <v>1.0082767843673359</v>
      </c>
      <c r="I47">
        <f>EXP(SUM('Adjusted Quarterly Return'!I121:I140))</f>
        <v>3.1461222217529259</v>
      </c>
      <c r="J47">
        <f>EXP(SUM('Adjusted Quarterly Return'!J121:J140))</f>
        <v>0.53088141136495681</v>
      </c>
      <c r="K47">
        <f>EXP(SUM('Adjusted Quarterly Return'!K121:K140))</f>
        <v>0.50086553549203805</v>
      </c>
      <c r="L47">
        <f>EXP(SUM('Adjusted Quarterly Return'!L121:L140))</f>
        <v>0.50163448674430167</v>
      </c>
      <c r="M47">
        <f t="shared" si="0"/>
        <v>2.3537784917271072</v>
      </c>
      <c r="N47">
        <f t="shared" si="1"/>
        <v>2.2916907277931782</v>
      </c>
      <c r="O47">
        <f t="shared" si="2"/>
        <v>0.18673327014536767</v>
      </c>
      <c r="P47">
        <f t="shared" si="3"/>
        <v>0.18040543783128093</v>
      </c>
      <c r="Q47">
        <f t="shared" si="4"/>
        <v>6.3278323140867343E-3</v>
      </c>
    </row>
    <row r="48" spans="1:17">
      <c r="A48" s="2">
        <v>43371</v>
      </c>
      <c r="B48">
        <f>EXP(SUM('Adjusted Quarterly Return'!B122:B141))</f>
        <v>0.86584837908010237</v>
      </c>
      <c r="C48">
        <f>EXP(SUM('Adjusted Quarterly Return'!C122:C141))</f>
        <v>5.1832676505006239</v>
      </c>
      <c r="D48">
        <f>EXP(SUM('Adjusted Quarterly Return'!D122:D141))</f>
        <v>1.303601515308503</v>
      </c>
      <c r="E48">
        <f>EXP(SUM('Adjusted Quarterly Return'!E122:E141))</f>
        <v>2.4571312239836418</v>
      </c>
      <c r="F48">
        <f>EXP(SUM('Adjusted Quarterly Return'!F122:F141))</f>
        <v>2.3811678639511435</v>
      </c>
      <c r="G48">
        <f>EXP(SUM('Adjusted Quarterly Return'!G122:G141))</f>
        <v>0.12998890130158675</v>
      </c>
      <c r="H48">
        <f>EXP(SUM('Adjusted Quarterly Return'!H122:H141))</f>
        <v>1.0227499378203719</v>
      </c>
      <c r="I48">
        <f>EXP(SUM('Adjusted Quarterly Return'!I122:I141))</f>
        <v>3.3174125535255214</v>
      </c>
      <c r="J48">
        <f>EXP(SUM('Adjusted Quarterly Return'!J122:J141))</f>
        <v>0.53977032910850364</v>
      </c>
      <c r="K48">
        <f>EXP(SUM('Adjusted Quarterly Return'!K122:K141))</f>
        <v>0.48966031280327699</v>
      </c>
      <c r="L48">
        <f>EXP(SUM('Adjusted Quarterly Return'!L122:L141))</f>
        <v>0.49789518260087251</v>
      </c>
      <c r="M48">
        <f t="shared" si="0"/>
        <v>2.1374721160550045</v>
      </c>
      <c r="N48">
        <f t="shared" si="1"/>
        <v>2.076711554319016</v>
      </c>
      <c r="O48">
        <f t="shared" si="2"/>
        <v>0.16407266615002958</v>
      </c>
      <c r="P48">
        <f t="shared" si="3"/>
        <v>0.15737803468964784</v>
      </c>
      <c r="Q48">
        <f t="shared" si="4"/>
        <v>6.6946314603817392E-3</v>
      </c>
    </row>
    <row r="49" spans="1:17">
      <c r="A49" s="2">
        <v>43465</v>
      </c>
      <c r="B49">
        <f>EXP(SUM('Adjusted Quarterly Return'!B123:B142))</f>
        <v>0.68711312007834369</v>
      </c>
      <c r="C49">
        <f>EXP(SUM('Adjusted Quarterly Return'!C123:C142))</f>
        <v>3.2781444709458682</v>
      </c>
      <c r="D49">
        <f>EXP(SUM('Adjusted Quarterly Return'!D123:D142))</f>
        <v>1.0874422237896344</v>
      </c>
      <c r="E49">
        <f>EXP(SUM('Adjusted Quarterly Return'!E123:E142))</f>
        <v>2.1468374455445005</v>
      </c>
      <c r="F49">
        <f>EXP(SUM('Adjusted Quarterly Return'!F123:F142))</f>
        <v>2.2386090706651665</v>
      </c>
      <c r="G49">
        <f>EXP(SUM('Adjusted Quarterly Return'!G123:G142))</f>
        <v>0.10762327399256968</v>
      </c>
      <c r="H49">
        <f>EXP(SUM('Adjusted Quarterly Return'!H123:H142))</f>
        <v>0.98343947347159399</v>
      </c>
      <c r="I49">
        <f>EXP(SUM('Adjusted Quarterly Return'!I123:I142))</f>
        <v>2.9637041922906309</v>
      </c>
      <c r="J49">
        <f>EXP(SUM('Adjusted Quarterly Return'!J123:J142))</f>
        <v>0.5523328203652903</v>
      </c>
      <c r="K49">
        <f>EXP(SUM('Adjusted Quarterly Return'!K123:K142))</f>
        <v>0.48664029720137897</v>
      </c>
      <c r="L49">
        <f>EXP(SUM('Adjusted Quarterly Return'!L123:L142))</f>
        <v>0.49539774617513299</v>
      </c>
      <c r="M49">
        <f t="shared" si="0"/>
        <v>1.5734566328823758</v>
      </c>
      <c r="N49">
        <f t="shared" si="1"/>
        <v>1.5284091918577112</v>
      </c>
      <c r="O49">
        <f t="shared" si="2"/>
        <v>9.4891175520384952E-2</v>
      </c>
      <c r="P49">
        <f t="shared" si="3"/>
        <v>8.8548862152616703E-2</v>
      </c>
      <c r="Q49">
        <f t="shared" si="4"/>
        <v>6.3423133677682486E-3</v>
      </c>
    </row>
    <row r="50" spans="1:17">
      <c r="A50" s="2">
        <v>43553</v>
      </c>
      <c r="B50">
        <f>EXP(SUM('Adjusted Quarterly Return'!B124:B143))</f>
        <v>0.68043080805472067</v>
      </c>
      <c r="C50">
        <f>EXP(SUM('Adjusted Quarterly Return'!C124:C143))</f>
        <v>2.6385632848018505</v>
      </c>
      <c r="D50">
        <f>EXP(SUM('Adjusted Quarterly Return'!D124:D143))</f>
        <v>0.97495228965326575</v>
      </c>
      <c r="E50">
        <f>EXP(SUM('Adjusted Quarterly Return'!E124:E143))</f>
        <v>2.3614066175457844</v>
      </c>
      <c r="F50">
        <f>EXP(SUM('Adjusted Quarterly Return'!F124:F143))</f>
        <v>2.6595528338789345</v>
      </c>
      <c r="G50">
        <f>EXP(SUM('Adjusted Quarterly Return'!G124:G143))</f>
        <v>9.8305539383331392E-2</v>
      </c>
      <c r="H50">
        <f>EXP(SUM('Adjusted Quarterly Return'!H124:H143))</f>
        <v>0.95698898301786928</v>
      </c>
      <c r="I50">
        <f>EXP(SUM('Adjusted Quarterly Return'!I124:I143))</f>
        <v>2.5568961574663263</v>
      </c>
      <c r="J50">
        <f>EXP(SUM('Adjusted Quarterly Return'!J124:J143))</f>
        <v>0.57427429245130324</v>
      </c>
      <c r="K50">
        <f>EXP(SUM('Adjusted Quarterly Return'!K124:K143))</f>
        <v>0.4910126531849206</v>
      </c>
      <c r="L50">
        <f>EXP(SUM('Adjusted Quarterly Return'!L124:L143))</f>
        <v>0.49165924222112078</v>
      </c>
      <c r="M50">
        <f t="shared" si="0"/>
        <v>1.4280133221773355</v>
      </c>
      <c r="N50">
        <f t="shared" si="1"/>
        <v>1.3960166334765691</v>
      </c>
      <c r="O50">
        <f t="shared" si="2"/>
        <v>7.3856998408251329E-2</v>
      </c>
      <c r="P50">
        <f t="shared" si="3"/>
        <v>6.9001017507285489E-2</v>
      </c>
      <c r="Q50">
        <f t="shared" si="4"/>
        <v>4.8559809009658395E-3</v>
      </c>
    </row>
    <row r="51" spans="1:17">
      <c r="A51" s="2">
        <v>43644</v>
      </c>
      <c r="B51">
        <f>EXP(SUM('Adjusted Quarterly Return'!B125:B144))</f>
        <v>0.64731711782028289</v>
      </c>
      <c r="C51">
        <f>EXP(SUM('Adjusted Quarterly Return'!C125:C144))</f>
        <v>2.4270324555156066</v>
      </c>
      <c r="D51">
        <f>EXP(SUM('Adjusted Quarterly Return'!D125:D144))</f>
        <v>0.93444489050427115</v>
      </c>
      <c r="E51">
        <f>EXP(SUM('Adjusted Quarterly Return'!E125:E144))</f>
        <v>2.4560908631316294</v>
      </c>
      <c r="F51">
        <f>EXP(SUM('Adjusted Quarterly Return'!F125:F144))</f>
        <v>2.7592454915976692</v>
      </c>
      <c r="G51">
        <f>EXP(SUM('Adjusted Quarterly Return'!G125:G144))</f>
        <v>8.5563042307319759E-2</v>
      </c>
      <c r="H51">
        <f>EXP(SUM('Adjusted Quarterly Return'!H125:H144))</f>
        <v>0.88862561154094077</v>
      </c>
      <c r="I51">
        <f>EXP(SUM('Adjusted Quarterly Return'!I125:I144))</f>
        <v>2.2533778510864817</v>
      </c>
      <c r="J51">
        <f>EXP(SUM('Adjusted Quarterly Return'!J125:J144))</f>
        <v>0.59457688380793428</v>
      </c>
      <c r="K51">
        <f>EXP(SUM('Adjusted Quarterly Return'!K125:K144))</f>
        <v>0.48839961809954402</v>
      </c>
      <c r="L51">
        <f>EXP(SUM('Adjusted Quarterly Return'!L125:L144))</f>
        <v>0.48815886449227452</v>
      </c>
      <c r="M51">
        <f t="shared" si="0"/>
        <v>1.3662314109021143</v>
      </c>
      <c r="N51">
        <f t="shared" si="1"/>
        <v>1.3378505285691757</v>
      </c>
      <c r="O51">
        <f t="shared" si="2"/>
        <v>6.4399968894395254E-2</v>
      </c>
      <c r="P51">
        <f t="shared" si="3"/>
        <v>5.994057854613688E-2</v>
      </c>
      <c r="Q51">
        <f t="shared" si="4"/>
        <v>4.4593903482583741E-3</v>
      </c>
    </row>
    <row r="52" spans="1:17">
      <c r="A52" s="2">
        <v>43738</v>
      </c>
      <c r="B52">
        <f>EXP(SUM('Adjusted Quarterly Return'!B126:B145))</f>
        <v>0.69878017485005561</v>
      </c>
      <c r="C52">
        <f>EXP(SUM('Adjusted Quarterly Return'!C126:C145))</f>
        <v>2.1817005955555597</v>
      </c>
      <c r="D52">
        <f>EXP(SUM('Adjusted Quarterly Return'!D126:D145))</f>
        <v>0.87730542984357818</v>
      </c>
      <c r="E52">
        <f>EXP(SUM('Adjusted Quarterly Return'!E126:E145))</f>
        <v>2.6183107935680803</v>
      </c>
      <c r="F52">
        <f>EXP(SUM('Adjusted Quarterly Return'!F126:F145))</f>
        <v>2.8726394676967888</v>
      </c>
      <c r="G52">
        <f>EXP(SUM('Adjusted Quarterly Return'!G126:G145))</f>
        <v>7.8370408645088568E-2</v>
      </c>
      <c r="H52">
        <f>EXP(SUM('Adjusted Quarterly Return'!H126:H145))</f>
        <v>0.85313613999554394</v>
      </c>
      <c r="I52">
        <f>EXP(SUM('Adjusted Quarterly Return'!I126:I145))</f>
        <v>1.853167573618367</v>
      </c>
      <c r="J52">
        <f>EXP(SUM('Adjusted Quarterly Return'!J126:J145))</f>
        <v>0.6256544288169249</v>
      </c>
      <c r="K52">
        <f>EXP(SUM('Adjusted Quarterly Return'!K126:K145))</f>
        <v>0.49675030846951146</v>
      </c>
      <c r="L52">
        <f>EXP(SUM('Adjusted Quarterly Return'!L126:L145))</f>
        <v>0.48373338737948413</v>
      </c>
      <c r="M52">
        <f t="shared" si="0"/>
        <v>1.3201981940741414</v>
      </c>
      <c r="N52">
        <f t="shared" si="1"/>
        <v>1.2987864109579845</v>
      </c>
      <c r="O52">
        <f t="shared" si="2"/>
        <v>5.712861045844897E-2</v>
      </c>
      <c r="P52">
        <f t="shared" si="3"/>
        <v>5.3677113949432309E-2</v>
      </c>
      <c r="Q52">
        <f t="shared" si="4"/>
        <v>3.4514965090166605E-3</v>
      </c>
    </row>
    <row r="53" spans="1:17">
      <c r="A53" s="2">
        <v>43830</v>
      </c>
      <c r="B53">
        <f>EXP(SUM('Adjusted Quarterly Return'!B127:B146))</f>
        <v>0.83282690687426275</v>
      </c>
      <c r="C53">
        <f>EXP(SUM('Adjusted Quarterly Return'!C127:C146))</f>
        <v>2.4908852117541849</v>
      </c>
      <c r="D53">
        <f>EXP(SUM('Adjusted Quarterly Return'!D127:D146))</f>
        <v>0.98641919337128825</v>
      </c>
      <c r="E53">
        <f>EXP(SUM('Adjusted Quarterly Return'!E127:E146))</f>
        <v>2.3791012848590229</v>
      </c>
      <c r="F53">
        <f>EXP(SUM('Adjusted Quarterly Return'!F127:F146))</f>
        <v>2.7126328373465349</v>
      </c>
      <c r="G53">
        <f>EXP(SUM('Adjusted Quarterly Return'!G127:G146))</f>
        <v>0.1224454018774989</v>
      </c>
      <c r="H53">
        <f>EXP(SUM('Adjusted Quarterly Return'!H127:H146))</f>
        <v>0.82976064061936938</v>
      </c>
      <c r="I53">
        <f>EXP(SUM('Adjusted Quarterly Return'!I127:I146))</f>
        <v>1.6379710087446522</v>
      </c>
      <c r="J53">
        <f>EXP(SUM('Adjusted Quarterly Return'!J127:J146))</f>
        <v>0.60986068421058559</v>
      </c>
      <c r="K53">
        <f>EXP(SUM('Adjusted Quarterly Return'!K127:K146))</f>
        <v>0.48121579660003755</v>
      </c>
      <c r="L53">
        <f>EXP(SUM('Adjusted Quarterly Return'!L127:L146))</f>
        <v>0.47790319489366084</v>
      </c>
      <c r="M53">
        <f t="shared" si="0"/>
        <v>1.3845659585952252</v>
      </c>
      <c r="N53">
        <f t="shared" si="1"/>
        <v>1.3739858243163523</v>
      </c>
      <c r="O53">
        <f t="shared" si="2"/>
        <v>6.7241562343691497E-2</v>
      </c>
      <c r="P53">
        <f t="shared" si="3"/>
        <v>6.5605492678244781E-2</v>
      </c>
      <c r="Q53">
        <f t="shared" si="4"/>
        <v>1.6360696654467155E-3</v>
      </c>
    </row>
    <row r="54" spans="1:17">
      <c r="A54" s="2">
        <v>43921</v>
      </c>
      <c r="B54">
        <f>EXP(SUM('Adjusted Quarterly Return'!B128:B147))</f>
        <v>0.62559639456871663</v>
      </c>
      <c r="C54">
        <f>EXP(SUM('Adjusted Quarterly Return'!C128:C147))</f>
        <v>1.9450745120515447</v>
      </c>
      <c r="D54">
        <f>EXP(SUM('Adjusted Quarterly Return'!D128:D147))</f>
        <v>0.75775506389754488</v>
      </c>
      <c r="E54">
        <f>EXP(SUM('Adjusted Quarterly Return'!E128:E147))</f>
        <v>1.3820932267092148</v>
      </c>
      <c r="F54">
        <f>EXP(SUM('Adjusted Quarterly Return'!F128:F147))</f>
        <v>1.4266214438209606</v>
      </c>
      <c r="G54">
        <f>EXP(SUM('Adjusted Quarterly Return'!G128:G147))</f>
        <v>0.11770925415066946</v>
      </c>
      <c r="H54">
        <f>EXP(SUM('Adjusted Quarterly Return'!H128:H147))</f>
        <v>0.81168670612325489</v>
      </c>
      <c r="I54">
        <f>EXP(SUM('Adjusted Quarterly Return'!I128:I147))</f>
        <v>1.2679144283493302</v>
      </c>
      <c r="J54">
        <f>EXP(SUM('Adjusted Quarterly Return'!J128:J147))</f>
        <v>0.58400630668333953</v>
      </c>
      <c r="K54">
        <f>EXP(SUM('Adjusted Quarterly Return'!K128:K147))</f>
        <v>0.45939651852634245</v>
      </c>
      <c r="L54">
        <f>EXP(SUM('Adjusted Quarterly Return'!L128:L147))</f>
        <v>0.47078589846091934</v>
      </c>
      <c r="M54">
        <f t="shared" si="0"/>
        <v>1.0559320941032126</v>
      </c>
      <c r="N54">
        <f t="shared" si="1"/>
        <v>1.0321273020764787</v>
      </c>
      <c r="O54">
        <f t="shared" si="2"/>
        <v>1.0944230369948516E-2</v>
      </c>
      <c r="P54">
        <f t="shared" si="3"/>
        <v>6.3444440984239403E-3</v>
      </c>
      <c r="Q54">
        <f t="shared" si="4"/>
        <v>4.5997862715245752E-3</v>
      </c>
    </row>
    <row r="55" spans="1:17">
      <c r="A55" s="2">
        <v>44012</v>
      </c>
      <c r="B55">
        <f>EXP(SUM('Adjusted Quarterly Return'!B129:B148))</f>
        <v>0.53732896787442352</v>
      </c>
      <c r="C55">
        <f>EXP(SUM('Adjusted Quarterly Return'!C129:C148))</f>
        <v>1.5951558524035385</v>
      </c>
      <c r="D55">
        <f>EXP(SUM('Adjusted Quarterly Return'!D129:D148))</f>
        <v>0.63215097798615338</v>
      </c>
      <c r="E55">
        <f>EXP(SUM('Adjusted Quarterly Return'!E129:E148))</f>
        <v>0.9467602412238012</v>
      </c>
      <c r="F55">
        <f>EXP(SUM('Adjusted Quarterly Return'!F129:F148))</f>
        <v>0.96711548755195087</v>
      </c>
      <c r="G55">
        <f>EXP(SUM('Adjusted Quarterly Return'!G129:G148))</f>
        <v>0.10626942977049612</v>
      </c>
      <c r="H55">
        <f>EXP(SUM('Adjusted Quarterly Return'!H129:H148))</f>
        <v>0.7742827965160417</v>
      </c>
      <c r="I55">
        <f>EXP(SUM('Adjusted Quarterly Return'!I129:I148))</f>
        <v>1.0100617480846363</v>
      </c>
      <c r="J55">
        <f>EXP(SUM('Adjusted Quarterly Return'!J129:J148))</f>
        <v>0.57566290466127557</v>
      </c>
      <c r="K55">
        <f>EXP(SUM('Adjusted Quarterly Return'!K129:K148))</f>
        <v>0.45739301191495613</v>
      </c>
      <c r="L55">
        <f>EXP(SUM('Adjusted Quarterly Return'!L129:L148))</f>
        <v>0.46256926727803732</v>
      </c>
      <c r="M55">
        <f t="shared" si="0"/>
        <v>0.88138709759469747</v>
      </c>
      <c r="N55">
        <f t="shared" si="1"/>
        <v>0.85788214173075406</v>
      </c>
      <c r="O55">
        <f t="shared" si="2"/>
        <v>-2.4935516300347516E-2</v>
      </c>
      <c r="P55">
        <f t="shared" si="3"/>
        <v>-3.0192528889060211E-2</v>
      </c>
      <c r="Q55">
        <f t="shared" si="4"/>
        <v>5.2570125887126951E-3</v>
      </c>
    </row>
    <row r="56" spans="1:17">
      <c r="A56" s="2">
        <v>44104</v>
      </c>
      <c r="B56">
        <f>EXP(SUM('Adjusted Quarterly Return'!B130:B149))</f>
        <v>0.47862954110378148</v>
      </c>
      <c r="C56">
        <f>EXP(SUM('Adjusted Quarterly Return'!C130:C149))</f>
        <v>1.3801799255588805</v>
      </c>
      <c r="D56">
        <f>EXP(SUM('Adjusted Quarterly Return'!D130:D149))</f>
        <v>0.65409409075200564</v>
      </c>
      <c r="E56">
        <f>EXP(SUM('Adjusted Quarterly Return'!E130:E149))</f>
        <v>0.5540236242583314</v>
      </c>
      <c r="F56">
        <f>EXP(SUM('Adjusted Quarterly Return'!F130:F149))</f>
        <v>0.68972127205184042</v>
      </c>
      <c r="G56">
        <f>EXP(SUM('Adjusted Quarterly Return'!G130:G149))</f>
        <v>0.1013991530928337</v>
      </c>
      <c r="H56">
        <f>EXP(SUM('Adjusted Quarterly Return'!H130:H149))</f>
        <v>0.7303060007760187</v>
      </c>
      <c r="I56">
        <f>EXP(SUM('Adjusted Quarterly Return'!I130:I149))</f>
        <v>0.87116988832261955</v>
      </c>
      <c r="J56">
        <f>EXP(SUM('Adjusted Quarterly Return'!J130:J149))</f>
        <v>0.55068880913943108</v>
      </c>
      <c r="K56">
        <f>EXP(SUM('Adjusted Quarterly Return'!K130:K149))</f>
        <v>0.44724987502293129</v>
      </c>
      <c r="L56">
        <f>EXP(SUM('Adjusted Quarterly Return'!L130:L149))</f>
        <v>0.45387094576745501</v>
      </c>
      <c r="M56">
        <f t="shared" si="0"/>
        <v>0.75850027298128042</v>
      </c>
      <c r="N56">
        <f t="shared" si="1"/>
        <v>0.74006248355002602</v>
      </c>
      <c r="O56">
        <f t="shared" si="2"/>
        <v>-5.378212448037889E-2</v>
      </c>
      <c r="P56">
        <f t="shared" si="3"/>
        <v>-5.8427690907304819E-2</v>
      </c>
      <c r="Q56">
        <f t="shared" si="4"/>
        <v>4.6455664269259289E-3</v>
      </c>
    </row>
    <row r="57" spans="1:17">
      <c r="A57" s="2">
        <v>44196</v>
      </c>
      <c r="B57">
        <f>EXP(SUM('Adjusted Quarterly Return'!B131:B150))</f>
        <v>0.46771205076150862</v>
      </c>
      <c r="C57">
        <f>EXP(SUM('Adjusted Quarterly Return'!C131:C150))</f>
        <v>1.2998738070115179</v>
      </c>
      <c r="D57">
        <f>EXP(SUM('Adjusted Quarterly Return'!D131:D150))</f>
        <v>0.73793878617056341</v>
      </c>
      <c r="E57">
        <f>EXP(SUM('Adjusted Quarterly Return'!E131:E150))</f>
        <v>0.41274338078779971</v>
      </c>
      <c r="F57">
        <f>EXP(SUM('Adjusted Quarterly Return'!F131:F150))</f>
        <v>0.5818860856626058</v>
      </c>
      <c r="G57">
        <f>EXP(SUM('Adjusted Quarterly Return'!G131:G150))</f>
        <v>9.5457399944836277E-2</v>
      </c>
      <c r="H57">
        <f>EXP(SUM('Adjusted Quarterly Return'!H131:H150))</f>
        <v>0.71986428267675728</v>
      </c>
      <c r="I57">
        <f>EXP(SUM('Adjusted Quarterly Return'!I131:I150))</f>
        <v>0.77591177868672589</v>
      </c>
      <c r="J57">
        <f>EXP(SUM('Adjusted Quarterly Return'!J131:J150))</f>
        <v>0.5568696632435528</v>
      </c>
      <c r="K57">
        <f>EXP(SUM('Adjusted Quarterly Return'!K131:K150))</f>
        <v>0.45511151750687362</v>
      </c>
      <c r="L57">
        <f>EXP(SUM('Adjusted Quarterly Return'!L131:L150))</f>
        <v>0.44510426299057682</v>
      </c>
      <c r="M57">
        <f t="shared" si="0"/>
        <v>0.71978502036649383</v>
      </c>
      <c r="N57">
        <f t="shared" si="1"/>
        <v>0.7034258772332258</v>
      </c>
      <c r="O57">
        <f t="shared" si="2"/>
        <v>-6.364494191783121E-2</v>
      </c>
      <c r="P57">
        <f t="shared" si="3"/>
        <v>-6.7940433855154914E-2</v>
      </c>
      <c r="Q57">
        <f t="shared" si="4"/>
        <v>4.2954919373237033E-3</v>
      </c>
    </row>
    <row r="58" spans="1:17">
      <c r="A58" s="2">
        <v>44286</v>
      </c>
      <c r="B58">
        <f>EXP(SUM('Adjusted Quarterly Return'!B132:B151))</f>
        <v>0.74679212208400958</v>
      </c>
      <c r="C58">
        <f>EXP(SUM('Adjusted Quarterly Return'!C132:C151))</f>
        <v>1.7187057536465307</v>
      </c>
      <c r="D58">
        <f>EXP(SUM('Adjusted Quarterly Return'!D132:D151))</f>
        <v>1.1010383384956905</v>
      </c>
      <c r="E58">
        <f>EXP(SUM('Adjusted Quarterly Return'!E132:E151))</f>
        <v>0.44384753649079178</v>
      </c>
      <c r="F58">
        <f>EXP(SUM('Adjusted Quarterly Return'!F132:F151))</f>
        <v>0.82887750942796157</v>
      </c>
      <c r="G58">
        <f>EXP(SUM('Adjusted Quarterly Return'!G132:G151))</f>
        <v>0.1571908192514718</v>
      </c>
      <c r="H58">
        <f>EXP(SUM('Adjusted Quarterly Return'!H132:H151))</f>
        <v>0.74489173728897096</v>
      </c>
      <c r="I58">
        <f>EXP(SUM('Adjusted Quarterly Return'!I132:I151))</f>
        <v>0.84998071037066536</v>
      </c>
      <c r="J58">
        <f>EXP(SUM('Adjusted Quarterly Return'!J132:J151))</f>
        <v>0.54516766698209662</v>
      </c>
      <c r="K58">
        <f>EXP(SUM('Adjusted Quarterly Return'!K132:K151))</f>
        <v>0.44518524643741081</v>
      </c>
      <c r="L58">
        <f>EXP(SUM('Adjusted Quarterly Return'!L132:L151))</f>
        <v>0.43576529293505989</v>
      </c>
      <c r="M58">
        <f t="shared" si="0"/>
        <v>0.89573589527153463</v>
      </c>
      <c r="N58">
        <f t="shared" si="1"/>
        <v>0.89996557284564793</v>
      </c>
      <c r="O58">
        <f t="shared" si="2"/>
        <v>-2.1781221278078577E-2</v>
      </c>
      <c r="P58">
        <f t="shared" si="3"/>
        <v>-2.0859128707378938E-2</v>
      </c>
      <c r="Q58">
        <f t="shared" si="4"/>
        <v>-9.2209257069963968E-4</v>
      </c>
    </row>
    <row r="59" spans="1:17">
      <c r="A59" s="2">
        <v>44377</v>
      </c>
      <c r="B59">
        <f>EXP(SUM('Adjusted Quarterly Return'!B133:B152))</f>
        <v>1.0025379183682346</v>
      </c>
      <c r="C59">
        <f>EXP(SUM('Adjusted Quarterly Return'!C133:C152))</f>
        <v>2.2544951777384812</v>
      </c>
      <c r="D59">
        <f>EXP(SUM('Adjusted Quarterly Return'!D133:D152))</f>
        <v>1.6181757112531394</v>
      </c>
      <c r="E59">
        <f>EXP(SUM('Adjusted Quarterly Return'!E133:E152))</f>
        <v>0.45835974485668529</v>
      </c>
      <c r="F59">
        <f>EXP(SUM('Adjusted Quarterly Return'!F133:F152))</f>
        <v>0.91446038420363585</v>
      </c>
      <c r="G59">
        <f>EXP(SUM('Adjusted Quarterly Return'!G133:G152))</f>
        <v>0.31033229672677409</v>
      </c>
      <c r="H59">
        <f>EXP(SUM('Adjusted Quarterly Return'!H133:H152))</f>
        <v>0.87024976614040117</v>
      </c>
      <c r="I59">
        <f>EXP(SUM('Adjusted Quarterly Return'!I133:I152))</f>
        <v>0.94994949586291522</v>
      </c>
      <c r="J59">
        <f>EXP(SUM('Adjusted Quarterly Return'!J133:J152))</f>
        <v>0.49991721302524322</v>
      </c>
      <c r="K59">
        <f>EXP(SUM('Adjusted Quarterly Return'!K133:K152))</f>
        <v>0.40215699504256264</v>
      </c>
      <c r="L59">
        <f>EXP(SUM('Adjusted Quarterly Return'!L133:L152))</f>
        <v>0.42638276176062456</v>
      </c>
      <c r="M59">
        <f>SUMPRODUCT(B59:L59,$T$6:$AD$6)</f>
        <v>1.1009093934578231</v>
      </c>
      <c r="N59">
        <f t="shared" si="1"/>
        <v>1.1114957555568445</v>
      </c>
      <c r="O59">
        <f>M59^(1/5)-1</f>
        <v>1.941334708439002E-2</v>
      </c>
      <c r="P59">
        <f t="shared" si="3"/>
        <v>2.1366388239217438E-2</v>
      </c>
      <c r="Q59">
        <f t="shared" si="4"/>
        <v>-1.9530411548274174E-3</v>
      </c>
    </row>
    <row r="60" spans="1:17">
      <c r="A60" s="2">
        <v>44469</v>
      </c>
      <c r="B60">
        <f>EXP(SUM('Adjusted Quarterly Return'!B134:B153))</f>
        <v>1.2117421210849861</v>
      </c>
      <c r="C60">
        <f>EXP(SUM('Adjusted Quarterly Return'!C134:C153))</f>
        <v>2.9118883344056954</v>
      </c>
      <c r="D60">
        <f>EXP(SUM('Adjusted Quarterly Return'!D134:D153))</f>
        <v>1.7902677108475156</v>
      </c>
      <c r="E60">
        <f>EXP(SUM('Adjusted Quarterly Return'!E134:E153))</f>
        <v>0.57881509005839837</v>
      </c>
      <c r="F60">
        <f>EXP(SUM('Adjusted Quarterly Return'!F134:F153))</f>
        <v>0.99991949252314172</v>
      </c>
      <c r="G60">
        <f>EXP(SUM('Adjusted Quarterly Return'!G134:G153))</f>
        <v>0.66697750784120224</v>
      </c>
      <c r="H60">
        <f>EXP(SUM('Adjusted Quarterly Return'!H134:H153))</f>
        <v>1.0640149475468854</v>
      </c>
      <c r="I60">
        <f>EXP(SUM('Adjusted Quarterly Return'!I134:I153))</f>
        <v>1.150703617272991</v>
      </c>
      <c r="J60">
        <f>EXP(SUM('Adjusted Quarterly Return'!J134:J153))</f>
        <v>0.45499352046015973</v>
      </c>
      <c r="K60">
        <f>EXP(SUM('Adjusted Quarterly Return'!K134:K153))</f>
        <v>0.36317583701817147</v>
      </c>
      <c r="L60">
        <f>EXP(SUM('Adjusted Quarterly Return'!L134:L153))</f>
        <v>0.41733762919426698</v>
      </c>
      <c r="M60">
        <f t="shared" si="0"/>
        <v>1.3440610788112859</v>
      </c>
      <c r="N60">
        <f t="shared" si="1"/>
        <v>1.3459298380950107</v>
      </c>
      <c r="O60">
        <f t="shared" si="2"/>
        <v>6.092284443527296E-2</v>
      </c>
      <c r="P60">
        <f t="shared" si="3"/>
        <v>6.1217698252663988E-2</v>
      </c>
      <c r="Q60">
        <f t="shared" si="4"/>
        <v>-2.9485381739102756E-4</v>
      </c>
    </row>
    <row r="61" spans="1:17">
      <c r="A61" s="2">
        <v>44561</v>
      </c>
      <c r="B61">
        <f>EXP(SUM('Adjusted Quarterly Return'!B135:B154))</f>
        <v>1.2622999009957296</v>
      </c>
      <c r="C61">
        <f>EXP(SUM('Adjusted Quarterly Return'!C135:C154))</f>
        <v>3.5989584754652872</v>
      </c>
      <c r="D61">
        <f>EXP(SUM('Adjusted Quarterly Return'!D135:D154))</f>
        <v>1.6466647804097314</v>
      </c>
      <c r="E61">
        <f>EXP(SUM('Adjusted Quarterly Return'!E135:E154))</f>
        <v>0.80685670619148975</v>
      </c>
      <c r="F61">
        <f>EXP(SUM('Adjusted Quarterly Return'!F135:F154))</f>
        <v>1.1287245696871997</v>
      </c>
      <c r="G61">
        <f>EXP(SUM('Adjusted Quarterly Return'!G135:G154))</f>
        <v>0.96625837950224014</v>
      </c>
      <c r="H61">
        <f>EXP(SUM('Adjusted Quarterly Return'!H135:H154))</f>
        <v>1.211839567548632</v>
      </c>
      <c r="I61">
        <f>EXP(SUM('Adjusted Quarterly Return'!I135:I154))</f>
        <v>1.5026088357834368</v>
      </c>
      <c r="J61">
        <f>EXP(SUM('Adjusted Quarterly Return'!J135:J154))</f>
        <v>0.42411492270379292</v>
      </c>
      <c r="K61">
        <f>EXP(SUM('Adjusted Quarterly Return'!K135:K154))</f>
        <v>0.33359714747289115</v>
      </c>
      <c r="L61">
        <f>EXP(SUM('Adjusted Quarterly Return'!L135:L154))</f>
        <v>0.40888949271829678</v>
      </c>
      <c r="M61">
        <f t="shared" si="0"/>
        <v>1.5715795151681642</v>
      </c>
      <c r="N61">
        <f t="shared" si="1"/>
        <v>1.5531940424432267</v>
      </c>
      <c r="O61">
        <f t="shared" si="2"/>
        <v>9.4629811968025335E-2</v>
      </c>
      <c r="P61">
        <f t="shared" si="3"/>
        <v>9.2056588161037123E-2</v>
      </c>
      <c r="Q61">
        <f t="shared" si="4"/>
        <v>2.5732238069882118E-3</v>
      </c>
    </row>
    <row r="62" spans="1:17">
      <c r="A62" s="2">
        <v>44651</v>
      </c>
      <c r="B62">
        <f>EXP(SUM('Adjusted Quarterly Return'!B136:B155))</f>
        <v>1.1752668711210921</v>
      </c>
      <c r="C62">
        <f>EXP(SUM('Adjusted Quarterly Return'!C136:C155))</f>
        <v>3.4500624603188483</v>
      </c>
      <c r="D62">
        <f>EXP(SUM('Adjusted Quarterly Return'!D136:D155))</f>
        <v>1.2389566562325862</v>
      </c>
      <c r="E62">
        <f>EXP(SUM('Adjusted Quarterly Return'!E136:E155))</f>
        <v>0.97973009312260484</v>
      </c>
      <c r="F62">
        <f>EXP(SUM('Adjusted Quarterly Return'!F136:F155))</f>
        <v>1.2510474519965242</v>
      </c>
      <c r="G62">
        <f>EXP(SUM('Adjusted Quarterly Return'!G136:G155))</f>
        <v>1.71783926786261</v>
      </c>
      <c r="H62">
        <f>EXP(SUM('Adjusted Quarterly Return'!H136:H155))</f>
        <v>1.2740310556784882</v>
      </c>
      <c r="I62">
        <f>EXP(SUM('Adjusted Quarterly Return'!I136:I155))</f>
        <v>1.5287005707535102</v>
      </c>
      <c r="J62">
        <f>EXP(SUM('Adjusted Quarterly Return'!J136:J155))</f>
        <v>0.39622918282342023</v>
      </c>
      <c r="K62">
        <f>EXP(SUM('Adjusted Quarterly Return'!K136:K155))</f>
        <v>0.32001769007663694</v>
      </c>
      <c r="L62">
        <f>EXP(SUM('Adjusted Quarterly Return'!L136:L155))</f>
        <v>0.40117141894193731</v>
      </c>
      <c r="M62">
        <f t="shared" si="0"/>
        <v>1.5460403192785932</v>
      </c>
      <c r="N62">
        <f t="shared" si="1"/>
        <v>1.5068437131625207</v>
      </c>
      <c r="O62">
        <f t="shared" si="2"/>
        <v>9.1048767766755745E-2</v>
      </c>
      <c r="P62">
        <f t="shared" si="3"/>
        <v>8.5459545325468955E-2</v>
      </c>
      <c r="Q62">
        <f t="shared" si="4"/>
        <v>5.5892224412867897E-3</v>
      </c>
    </row>
    <row r="63" spans="1:17">
      <c r="A63" s="2">
        <v>44742</v>
      </c>
      <c r="B63">
        <f>EXP(SUM('Adjusted Quarterly Return'!B137:B156))</f>
        <v>0.96205874517546974</v>
      </c>
      <c r="C63">
        <f>EXP(SUM('Adjusted Quarterly Return'!C137:C156))</f>
        <v>2.7847503859844647</v>
      </c>
      <c r="D63">
        <f>EXP(SUM('Adjusted Quarterly Return'!D137:D156))</f>
        <v>0.84176287088165891</v>
      </c>
      <c r="E63">
        <f>EXP(SUM('Adjusted Quarterly Return'!E137:E156))</f>
        <v>1.0057071707096341</v>
      </c>
      <c r="F63">
        <f>EXP(SUM('Adjusted Quarterly Return'!F137:F156))</f>
        <v>1.1508746699753258</v>
      </c>
      <c r="G63">
        <f>EXP(SUM('Adjusted Quarterly Return'!G137:G156))</f>
        <v>3.4603161075012552</v>
      </c>
      <c r="H63">
        <f>EXP(SUM('Adjusted Quarterly Return'!H137:H156))</f>
        <v>1.2149313662532755</v>
      </c>
      <c r="I63">
        <f>EXP(SUM('Adjusted Quarterly Return'!I137:I156))</f>
        <v>1.4399463618851955</v>
      </c>
      <c r="J63">
        <f>EXP(SUM('Adjusted Quarterly Return'!J137:J156))</f>
        <v>0.37895082403876912</v>
      </c>
      <c r="K63">
        <f>EXP(SUM('Adjusted Quarterly Return'!K137:K156))</f>
        <v>0.31588129009481702</v>
      </c>
      <c r="L63">
        <f>EXP(SUM('Adjusted Quarterly Return'!L137:L156))</f>
        <v>0.39454605150634287</v>
      </c>
      <c r="M63">
        <f t="shared" si="0"/>
        <v>1.3595674971871607</v>
      </c>
      <c r="N63">
        <f t="shared" si="1"/>
        <v>1.2880861459077766</v>
      </c>
      <c r="O63">
        <f t="shared" si="2"/>
        <v>6.3359596237030358E-2</v>
      </c>
      <c r="P63">
        <f t="shared" si="3"/>
        <v>5.1935185612360435E-2</v>
      </c>
      <c r="Q63">
        <f t="shared" si="4"/>
        <v>1.1424410624669923E-2</v>
      </c>
    </row>
    <row r="64" spans="1:17">
      <c r="A64" s="2">
        <v>44834</v>
      </c>
      <c r="B64">
        <f>EXP(SUM('Adjusted Quarterly Return'!B138:B157))</f>
        <v>0.81630085951445686</v>
      </c>
      <c r="C64">
        <f>EXP(SUM('Adjusted Quarterly Return'!C138:C157))</f>
        <v>2.1651766164340529</v>
      </c>
      <c r="D64">
        <f>EXP(SUM('Adjusted Quarterly Return'!D138:D157))</f>
        <v>0.5713308478610809</v>
      </c>
      <c r="E64">
        <f>EXP(SUM('Adjusted Quarterly Return'!E138:E157))</f>
        <v>0.93344088671583003</v>
      </c>
      <c r="F64">
        <f>EXP(SUM('Adjusted Quarterly Return'!F138:F157))</f>
        <v>0.93499304623639434</v>
      </c>
      <c r="G64">
        <f>EXP(SUM('Adjusted Quarterly Return'!G138:G157))</f>
        <v>5.1433121280096685</v>
      </c>
      <c r="H64">
        <f>EXP(SUM('Adjusted Quarterly Return'!H138:H157))</f>
        <v>1.0716846835557705</v>
      </c>
      <c r="I64">
        <f>EXP(SUM('Adjusted Quarterly Return'!I138:I157))</f>
        <v>1.2999107847753932</v>
      </c>
      <c r="J64">
        <f>EXP(SUM('Adjusted Quarterly Return'!J138:J157))</f>
        <v>0.37081524285387141</v>
      </c>
      <c r="K64">
        <f>EXP(SUM('Adjusted Quarterly Return'!K138:K157))</f>
        <v>0.31393952117777901</v>
      </c>
      <c r="L64">
        <f>EXP(SUM('Adjusted Quarterly Return'!L138:L157))</f>
        <v>0.38982559792557031</v>
      </c>
      <c r="M64">
        <f t="shared" si="0"/>
        <v>1.1776442272803231</v>
      </c>
      <c r="N64">
        <f t="shared" si="1"/>
        <v>1.0843881240730013</v>
      </c>
      <c r="O64">
        <f t="shared" si="2"/>
        <v>3.3243832212758617E-2</v>
      </c>
      <c r="P64">
        <f t="shared" si="3"/>
        <v>1.6335160759495704E-2</v>
      </c>
      <c r="Q64">
        <f t="shared" si="4"/>
        <v>1.6908671453262913E-2</v>
      </c>
    </row>
    <row r="65" spans="1:17">
      <c r="A65" s="2">
        <v>44925</v>
      </c>
      <c r="B65">
        <f>EXP(SUM('Adjusted Quarterly Return'!B139:B158))</f>
        <v>0.74209046712100424</v>
      </c>
      <c r="C65">
        <f>EXP(SUM('Adjusted Quarterly Return'!C139:C158))</f>
        <v>1.6738319585325738</v>
      </c>
      <c r="D65">
        <f>EXP(SUM('Adjusted Quarterly Return'!D139:D158))</f>
        <v>0.37736180053961549</v>
      </c>
      <c r="E65">
        <f>EXP(SUM('Adjusted Quarterly Return'!E139:E158))</f>
        <v>0.77457476565342331</v>
      </c>
      <c r="F65">
        <f>EXP(SUM('Adjusted Quarterly Return'!F139:F158))</f>
        <v>0.71391439498371689</v>
      </c>
      <c r="G65">
        <f>EXP(SUM('Adjusted Quarterly Return'!G139:G158))</f>
        <v>7.4576109957587127</v>
      </c>
      <c r="H65">
        <f>EXP(SUM('Adjusted Quarterly Return'!H139:H158))</f>
        <v>0.9420742652962526</v>
      </c>
      <c r="I65">
        <f>EXP(SUM('Adjusted Quarterly Return'!I139:I158))</f>
        <v>0.96770466604964633</v>
      </c>
      <c r="J65">
        <f>EXP(SUM('Adjusted Quarterly Return'!J139:J158))</f>
        <v>0.34645574921926903</v>
      </c>
      <c r="K65">
        <f>EXP(SUM('Adjusted Quarterly Return'!K139:K158))</f>
        <v>0.30174585868720688</v>
      </c>
      <c r="L65">
        <f>EXP(SUM('Adjusted Quarterly Return'!L139:L158))</f>
        <v>0.38781397427833375</v>
      </c>
      <c r="M65">
        <f t="shared" si="0"/>
        <v>1.040563517154049</v>
      </c>
      <c r="N65">
        <f t="shared" si="1"/>
        <v>0.92309958331474995</v>
      </c>
      <c r="O65">
        <f t="shared" si="2"/>
        <v>7.9841869386871878E-3</v>
      </c>
      <c r="P65">
        <f t="shared" si="3"/>
        <v>-1.5876254167380477E-2</v>
      </c>
      <c r="Q65">
        <f t="shared" si="4"/>
        <v>2.3860441106067665E-2</v>
      </c>
    </row>
    <row r="66" spans="1:17">
      <c r="A66" s="2">
        <v>45016</v>
      </c>
      <c r="B66">
        <f>EXP(SUM('Adjusted Quarterly Return'!B140:B159))</f>
        <v>0.7486767266908233</v>
      </c>
      <c r="C66">
        <f>EXP(SUM('Adjusted Quarterly Return'!C140:C159))</f>
        <v>1.5330738816257525</v>
      </c>
      <c r="D66">
        <f>EXP(SUM('Adjusted Quarterly Return'!D140:D159))</f>
        <v>0.29651329656961706</v>
      </c>
      <c r="E66">
        <f>EXP(SUM('Adjusted Quarterly Return'!E140:E159))</f>
        <v>0.70082289681828613</v>
      </c>
      <c r="F66">
        <f>EXP(SUM('Adjusted Quarterly Return'!F140:F159))</f>
        <v>0.60926552769237685</v>
      </c>
      <c r="G66">
        <f>EXP(SUM('Adjusted Quarterly Return'!G140:G159))</f>
        <v>6.5918869819649073</v>
      </c>
      <c r="H66">
        <f>EXP(SUM('Adjusted Quarterly Return'!H140:H159))</f>
        <v>0.87453180125133234</v>
      </c>
      <c r="I66">
        <f>EXP(SUM('Adjusted Quarterly Return'!I140:I159))</f>
        <v>0.92602765001982845</v>
      </c>
      <c r="J66">
        <f>EXP(SUM('Adjusted Quarterly Return'!J140:J159))</f>
        <v>0.32631054205970461</v>
      </c>
      <c r="K66">
        <f>EXP(SUM('Adjusted Quarterly Return'!K140:K159))</f>
        <v>0.29325460171212075</v>
      </c>
      <c r="L66">
        <f>EXP(SUM('Adjusted Quarterly Return'!L140:L159))</f>
        <v>0.38737657753625732</v>
      </c>
      <c r="M66">
        <f t="shared" si="0"/>
        <v>0.96194817288206158</v>
      </c>
      <c r="N66">
        <f t="shared" si="1"/>
        <v>0.86176694209495075</v>
      </c>
      <c r="O66">
        <f t="shared" si="2"/>
        <v>-7.728917939564206E-3</v>
      </c>
      <c r="P66">
        <f t="shared" si="3"/>
        <v>-2.9315787793464887E-2</v>
      </c>
      <c r="Q66">
        <f t="shared" si="4"/>
        <v>2.1586869853900681E-2</v>
      </c>
    </row>
    <row r="67" spans="1:17">
      <c r="A67" s="2">
        <v>45107</v>
      </c>
      <c r="B67">
        <f>EXP(SUM('Adjusted Quarterly Return'!B141:B160))</f>
        <v>0.76316594514458369</v>
      </c>
      <c r="C67">
        <f>EXP(SUM('Adjusted Quarterly Return'!C141:C160))</f>
        <v>1.6460052412545707</v>
      </c>
      <c r="D67">
        <f>EXP(SUM('Adjusted Quarterly Return'!D141:D160))</f>
        <v>0.27608269565193827</v>
      </c>
      <c r="E67">
        <f>EXP(SUM('Adjusted Quarterly Return'!E141:E160))</f>
        <v>0.64701600379056634</v>
      </c>
      <c r="F67">
        <f>EXP(SUM('Adjusted Quarterly Return'!F141:F160))</f>
        <v>0.567131849869701</v>
      </c>
      <c r="G67">
        <f>EXP(SUM('Adjusted Quarterly Return'!G141:G160))</f>
        <v>4.1453500378360753</v>
      </c>
      <c r="H67">
        <f>EXP(SUM('Adjusted Quarterly Return'!H141:H160))</f>
        <v>0.80052607060839254</v>
      </c>
      <c r="I67">
        <f>EXP(SUM('Adjusted Quarterly Return'!I141:I160))</f>
        <v>0.98283505890898992</v>
      </c>
      <c r="J67">
        <f>EXP(SUM('Adjusted Quarterly Return'!J141:J160))</f>
        <v>0.30949885635019964</v>
      </c>
      <c r="K67">
        <f>EXP(SUM('Adjusted Quarterly Return'!K141:K160))</f>
        <v>0.28582835479761692</v>
      </c>
      <c r="L67">
        <f>EXP(SUM('Adjusted Quarterly Return'!L141:L160))</f>
        <v>0.3898579119927218</v>
      </c>
      <c r="M67">
        <f t="shared" si="0"/>
        <v>0.91988209131596799</v>
      </c>
      <c r="N67">
        <f t="shared" si="1"/>
        <v>0.85718922906213935</v>
      </c>
      <c r="O67">
        <f t="shared" si="2"/>
        <v>-1.6563251375166232E-2</v>
      </c>
      <c r="P67">
        <f t="shared" si="3"/>
        <v>-3.0349242512752395E-2</v>
      </c>
      <c r="Q67">
        <f t="shared" si="4"/>
        <v>1.3785991137586162E-2</v>
      </c>
    </row>
    <row r="68" spans="1:17">
      <c r="A68" s="2"/>
    </row>
    <row r="69" spans="1:17">
      <c r="A69" s="2"/>
    </row>
    <row r="70" spans="1:17">
      <c r="A70" s="2"/>
    </row>
    <row r="71" spans="1:17">
      <c r="A71" s="2"/>
    </row>
    <row r="72" spans="1:17">
      <c r="A72" s="2"/>
    </row>
    <row r="73" spans="1:17">
      <c r="A73" s="2"/>
    </row>
    <row r="74" spans="1:17">
      <c r="A74" s="2"/>
    </row>
    <row r="75" spans="1:17">
      <c r="A75" s="2"/>
    </row>
  </sheetData>
  <mergeCells count="2">
    <mergeCell ref="M2:N2"/>
    <mergeCell ref="O2:Q2"/>
  </mergeCells>
  <phoneticPr fontId="20"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BA1FA-B5BB-45FD-B2D7-465219C9150D}">
  <dimension ref="A1:W54"/>
  <sheetViews>
    <sheetView showGridLines="0" topLeftCell="CB14" zoomScaleNormal="100" workbookViewId="0">
      <selection activeCell="D28" sqref="D28:F28"/>
    </sheetView>
  </sheetViews>
  <sheetFormatPr baseColWidth="10" defaultColWidth="11" defaultRowHeight="15"/>
  <cols>
    <col min="1" max="1" width="25.33203125" customWidth="1"/>
    <col min="2" max="4" width="15.5" customWidth="1"/>
    <col min="5" max="5" width="15.1640625" customWidth="1"/>
    <col min="6" max="6" width="14.33203125" customWidth="1"/>
    <col min="7" max="8" width="8.83203125" customWidth="1"/>
    <col min="9" max="9" width="12.1640625" bestFit="1" customWidth="1"/>
    <col min="10" max="11" width="15.5" customWidth="1"/>
    <col min="12" max="12" width="14.1640625" customWidth="1"/>
    <col min="13" max="13" width="10.5" customWidth="1"/>
  </cols>
  <sheetData>
    <row r="1" spans="1:14" s="51" customFormat="1" ht="20" customHeight="1">
      <c r="A1" s="303" t="s">
        <v>142</v>
      </c>
      <c r="B1" s="303"/>
      <c r="C1" s="303"/>
      <c r="D1" s="303"/>
      <c r="E1" s="303"/>
      <c r="F1" s="303"/>
      <c r="G1" s="303"/>
      <c r="H1" s="303"/>
      <c r="I1" s="303"/>
      <c r="J1" s="303"/>
      <c r="K1" s="303"/>
      <c r="L1" s="303"/>
      <c r="M1" s="231"/>
    </row>
    <row r="2" spans="1:14">
      <c r="A2" s="109"/>
      <c r="B2" s="179" t="s">
        <v>3</v>
      </c>
      <c r="C2" s="179" t="s">
        <v>4</v>
      </c>
      <c r="D2" s="179" t="s">
        <v>5</v>
      </c>
      <c r="E2" s="179" t="s">
        <v>6</v>
      </c>
      <c r="F2" s="179" t="s">
        <v>7</v>
      </c>
      <c r="G2" s="179" t="s">
        <v>8</v>
      </c>
      <c r="H2" s="179" t="s">
        <v>9</v>
      </c>
      <c r="I2" s="179" t="s">
        <v>10</v>
      </c>
      <c r="J2" s="179" t="s">
        <v>11</v>
      </c>
      <c r="K2" s="179" t="s">
        <v>12</v>
      </c>
      <c r="L2" s="179" t="s">
        <v>13</v>
      </c>
      <c r="M2" s="179"/>
    </row>
    <row r="3" spans="1:14">
      <c r="A3" s="109"/>
      <c r="B3" s="179" t="s">
        <v>18</v>
      </c>
      <c r="C3" s="179" t="s">
        <v>31</v>
      </c>
      <c r="D3" s="179" t="s">
        <v>32</v>
      </c>
      <c r="E3" s="179" t="s">
        <v>33</v>
      </c>
      <c r="F3" s="179" t="s">
        <v>34</v>
      </c>
      <c r="G3" s="179" t="s">
        <v>35</v>
      </c>
      <c r="H3" s="179" t="s">
        <v>36</v>
      </c>
      <c r="I3" s="179" t="s">
        <v>37</v>
      </c>
      <c r="J3" s="179" t="s">
        <v>38</v>
      </c>
      <c r="K3" s="179" t="s">
        <v>39</v>
      </c>
      <c r="L3" s="179" t="s">
        <v>40</v>
      </c>
      <c r="M3" s="179"/>
    </row>
    <row r="4" spans="1:14" ht="20" customHeight="1">
      <c r="A4" s="196" t="s">
        <v>143</v>
      </c>
      <c r="B4" s="207">
        <f>'Bootstrap Analysis'!B5</f>
        <v>0.35</v>
      </c>
      <c r="C4" s="207">
        <f>'Bootstrap Analysis'!C5</f>
        <v>0.19</v>
      </c>
      <c r="D4" s="207">
        <f>'Bootstrap Analysis'!D5</f>
        <v>0</v>
      </c>
      <c r="E4" s="207">
        <f>'Bootstrap Analysis'!E5</f>
        <v>0.107</v>
      </c>
      <c r="F4" s="207">
        <f>'Bootstrap Analysis'!F5</f>
        <v>0</v>
      </c>
      <c r="G4" s="207">
        <f>'Bootstrap Analysis'!G5</f>
        <v>0</v>
      </c>
      <c r="H4" s="207">
        <f>'Bootstrap Analysis'!H5</f>
        <v>0.02</v>
      </c>
      <c r="I4" s="207">
        <f>'Bootstrap Analysis'!I5</f>
        <v>0.18</v>
      </c>
      <c r="J4" s="207">
        <f>'Bootstrap Analysis'!J5</f>
        <v>0</v>
      </c>
      <c r="K4" s="207">
        <f>'Bootstrap Analysis'!K5</f>
        <v>0.13300000000000001</v>
      </c>
      <c r="L4" s="207">
        <f>'Bootstrap Analysis'!L5</f>
        <v>0.02</v>
      </c>
      <c r="M4" s="207"/>
      <c r="N4" s="150">
        <f>SUM(B4:L4)</f>
        <v>1</v>
      </c>
    </row>
    <row r="5" spans="1:14" ht="20" customHeight="1">
      <c r="A5" s="197" t="s">
        <v>144</v>
      </c>
      <c r="B5" s="208">
        <f>'Historical Rolling(5year)'!T6</f>
        <v>0.17067343990167852</v>
      </c>
      <c r="C5" s="208">
        <f>'Historical Rolling(5year)'!U6</f>
        <v>0.25145640117630103</v>
      </c>
      <c r="D5" s="208">
        <f>'Historical Rolling(5year)'!V6</f>
        <v>3.0020972175850161E-2</v>
      </c>
      <c r="E5" s="208">
        <f>'Historical Rolling(5year)'!W6</f>
        <v>0.10023302418161076</v>
      </c>
      <c r="F5" s="208">
        <f>'Historical Rolling(5year)'!X6</f>
        <v>2.3302418820818231E-2</v>
      </c>
      <c r="G5" s="208">
        <f>'Historical Rolling(5year)'!Y6</f>
        <v>2.3302418820818231E-2</v>
      </c>
      <c r="H5" s="208">
        <f>'Historical Rolling(5year)'!Z6</f>
        <v>0.10023302418161076</v>
      </c>
      <c r="I5" s="208">
        <f>'Historical Rolling(5year)'!AA6</f>
        <v>3.0020972175850161E-2</v>
      </c>
      <c r="J5" s="208">
        <f>'Historical Rolling(5year)'!AB6</f>
        <v>0.15052430438388384</v>
      </c>
      <c r="K5" s="208">
        <f>'Historical Rolling(5year)'!AC6</f>
        <v>0.10023302418161076</v>
      </c>
      <c r="L5" s="208">
        <f>'Historical Rolling(5year)'!AD6</f>
        <v>0.02</v>
      </c>
      <c r="M5" s="208"/>
      <c r="N5" s="150">
        <f>SUM(B5:L5)</f>
        <v>1.0000000000000324</v>
      </c>
    </row>
    <row r="6" spans="1:14" ht="20" customHeight="1">
      <c r="A6" s="198" t="s">
        <v>145</v>
      </c>
      <c r="B6" s="209">
        <f t="shared" ref="B6:L6" si="0">AVERAGE(B4:B5)</f>
        <v>0.26033671995083923</v>
      </c>
      <c r="C6" s="209">
        <f t="shared" si="0"/>
        <v>0.22072820058815051</v>
      </c>
      <c r="D6" s="209">
        <f t="shared" si="0"/>
        <v>1.501048608792508E-2</v>
      </c>
      <c r="E6" s="209">
        <f t="shared" si="0"/>
        <v>0.10361651209080538</v>
      </c>
      <c r="F6" s="209">
        <f t="shared" si="0"/>
        <v>1.1651209410409116E-2</v>
      </c>
      <c r="G6" s="209">
        <f t="shared" si="0"/>
        <v>1.1651209410409116E-2</v>
      </c>
      <c r="H6" s="209">
        <f t="shared" si="0"/>
        <v>6.0116512090805381E-2</v>
      </c>
      <c r="I6" s="209">
        <f t="shared" si="0"/>
        <v>0.10501048608792507</v>
      </c>
      <c r="J6" s="209">
        <f t="shared" si="0"/>
        <v>7.526215219194192E-2</v>
      </c>
      <c r="K6" s="209">
        <f t="shared" si="0"/>
        <v>0.11661651209080538</v>
      </c>
      <c r="L6" s="209">
        <f t="shared" si="0"/>
        <v>0.02</v>
      </c>
      <c r="M6" s="209"/>
      <c r="N6" s="150">
        <f>SUM(B6:L6)</f>
        <v>1.000000000000016</v>
      </c>
    </row>
    <row r="7" spans="1:14" ht="20" customHeight="1">
      <c r="A7" s="192" t="s">
        <v>146</v>
      </c>
      <c r="B7" s="206">
        <v>0.4</v>
      </c>
      <c r="C7" s="206">
        <v>0.2</v>
      </c>
      <c r="D7" s="206">
        <v>0</v>
      </c>
      <c r="E7" s="206">
        <v>0.1</v>
      </c>
      <c r="F7" s="206">
        <v>0</v>
      </c>
      <c r="G7" s="206">
        <v>0</v>
      </c>
      <c r="H7" s="206">
        <v>0</v>
      </c>
      <c r="I7" s="206">
        <v>0</v>
      </c>
      <c r="J7" s="206">
        <v>0.16</v>
      </c>
      <c r="K7" s="206">
        <v>0.1</v>
      </c>
      <c r="L7" s="206">
        <v>0</v>
      </c>
      <c r="M7" s="206"/>
      <c r="N7" s="150">
        <f>SUM(B7:L7)</f>
        <v>0.96000000000000008</v>
      </c>
    </row>
    <row r="9" spans="1:14" ht="16">
      <c r="A9" s="303" t="s">
        <v>147</v>
      </c>
      <c r="B9" s="303"/>
      <c r="C9" s="303"/>
      <c r="D9" s="303"/>
      <c r="E9" s="303"/>
      <c r="F9" s="303"/>
      <c r="G9" s="303"/>
      <c r="H9" s="303"/>
    </row>
    <row r="10" spans="1:14" ht="20" customHeight="1">
      <c r="A10" s="199"/>
      <c r="B10" s="177" t="s">
        <v>114</v>
      </c>
      <c r="C10" s="177" t="s">
        <v>116</v>
      </c>
      <c r="D10" s="177" t="s">
        <v>49</v>
      </c>
      <c r="E10" s="177" t="s">
        <v>118</v>
      </c>
      <c r="F10" s="177" t="s">
        <v>120</v>
      </c>
      <c r="G10" s="177" t="s">
        <v>122</v>
      </c>
      <c r="H10" s="177" t="s">
        <v>123</v>
      </c>
    </row>
    <row r="11" spans="1:14" ht="20" customHeight="1">
      <c r="A11" s="238" t="s">
        <v>148</v>
      </c>
      <c r="B11" s="239">
        <v>1.2281315211822683</v>
      </c>
      <c r="C11" s="240">
        <v>4.1955030183121744E-2</v>
      </c>
      <c r="D11" s="241">
        <v>0.47615925421979116</v>
      </c>
      <c r="E11" s="240">
        <v>0.15731462925851702</v>
      </c>
      <c r="F11" s="240">
        <v>4.9228266024907317E-3</v>
      </c>
      <c r="G11" s="240">
        <v>0</v>
      </c>
      <c r="H11" s="240">
        <v>0.04</v>
      </c>
    </row>
    <row r="12" spans="1:14" ht="20" customHeight="1">
      <c r="A12" s="238" t="s">
        <v>149</v>
      </c>
      <c r="B12" s="239">
        <v>1.3759768299999999</v>
      </c>
      <c r="C12" s="240">
        <v>6.59E-2</v>
      </c>
      <c r="D12" s="241">
        <v>2.9627288000000002E-2</v>
      </c>
      <c r="E12" s="240">
        <v>0.4375</v>
      </c>
      <c r="F12" s="240">
        <v>5.2200000000000003E-2</v>
      </c>
      <c r="G12" s="240">
        <v>0</v>
      </c>
      <c r="H12" s="240">
        <v>0.04</v>
      </c>
    </row>
    <row r="13" spans="1:14" ht="20" customHeight="1">
      <c r="A13" s="200" t="s">
        <v>150</v>
      </c>
      <c r="B13" s="180">
        <v>1.3982356810000001</v>
      </c>
      <c r="C13" s="181">
        <v>6.93E-2</v>
      </c>
      <c r="D13" s="182">
        <v>0.96840000000000004</v>
      </c>
      <c r="E13" s="181">
        <v>7.9200000000000007E-2</v>
      </c>
      <c r="F13" s="181">
        <v>1.18E-2</v>
      </c>
      <c r="G13" s="181">
        <v>0.2</v>
      </c>
      <c r="H13" s="181">
        <v>0.02</v>
      </c>
    </row>
    <row r="14" spans="1:14" ht="20" customHeight="1">
      <c r="A14" s="201" t="s">
        <v>151</v>
      </c>
      <c r="B14" s="183">
        <f>'Historical Rolling(5year)'!U9</f>
        <v>1.7901536492014518</v>
      </c>
      <c r="C14" s="57">
        <f>'Historical Rolling(5year)'!U10</f>
        <v>0.12351289571830493</v>
      </c>
      <c r="D14" s="184">
        <f>'Historical Rolling(5year)'!U11</f>
        <v>7.0704048187425386E-2</v>
      </c>
      <c r="E14" s="57">
        <f>'Historical Rolling(5year)'!U12</f>
        <v>0.34375</v>
      </c>
      <c r="F14" s="57">
        <f>'Historical Rolling(5year)'!U13</f>
        <v>1.2524025850735705E-2</v>
      </c>
      <c r="G14" s="57">
        <f>'Historical Rolling(5year)'!U14</f>
        <v>0.15355641517827917</v>
      </c>
      <c r="H14" s="57">
        <f>'Historical Rolling(5year)'!U15</f>
        <v>0.02</v>
      </c>
    </row>
    <row r="15" spans="1:14" ht="20" customHeight="1">
      <c r="A15" s="200" t="s">
        <v>152</v>
      </c>
      <c r="B15" s="180">
        <v>1.3139002372351396</v>
      </c>
      <c r="C15" s="181">
        <v>5.6118081721494795E-2</v>
      </c>
      <c r="D15" s="182">
        <v>0.8076515122079484</v>
      </c>
      <c r="E15" s="181">
        <v>9.6192384769539077E-2</v>
      </c>
      <c r="F15" s="181">
        <v>5.2862685228946505E-3</v>
      </c>
      <c r="G15" s="181">
        <v>0.17677820758913956</v>
      </c>
      <c r="H15" s="181">
        <v>0.02</v>
      </c>
    </row>
    <row r="16" spans="1:14" ht="20" customHeight="1">
      <c r="A16" s="201" t="s">
        <v>153</v>
      </c>
      <c r="B16" s="185">
        <v>2.5974490110000001</v>
      </c>
      <c r="C16" s="186">
        <v>0.21034562900000001</v>
      </c>
      <c r="D16" s="187">
        <v>5.1162674999999998E-2</v>
      </c>
      <c r="E16" s="186">
        <v>0.34375</v>
      </c>
      <c r="F16" s="186">
        <v>7.8874006999999996E-2</v>
      </c>
      <c r="G16" s="186">
        <v>0.17677820799999999</v>
      </c>
      <c r="H16" s="186">
        <v>0.02</v>
      </c>
    </row>
    <row r="17" spans="1:14">
      <c r="A17" s="200" t="s">
        <v>154</v>
      </c>
      <c r="B17" s="180">
        <v>1.3426576152352647</v>
      </c>
      <c r="C17" s="181">
        <v>6.0701189498324259E-2</v>
      </c>
      <c r="D17" s="182">
        <v>0.81687291821022212</v>
      </c>
      <c r="E17" s="181">
        <v>0.10020040080160321</v>
      </c>
      <c r="F17" s="181">
        <v>8.6125747058564128E-3</v>
      </c>
      <c r="G17" s="181">
        <v>0.16512699817873044</v>
      </c>
      <c r="H17" s="181">
        <v>0.02</v>
      </c>
    </row>
    <row r="18" spans="1:14" ht="20" customHeight="1">
      <c r="A18" s="201" t="s">
        <v>155</v>
      </c>
      <c r="B18" s="185">
        <v>2.7145619289999998</v>
      </c>
      <c r="C18" s="186">
        <v>0.221068283</v>
      </c>
      <c r="D18" s="187">
        <v>4.9430874E-2</v>
      </c>
      <c r="E18" s="186">
        <v>0.34375</v>
      </c>
      <c r="F18" s="186">
        <v>8.9724045000000002E-2</v>
      </c>
      <c r="G18" s="186">
        <v>0.165126998</v>
      </c>
      <c r="H18" s="186">
        <v>0.02</v>
      </c>
    </row>
    <row r="19" spans="1:14" ht="25" customHeight="1"/>
    <row r="20" spans="1:14" ht="25" customHeight="1">
      <c r="A20" s="303" t="s">
        <v>156</v>
      </c>
      <c r="B20" s="303"/>
      <c r="C20" s="303"/>
      <c r="D20" s="303"/>
      <c r="E20" s="303"/>
      <c r="F20" s="303"/>
      <c r="G20" s="303"/>
      <c r="H20" s="303"/>
      <c r="I20" s="303"/>
      <c r="J20" s="303"/>
      <c r="K20" s="303"/>
      <c r="L20" s="303"/>
      <c r="M20" s="231"/>
    </row>
    <row r="21" spans="1:14" ht="25" customHeight="1">
      <c r="A21" s="191"/>
      <c r="B21" s="191" t="s">
        <v>18</v>
      </c>
      <c r="C21" s="191" t="s">
        <v>31</v>
      </c>
      <c r="D21" s="191" t="s">
        <v>32</v>
      </c>
      <c r="E21" s="191" t="s">
        <v>33</v>
      </c>
      <c r="F21" s="191" t="s">
        <v>34</v>
      </c>
      <c r="G21" s="191" t="s">
        <v>35</v>
      </c>
      <c r="H21" s="191" t="s">
        <v>36</v>
      </c>
      <c r="I21" s="191" t="s">
        <v>37</v>
      </c>
      <c r="J21" s="191" t="s">
        <v>38</v>
      </c>
      <c r="K21" s="191" t="s">
        <v>39</v>
      </c>
      <c r="L21" s="191" t="s">
        <v>40</v>
      </c>
      <c r="M21" s="242" t="s">
        <v>108</v>
      </c>
      <c r="N21" s="210">
        <f>SUM(B22:L22)</f>
        <v>1</v>
      </c>
    </row>
    <row r="22" spans="1:14" ht="25" customHeight="1">
      <c r="A22" s="192" t="s">
        <v>146</v>
      </c>
      <c r="B22" s="206">
        <v>0.4</v>
      </c>
      <c r="C22" s="206">
        <v>0.2</v>
      </c>
      <c r="D22" s="206">
        <v>0</v>
      </c>
      <c r="E22" s="206">
        <v>0.1</v>
      </c>
      <c r="F22" s="206">
        <v>0</v>
      </c>
      <c r="G22" s="206">
        <v>0</v>
      </c>
      <c r="H22" s="206">
        <v>0</v>
      </c>
      <c r="I22" s="206">
        <v>0</v>
      </c>
      <c r="J22" s="206">
        <v>0.16</v>
      </c>
      <c r="K22" s="206">
        <v>0.1</v>
      </c>
      <c r="L22" s="206">
        <v>0.04</v>
      </c>
      <c r="M22" s="243">
        <f>C11</f>
        <v>4.1955030183121744E-2</v>
      </c>
      <c r="N22" s="210">
        <f>SUM(B23:L23)</f>
        <v>1.000000000000016</v>
      </c>
    </row>
    <row r="23" spans="1:14" ht="25" customHeight="1">
      <c r="A23" s="193" t="s">
        <v>157</v>
      </c>
      <c r="B23" s="202">
        <f t="shared" ref="B23:L23" si="1">B6</f>
        <v>0.26033671995083923</v>
      </c>
      <c r="C23" s="202">
        <f t="shared" si="1"/>
        <v>0.22072820058815051</v>
      </c>
      <c r="D23" s="202">
        <f t="shared" si="1"/>
        <v>1.501048608792508E-2</v>
      </c>
      <c r="E23" s="202">
        <f t="shared" si="1"/>
        <v>0.10361651209080538</v>
      </c>
      <c r="F23" s="202">
        <f t="shared" si="1"/>
        <v>1.1651209410409116E-2</v>
      </c>
      <c r="G23" s="202">
        <f t="shared" si="1"/>
        <v>1.1651209410409116E-2</v>
      </c>
      <c r="H23" s="202">
        <f t="shared" si="1"/>
        <v>6.0116512090805381E-2</v>
      </c>
      <c r="I23" s="202">
        <f t="shared" si="1"/>
        <v>0.10501048608792507</v>
      </c>
      <c r="J23" s="202">
        <f t="shared" si="1"/>
        <v>7.526215219194192E-2</v>
      </c>
      <c r="K23" s="202">
        <f t="shared" si="1"/>
        <v>0.11661651209080538</v>
      </c>
      <c r="L23" s="202">
        <f t="shared" si="1"/>
        <v>0.02</v>
      </c>
      <c r="M23" s="244">
        <f>C15</f>
        <v>5.6118081721494795E-2</v>
      </c>
      <c r="N23" s="210"/>
    </row>
    <row r="24" spans="1:14" ht="25" customHeight="1">
      <c r="A24" s="194" t="s">
        <v>158</v>
      </c>
      <c r="B24" s="57"/>
      <c r="C24" s="57"/>
      <c r="D24" s="203" t="s">
        <v>159</v>
      </c>
      <c r="E24" s="204"/>
      <c r="F24" s="203">
        <f>-F23</f>
        <v>-1.1651209410409116E-2</v>
      </c>
      <c r="G24" s="57"/>
      <c r="H24" s="57"/>
      <c r="I24" s="178"/>
      <c r="J24" s="178"/>
      <c r="K24" s="203">
        <f>-(K23-K25)</f>
        <v>-6.7000000000000004E-2</v>
      </c>
      <c r="L24" s="178"/>
      <c r="M24" s="245"/>
      <c r="N24" s="210">
        <f>SUM(B25:L25)</f>
        <v>1.000000000000016</v>
      </c>
    </row>
    <row r="25" spans="1:14">
      <c r="A25" s="195" t="s">
        <v>160</v>
      </c>
      <c r="B25" s="205">
        <f>B23</f>
        <v>0.26033671995083923</v>
      </c>
      <c r="C25" s="205">
        <f>C23</f>
        <v>0.22072820058815051</v>
      </c>
      <c r="D25" s="205">
        <f>D23-F24+6.7%</f>
        <v>9.3661695498334196E-2</v>
      </c>
      <c r="E25" s="205">
        <f>E23</f>
        <v>0.10361651209080538</v>
      </c>
      <c r="F25" s="205">
        <v>0</v>
      </c>
      <c r="G25" s="205">
        <f>G23</f>
        <v>1.1651209410409116E-2</v>
      </c>
      <c r="H25" s="205">
        <f>H23</f>
        <v>6.0116512090805381E-2</v>
      </c>
      <c r="I25" s="205">
        <f>I23</f>
        <v>0.10501048608792507</v>
      </c>
      <c r="J25" s="205">
        <f>J23</f>
        <v>7.526215219194192E-2</v>
      </c>
      <c r="K25" s="205">
        <f>K23-6.7%</f>
        <v>4.9616512090805379E-2</v>
      </c>
      <c r="L25" s="205">
        <f>L23</f>
        <v>0.02</v>
      </c>
      <c r="M25" s="246">
        <f>C17</f>
        <v>6.0701189498324259E-2</v>
      </c>
    </row>
    <row r="26" spans="1:14">
      <c r="B26" s="189"/>
      <c r="C26" s="189"/>
      <c r="D26" s="189"/>
      <c r="E26" s="189"/>
      <c r="F26" s="189"/>
      <c r="G26" s="189"/>
      <c r="H26" s="189"/>
      <c r="I26" s="189"/>
      <c r="J26" s="188"/>
      <c r="K26" s="188"/>
      <c r="L26" s="188"/>
      <c r="M26" s="188"/>
    </row>
    <row r="27" spans="1:14" ht="20" customHeight="1">
      <c r="C27" s="227" t="s">
        <v>86</v>
      </c>
      <c r="D27" s="300" t="s">
        <v>113</v>
      </c>
      <c r="E27" s="300"/>
      <c r="F27" s="300"/>
      <c r="G27" s="300" t="s">
        <v>161</v>
      </c>
      <c r="H27" s="300"/>
      <c r="I27" s="300"/>
      <c r="J27" s="258" t="s">
        <v>162</v>
      </c>
      <c r="K27" s="189"/>
      <c r="L27" s="189"/>
      <c r="M27" s="189"/>
    </row>
    <row r="28" spans="1:14" ht="20" customHeight="1">
      <c r="C28" s="228" t="s">
        <v>114</v>
      </c>
      <c r="D28" s="301" t="s">
        <v>115</v>
      </c>
      <c r="E28" s="301"/>
      <c r="F28" s="301"/>
      <c r="G28" s="304">
        <f>B42</f>
        <v>1.3426576152352647</v>
      </c>
      <c r="H28" s="301"/>
      <c r="I28" s="301"/>
      <c r="J28" s="185" t="s">
        <v>163</v>
      </c>
      <c r="K28" s="257"/>
      <c r="L28" s="257"/>
    </row>
    <row r="29" spans="1:14" ht="20" customHeight="1">
      <c r="C29" s="229" t="s">
        <v>116</v>
      </c>
      <c r="D29" s="302" t="s">
        <v>164</v>
      </c>
      <c r="E29" s="302"/>
      <c r="F29" s="302"/>
      <c r="G29" s="305">
        <f>C42</f>
        <v>6.0701189498324259E-2</v>
      </c>
      <c r="H29" s="302"/>
      <c r="I29" s="302"/>
      <c r="J29" s="235" t="s">
        <v>163</v>
      </c>
    </row>
    <row r="30" spans="1:14" ht="20" customHeight="1">
      <c r="C30" s="228" t="s">
        <v>49</v>
      </c>
      <c r="D30" s="301" t="s">
        <v>115</v>
      </c>
      <c r="E30" s="301"/>
      <c r="F30" s="301"/>
      <c r="G30" s="306">
        <f>D42</f>
        <v>0.81687291821022212</v>
      </c>
      <c r="H30" s="301"/>
      <c r="I30" s="301"/>
      <c r="J30" s="187" t="s">
        <v>163</v>
      </c>
      <c r="K30" s="257"/>
      <c r="L30" s="257"/>
    </row>
    <row r="31" spans="1:14" ht="20" customHeight="1">
      <c r="C31" s="229" t="s">
        <v>118</v>
      </c>
      <c r="D31" s="302" t="s">
        <v>119</v>
      </c>
      <c r="E31" s="302"/>
      <c r="F31" s="302"/>
      <c r="G31" s="305">
        <f>E42</f>
        <v>0.10020040080160321</v>
      </c>
      <c r="H31" s="302"/>
      <c r="I31" s="302"/>
      <c r="J31" s="235" t="s">
        <v>163</v>
      </c>
    </row>
    <row r="32" spans="1:14" ht="20" customHeight="1">
      <c r="C32" s="228" t="s">
        <v>120</v>
      </c>
      <c r="D32" s="301" t="s">
        <v>121</v>
      </c>
      <c r="E32" s="301"/>
      <c r="F32" s="301"/>
      <c r="G32" s="311">
        <f>F42</f>
        <v>8.6125747058564128E-3</v>
      </c>
      <c r="H32" s="301"/>
      <c r="I32" s="301"/>
      <c r="J32" s="186" t="s">
        <v>163</v>
      </c>
      <c r="K32" s="257"/>
      <c r="L32" s="257"/>
    </row>
    <row r="33" spans="1:23" ht="20" customHeight="1">
      <c r="C33" s="229" t="s">
        <v>122</v>
      </c>
      <c r="D33" s="302" t="s">
        <v>119</v>
      </c>
      <c r="E33" s="302"/>
      <c r="F33" s="302"/>
      <c r="G33" s="305">
        <f>G42</f>
        <v>0.16512699817873044</v>
      </c>
      <c r="H33" s="302"/>
      <c r="I33" s="302"/>
      <c r="J33" s="235" t="s">
        <v>163</v>
      </c>
    </row>
    <row r="34" spans="1:23" ht="20" customHeight="1">
      <c r="C34" s="228" t="s">
        <v>123</v>
      </c>
      <c r="D34" s="301" t="s">
        <v>124</v>
      </c>
      <c r="E34" s="301"/>
      <c r="F34" s="301"/>
      <c r="G34" s="311">
        <f>H42</f>
        <v>0.02</v>
      </c>
      <c r="H34" s="301"/>
      <c r="I34" s="301"/>
      <c r="J34" s="186" t="s">
        <v>163</v>
      </c>
      <c r="K34" s="257"/>
      <c r="L34" s="257"/>
    </row>
    <row r="35" spans="1:23" ht="20" customHeight="1">
      <c r="C35" s="229" t="s">
        <v>125</v>
      </c>
      <c r="D35" s="302" t="s">
        <v>165</v>
      </c>
      <c r="E35" s="302"/>
      <c r="F35" s="302"/>
      <c r="G35" s="305">
        <f>I42</f>
        <v>0.73985361421605433</v>
      </c>
      <c r="H35" s="305"/>
      <c r="I35" s="305"/>
      <c r="J35" s="235" t="s">
        <v>163</v>
      </c>
    </row>
    <row r="36" spans="1:23">
      <c r="C36" s="126"/>
      <c r="D36" s="139"/>
    </row>
    <row r="40" spans="1:23">
      <c r="A40" s="199"/>
      <c r="B40" s="177" t="s">
        <v>114</v>
      </c>
      <c r="C40" s="177" t="s">
        <v>116</v>
      </c>
      <c r="D40" s="177" t="s">
        <v>49</v>
      </c>
      <c r="E40" s="177" t="s">
        <v>118</v>
      </c>
      <c r="F40" s="177" t="s">
        <v>120</v>
      </c>
      <c r="G40" s="177" t="s">
        <v>122</v>
      </c>
      <c r="H40" s="177" t="s">
        <v>123</v>
      </c>
    </row>
    <row r="41" spans="1:23">
      <c r="A41" t="s">
        <v>166</v>
      </c>
    </row>
    <row r="42" spans="1:23">
      <c r="A42" s="200" t="s">
        <v>154</v>
      </c>
      <c r="B42" s="180">
        <v>1.3426576152352647</v>
      </c>
      <c r="C42" s="181">
        <v>6.0701189498324259E-2</v>
      </c>
      <c r="D42" s="182">
        <v>0.81687291821022212</v>
      </c>
      <c r="E42" s="181">
        <v>0.10020040080160321</v>
      </c>
      <c r="F42" s="181">
        <v>8.6125747058564128E-3</v>
      </c>
      <c r="G42" s="181">
        <v>0.16512699817873044</v>
      </c>
      <c r="H42" s="181">
        <v>0.02</v>
      </c>
      <c r="I42">
        <v>0.73985361421605433</v>
      </c>
    </row>
    <row r="45" spans="1:23" ht="18">
      <c r="A45" s="259" t="s">
        <v>167</v>
      </c>
      <c r="B45" s="260"/>
      <c r="C45" s="260"/>
      <c r="D45" s="261"/>
      <c r="E45" s="260"/>
      <c r="F45" s="260"/>
      <c r="G45" s="260"/>
      <c r="H45" s="260"/>
      <c r="I45" s="260"/>
      <c r="J45" s="260"/>
      <c r="K45" s="260"/>
      <c r="L45" s="260"/>
      <c r="M45" s="260"/>
      <c r="N45" s="260"/>
      <c r="O45" s="260"/>
      <c r="P45" s="260"/>
      <c r="Q45" s="260"/>
      <c r="R45" s="260"/>
      <c r="S45" s="260"/>
      <c r="T45" s="260"/>
      <c r="U45" s="260"/>
      <c r="V45" s="260"/>
      <c r="W45" s="260"/>
    </row>
    <row r="46" spans="1:23" ht="16">
      <c r="A46" s="262"/>
      <c r="B46" s="262" t="s">
        <v>168</v>
      </c>
      <c r="C46" s="262" t="s">
        <v>168</v>
      </c>
      <c r="D46" s="263" t="s">
        <v>168</v>
      </c>
      <c r="E46" s="262" t="s">
        <v>168</v>
      </c>
      <c r="F46" s="262" t="s">
        <v>168</v>
      </c>
      <c r="G46" s="262" t="s">
        <v>168</v>
      </c>
      <c r="H46" s="262" t="s">
        <v>168</v>
      </c>
      <c r="I46" s="262" t="s">
        <v>168</v>
      </c>
      <c r="J46" s="262" t="s">
        <v>168</v>
      </c>
      <c r="K46" s="262" t="s">
        <v>168</v>
      </c>
      <c r="L46" s="262" t="s">
        <v>169</v>
      </c>
      <c r="M46" s="262" t="s">
        <v>169</v>
      </c>
      <c r="N46" s="262" t="s">
        <v>169</v>
      </c>
      <c r="O46" s="262" t="s">
        <v>169</v>
      </c>
      <c r="P46" s="262" t="s">
        <v>169</v>
      </c>
    </row>
    <row r="47" spans="1:23" ht="16">
      <c r="B47" s="262" t="s">
        <v>170</v>
      </c>
      <c r="C47" s="262" t="s">
        <v>171</v>
      </c>
      <c r="D47" s="263" t="s">
        <v>172</v>
      </c>
      <c r="E47" s="262" t="s">
        <v>173</v>
      </c>
      <c r="F47" s="262" t="s">
        <v>174</v>
      </c>
      <c r="G47" s="262" t="s">
        <v>175</v>
      </c>
      <c r="H47" s="262" t="s">
        <v>176</v>
      </c>
      <c r="I47" s="262" t="s">
        <v>177</v>
      </c>
      <c r="J47" s="262" t="s">
        <v>178</v>
      </c>
      <c r="K47" s="262" t="s">
        <v>179</v>
      </c>
      <c r="L47" s="262" t="s">
        <v>180</v>
      </c>
      <c r="M47" s="262" t="s">
        <v>181</v>
      </c>
      <c r="N47" s="262" t="s">
        <v>182</v>
      </c>
      <c r="O47" s="262" t="s">
        <v>183</v>
      </c>
      <c r="P47" s="262" t="s">
        <v>184</v>
      </c>
    </row>
    <row r="48" spans="1:23" ht="16">
      <c r="A48" s="264" t="s">
        <v>185</v>
      </c>
      <c r="D48" s="9"/>
      <c r="I48" s="87">
        <v>1.4800000000000001E-2</v>
      </c>
      <c r="J48" s="87">
        <v>3.2000000000000001E-2</v>
      </c>
      <c r="K48" s="87">
        <v>3.7199999999999997E-2</v>
      </c>
    </row>
    <row r="49" spans="1:23" ht="16">
      <c r="A49" s="264" t="s">
        <v>186</v>
      </c>
      <c r="D49" s="9"/>
      <c r="I49" s="87">
        <v>-5.7000000000000002E-3</v>
      </c>
      <c r="J49" s="87">
        <v>8.3999999999999995E-3</v>
      </c>
      <c r="K49" s="87">
        <v>1.3100000000000001E-2</v>
      </c>
    </row>
    <row r="50" spans="1:23" ht="16">
      <c r="A50" s="264" t="s">
        <v>167</v>
      </c>
      <c r="B50" s="87">
        <v>2.4899999999999999E-2</v>
      </c>
      <c r="C50" s="87">
        <v>1.49E-2</v>
      </c>
      <c r="D50" s="9">
        <v>1.2800000000000001E-2</v>
      </c>
      <c r="E50" s="87">
        <v>0.02</v>
      </c>
      <c r="F50" s="87">
        <v>1.9300000000000001E-2</v>
      </c>
      <c r="G50" s="87">
        <v>1.5900000000000001E-2</v>
      </c>
      <c r="H50" s="87">
        <v>8.6999999999999994E-3</v>
      </c>
      <c r="I50" s="87">
        <f>I48-I49</f>
        <v>2.0500000000000001E-2</v>
      </c>
      <c r="J50" s="87">
        <f>J48-J49</f>
        <v>2.3600000000000003E-2</v>
      </c>
      <c r="K50" s="265">
        <f>K48-K49</f>
        <v>2.4099999999999996E-2</v>
      </c>
      <c r="L50" s="87">
        <f>AVERAGE(I50:K50)</f>
        <v>2.2733333333333331E-2</v>
      </c>
      <c r="M50" s="87">
        <f>AVERAGE(J50:L50)</f>
        <v>2.3477777777777778E-2</v>
      </c>
      <c r="N50" s="87">
        <f>AVERAGE(K50:M50)</f>
        <v>2.3437037037037034E-2</v>
      </c>
      <c r="O50" s="87">
        <f>AVERAGE(L50:N50)</f>
        <v>2.3216049382716045E-2</v>
      </c>
      <c r="P50" s="87">
        <f>AVERAGE(M50:O50)</f>
        <v>2.3376954732510283E-2</v>
      </c>
    </row>
    <row r="51" spans="1:23">
      <c r="D51" s="9"/>
    </row>
    <row r="52" spans="1:23">
      <c r="A52" s="307" t="s">
        <v>187</v>
      </c>
      <c r="B52" s="308"/>
      <c r="C52" s="308"/>
      <c r="D52" s="308"/>
      <c r="E52" s="308"/>
      <c r="F52" s="308"/>
      <c r="G52" s="308"/>
      <c r="H52" s="308"/>
      <c r="I52" s="308"/>
      <c r="J52" s="308"/>
      <c r="K52" s="308"/>
      <c r="L52" s="308"/>
      <c r="M52" s="308"/>
      <c r="N52" s="308"/>
      <c r="O52" s="308"/>
      <c r="P52" s="308"/>
      <c r="Q52" s="308"/>
      <c r="R52" s="308"/>
      <c r="S52" s="308"/>
      <c r="T52" s="308"/>
      <c r="U52" s="308"/>
      <c r="V52" s="308"/>
      <c r="W52" s="308"/>
    </row>
    <row r="53" spans="1:23">
      <c r="A53" s="309"/>
      <c r="B53" s="309"/>
      <c r="C53" s="309"/>
      <c r="D53" s="309"/>
      <c r="E53" s="309"/>
      <c r="F53" s="309"/>
      <c r="G53" s="309"/>
      <c r="H53" s="309"/>
      <c r="I53" s="309"/>
      <c r="J53" s="309"/>
      <c r="K53" s="309"/>
      <c r="L53" s="309"/>
      <c r="M53" s="309"/>
      <c r="N53" s="309"/>
      <c r="O53" s="309"/>
      <c r="P53" s="309"/>
      <c r="Q53" s="309"/>
      <c r="R53" s="309"/>
      <c r="S53" s="309"/>
      <c r="T53" s="309"/>
      <c r="U53" s="309"/>
      <c r="V53" s="309"/>
      <c r="W53" s="309"/>
    </row>
    <row r="54" spans="1:23">
      <c r="A54" s="310"/>
      <c r="B54" s="310"/>
      <c r="C54" s="310"/>
      <c r="D54" s="310"/>
      <c r="E54" s="310"/>
      <c r="F54" s="310"/>
      <c r="G54" s="310"/>
      <c r="H54" s="310"/>
      <c r="I54" s="310"/>
      <c r="J54" s="310"/>
      <c r="K54" s="310"/>
      <c r="L54" s="310"/>
      <c r="M54" s="310"/>
      <c r="N54" s="310"/>
      <c r="O54" s="310"/>
      <c r="P54" s="310"/>
      <c r="Q54" s="310"/>
      <c r="R54" s="310"/>
      <c r="S54" s="310"/>
      <c r="T54" s="310"/>
      <c r="U54" s="310"/>
      <c r="V54" s="310"/>
      <c r="W54" s="310"/>
    </row>
  </sheetData>
  <mergeCells count="22">
    <mergeCell ref="A52:W54"/>
    <mergeCell ref="G31:I31"/>
    <mergeCell ref="G32:I32"/>
    <mergeCell ref="G33:I33"/>
    <mergeCell ref="G34:I34"/>
    <mergeCell ref="G35:I35"/>
    <mergeCell ref="D31:F31"/>
    <mergeCell ref="D32:F32"/>
    <mergeCell ref="D33:F33"/>
    <mergeCell ref="D34:F34"/>
    <mergeCell ref="D35:F35"/>
    <mergeCell ref="D27:F27"/>
    <mergeCell ref="D28:F28"/>
    <mergeCell ref="D29:F29"/>
    <mergeCell ref="D30:F30"/>
    <mergeCell ref="A1:L1"/>
    <mergeCell ref="A20:L20"/>
    <mergeCell ref="A9:H9"/>
    <mergeCell ref="G27:I27"/>
    <mergeCell ref="G28:I28"/>
    <mergeCell ref="G29:I29"/>
    <mergeCell ref="G30:I30"/>
  </mergeCells>
  <phoneticPr fontId="20" type="noConversion"/>
  <pageMargins left="0.7" right="0.7" top="0.75" bottom="0.75" header="0.3" footer="0.3"/>
  <pageSetup orientation="portrait" horizontalDpi="1200" verticalDpi="1200"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3A5E5-29E8-4808-9709-CF3B05B8009A}">
  <dimension ref="A1:L30"/>
  <sheetViews>
    <sheetView showGridLines="0" workbookViewId="0">
      <selection activeCell="B8" sqref="B8"/>
    </sheetView>
  </sheetViews>
  <sheetFormatPr baseColWidth="10" defaultColWidth="8.83203125" defaultRowHeight="15"/>
  <cols>
    <col min="1" max="4" width="15.6640625" customWidth="1"/>
    <col min="5" max="5" width="20.5" bestFit="1" customWidth="1"/>
    <col min="6" max="12" width="15.6640625" customWidth="1"/>
  </cols>
  <sheetData>
    <row r="1" spans="1:12" ht="16">
      <c r="A1" s="312" t="s">
        <v>188</v>
      </c>
      <c r="B1" s="312"/>
      <c r="C1" s="312"/>
      <c r="D1" s="312"/>
      <c r="E1" s="312"/>
      <c r="F1" s="312"/>
      <c r="G1" s="312"/>
      <c r="H1" s="312"/>
      <c r="I1" s="312"/>
      <c r="J1" s="312"/>
      <c r="K1" s="312"/>
      <c r="L1" s="312"/>
    </row>
    <row r="2" spans="1:12">
      <c r="A2" s="161" t="s">
        <v>189</v>
      </c>
      <c r="B2" s="161" t="s">
        <v>3</v>
      </c>
      <c r="C2" s="161" t="s">
        <v>4</v>
      </c>
      <c r="D2" s="161" t="s">
        <v>6</v>
      </c>
      <c r="E2" s="161" t="s">
        <v>11</v>
      </c>
      <c r="F2" s="161" t="s">
        <v>12</v>
      </c>
      <c r="G2" s="161" t="s">
        <v>13</v>
      </c>
    </row>
    <row r="3" spans="1:12">
      <c r="A3" s="162" t="s">
        <v>91</v>
      </c>
      <c r="B3" s="163">
        <v>0.4</v>
      </c>
      <c r="C3" s="163">
        <v>0.2</v>
      </c>
      <c r="D3" s="163">
        <v>0.1</v>
      </c>
      <c r="E3" s="163">
        <v>0.16</v>
      </c>
      <c r="F3" s="163">
        <v>0.1</v>
      </c>
      <c r="G3" s="163">
        <v>0.04</v>
      </c>
    </row>
    <row r="5" spans="1:12">
      <c r="A5" s="222"/>
      <c r="B5" s="222" t="s">
        <v>18</v>
      </c>
      <c r="C5" s="222" t="s">
        <v>31</v>
      </c>
      <c r="D5" s="222" t="s">
        <v>32</v>
      </c>
      <c r="E5" s="222" t="s">
        <v>33</v>
      </c>
      <c r="F5" s="222" t="s">
        <v>34</v>
      </c>
      <c r="G5" s="222" t="s">
        <v>35</v>
      </c>
      <c r="H5" s="222" t="s">
        <v>36</v>
      </c>
      <c r="I5" s="222" t="s">
        <v>37</v>
      </c>
      <c r="J5" s="222" t="s">
        <v>38</v>
      </c>
      <c r="K5" s="222" t="s">
        <v>39</v>
      </c>
      <c r="L5" s="222" t="s">
        <v>40</v>
      </c>
    </row>
    <row r="6" spans="1:12" ht="20" customHeight="1">
      <c r="A6" s="222" t="s">
        <v>91</v>
      </c>
      <c r="B6" s="223">
        <v>0.4</v>
      </c>
      <c r="C6" s="223">
        <v>0.2</v>
      </c>
      <c r="D6" s="223">
        <v>0</v>
      </c>
      <c r="E6" s="223">
        <v>0.1</v>
      </c>
      <c r="F6" s="223">
        <v>0</v>
      </c>
      <c r="G6" s="223">
        <v>0</v>
      </c>
      <c r="H6" s="223">
        <v>0</v>
      </c>
      <c r="I6" s="223">
        <v>0</v>
      </c>
      <c r="J6" s="223">
        <v>0.16</v>
      </c>
      <c r="K6" s="223">
        <v>0.1</v>
      </c>
      <c r="L6" s="223">
        <v>0.04</v>
      </c>
    </row>
    <row r="7" spans="1:12" ht="20" customHeight="1">
      <c r="A7" s="224" t="s">
        <v>190</v>
      </c>
      <c r="B7" s="221">
        <f>'Weight Applying and Adjustment'!B23</f>
        <v>0.26033671995083923</v>
      </c>
      <c r="C7" s="221">
        <f>'Weight Applying and Adjustment'!C23</f>
        <v>0.22072820058815051</v>
      </c>
      <c r="D7" s="221">
        <f>'Weight Applying and Adjustment'!D23</f>
        <v>1.501048608792508E-2</v>
      </c>
      <c r="E7" s="221">
        <f>'Weight Applying and Adjustment'!E23</f>
        <v>0.10361651209080538</v>
      </c>
      <c r="F7" s="221">
        <f>'Weight Applying and Adjustment'!F23</f>
        <v>1.1651209410409116E-2</v>
      </c>
      <c r="G7" s="221">
        <f>'Weight Applying and Adjustment'!G23</f>
        <v>1.1651209410409116E-2</v>
      </c>
      <c r="H7" s="221">
        <f>'Weight Applying and Adjustment'!H23</f>
        <v>6.0116512090805381E-2</v>
      </c>
      <c r="I7" s="221">
        <f>'Weight Applying and Adjustment'!I23</f>
        <v>0.10501048608792507</v>
      </c>
      <c r="J7" s="221">
        <f>'Weight Applying and Adjustment'!J23</f>
        <v>7.526215219194192E-2</v>
      </c>
      <c r="K7" s="221">
        <f>'Weight Applying and Adjustment'!K23</f>
        <v>0.11661651209080538</v>
      </c>
      <c r="L7" s="221">
        <f>'Weight Applying and Adjustment'!L23</f>
        <v>0.02</v>
      </c>
    </row>
    <row r="8" spans="1:12" ht="21.5" customHeight="1">
      <c r="A8" s="225" t="s">
        <v>160</v>
      </c>
      <c r="B8" s="205">
        <f>'Weight Applying and Adjustment'!B25</f>
        <v>0.26033671995083923</v>
      </c>
      <c r="C8" s="205">
        <f>'Weight Applying and Adjustment'!C25</f>
        <v>0.22072820058815051</v>
      </c>
      <c r="D8" s="205">
        <f>'Weight Applying and Adjustment'!D25</f>
        <v>9.3661695498334196E-2</v>
      </c>
      <c r="E8" s="205">
        <f>'Weight Applying and Adjustment'!E25</f>
        <v>0.10361651209080538</v>
      </c>
      <c r="F8" s="205">
        <f>'Weight Applying and Adjustment'!F25</f>
        <v>0</v>
      </c>
      <c r="G8" s="205">
        <f>'Weight Applying and Adjustment'!G25</f>
        <v>1.1651209410409116E-2</v>
      </c>
      <c r="H8" s="205">
        <f>'Weight Applying and Adjustment'!H25</f>
        <v>6.0116512090805381E-2</v>
      </c>
      <c r="I8" s="205">
        <f>'Weight Applying and Adjustment'!I25</f>
        <v>0.10501048608792507</v>
      </c>
      <c r="J8" s="205">
        <f>'Weight Applying and Adjustment'!J25</f>
        <v>7.526215219194192E-2</v>
      </c>
      <c r="K8" s="205">
        <f>'Weight Applying and Adjustment'!K25</f>
        <v>4.9616512090805379E-2</v>
      </c>
      <c r="L8" s="205">
        <f>'Weight Applying and Adjustment'!L25</f>
        <v>0.02</v>
      </c>
    </row>
    <row r="11" spans="1:12">
      <c r="A11" s="190" t="s">
        <v>191</v>
      </c>
      <c r="B11" s="190"/>
      <c r="C11" s="313" t="s">
        <v>192</v>
      </c>
      <c r="D11" s="313"/>
      <c r="E11" s="190"/>
      <c r="F11" s="190"/>
    </row>
    <row r="12" spans="1:12">
      <c r="A12" s="190"/>
      <c r="B12" s="190"/>
      <c r="C12" s="190" t="s">
        <v>91</v>
      </c>
      <c r="D12" s="226">
        <v>0</v>
      </c>
      <c r="E12" s="190"/>
      <c r="F12" s="190"/>
    </row>
    <row r="13" spans="1:12">
      <c r="A13" s="190"/>
      <c r="B13" s="190"/>
      <c r="C13" s="190" t="s">
        <v>157</v>
      </c>
      <c r="D13" s="226">
        <f>G7</f>
        <v>1.1651209410409116E-2</v>
      </c>
      <c r="E13" s="190"/>
      <c r="F13" s="190"/>
    </row>
    <row r="14" spans="1:12">
      <c r="A14" s="190"/>
      <c r="B14" s="190"/>
      <c r="C14" s="190" t="s">
        <v>193</v>
      </c>
      <c r="D14" s="226">
        <f>G8</f>
        <v>1.1651209410409116E-2</v>
      </c>
      <c r="E14" s="190"/>
      <c r="F14" s="190"/>
    </row>
    <row r="15" spans="1:12">
      <c r="A15" s="190"/>
      <c r="B15" s="190"/>
      <c r="C15" s="190"/>
      <c r="D15" s="226"/>
      <c r="E15" s="190"/>
      <c r="F15" s="190"/>
    </row>
    <row r="16" spans="1:12">
      <c r="A16" s="190" t="s">
        <v>194</v>
      </c>
      <c r="B16" s="190"/>
      <c r="C16" s="190"/>
      <c r="D16" s="226" t="s">
        <v>195</v>
      </c>
      <c r="E16" s="190" t="s">
        <v>11</v>
      </c>
      <c r="F16" s="190" t="s">
        <v>12</v>
      </c>
    </row>
    <row r="17" spans="1:6">
      <c r="A17" s="190"/>
      <c r="B17" s="190"/>
      <c r="C17" s="190" t="s">
        <v>91</v>
      </c>
      <c r="D17" s="226">
        <f>D3</f>
        <v>0.1</v>
      </c>
      <c r="E17" s="226">
        <f>J6</f>
        <v>0.16</v>
      </c>
      <c r="F17" s="226">
        <f>K6</f>
        <v>0.1</v>
      </c>
    </row>
    <row r="18" spans="1:6">
      <c r="A18" s="190"/>
      <c r="B18" s="190"/>
      <c r="C18" s="190" t="s">
        <v>157</v>
      </c>
      <c r="D18" s="226">
        <f>E7</f>
        <v>0.10361651209080538</v>
      </c>
      <c r="E18" s="226">
        <f t="shared" ref="E18:E19" si="0">J7</f>
        <v>7.526215219194192E-2</v>
      </c>
      <c r="F18" s="226">
        <f t="shared" ref="F18:F19" si="1">K7</f>
        <v>0.11661651209080538</v>
      </c>
    </row>
    <row r="19" spans="1:6">
      <c r="A19" s="190"/>
      <c r="B19" s="190"/>
      <c r="C19" s="190" t="s">
        <v>193</v>
      </c>
      <c r="D19" s="226">
        <f>E8</f>
        <v>0.10361651209080538</v>
      </c>
      <c r="E19" s="226">
        <f t="shared" si="0"/>
        <v>7.526215219194192E-2</v>
      </c>
      <c r="F19" s="226">
        <f t="shared" si="1"/>
        <v>4.9616512090805379E-2</v>
      </c>
    </row>
    <row r="20" spans="1:6">
      <c r="A20" s="190"/>
      <c r="B20" s="190"/>
      <c r="C20" s="190"/>
      <c r="D20" s="226"/>
      <c r="E20" s="190"/>
      <c r="F20" s="190"/>
    </row>
    <row r="21" spans="1:6">
      <c r="A21" s="190" t="s">
        <v>196</v>
      </c>
      <c r="B21" s="190"/>
      <c r="C21" s="190"/>
      <c r="E21" s="226" t="s">
        <v>197</v>
      </c>
      <c r="F21" s="190"/>
    </row>
    <row r="22" spans="1:6">
      <c r="A22" s="190"/>
      <c r="B22" s="190"/>
      <c r="C22" s="190" t="s">
        <v>91</v>
      </c>
      <c r="E22" s="226">
        <v>0</v>
      </c>
      <c r="F22" s="190"/>
    </row>
    <row r="23" spans="1:6">
      <c r="A23" s="190"/>
      <c r="B23" s="190"/>
      <c r="C23" s="190" t="s">
        <v>157</v>
      </c>
      <c r="E23" s="226">
        <f>F7</f>
        <v>1.1651209410409116E-2</v>
      </c>
      <c r="F23" s="190"/>
    </row>
    <row r="24" spans="1:6">
      <c r="A24" s="190"/>
      <c r="B24" s="190"/>
      <c r="C24" s="190" t="s">
        <v>193</v>
      </c>
      <c r="E24" s="226">
        <f>F8</f>
        <v>0</v>
      </c>
      <c r="F24" s="190"/>
    </row>
    <row r="25" spans="1:6">
      <c r="A25" s="190"/>
      <c r="B25" s="190"/>
      <c r="C25" s="190"/>
      <c r="D25" s="226"/>
      <c r="E25" s="190"/>
      <c r="F25" s="190"/>
    </row>
    <row r="26" spans="1:6">
      <c r="A26" s="190" t="s">
        <v>198</v>
      </c>
      <c r="B26" s="190"/>
      <c r="C26" s="190"/>
      <c r="D26" s="226" t="s">
        <v>199</v>
      </c>
      <c r="E26" s="190" t="s">
        <v>200</v>
      </c>
      <c r="F26" s="190" t="s">
        <v>201</v>
      </c>
    </row>
    <row r="27" spans="1:6">
      <c r="A27" s="190"/>
      <c r="B27" s="190"/>
      <c r="C27" s="190" t="s">
        <v>91</v>
      </c>
      <c r="D27" s="226">
        <v>0.4</v>
      </c>
      <c r="E27" s="226">
        <f>C6</f>
        <v>0.2</v>
      </c>
      <c r="F27" s="226">
        <f>D6</f>
        <v>0</v>
      </c>
    </row>
    <row r="28" spans="1:6">
      <c r="A28" s="190"/>
      <c r="B28" s="190"/>
      <c r="C28" s="190" t="s">
        <v>157</v>
      </c>
      <c r="D28" s="226">
        <f>B7</f>
        <v>0.26033671995083923</v>
      </c>
      <c r="E28" s="226">
        <f t="shared" ref="E28:E29" si="2">C7</f>
        <v>0.22072820058815051</v>
      </c>
      <c r="F28" s="226">
        <f t="shared" ref="F28:F29" si="3">D7</f>
        <v>1.501048608792508E-2</v>
      </c>
    </row>
    <row r="29" spans="1:6">
      <c r="A29" s="190"/>
      <c r="B29" s="190"/>
      <c r="C29" s="190" t="s">
        <v>193</v>
      </c>
      <c r="D29" s="226">
        <f>B8</f>
        <v>0.26033671995083923</v>
      </c>
      <c r="E29" s="226">
        <f t="shared" si="2"/>
        <v>0.22072820058815051</v>
      </c>
      <c r="F29" s="226">
        <f t="shared" si="3"/>
        <v>9.3661695498334196E-2</v>
      </c>
    </row>
    <row r="30" spans="1:6">
      <c r="A30" s="190"/>
      <c r="B30" s="190"/>
      <c r="C30" s="190"/>
      <c r="D30" s="190"/>
      <c r="E30" s="190"/>
      <c r="F30" s="190"/>
    </row>
  </sheetData>
  <mergeCells count="2">
    <mergeCell ref="A1:L1"/>
    <mergeCell ref="C11:D11"/>
  </mergeCells>
  <phoneticPr fontId="20" type="noConversion"/>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EE58D-90E9-4595-807C-77ECCD969EFF}">
  <dimension ref="A1:E134"/>
  <sheetViews>
    <sheetView zoomScale="130" zoomScaleNormal="130" workbookViewId="0">
      <selection activeCell="C33" sqref="C33"/>
    </sheetView>
  </sheetViews>
  <sheetFormatPr baseColWidth="10" defaultColWidth="9.1640625" defaultRowHeight="14"/>
  <cols>
    <col min="1" max="1" width="38" style="18" customWidth="1"/>
    <col min="2" max="3" width="18.6640625" style="18" customWidth="1"/>
    <col min="4" max="4" width="21" style="44" customWidth="1"/>
    <col min="5" max="5" width="20.33203125" style="18" customWidth="1"/>
    <col min="6" max="16384" width="9.1640625" style="18"/>
  </cols>
  <sheetData>
    <row r="1" spans="1:5" ht="18" customHeight="1">
      <c r="A1" s="15" t="s">
        <v>202</v>
      </c>
      <c r="B1" s="16"/>
      <c r="C1" s="16"/>
      <c r="D1" s="17"/>
      <c r="E1" s="16"/>
    </row>
    <row r="2" spans="1:5" ht="1.5" customHeight="1">
      <c r="A2" s="16"/>
      <c r="B2" s="16"/>
      <c r="C2" s="16"/>
      <c r="D2" s="19"/>
      <c r="E2" s="16"/>
    </row>
    <row r="3" spans="1:5" ht="21" customHeight="1">
      <c r="A3" s="20"/>
      <c r="B3" s="314" t="s">
        <v>54</v>
      </c>
      <c r="C3" s="314"/>
      <c r="D3" s="315" t="s">
        <v>203</v>
      </c>
      <c r="E3" s="317" t="s">
        <v>204</v>
      </c>
    </row>
    <row r="4" spans="1:5" ht="15" customHeight="1">
      <c r="A4" s="21"/>
      <c r="B4" s="22" t="s">
        <v>205</v>
      </c>
      <c r="C4" s="22" t="s">
        <v>206</v>
      </c>
      <c r="D4" s="316"/>
      <c r="E4" s="318"/>
    </row>
    <row r="5" spans="1:5" ht="19.5" customHeight="1">
      <c r="A5" s="21" t="s">
        <v>207</v>
      </c>
      <c r="B5" s="16"/>
      <c r="C5" s="16"/>
      <c r="D5" s="17"/>
      <c r="E5" s="16"/>
    </row>
    <row r="6" spans="1:5">
      <c r="A6" s="23" t="s">
        <v>208</v>
      </c>
      <c r="B6" s="24"/>
      <c r="C6" s="24"/>
      <c r="D6" s="25"/>
      <c r="E6" s="24"/>
    </row>
    <row r="7" spans="1:5" ht="13.5" customHeight="1">
      <c r="A7" s="24" t="s">
        <v>209</v>
      </c>
      <c r="B7" s="26">
        <f>C7*$B$29</f>
        <v>1200</v>
      </c>
      <c r="C7" s="27">
        <v>0.4</v>
      </c>
      <c r="D7" s="28">
        <v>0.25</v>
      </c>
      <c r="E7" s="25" t="s">
        <v>210</v>
      </c>
    </row>
    <row r="8" spans="1:5" ht="13.5" customHeight="1">
      <c r="A8" s="24" t="s">
        <v>211</v>
      </c>
      <c r="B8" s="26">
        <v>600</v>
      </c>
      <c r="C8" s="27">
        <v>0.2</v>
      </c>
      <c r="D8" s="28">
        <v>0.24</v>
      </c>
      <c r="E8" s="25" t="s">
        <v>210</v>
      </c>
    </row>
    <row r="9" spans="1:5" ht="13.5" customHeight="1">
      <c r="A9" s="24" t="s">
        <v>212</v>
      </c>
      <c r="B9" s="29"/>
      <c r="C9" s="45"/>
      <c r="D9" s="45">
        <v>0.03</v>
      </c>
      <c r="E9" s="25" t="s">
        <v>210</v>
      </c>
    </row>
    <row r="10" spans="1:5" ht="13.5" customHeight="1">
      <c r="A10" s="30" t="s">
        <v>213</v>
      </c>
      <c r="B10" s="31">
        <f>SUM(B7:B9)</f>
        <v>1800</v>
      </c>
      <c r="C10" s="32">
        <f>SUM(C7:C9)</f>
        <v>0.60000000000000009</v>
      </c>
      <c r="D10" s="32">
        <f>SUM(D7:D9)</f>
        <v>0.52</v>
      </c>
      <c r="E10" s="32"/>
    </row>
    <row r="11" spans="1:5" ht="5.25" customHeight="1">
      <c r="A11" s="24"/>
      <c r="B11" s="26"/>
      <c r="C11" s="46"/>
      <c r="D11" s="28"/>
      <c r="E11" s="28"/>
    </row>
    <row r="12" spans="1:5" ht="14.25" customHeight="1">
      <c r="A12" s="23" t="s">
        <v>214</v>
      </c>
      <c r="B12" s="26"/>
      <c r="C12" s="47"/>
      <c r="D12" s="28"/>
      <c r="E12" s="28"/>
    </row>
    <row r="13" spans="1:5" ht="13.5" customHeight="1">
      <c r="A13" s="24" t="s">
        <v>209</v>
      </c>
      <c r="B13" s="26">
        <f>C13*$B$29</f>
        <v>480</v>
      </c>
      <c r="C13" s="27">
        <v>0.16</v>
      </c>
      <c r="D13" s="28">
        <v>0.14000000000000001</v>
      </c>
      <c r="E13" s="25" t="s">
        <v>210</v>
      </c>
    </row>
    <row r="14" spans="1:5" ht="13.5" customHeight="1">
      <c r="A14" s="24" t="s">
        <v>211</v>
      </c>
      <c r="B14" s="26">
        <f>C14*$B$29</f>
        <v>300</v>
      </c>
      <c r="C14" s="27">
        <v>0.1</v>
      </c>
      <c r="D14" s="28">
        <v>0.11</v>
      </c>
      <c r="E14" s="25" t="s">
        <v>210</v>
      </c>
    </row>
    <row r="15" spans="1:5" ht="13.5" customHeight="1">
      <c r="A15" s="24" t="s">
        <v>215</v>
      </c>
      <c r="B15" s="29">
        <f>C15*$B$29</f>
        <v>120</v>
      </c>
      <c r="C15" s="33">
        <v>0.04</v>
      </c>
      <c r="D15" s="45">
        <v>0.03</v>
      </c>
      <c r="E15" s="25" t="s">
        <v>210</v>
      </c>
    </row>
    <row r="16" spans="1:5" ht="13.5" customHeight="1">
      <c r="A16" s="30" t="s">
        <v>216</v>
      </c>
      <c r="B16" s="31">
        <f>SUM(B13:B15)</f>
        <v>900</v>
      </c>
      <c r="C16" s="32">
        <f>SUM(C13:C15)</f>
        <v>0.3</v>
      </c>
      <c r="D16" s="32">
        <f>SUM(D13:D15)</f>
        <v>0.28000000000000003</v>
      </c>
      <c r="E16" s="32"/>
    </row>
    <row r="17" spans="1:5" ht="6" customHeight="1">
      <c r="A17" s="34"/>
      <c r="B17" s="26"/>
      <c r="C17" s="47"/>
      <c r="D17" s="28"/>
      <c r="E17" s="28"/>
    </row>
    <row r="18" spans="1:5" ht="14.25" customHeight="1">
      <c r="A18" s="23" t="s">
        <v>217</v>
      </c>
      <c r="B18" s="26"/>
      <c r="C18" s="47"/>
      <c r="D18" s="28"/>
      <c r="E18" s="28"/>
    </row>
    <row r="19" spans="1:5" ht="13.5" customHeight="1">
      <c r="A19" s="24" t="s">
        <v>218</v>
      </c>
      <c r="B19" s="26">
        <f>C19*$B$29</f>
        <v>300</v>
      </c>
      <c r="C19" s="27">
        <v>0.1</v>
      </c>
      <c r="D19" s="28">
        <v>7.0000000000000007E-2</v>
      </c>
      <c r="E19" s="25" t="s">
        <v>210</v>
      </c>
    </row>
    <row r="20" spans="1:5" ht="13.5" customHeight="1">
      <c r="A20" s="154" t="s">
        <v>219</v>
      </c>
      <c r="B20" s="155"/>
      <c r="C20" s="156"/>
      <c r="D20" s="157">
        <v>0.05</v>
      </c>
      <c r="E20" s="25" t="s">
        <v>220</v>
      </c>
    </row>
    <row r="21" spans="1:5" ht="13.5" customHeight="1">
      <c r="A21" s="30" t="s">
        <v>221</v>
      </c>
      <c r="B21" s="31">
        <f>B19+B20</f>
        <v>300</v>
      </c>
      <c r="C21" s="48">
        <f>C19+C20</f>
        <v>0.1</v>
      </c>
      <c r="D21" s="32">
        <f>D19+D20</f>
        <v>0.12000000000000001</v>
      </c>
      <c r="E21" s="32"/>
    </row>
    <row r="22" spans="1:5" ht="6" customHeight="1">
      <c r="A22" s="24"/>
      <c r="B22" s="35"/>
      <c r="C22" s="47"/>
      <c r="D22" s="28"/>
      <c r="E22" s="28"/>
    </row>
    <row r="23" spans="1:5" ht="14.25" customHeight="1">
      <c r="A23" s="23" t="s">
        <v>222</v>
      </c>
      <c r="B23" s="35"/>
      <c r="C23" s="47"/>
      <c r="D23" s="47"/>
      <c r="E23" s="24"/>
    </row>
    <row r="24" spans="1:5" ht="13.5" customHeight="1">
      <c r="A24" s="154" t="s">
        <v>223</v>
      </c>
      <c r="B24" s="158"/>
      <c r="C24" s="159"/>
      <c r="D24" s="160">
        <v>0.04</v>
      </c>
      <c r="E24" s="25" t="s">
        <v>220</v>
      </c>
    </row>
    <row r="25" spans="1:5" ht="13.5" customHeight="1">
      <c r="A25" s="154" t="s">
        <v>224</v>
      </c>
      <c r="B25" s="158"/>
      <c r="C25" s="159"/>
      <c r="D25" s="160">
        <v>0.03</v>
      </c>
      <c r="E25" s="25" t="s">
        <v>220</v>
      </c>
    </row>
    <row r="26" spans="1:5" ht="13.5" customHeight="1">
      <c r="A26" s="24" t="s">
        <v>225</v>
      </c>
      <c r="B26" s="36"/>
      <c r="C26" s="49"/>
      <c r="D26" s="45">
        <v>0.01</v>
      </c>
      <c r="E26" s="25" t="s">
        <v>210</v>
      </c>
    </row>
    <row r="27" spans="1:5" ht="13.5" customHeight="1">
      <c r="A27" s="30" t="s">
        <v>226</v>
      </c>
      <c r="B27" s="37"/>
      <c r="C27" s="48"/>
      <c r="D27" s="32">
        <f>SUM(D24:D26)</f>
        <v>0.08</v>
      </c>
      <c r="E27" s="32"/>
    </row>
    <row r="28" spans="1:5" ht="4.5" customHeight="1">
      <c r="A28" s="24"/>
      <c r="B28" s="38"/>
      <c r="C28" s="24"/>
      <c r="D28" s="28"/>
      <c r="E28" s="28"/>
    </row>
    <row r="29" spans="1:5" ht="14.25" customHeight="1">
      <c r="A29" s="39" t="s">
        <v>227</v>
      </c>
      <c r="B29" s="40">
        <v>3000</v>
      </c>
      <c r="C29" s="41">
        <f>SUM(C10,C16,C21,C27)</f>
        <v>1.0000000000000002</v>
      </c>
      <c r="D29" s="41">
        <f>D10+D16+D21+D27</f>
        <v>1</v>
      </c>
      <c r="E29" s="41"/>
    </row>
    <row r="30" spans="1:5">
      <c r="A30" s="42"/>
      <c r="B30" s="42"/>
      <c r="C30" s="42"/>
      <c r="D30" s="43"/>
      <c r="E30" s="42"/>
    </row>
    <row r="31" spans="1:5">
      <c r="A31" s="42"/>
      <c r="B31" s="42"/>
      <c r="C31" s="42"/>
      <c r="D31" s="43"/>
      <c r="E31" s="42"/>
    </row>
    <row r="32" spans="1:5">
      <c r="A32" s="42"/>
      <c r="B32" s="42"/>
      <c r="C32" s="42"/>
      <c r="D32" s="43"/>
      <c r="E32" s="42"/>
    </row>
    <row r="33" spans="1:5">
      <c r="A33" s="42"/>
      <c r="B33" s="42"/>
      <c r="C33" s="42"/>
      <c r="D33" s="43"/>
      <c r="E33" s="42"/>
    </row>
    <row r="34" spans="1:5">
      <c r="A34" s="42"/>
      <c r="B34" s="42"/>
      <c r="C34" s="42"/>
      <c r="D34" s="43"/>
      <c r="E34" s="42"/>
    </row>
    <row r="35" spans="1:5">
      <c r="A35" s="42"/>
      <c r="B35" s="42"/>
      <c r="C35" s="42"/>
      <c r="D35" s="43"/>
      <c r="E35" s="42"/>
    </row>
    <row r="36" spans="1:5">
      <c r="A36" s="42"/>
      <c r="B36" s="42"/>
      <c r="C36" s="42"/>
      <c r="D36" s="43"/>
      <c r="E36" s="42"/>
    </row>
    <row r="37" spans="1:5">
      <c r="A37" s="42"/>
      <c r="B37" s="42"/>
      <c r="C37" s="42"/>
      <c r="D37" s="43"/>
      <c r="E37" s="42"/>
    </row>
    <row r="38" spans="1:5">
      <c r="A38" s="42"/>
      <c r="B38" s="42"/>
      <c r="C38" s="42"/>
      <c r="D38" s="43"/>
      <c r="E38" s="42"/>
    </row>
    <row r="39" spans="1:5">
      <c r="A39" s="42"/>
      <c r="B39" s="42"/>
      <c r="C39" s="42"/>
      <c r="D39" s="43"/>
      <c r="E39" s="42"/>
    </row>
    <row r="40" spans="1:5">
      <c r="A40" s="42"/>
      <c r="B40" s="42"/>
      <c r="C40" s="42"/>
      <c r="D40" s="43"/>
      <c r="E40" s="42"/>
    </row>
    <row r="41" spans="1:5">
      <c r="A41" s="42"/>
      <c r="B41" s="42"/>
      <c r="C41" s="42"/>
      <c r="D41" s="43"/>
      <c r="E41" s="42"/>
    </row>
    <row r="42" spans="1:5">
      <c r="A42" s="42"/>
      <c r="B42" s="42"/>
      <c r="C42" s="42"/>
      <c r="D42" s="43"/>
      <c r="E42" s="42"/>
    </row>
    <row r="43" spans="1:5">
      <c r="A43" s="42"/>
      <c r="B43" s="42"/>
      <c r="C43" s="42"/>
      <c r="D43" s="43"/>
      <c r="E43" s="42"/>
    </row>
    <row r="44" spans="1:5">
      <c r="A44" s="42"/>
      <c r="B44" s="42"/>
      <c r="C44" s="42"/>
      <c r="D44" s="43"/>
      <c r="E44" s="42"/>
    </row>
    <row r="45" spans="1:5">
      <c r="A45" s="42"/>
      <c r="B45" s="42"/>
      <c r="C45" s="42"/>
      <c r="D45" s="43"/>
      <c r="E45" s="42"/>
    </row>
    <row r="46" spans="1:5">
      <c r="A46" s="42"/>
      <c r="B46" s="42"/>
      <c r="C46" s="42"/>
      <c r="D46" s="43"/>
      <c r="E46" s="42"/>
    </row>
    <row r="47" spans="1:5">
      <c r="A47" s="42"/>
      <c r="B47" s="42"/>
      <c r="C47" s="42"/>
      <c r="D47" s="43"/>
      <c r="E47" s="42"/>
    </row>
    <row r="48" spans="1:5">
      <c r="A48" s="42"/>
      <c r="B48" s="42"/>
      <c r="C48" s="42"/>
      <c r="D48" s="43"/>
      <c r="E48" s="42"/>
    </row>
    <row r="49" spans="1:5">
      <c r="A49" s="42"/>
      <c r="B49" s="42"/>
      <c r="C49" s="42"/>
      <c r="D49" s="43"/>
      <c r="E49" s="42"/>
    </row>
    <row r="50" spans="1:5">
      <c r="A50" s="42"/>
      <c r="B50" s="42"/>
      <c r="C50" s="42"/>
      <c r="D50" s="43"/>
      <c r="E50" s="42"/>
    </row>
    <row r="51" spans="1:5">
      <c r="A51" s="42"/>
      <c r="B51" s="42"/>
      <c r="C51" s="42"/>
      <c r="D51" s="43"/>
      <c r="E51" s="42"/>
    </row>
    <row r="52" spans="1:5">
      <c r="A52" s="42"/>
      <c r="B52" s="42"/>
      <c r="C52" s="42"/>
      <c r="D52" s="43"/>
      <c r="E52" s="42"/>
    </row>
    <row r="53" spans="1:5">
      <c r="A53" s="42"/>
      <c r="B53" s="42"/>
      <c r="C53" s="42"/>
      <c r="D53" s="43"/>
      <c r="E53" s="42"/>
    </row>
    <row r="54" spans="1:5">
      <c r="A54" s="42"/>
      <c r="B54" s="42"/>
      <c r="C54" s="42"/>
      <c r="D54" s="43"/>
      <c r="E54" s="42"/>
    </row>
    <row r="55" spans="1:5">
      <c r="A55" s="42"/>
      <c r="B55" s="42"/>
      <c r="C55" s="42"/>
      <c r="D55" s="43"/>
      <c r="E55" s="42"/>
    </row>
    <row r="56" spans="1:5">
      <c r="A56" s="42"/>
      <c r="B56" s="42"/>
      <c r="C56" s="42"/>
      <c r="D56" s="43"/>
      <c r="E56" s="42"/>
    </row>
    <row r="57" spans="1:5">
      <c r="A57" s="42"/>
      <c r="B57" s="42"/>
      <c r="C57" s="42"/>
      <c r="D57" s="43"/>
      <c r="E57" s="42"/>
    </row>
    <row r="58" spans="1:5">
      <c r="A58" s="42"/>
      <c r="B58" s="42"/>
      <c r="C58" s="42"/>
      <c r="D58" s="43"/>
      <c r="E58" s="42"/>
    </row>
    <row r="59" spans="1:5">
      <c r="A59" s="42"/>
      <c r="B59" s="42"/>
      <c r="C59" s="42"/>
      <c r="D59" s="43"/>
      <c r="E59" s="42"/>
    </row>
    <row r="60" spans="1:5">
      <c r="A60" s="42"/>
      <c r="B60" s="42"/>
      <c r="C60" s="42"/>
      <c r="D60" s="43"/>
      <c r="E60" s="42"/>
    </row>
    <row r="61" spans="1:5">
      <c r="A61" s="42"/>
      <c r="B61" s="42"/>
      <c r="C61" s="42"/>
      <c r="D61" s="43"/>
      <c r="E61" s="42"/>
    </row>
    <row r="62" spans="1:5">
      <c r="A62" s="42"/>
      <c r="B62" s="42"/>
      <c r="C62" s="42"/>
      <c r="D62" s="43"/>
      <c r="E62" s="42"/>
    </row>
    <row r="63" spans="1:5">
      <c r="A63" s="42"/>
      <c r="B63" s="42"/>
      <c r="C63" s="42"/>
      <c r="D63" s="43"/>
      <c r="E63" s="42"/>
    </row>
    <row r="64" spans="1:5">
      <c r="A64" s="42"/>
      <c r="B64" s="42"/>
      <c r="C64" s="42"/>
      <c r="D64" s="43"/>
      <c r="E64" s="42"/>
    </row>
    <row r="65" spans="1:5">
      <c r="A65" s="42"/>
      <c r="B65" s="42"/>
      <c r="C65" s="42"/>
      <c r="D65" s="43"/>
      <c r="E65" s="42"/>
    </row>
    <row r="66" spans="1:5">
      <c r="A66" s="42"/>
      <c r="B66" s="42"/>
      <c r="C66" s="42"/>
      <c r="D66" s="43"/>
      <c r="E66" s="42"/>
    </row>
    <row r="67" spans="1:5">
      <c r="A67" s="42"/>
      <c r="B67" s="42"/>
      <c r="C67" s="42"/>
      <c r="D67" s="43"/>
      <c r="E67" s="42"/>
    </row>
    <row r="68" spans="1:5">
      <c r="A68" s="42"/>
      <c r="B68" s="42"/>
      <c r="C68" s="42"/>
      <c r="D68" s="43"/>
      <c r="E68" s="42"/>
    </row>
    <row r="69" spans="1:5">
      <c r="A69" s="42"/>
      <c r="B69" s="42"/>
      <c r="C69" s="42"/>
      <c r="D69" s="43"/>
      <c r="E69" s="42"/>
    </row>
    <row r="70" spans="1:5">
      <c r="A70" s="42"/>
      <c r="B70" s="42"/>
      <c r="C70" s="42"/>
      <c r="D70" s="43"/>
      <c r="E70" s="42"/>
    </row>
    <row r="71" spans="1:5">
      <c r="A71" s="42"/>
      <c r="B71" s="42"/>
      <c r="C71" s="42"/>
      <c r="D71" s="43"/>
      <c r="E71" s="42"/>
    </row>
    <row r="72" spans="1:5">
      <c r="A72" s="42"/>
      <c r="B72" s="42"/>
      <c r="C72" s="42"/>
      <c r="D72" s="43"/>
      <c r="E72" s="42"/>
    </row>
    <row r="73" spans="1:5">
      <c r="A73" s="42"/>
      <c r="B73" s="42"/>
      <c r="C73" s="42"/>
      <c r="D73" s="43"/>
      <c r="E73" s="42"/>
    </row>
    <row r="74" spans="1:5">
      <c r="A74" s="42"/>
      <c r="B74" s="42"/>
      <c r="C74" s="42"/>
      <c r="D74" s="43"/>
      <c r="E74" s="42"/>
    </row>
    <row r="75" spans="1:5">
      <c r="A75" s="42"/>
      <c r="B75" s="42"/>
      <c r="C75" s="42"/>
      <c r="D75" s="43"/>
      <c r="E75" s="42"/>
    </row>
    <row r="76" spans="1:5">
      <c r="A76" s="42"/>
      <c r="B76" s="42"/>
      <c r="C76" s="42"/>
      <c r="D76" s="43"/>
      <c r="E76" s="42"/>
    </row>
    <row r="77" spans="1:5">
      <c r="A77" s="42"/>
      <c r="B77" s="42"/>
      <c r="C77" s="42"/>
      <c r="D77" s="43"/>
      <c r="E77" s="42"/>
    </row>
    <row r="78" spans="1:5">
      <c r="A78" s="42"/>
      <c r="B78" s="42"/>
      <c r="C78" s="42"/>
      <c r="D78" s="43"/>
      <c r="E78" s="42"/>
    </row>
    <row r="79" spans="1:5">
      <c r="A79" s="42"/>
      <c r="B79" s="42"/>
      <c r="C79" s="42"/>
      <c r="D79" s="43"/>
      <c r="E79" s="42"/>
    </row>
    <row r="80" spans="1:5">
      <c r="A80" s="42"/>
      <c r="B80" s="42"/>
      <c r="C80" s="42"/>
      <c r="D80" s="43"/>
      <c r="E80" s="42"/>
    </row>
    <row r="81" spans="1:5">
      <c r="A81" s="42"/>
      <c r="B81" s="42"/>
      <c r="C81" s="42"/>
      <c r="D81" s="43"/>
      <c r="E81" s="42"/>
    </row>
    <row r="82" spans="1:5">
      <c r="A82" s="42"/>
      <c r="B82" s="42"/>
      <c r="C82" s="42"/>
      <c r="D82" s="43"/>
      <c r="E82" s="42"/>
    </row>
    <row r="83" spans="1:5">
      <c r="A83" s="42"/>
      <c r="B83" s="42"/>
      <c r="C83" s="42"/>
      <c r="D83" s="43"/>
      <c r="E83" s="42"/>
    </row>
    <row r="84" spans="1:5">
      <c r="A84" s="42"/>
      <c r="B84" s="42"/>
      <c r="C84" s="42"/>
      <c r="D84" s="43"/>
      <c r="E84" s="42"/>
    </row>
    <row r="85" spans="1:5">
      <c r="A85" s="42"/>
      <c r="B85" s="42"/>
      <c r="C85" s="42"/>
      <c r="D85" s="43"/>
      <c r="E85" s="42"/>
    </row>
    <row r="86" spans="1:5">
      <c r="A86" s="42"/>
      <c r="B86" s="42"/>
      <c r="C86" s="42"/>
      <c r="D86" s="43"/>
      <c r="E86" s="42"/>
    </row>
    <row r="87" spans="1:5">
      <c r="A87" s="42"/>
      <c r="B87" s="42"/>
      <c r="C87" s="42"/>
      <c r="D87" s="43"/>
      <c r="E87" s="42"/>
    </row>
    <row r="88" spans="1:5">
      <c r="A88" s="42"/>
      <c r="B88" s="42"/>
      <c r="C88" s="42"/>
      <c r="D88" s="43"/>
      <c r="E88" s="42"/>
    </row>
    <row r="89" spans="1:5">
      <c r="A89" s="42"/>
      <c r="B89" s="42"/>
      <c r="C89" s="42"/>
      <c r="D89" s="43"/>
      <c r="E89" s="42"/>
    </row>
    <row r="90" spans="1:5">
      <c r="A90" s="42"/>
      <c r="B90" s="42"/>
      <c r="C90" s="42"/>
      <c r="D90" s="43"/>
      <c r="E90" s="42"/>
    </row>
    <row r="91" spans="1:5">
      <c r="A91" s="42"/>
      <c r="B91" s="42"/>
      <c r="C91" s="42"/>
      <c r="D91" s="43"/>
      <c r="E91" s="42"/>
    </row>
    <row r="92" spans="1:5">
      <c r="A92" s="42"/>
      <c r="B92" s="42"/>
      <c r="C92" s="42"/>
      <c r="D92" s="43"/>
      <c r="E92" s="42"/>
    </row>
    <row r="93" spans="1:5">
      <c r="A93" s="42"/>
      <c r="B93" s="42"/>
      <c r="C93" s="42"/>
      <c r="D93" s="43"/>
      <c r="E93" s="42"/>
    </row>
    <row r="94" spans="1:5">
      <c r="A94" s="42"/>
      <c r="B94" s="42"/>
      <c r="C94" s="42"/>
      <c r="D94" s="43"/>
      <c r="E94" s="42"/>
    </row>
    <row r="95" spans="1:5">
      <c r="A95" s="42"/>
      <c r="B95" s="42"/>
      <c r="C95" s="42"/>
      <c r="D95" s="43"/>
      <c r="E95" s="42"/>
    </row>
    <row r="96" spans="1:5">
      <c r="A96" s="42"/>
      <c r="B96" s="42"/>
      <c r="C96" s="42"/>
      <c r="D96" s="43"/>
      <c r="E96" s="42"/>
    </row>
    <row r="97" spans="1:5">
      <c r="A97" s="42"/>
      <c r="B97" s="42"/>
      <c r="C97" s="42"/>
      <c r="D97" s="43"/>
      <c r="E97" s="42"/>
    </row>
    <row r="98" spans="1:5">
      <c r="A98" s="42"/>
      <c r="B98" s="42"/>
      <c r="C98" s="42"/>
      <c r="D98" s="43"/>
      <c r="E98" s="42"/>
    </row>
    <row r="99" spans="1:5">
      <c r="A99" s="42"/>
      <c r="B99" s="42"/>
      <c r="C99" s="42"/>
      <c r="D99" s="43"/>
      <c r="E99" s="42"/>
    </row>
    <row r="100" spans="1:5">
      <c r="A100" s="42"/>
      <c r="B100" s="42"/>
      <c r="C100" s="42"/>
      <c r="D100" s="43"/>
      <c r="E100" s="42"/>
    </row>
    <row r="101" spans="1:5">
      <c r="A101" s="42"/>
      <c r="B101" s="42"/>
      <c r="C101" s="42"/>
      <c r="D101" s="43"/>
      <c r="E101" s="42"/>
    </row>
    <row r="102" spans="1:5">
      <c r="A102" s="42"/>
      <c r="B102" s="42"/>
      <c r="C102" s="42"/>
      <c r="D102" s="43"/>
      <c r="E102" s="42"/>
    </row>
    <row r="103" spans="1:5">
      <c r="A103" s="42"/>
      <c r="B103" s="42"/>
      <c r="C103" s="42"/>
      <c r="D103" s="43"/>
      <c r="E103" s="42"/>
    </row>
    <row r="104" spans="1:5">
      <c r="A104" s="42"/>
      <c r="B104" s="42"/>
      <c r="C104" s="42"/>
      <c r="D104" s="43"/>
      <c r="E104" s="42"/>
    </row>
    <row r="105" spans="1:5">
      <c r="A105" s="42"/>
      <c r="B105" s="42"/>
      <c r="C105" s="42"/>
      <c r="D105" s="43"/>
      <c r="E105" s="42"/>
    </row>
    <row r="106" spans="1:5">
      <c r="A106" s="42"/>
      <c r="B106" s="42"/>
      <c r="C106" s="42"/>
      <c r="D106" s="43"/>
      <c r="E106" s="42"/>
    </row>
    <row r="107" spans="1:5">
      <c r="A107" s="42"/>
      <c r="B107" s="42"/>
      <c r="C107" s="42"/>
      <c r="D107" s="43"/>
      <c r="E107" s="42"/>
    </row>
    <row r="108" spans="1:5">
      <c r="A108" s="42"/>
      <c r="B108" s="42"/>
      <c r="C108" s="42"/>
      <c r="D108" s="43"/>
      <c r="E108" s="42"/>
    </row>
    <row r="109" spans="1:5">
      <c r="A109" s="42"/>
      <c r="B109" s="42"/>
      <c r="C109" s="42"/>
      <c r="D109" s="43"/>
      <c r="E109" s="42"/>
    </row>
    <row r="110" spans="1:5">
      <c r="A110" s="42"/>
      <c r="B110" s="42"/>
      <c r="C110" s="42"/>
      <c r="D110" s="43"/>
      <c r="E110" s="42"/>
    </row>
    <row r="111" spans="1:5">
      <c r="A111" s="42"/>
      <c r="B111" s="42"/>
      <c r="C111" s="42"/>
      <c r="D111" s="43"/>
      <c r="E111" s="42"/>
    </row>
    <row r="112" spans="1:5">
      <c r="A112" s="42"/>
      <c r="B112" s="42"/>
      <c r="C112" s="42"/>
      <c r="D112" s="43"/>
      <c r="E112" s="42"/>
    </row>
    <row r="113" spans="1:5">
      <c r="A113" s="42"/>
      <c r="B113" s="42"/>
      <c r="C113" s="42"/>
      <c r="D113" s="43"/>
      <c r="E113" s="42"/>
    </row>
    <row r="114" spans="1:5">
      <c r="A114" s="42"/>
      <c r="B114" s="42"/>
      <c r="C114" s="42"/>
      <c r="D114" s="43"/>
      <c r="E114" s="42"/>
    </row>
    <row r="115" spans="1:5">
      <c r="A115" s="42"/>
      <c r="B115" s="42"/>
      <c r="C115" s="42"/>
      <c r="D115" s="43"/>
      <c r="E115" s="42"/>
    </row>
    <row r="116" spans="1:5">
      <c r="A116" s="42"/>
      <c r="B116" s="42"/>
      <c r="C116" s="42"/>
      <c r="D116" s="43"/>
      <c r="E116" s="42"/>
    </row>
    <row r="117" spans="1:5">
      <c r="A117" s="42"/>
      <c r="B117" s="42"/>
      <c r="C117" s="42"/>
      <c r="D117" s="43"/>
      <c r="E117" s="42"/>
    </row>
    <row r="118" spans="1:5">
      <c r="A118" s="42"/>
      <c r="B118" s="42"/>
      <c r="C118" s="42"/>
      <c r="D118" s="43"/>
      <c r="E118" s="42"/>
    </row>
    <row r="119" spans="1:5">
      <c r="A119" s="42"/>
      <c r="B119" s="42"/>
      <c r="C119" s="42"/>
      <c r="D119" s="43"/>
      <c r="E119" s="42"/>
    </row>
    <row r="120" spans="1:5">
      <c r="A120" s="42"/>
      <c r="B120" s="42"/>
      <c r="C120" s="42"/>
      <c r="D120" s="43"/>
      <c r="E120" s="42"/>
    </row>
    <row r="121" spans="1:5">
      <c r="A121" s="42"/>
      <c r="B121" s="42"/>
      <c r="C121" s="42"/>
      <c r="D121" s="43"/>
      <c r="E121" s="42"/>
    </row>
    <row r="122" spans="1:5">
      <c r="A122" s="42"/>
      <c r="B122" s="42"/>
      <c r="C122" s="42"/>
      <c r="D122" s="43"/>
      <c r="E122" s="42"/>
    </row>
    <row r="123" spans="1:5">
      <c r="A123" s="42"/>
      <c r="B123" s="42"/>
      <c r="C123" s="42"/>
      <c r="D123" s="43"/>
      <c r="E123" s="42"/>
    </row>
    <row r="124" spans="1:5">
      <c r="A124" s="42"/>
      <c r="B124" s="42"/>
      <c r="C124" s="42"/>
      <c r="D124" s="43"/>
      <c r="E124" s="42"/>
    </row>
    <row r="125" spans="1:5">
      <c r="A125" s="42"/>
      <c r="B125" s="42"/>
      <c r="C125" s="42"/>
      <c r="D125" s="43"/>
      <c r="E125" s="42"/>
    </row>
    <row r="126" spans="1:5">
      <c r="A126" s="42"/>
      <c r="B126" s="42"/>
      <c r="C126" s="42"/>
      <c r="D126" s="43"/>
      <c r="E126" s="42"/>
    </row>
    <row r="127" spans="1:5">
      <c r="A127" s="42"/>
      <c r="B127" s="42"/>
      <c r="C127" s="42"/>
      <c r="D127" s="43"/>
      <c r="E127" s="42"/>
    </row>
    <row r="128" spans="1:5">
      <c r="A128" s="42"/>
      <c r="B128" s="42"/>
      <c r="C128" s="42"/>
      <c r="D128" s="43"/>
      <c r="E128" s="42"/>
    </row>
    <row r="129" spans="1:5">
      <c r="A129" s="42"/>
      <c r="B129" s="42"/>
      <c r="C129" s="42"/>
      <c r="D129" s="43"/>
      <c r="E129" s="42"/>
    </row>
    <row r="130" spans="1:5">
      <c r="A130" s="42"/>
      <c r="B130" s="42"/>
      <c r="C130" s="42"/>
      <c r="D130" s="43"/>
      <c r="E130" s="42"/>
    </row>
    <row r="131" spans="1:5">
      <c r="A131" s="42"/>
      <c r="B131" s="42"/>
      <c r="C131" s="42"/>
      <c r="D131" s="43"/>
      <c r="E131" s="42"/>
    </row>
    <row r="132" spans="1:5">
      <c r="A132" s="42"/>
      <c r="B132" s="42"/>
      <c r="C132" s="42"/>
      <c r="D132" s="43"/>
      <c r="E132" s="42"/>
    </row>
    <row r="133" spans="1:5">
      <c r="A133" s="42"/>
      <c r="B133" s="42"/>
      <c r="C133" s="42"/>
      <c r="D133" s="43"/>
      <c r="E133" s="42"/>
    </row>
    <row r="134" spans="1:5">
      <c r="A134" s="42"/>
      <c r="B134" s="42"/>
      <c r="C134" s="42"/>
      <c r="D134" s="43"/>
      <c r="E134" s="42"/>
    </row>
  </sheetData>
  <mergeCells count="3">
    <mergeCell ref="B3:C3"/>
    <mergeCell ref="D3:D4"/>
    <mergeCell ref="E3:E4"/>
  </mergeCells>
  <phoneticPr fontId="2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5119A-CDAD-424B-8A13-712B1E115ADE}">
  <dimension ref="A1:M40"/>
  <sheetViews>
    <sheetView showGridLines="0" zoomScaleNormal="100" workbookViewId="0">
      <selection activeCell="G8" sqref="G8"/>
    </sheetView>
  </sheetViews>
  <sheetFormatPr baseColWidth="10" defaultColWidth="8.83203125" defaultRowHeight="15"/>
  <cols>
    <col min="1" max="1" width="21.33203125" customWidth="1"/>
    <col min="2" max="2" width="20.1640625" bestFit="1" customWidth="1"/>
    <col min="3" max="3" width="13.5" bestFit="1" customWidth="1"/>
    <col min="4" max="13" width="10.5" customWidth="1"/>
  </cols>
  <sheetData>
    <row r="1" spans="1:4" ht="17">
      <c r="A1" s="247" t="s">
        <v>55</v>
      </c>
      <c r="B1" s="248"/>
      <c r="C1" s="51"/>
    </row>
    <row r="2" spans="1:4">
      <c r="A2" s="50"/>
      <c r="B2" s="50"/>
      <c r="C2" s="51"/>
    </row>
    <row r="3" spans="1:4">
      <c r="A3" s="52"/>
      <c r="B3" s="52"/>
      <c r="C3" s="52"/>
    </row>
    <row r="4" spans="1:4">
      <c r="A4" s="53" t="s">
        <v>56</v>
      </c>
      <c r="B4" s="54" t="s">
        <v>57</v>
      </c>
      <c r="C4" s="54" t="s">
        <v>58</v>
      </c>
    </row>
    <row r="5" spans="1:4">
      <c r="A5" s="53"/>
      <c r="B5" s="54"/>
      <c r="C5" s="54"/>
    </row>
    <row r="6" spans="1:4">
      <c r="A6" s="55" t="s">
        <v>59</v>
      </c>
      <c r="B6" s="56">
        <v>5.0000000000000001E-3</v>
      </c>
      <c r="C6" s="56">
        <v>1E-3</v>
      </c>
    </row>
    <row r="7" spans="1:4">
      <c r="A7" s="55" t="s">
        <v>60</v>
      </c>
      <c r="B7" s="56">
        <v>5.0000000000000001E-3</v>
      </c>
      <c r="C7" s="56">
        <v>1E-3</v>
      </c>
    </row>
    <row r="8" spans="1:4">
      <c r="A8" s="55" t="s">
        <v>61</v>
      </c>
      <c r="B8" s="56">
        <v>8.0000000000000002E-3</v>
      </c>
      <c r="C8" s="56">
        <v>2E-3</v>
      </c>
    </row>
    <row r="9" spans="1:4">
      <c r="A9" s="55" t="s">
        <v>62</v>
      </c>
      <c r="B9" s="56">
        <v>6.0000000000000001E-3</v>
      </c>
      <c r="C9" s="56">
        <v>1.5E-3</v>
      </c>
    </row>
    <row r="10" spans="1:4">
      <c r="A10" s="55" t="s">
        <v>63</v>
      </c>
      <c r="B10" s="57">
        <v>2.5000000000000001E-3</v>
      </c>
      <c r="C10" s="56">
        <v>1E-3</v>
      </c>
    </row>
    <row r="11" spans="1:4">
      <c r="A11" s="55" t="s">
        <v>64</v>
      </c>
      <c r="B11" s="57">
        <v>3.0000000000000001E-3</v>
      </c>
      <c r="C11" s="56">
        <v>1.5E-3</v>
      </c>
    </row>
    <row r="12" spans="1:4">
      <c r="A12" s="55" t="s">
        <v>13</v>
      </c>
      <c r="B12" s="57">
        <v>1E-3</v>
      </c>
      <c r="C12" s="56"/>
      <c r="D12" s="59" t="s">
        <v>228</v>
      </c>
    </row>
    <row r="13" spans="1:4">
      <c r="A13" s="55"/>
      <c r="B13" s="57"/>
      <c r="C13" s="51"/>
      <c r="D13" s="232" t="s">
        <v>229</v>
      </c>
    </row>
    <row r="14" spans="1:4">
      <c r="A14" s="58" t="s">
        <v>65</v>
      </c>
      <c r="B14" s="51"/>
      <c r="C14" s="51"/>
    </row>
    <row r="15" spans="1:4">
      <c r="A15" s="55" t="s">
        <v>66</v>
      </c>
      <c r="B15" s="57">
        <v>1.2E-2</v>
      </c>
      <c r="C15" s="51"/>
    </row>
    <row r="16" spans="1:4">
      <c r="A16" s="55" t="s">
        <v>67</v>
      </c>
      <c r="B16" s="57">
        <v>0.02</v>
      </c>
      <c r="D16" s="59" t="s">
        <v>230</v>
      </c>
    </row>
    <row r="17" spans="1:13">
      <c r="A17" s="55" t="s">
        <v>68</v>
      </c>
      <c r="B17" s="57">
        <v>7.4999999999999997E-3</v>
      </c>
      <c r="C17" s="56">
        <v>2.5000000000000001E-3</v>
      </c>
    </row>
    <row r="18" spans="1:13">
      <c r="A18" s="60"/>
      <c r="B18" s="60"/>
      <c r="C18" s="60"/>
    </row>
    <row r="20" spans="1:13">
      <c r="A20" s="53" t="s">
        <v>231</v>
      </c>
    </row>
    <row r="22" spans="1:13" ht="30" customHeight="1">
      <c r="A22" s="319" t="s">
        <v>232</v>
      </c>
      <c r="B22" s="319"/>
      <c r="C22" s="319"/>
      <c r="D22" s="319"/>
      <c r="E22" s="319"/>
      <c r="F22" s="319"/>
      <c r="G22" s="319"/>
      <c r="H22" s="319"/>
      <c r="I22" s="319"/>
      <c r="J22" s="319"/>
      <c r="K22" s="319"/>
      <c r="L22" s="319"/>
      <c r="M22" s="249"/>
    </row>
    <row r="23" spans="1:13" ht="25" customHeight="1">
      <c r="A23" s="250"/>
      <c r="B23" s="222" t="s">
        <v>18</v>
      </c>
      <c r="C23" s="222" t="s">
        <v>31</v>
      </c>
      <c r="D23" s="222" t="s">
        <v>32</v>
      </c>
      <c r="E23" s="222" t="s">
        <v>33</v>
      </c>
      <c r="F23" s="222" t="s">
        <v>34</v>
      </c>
      <c r="G23" s="222" t="s">
        <v>35</v>
      </c>
      <c r="H23" s="222" t="s">
        <v>36</v>
      </c>
      <c r="I23" s="222" t="s">
        <v>37</v>
      </c>
      <c r="J23" s="222" t="s">
        <v>38</v>
      </c>
      <c r="K23" s="222" t="s">
        <v>39</v>
      </c>
      <c r="L23" s="222" t="s">
        <v>40</v>
      </c>
      <c r="M23" s="222" t="s">
        <v>233</v>
      </c>
    </row>
    <row r="24" spans="1:13" ht="20" customHeight="1">
      <c r="A24" s="222" t="s">
        <v>234</v>
      </c>
      <c r="B24" s="251">
        <f>C6</f>
        <v>1E-3</v>
      </c>
      <c r="C24" s="251">
        <f>C7</f>
        <v>1E-3</v>
      </c>
      <c r="D24" s="251">
        <f>C8</f>
        <v>2E-3</v>
      </c>
      <c r="E24" s="251">
        <f>C9</f>
        <v>1.5E-3</v>
      </c>
      <c r="F24" s="251">
        <f>B15</f>
        <v>1.2E-2</v>
      </c>
      <c r="G24" s="251">
        <f>C17</f>
        <v>2.5000000000000001E-3</v>
      </c>
      <c r="H24" s="251">
        <f>B16</f>
        <v>0.02</v>
      </c>
      <c r="I24" s="251">
        <f>B16</f>
        <v>0.02</v>
      </c>
      <c r="J24" s="251">
        <f>C10</f>
        <v>1E-3</v>
      </c>
      <c r="K24" s="251">
        <f>C11</f>
        <v>1.5E-3</v>
      </c>
      <c r="L24" s="251">
        <v>1E-3</v>
      </c>
      <c r="M24" s="252"/>
    </row>
    <row r="25" spans="1:13" ht="25" customHeight="1">
      <c r="A25" s="233" t="s">
        <v>91</v>
      </c>
      <c r="B25" s="209">
        <v>0.4</v>
      </c>
      <c r="C25" s="209">
        <v>0.2</v>
      </c>
      <c r="D25" s="209">
        <v>0</v>
      </c>
      <c r="E25" s="209">
        <v>0.1</v>
      </c>
      <c r="F25" s="209">
        <v>0</v>
      </c>
      <c r="G25" s="209">
        <v>0</v>
      </c>
      <c r="H25" s="209">
        <v>0</v>
      </c>
      <c r="I25" s="209">
        <v>0</v>
      </c>
      <c r="J25" s="209">
        <v>0.16</v>
      </c>
      <c r="K25" s="209">
        <v>0.1</v>
      </c>
      <c r="L25" s="209">
        <v>0.04</v>
      </c>
      <c r="M25" s="209"/>
    </row>
    <row r="26" spans="1:13" ht="25" customHeight="1">
      <c r="A26" s="253" t="s">
        <v>235</v>
      </c>
      <c r="B26" s="254">
        <f>B25*B24</f>
        <v>4.0000000000000002E-4</v>
      </c>
      <c r="C26" s="254">
        <f>C25*C24</f>
        <v>2.0000000000000001E-4</v>
      </c>
      <c r="D26" s="254">
        <f>D25*D24</f>
        <v>0</v>
      </c>
      <c r="E26" s="254">
        <f t="shared" ref="E26:L26" si="0">E25*E24</f>
        <v>1.5000000000000001E-4</v>
      </c>
      <c r="F26" s="254">
        <f t="shared" si="0"/>
        <v>0</v>
      </c>
      <c r="G26" s="254">
        <f t="shared" si="0"/>
        <v>0</v>
      </c>
      <c r="H26" s="254">
        <f t="shared" si="0"/>
        <v>0</v>
      </c>
      <c r="I26" s="254">
        <f t="shared" si="0"/>
        <v>0</v>
      </c>
      <c r="J26" s="254">
        <f t="shared" si="0"/>
        <v>1.6000000000000001E-4</v>
      </c>
      <c r="K26" s="254">
        <f t="shared" si="0"/>
        <v>1.5000000000000001E-4</v>
      </c>
      <c r="L26" s="254">
        <f t="shared" si="0"/>
        <v>4.0000000000000003E-5</v>
      </c>
      <c r="M26" s="254">
        <f>SUM(B26:L26)</f>
        <v>1.1000000000000001E-3</v>
      </c>
    </row>
    <row r="27" spans="1:13" ht="25" customHeight="1">
      <c r="A27" s="224" t="s">
        <v>190</v>
      </c>
      <c r="B27" s="221">
        <f>'Fundemental Risk Analysis'!B7</f>
        <v>0.26033671995083923</v>
      </c>
      <c r="C27" s="221">
        <f>'Fundemental Risk Analysis'!C7</f>
        <v>0.22072820058815051</v>
      </c>
      <c r="D27" s="221">
        <f>'Fundemental Risk Analysis'!D7</f>
        <v>1.501048608792508E-2</v>
      </c>
      <c r="E27" s="221">
        <f>'Fundemental Risk Analysis'!E7</f>
        <v>0.10361651209080538</v>
      </c>
      <c r="F27" s="221">
        <f>'Fundemental Risk Analysis'!F7</f>
        <v>1.1651209410409116E-2</v>
      </c>
      <c r="G27" s="221">
        <f>'Fundemental Risk Analysis'!G7</f>
        <v>1.1651209410409116E-2</v>
      </c>
      <c r="H27" s="221">
        <f>'Fundemental Risk Analysis'!H7</f>
        <v>6.0116512090805381E-2</v>
      </c>
      <c r="I27" s="221">
        <f>'Fundemental Risk Analysis'!I7</f>
        <v>0.10501048608792507</v>
      </c>
      <c r="J27" s="221">
        <f>'Fundemental Risk Analysis'!J7</f>
        <v>7.526215219194192E-2</v>
      </c>
      <c r="K27" s="221">
        <f>'Fundemental Risk Analysis'!K7</f>
        <v>0.11661651209080538</v>
      </c>
      <c r="L27" s="221">
        <f>'Fundemental Risk Analysis'!L7</f>
        <v>0.02</v>
      </c>
      <c r="M27" s="221"/>
    </row>
    <row r="28" spans="1:13" ht="25" customHeight="1">
      <c r="A28" s="253" t="s">
        <v>235</v>
      </c>
      <c r="B28" s="255">
        <f>B27*B24</f>
        <v>2.6033671995083924E-4</v>
      </c>
      <c r="C28" s="255">
        <f t="shared" ref="C28:L28" si="1">C27*C24</f>
        <v>2.2072820058815051E-4</v>
      </c>
      <c r="D28" s="255">
        <f t="shared" si="1"/>
        <v>3.0020972175850162E-5</v>
      </c>
      <c r="E28" s="255">
        <f t="shared" si="1"/>
        <v>1.5542476813620808E-4</v>
      </c>
      <c r="F28" s="255">
        <f t="shared" si="1"/>
        <v>1.398145129249094E-4</v>
      </c>
      <c r="G28" s="255">
        <f t="shared" si="1"/>
        <v>2.9128023526022791E-5</v>
      </c>
      <c r="H28" s="255">
        <f t="shared" si="1"/>
        <v>1.2023302418161077E-3</v>
      </c>
      <c r="I28" s="255">
        <f t="shared" si="1"/>
        <v>2.1002097217585015E-3</v>
      </c>
      <c r="J28" s="255">
        <f t="shared" si="1"/>
        <v>7.5262152191941923E-5</v>
      </c>
      <c r="K28" s="255">
        <f t="shared" si="1"/>
        <v>1.7492476813620809E-4</v>
      </c>
      <c r="L28" s="255">
        <f t="shared" si="1"/>
        <v>2.0000000000000002E-5</v>
      </c>
      <c r="M28" s="255">
        <f>SUM(B28:L28)</f>
        <v>4.4081800812047394E-3</v>
      </c>
    </row>
    <row r="29" spans="1:13" ht="25" customHeight="1">
      <c r="A29" s="225" t="s">
        <v>160</v>
      </c>
      <c r="B29" s="205">
        <f>'Fundemental Risk Analysis'!B8</f>
        <v>0.26033671995083923</v>
      </c>
      <c r="C29" s="205">
        <f>'Fundemental Risk Analysis'!C8</f>
        <v>0.22072820058815051</v>
      </c>
      <c r="D29" s="205">
        <f>'Fundemental Risk Analysis'!D8</f>
        <v>9.3661695498334196E-2</v>
      </c>
      <c r="E29" s="205">
        <f>'Fundemental Risk Analysis'!E8</f>
        <v>0.10361651209080538</v>
      </c>
      <c r="F29" s="205">
        <f>'Fundemental Risk Analysis'!F8</f>
        <v>0</v>
      </c>
      <c r="G29" s="205">
        <f>'Fundemental Risk Analysis'!G8</f>
        <v>1.1651209410409116E-2</v>
      </c>
      <c r="H29" s="205">
        <f>'Fundemental Risk Analysis'!H8</f>
        <v>6.0116512090805381E-2</v>
      </c>
      <c r="I29" s="205">
        <f>'Fundemental Risk Analysis'!I8</f>
        <v>0.10501048608792507</v>
      </c>
      <c r="J29" s="205">
        <f>'Fundemental Risk Analysis'!J8</f>
        <v>7.526215219194192E-2</v>
      </c>
      <c r="K29" s="205">
        <f>'Fundemental Risk Analysis'!K8</f>
        <v>4.9616512090805379E-2</v>
      </c>
      <c r="L29" s="205">
        <f>'Fundemental Risk Analysis'!L8</f>
        <v>0.02</v>
      </c>
      <c r="M29" s="205"/>
    </row>
    <row r="30" spans="1:13" ht="25" customHeight="1">
      <c r="A30" s="256" t="s">
        <v>235</v>
      </c>
      <c r="B30" s="255">
        <f>B29*B24</f>
        <v>2.6033671995083924E-4</v>
      </c>
      <c r="C30" s="255">
        <f t="shared" ref="C30:L30" si="2">C29*C24</f>
        <v>2.2072820058815051E-4</v>
      </c>
      <c r="D30" s="255">
        <f t="shared" si="2"/>
        <v>1.873233909966684E-4</v>
      </c>
      <c r="E30" s="255">
        <f t="shared" si="2"/>
        <v>1.5542476813620808E-4</v>
      </c>
      <c r="F30" s="255">
        <f t="shared" si="2"/>
        <v>0</v>
      </c>
      <c r="G30" s="255">
        <f t="shared" si="2"/>
        <v>2.9128023526022791E-5</v>
      </c>
      <c r="H30" s="255">
        <f t="shared" si="2"/>
        <v>1.2023302418161077E-3</v>
      </c>
      <c r="I30" s="255">
        <f t="shared" si="2"/>
        <v>2.1002097217585015E-3</v>
      </c>
      <c r="J30" s="255">
        <f t="shared" si="2"/>
        <v>7.5262152191941923E-5</v>
      </c>
      <c r="K30" s="255">
        <f t="shared" si="2"/>
        <v>7.4424768136208073E-5</v>
      </c>
      <c r="L30" s="255">
        <f t="shared" si="2"/>
        <v>2.0000000000000002E-5</v>
      </c>
      <c r="M30" s="255">
        <f>SUM(B30:L30)</f>
        <v>4.3251679871006482E-3</v>
      </c>
    </row>
    <row r="36" spans="2:3" ht="20" customHeight="1">
      <c r="B36" s="234" t="s">
        <v>236</v>
      </c>
      <c r="C36" s="235">
        <f>'Weight Applying and Adjustment'!C17</f>
        <v>6.0701189498324259E-2</v>
      </c>
    </row>
    <row r="37" spans="2:3" ht="20" customHeight="1">
      <c r="B37" s="236" t="s">
        <v>235</v>
      </c>
      <c r="C37" s="186">
        <f>M30</f>
        <v>4.3251679871006482E-3</v>
      </c>
    </row>
    <row r="38" spans="2:3" ht="20" customHeight="1">
      <c r="B38" s="234" t="s">
        <v>237</v>
      </c>
      <c r="C38" s="235">
        <f>(1+C36)*(1-C37)-1</f>
        <v>5.611347866962646E-2</v>
      </c>
    </row>
    <row r="39" spans="2:3" ht="20" customHeight="1">
      <c r="B39" s="236" t="s">
        <v>238</v>
      </c>
      <c r="C39" s="186">
        <v>5.4100000000000002E-2</v>
      </c>
    </row>
    <row r="40" spans="2:3" ht="20" customHeight="1">
      <c r="B40" s="234" t="s">
        <v>162</v>
      </c>
      <c r="C40" s="237" t="s">
        <v>239</v>
      </c>
    </row>
  </sheetData>
  <mergeCells count="1">
    <mergeCell ref="A22:L22"/>
  </mergeCells>
  <phoneticPr fontId="20" type="noConversion"/>
  <hyperlinks>
    <hyperlink ref="D13" r:id="rId1" xr:uid="{FF4BA78C-64E1-4D90-BC88-966728C8DFF7}"/>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CA441-890C-4C8E-850C-4BD21C6AB722}">
  <dimension ref="A1:CT459"/>
  <sheetViews>
    <sheetView zoomScale="63" workbookViewId="0">
      <selection activeCell="B6" sqref="B6"/>
    </sheetView>
  </sheetViews>
  <sheetFormatPr baseColWidth="10" defaultColWidth="8.83203125" defaultRowHeight="15"/>
  <cols>
    <col min="1" max="5" width="9" bestFit="1" customWidth="1"/>
    <col min="6" max="22" width="8.83203125" bestFit="1" customWidth="1"/>
    <col min="23" max="24" width="9" bestFit="1" customWidth="1"/>
    <col min="25" max="25" width="10" bestFit="1" customWidth="1"/>
    <col min="26" max="26" width="11" bestFit="1" customWidth="1"/>
    <col min="27" max="32" width="9" bestFit="1" customWidth="1"/>
    <col min="33" max="34" width="9.1640625" bestFit="1" customWidth="1"/>
    <col min="35" max="35" width="9" bestFit="1" customWidth="1"/>
    <col min="36" max="36" width="20.33203125" bestFit="1" customWidth="1"/>
    <col min="37" max="37" width="22.5" bestFit="1" customWidth="1"/>
    <col min="38" max="38" width="11" bestFit="1" customWidth="1"/>
    <col min="39" max="39" width="30.6640625" style="108" bestFit="1" customWidth="1"/>
    <col min="40" max="40" width="9" style="105" bestFit="1" customWidth="1"/>
    <col min="41" max="41" width="8.83203125" bestFit="1" customWidth="1"/>
    <col min="42" max="42" width="9" bestFit="1" customWidth="1"/>
    <col min="43" max="43" width="8.83203125" bestFit="1" customWidth="1"/>
    <col min="44" max="44" width="11" bestFit="1" customWidth="1"/>
    <col min="45" max="45" width="8.83203125" bestFit="1" customWidth="1"/>
    <col min="46" max="46" width="11" bestFit="1" customWidth="1"/>
    <col min="47" max="47" width="8.83203125" bestFit="1" customWidth="1"/>
    <col min="48" max="48" width="11" bestFit="1" customWidth="1"/>
    <col min="49" max="49" width="8.83203125" bestFit="1" customWidth="1"/>
    <col min="50" max="50" width="11" bestFit="1" customWidth="1"/>
    <col min="51" max="51" width="8.83203125" bestFit="1" customWidth="1"/>
    <col min="52" max="52" width="11" bestFit="1" customWidth="1"/>
    <col min="53" max="53" width="8.83203125" bestFit="1" customWidth="1"/>
    <col min="54" max="54" width="11" bestFit="1" customWidth="1"/>
    <col min="55" max="57" width="9" customWidth="1"/>
    <col min="58" max="58" width="10" customWidth="1"/>
    <col min="59" max="63" width="9" customWidth="1"/>
    <col min="64" max="64" width="10" customWidth="1"/>
    <col min="65" max="67" width="9" customWidth="1"/>
    <col min="68" max="84" width="10" customWidth="1"/>
    <col min="85" max="85" width="8.83203125" bestFit="1" customWidth="1"/>
    <col min="86" max="97" width="9" bestFit="1" customWidth="1"/>
    <col min="98" max="123" width="8.83203125" bestFit="1" customWidth="1"/>
  </cols>
  <sheetData>
    <row r="1" spans="1:98">
      <c r="AN1" s="172" t="s">
        <v>240</v>
      </c>
      <c r="AO1" s="172"/>
      <c r="AP1" s="172" t="s">
        <v>240</v>
      </c>
      <c r="AQ1" s="172"/>
      <c r="AR1" s="172" t="s">
        <v>240</v>
      </c>
      <c r="AS1" s="173"/>
      <c r="AT1" s="211" t="s">
        <v>240</v>
      </c>
      <c r="AU1" s="211"/>
      <c r="AV1" s="211" t="s">
        <v>240</v>
      </c>
      <c r="AW1" s="211"/>
      <c r="AX1" s="211" t="s">
        <v>240</v>
      </c>
      <c r="AY1" s="211"/>
      <c r="AZ1" s="211" t="s">
        <v>240</v>
      </c>
      <c r="BA1" s="211"/>
      <c r="BB1" s="211" t="s">
        <v>240</v>
      </c>
      <c r="BC1" s="211"/>
      <c r="BD1" s="211" t="s">
        <v>240</v>
      </c>
      <c r="BE1" s="211"/>
      <c r="BF1" s="211" t="s">
        <v>240</v>
      </c>
      <c r="BG1" s="211"/>
      <c r="BH1" s="211" t="s">
        <v>240</v>
      </c>
      <c r="BI1" s="211"/>
      <c r="BJ1" s="169" t="s">
        <v>240</v>
      </c>
      <c r="BK1" s="169"/>
      <c r="BL1" s="169" t="s">
        <v>240</v>
      </c>
      <c r="BM1" s="169"/>
      <c r="BN1" s="169" t="s">
        <v>240</v>
      </c>
      <c r="BO1" s="169"/>
      <c r="BP1" s="169" t="s">
        <v>240</v>
      </c>
      <c r="BQ1" s="169"/>
      <c r="BR1" s="169" t="s">
        <v>240</v>
      </c>
      <c r="BS1" s="169"/>
      <c r="BT1" s="169" t="s">
        <v>240</v>
      </c>
      <c r="BU1" s="169"/>
      <c r="BV1" s="169" t="s">
        <v>240</v>
      </c>
      <c r="BW1" s="169"/>
      <c r="BX1" s="169" t="s">
        <v>240</v>
      </c>
      <c r="BY1" s="169"/>
      <c r="BZ1" s="169" t="s">
        <v>240</v>
      </c>
      <c r="CA1" s="169"/>
      <c r="CB1" s="169" t="s">
        <v>240</v>
      </c>
      <c r="CC1" s="169"/>
      <c r="CD1" s="169" t="s">
        <v>240</v>
      </c>
    </row>
    <row r="2" spans="1:98">
      <c r="AM2" s="267"/>
      <c r="AN2" s="171">
        <f>AVERAGE(AN5:AN155)</f>
        <v>1.3501860127207579E-2</v>
      </c>
      <c r="AO2" s="171"/>
      <c r="AP2" s="171">
        <f t="shared" ref="AP2:AR2" si="0">AVERAGE(AP5:AP155)</f>
        <v>2.566985033822004E-2</v>
      </c>
      <c r="AQ2" s="171"/>
      <c r="AR2" s="171">
        <f t="shared" si="0"/>
        <v>2.620427821259546E-2</v>
      </c>
      <c r="AS2" s="174"/>
      <c r="AT2" s="272">
        <f>AVERAGE(AT5:AT155)</f>
        <v>2.3230580746806843E-2</v>
      </c>
      <c r="AU2" s="272"/>
      <c r="AV2" s="272">
        <f t="shared" ref="AV2:BH2" si="1">AVERAGE(AV5:AV155)</f>
        <v>1.9409683767007864E-2</v>
      </c>
      <c r="AW2" s="272"/>
      <c r="AX2" s="272">
        <f t="shared" si="1"/>
        <v>2.5123539448590037E-2</v>
      </c>
      <c r="AY2" s="272"/>
      <c r="AZ2" s="272">
        <f t="shared" si="1"/>
        <v>2.591540732294843E-2</v>
      </c>
      <c r="BA2" s="272"/>
      <c r="BB2" s="272">
        <f t="shared" si="1"/>
        <v>2.1816564943562881E-2</v>
      </c>
      <c r="BC2" s="272"/>
      <c r="BD2" s="272">
        <f t="shared" si="1"/>
        <v>2.2457438391678214E-2</v>
      </c>
      <c r="BE2" s="272"/>
      <c r="BF2" s="272">
        <f t="shared" si="1"/>
        <v>2.049934876678737E-2</v>
      </c>
      <c r="BG2" s="272"/>
      <c r="BH2" s="272">
        <f t="shared" si="1"/>
        <v>1.7757703385328581E-2</v>
      </c>
      <c r="BI2" s="212"/>
      <c r="BJ2" s="176">
        <f t="shared" ref="BJ2" si="2">AVERAGE(BJ5:BJ155)</f>
        <v>2.0917588137239287E-2</v>
      </c>
      <c r="BK2" s="176"/>
      <c r="BL2" s="176">
        <f t="shared" ref="BL2:CD2" si="3">AVERAGE(BL5:BL155)</f>
        <v>2.3804148891937781E-2</v>
      </c>
      <c r="BM2" s="176"/>
      <c r="BN2" s="176">
        <f t="shared" si="3"/>
        <v>2.7183107210295716E-2</v>
      </c>
      <c r="BO2" s="176"/>
      <c r="BP2" s="176">
        <f t="shared" si="3"/>
        <v>3.1403277146864042E-2</v>
      </c>
      <c r="BQ2" s="176"/>
      <c r="BR2" s="176">
        <f t="shared" si="3"/>
        <v>1.65375912102067E-2</v>
      </c>
      <c r="BS2" s="176"/>
      <c r="BT2" s="176">
        <f t="shared" si="3"/>
        <v>1.7186742517662897E-2</v>
      </c>
      <c r="BU2" s="176"/>
      <c r="BV2" s="176">
        <f t="shared" si="3"/>
        <v>1.7780696043856403E-2</v>
      </c>
      <c r="BW2" s="176"/>
      <c r="BX2" s="176">
        <f t="shared" si="3"/>
        <v>1.7780696043856403E-2</v>
      </c>
      <c r="BY2" s="176"/>
      <c r="BZ2" s="176">
        <f t="shared" si="3"/>
        <v>1.8598624728069984E-2</v>
      </c>
      <c r="CA2" s="176"/>
      <c r="CB2" s="176">
        <f t="shared" si="3"/>
        <v>1.8598624728069984E-2</v>
      </c>
      <c r="CC2" s="176"/>
      <c r="CD2" s="176">
        <f t="shared" si="3"/>
        <v>1.0614901103617361E-2</v>
      </c>
      <c r="CE2" s="165"/>
      <c r="CF2" s="165"/>
    </row>
    <row r="3" spans="1:98">
      <c r="B3" s="169"/>
      <c r="C3" s="169"/>
      <c r="D3" s="169"/>
      <c r="E3" s="169"/>
      <c r="F3" s="169"/>
      <c r="G3" s="169"/>
      <c r="H3" s="169"/>
      <c r="I3" s="169"/>
      <c r="J3" s="169"/>
      <c r="K3" s="169"/>
      <c r="L3" s="169"/>
      <c r="M3" s="88"/>
      <c r="N3" s="169"/>
      <c r="O3" s="169" t="s">
        <v>241</v>
      </c>
      <c r="P3" s="169"/>
      <c r="Q3" s="169"/>
      <c r="R3" s="169"/>
      <c r="S3" s="169"/>
      <c r="T3" s="169"/>
      <c r="U3" s="169"/>
      <c r="V3" s="169"/>
      <c r="W3" s="169"/>
      <c r="X3" s="169"/>
      <c r="Y3" s="170"/>
      <c r="Z3" s="170" t="s">
        <v>242</v>
      </c>
      <c r="AA3" s="170"/>
      <c r="AB3" s="170"/>
      <c r="AC3" s="170"/>
      <c r="AD3" s="170"/>
      <c r="AE3" s="170"/>
      <c r="AF3" s="170"/>
      <c r="AG3" s="170"/>
      <c r="AH3" s="170"/>
      <c r="AI3" s="170"/>
      <c r="AN3" s="166" t="s">
        <v>243</v>
      </c>
      <c r="AP3" t="s">
        <v>244</v>
      </c>
      <c r="AR3" t="s">
        <v>245</v>
      </c>
    </row>
    <row r="4" spans="1:98">
      <c r="B4" s="169" t="s">
        <v>18</v>
      </c>
      <c r="C4" s="169" t="s">
        <v>31</v>
      </c>
      <c r="D4" s="169" t="s">
        <v>32</v>
      </c>
      <c r="E4" s="169" t="s">
        <v>33</v>
      </c>
      <c r="F4" s="169" t="s">
        <v>34</v>
      </c>
      <c r="G4" s="169" t="s">
        <v>35</v>
      </c>
      <c r="H4" s="169" t="s">
        <v>36</v>
      </c>
      <c r="I4" s="169" t="s">
        <v>37</v>
      </c>
      <c r="J4" s="169" t="s">
        <v>38</v>
      </c>
      <c r="K4" s="169" t="s">
        <v>39</v>
      </c>
      <c r="L4" s="169" t="s">
        <v>40</v>
      </c>
      <c r="M4" s="88" t="s">
        <v>246</v>
      </c>
      <c r="N4" s="169" t="s">
        <v>18</v>
      </c>
      <c r="O4" s="169" t="s">
        <v>31</v>
      </c>
      <c r="P4" s="169" t="s">
        <v>32</v>
      </c>
      <c r="Q4" s="169" t="s">
        <v>33</v>
      </c>
      <c r="R4" s="169" t="s">
        <v>34</v>
      </c>
      <c r="S4" s="169" t="s">
        <v>35</v>
      </c>
      <c r="T4" s="169" t="s">
        <v>36</v>
      </c>
      <c r="U4" s="169" t="s">
        <v>37</v>
      </c>
      <c r="V4" s="169" t="s">
        <v>38</v>
      </c>
      <c r="W4" s="169" t="s">
        <v>39</v>
      </c>
      <c r="X4" s="169" t="s">
        <v>40</v>
      </c>
      <c r="Y4" s="170" t="s">
        <v>18</v>
      </c>
      <c r="Z4" s="170" t="s">
        <v>31</v>
      </c>
      <c r="AA4" s="170" t="s">
        <v>32</v>
      </c>
      <c r="AB4" s="170" t="s">
        <v>33</v>
      </c>
      <c r="AC4" s="170" t="s">
        <v>34</v>
      </c>
      <c r="AD4" s="170" t="s">
        <v>35</v>
      </c>
      <c r="AE4" s="170" t="s">
        <v>36</v>
      </c>
      <c r="AF4" s="170" t="s">
        <v>37</v>
      </c>
      <c r="AG4" s="170" t="s">
        <v>38</v>
      </c>
      <c r="AH4" s="170" t="s">
        <v>39</v>
      </c>
      <c r="AI4" s="170" t="s">
        <v>40</v>
      </c>
      <c r="AJ4" s="164" t="s">
        <v>247</v>
      </c>
      <c r="AK4" s="164" t="s">
        <v>248</v>
      </c>
      <c r="AL4" s="164" t="s">
        <v>249</v>
      </c>
      <c r="AM4" s="268" t="s">
        <v>108</v>
      </c>
      <c r="AN4" s="167" t="s">
        <v>108</v>
      </c>
      <c r="AP4" s="164" t="s">
        <v>108</v>
      </c>
      <c r="AQ4" s="164"/>
      <c r="AR4" t="s">
        <v>108</v>
      </c>
      <c r="AT4" t="s">
        <v>250</v>
      </c>
      <c r="AV4" t="s">
        <v>108</v>
      </c>
      <c r="AX4" t="s">
        <v>251</v>
      </c>
      <c r="AZ4" t="s">
        <v>252</v>
      </c>
      <c r="BB4" t="s">
        <v>253</v>
      </c>
      <c r="BD4" t="s">
        <v>254</v>
      </c>
      <c r="BF4" t="s">
        <v>255</v>
      </c>
      <c r="BH4" t="s">
        <v>256</v>
      </c>
      <c r="BJ4" t="s">
        <v>256</v>
      </c>
      <c r="BL4" t="s">
        <v>257</v>
      </c>
      <c r="BN4" t="s">
        <v>255</v>
      </c>
      <c r="BP4" t="s">
        <v>253</v>
      </c>
      <c r="BR4" t="s">
        <v>254</v>
      </c>
      <c r="BT4" t="s">
        <v>250</v>
      </c>
      <c r="BV4" t="s">
        <v>258</v>
      </c>
      <c r="BX4" t="s">
        <v>259</v>
      </c>
      <c r="BZ4" t="s">
        <v>260</v>
      </c>
      <c r="CB4" t="s">
        <v>251</v>
      </c>
      <c r="CD4" t="s">
        <v>252</v>
      </c>
    </row>
    <row r="5" spans="1:98">
      <c r="A5" s="2">
        <v>31412</v>
      </c>
      <c r="B5" s="103">
        <f>'Quarterly Return'!B9-'Adjusted Quarterly Return'!B$7</f>
        <v>0.32216598646461836</v>
      </c>
      <c r="C5" s="103">
        <f>'Quarterly Return'!C9-'Adjusted Quarterly Return'!C$7</f>
        <v>0.45149768620063629</v>
      </c>
      <c r="D5" s="103"/>
      <c r="E5" s="103"/>
      <c r="F5" s="103"/>
      <c r="G5" s="103">
        <f>'Quarterly Return'!G9-'Adjusted Quarterly Return'!G$7</f>
        <v>-0.15803337935761308</v>
      </c>
      <c r="H5" s="103"/>
      <c r="I5" s="103"/>
      <c r="J5" s="103">
        <f>'Quarterly Return'!J9-'Adjusted Quarterly Return'!J$7</f>
        <v>0.11109210253506954</v>
      </c>
      <c r="K5" s="103">
        <f>'Quarterly Return'!K9-'Adjusted Quarterly Return'!K$7</f>
        <v>0.2726692595680078</v>
      </c>
      <c r="L5" s="103">
        <f>'Quarterly Return'!L9-'Adjusted Quarterly Return'!L$7</f>
        <v>0.11778604888093676</v>
      </c>
      <c r="M5" s="175" t="s">
        <v>220</v>
      </c>
      <c r="N5" s="150">
        <f t="shared" ref="N5:X5" si="4">CI7</f>
        <v>0.26033671995083923</v>
      </c>
      <c r="O5" s="150">
        <f t="shared" si="4"/>
        <v>0.22072820058815051</v>
      </c>
      <c r="P5" s="150">
        <f t="shared" si="4"/>
        <v>9.3661695498334196E-2</v>
      </c>
      <c r="Q5" s="150">
        <f t="shared" si="4"/>
        <v>0.10361651209080538</v>
      </c>
      <c r="R5" s="150">
        <f t="shared" si="4"/>
        <v>0</v>
      </c>
      <c r="S5" s="150">
        <f t="shared" si="4"/>
        <v>1.1651209410409116E-2</v>
      </c>
      <c r="T5" s="150">
        <f t="shared" si="4"/>
        <v>6.0116512090805381E-2</v>
      </c>
      <c r="U5" s="150">
        <f t="shared" si="4"/>
        <v>0.10501048608792507</v>
      </c>
      <c r="V5" s="150">
        <f t="shared" si="4"/>
        <v>7.526215219194192E-2</v>
      </c>
      <c r="W5" s="150">
        <f t="shared" si="4"/>
        <v>4.9616512090805379E-2</v>
      </c>
      <c r="X5" s="150">
        <f t="shared" si="4"/>
        <v>0.02</v>
      </c>
      <c r="Y5" s="87">
        <f t="shared" ref="Y5:Y36" si="5">N5*(1+B5)</f>
        <v>0.34420835614676448</v>
      </c>
      <c r="Z5" s="87">
        <f t="shared" ref="Z5:Z36" si="6">O5*(1+C5)</f>
        <v>0.32038647243293039</v>
      </c>
      <c r="AA5" s="87">
        <f t="shared" ref="AA5:AA36" si="7">P5*(1+D5)</f>
        <v>9.3661695498334196E-2</v>
      </c>
      <c r="AB5" s="87">
        <f t="shared" ref="AB5:AB36" si="8">Q5*(1+E5)</f>
        <v>0.10361651209080538</v>
      </c>
      <c r="AC5" s="87">
        <f t="shared" ref="AC5:AC36" si="9">R5*(1+F5)</f>
        <v>0</v>
      </c>
      <c r="AD5" s="87">
        <f t="shared" ref="AD5:AD36" si="10">S5*(1+G5)</f>
        <v>9.8099294136789403E-3</v>
      </c>
      <c r="AE5" s="87">
        <f t="shared" ref="AE5:AE36" si="11">T5*(1+H5)</f>
        <v>6.0116512090805381E-2</v>
      </c>
      <c r="AF5" s="87">
        <f t="shared" ref="AF5:AF36" si="12">U5*(1+I5)</f>
        <v>0.10501048608792507</v>
      </c>
      <c r="AG5" s="87">
        <f t="shared" ref="AG5:AG36" si="13">V5*(1+J5)</f>
        <v>8.3623182920259137E-2</v>
      </c>
      <c r="AH5" s="87">
        <f t="shared" ref="AH5:AH36" si="14">W5*(1+K5)</f>
        <v>6.3145409704952388E-2</v>
      </c>
      <c r="AI5" s="87">
        <f t="shared" ref="AI5:AI36" si="15">X5*(1+L5)</f>
        <v>2.2355720977618735E-2</v>
      </c>
      <c r="AJ5">
        <v>0</v>
      </c>
      <c r="AK5">
        <v>0</v>
      </c>
      <c r="AL5" s="87">
        <f>SUM(Y5:AI5)</f>
        <v>1.2059342773640742</v>
      </c>
      <c r="AM5" s="269">
        <f>AL5/1-1</f>
        <v>0.20593427736407421</v>
      </c>
      <c r="AN5" s="105">
        <v>0.20593427736407421</v>
      </c>
      <c r="AP5" s="87">
        <v>0.20593427736407421</v>
      </c>
      <c r="AR5" s="87">
        <v>0.20593427736407421</v>
      </c>
      <c r="AT5" s="87">
        <v>0.20593427736407421</v>
      </c>
      <c r="AV5" s="87">
        <v>0.20593427736407421</v>
      </c>
      <c r="AX5" s="87">
        <v>0.20593427736407421</v>
      </c>
      <c r="AZ5" s="87">
        <v>0.20593427736407421</v>
      </c>
      <c r="BB5" s="87">
        <v>0.20593427736407421</v>
      </c>
      <c r="BC5" s="9"/>
      <c r="BD5" s="87">
        <v>0.20593427736407421</v>
      </c>
      <c r="BE5" s="9"/>
      <c r="BF5" s="87">
        <v>0.20593427736407421</v>
      </c>
      <c r="BG5" s="9"/>
      <c r="BH5" s="87">
        <v>0.20593427736407421</v>
      </c>
      <c r="BI5" s="9"/>
      <c r="BJ5" s="87">
        <v>0.20593427736407421</v>
      </c>
      <c r="BK5" s="9"/>
      <c r="BL5" s="87">
        <v>0.20593427736407421</v>
      </c>
      <c r="BM5" s="9"/>
      <c r="BN5" s="87">
        <v>0.20593427736407421</v>
      </c>
      <c r="BO5" s="9"/>
      <c r="BP5" s="87">
        <v>0.20593427736407421</v>
      </c>
      <c r="BQ5" s="9"/>
      <c r="BR5" s="87">
        <v>0.20593427736407421</v>
      </c>
      <c r="BS5" s="9"/>
      <c r="BT5" s="87">
        <v>0.20593427736407421</v>
      </c>
      <c r="BU5" s="9"/>
      <c r="BV5" s="87">
        <v>0.20593427736407421</v>
      </c>
      <c r="BW5" s="9"/>
      <c r="BX5" s="87">
        <v>0.20593427736407421</v>
      </c>
      <c r="BY5" s="9"/>
      <c r="BZ5" s="87">
        <v>0.20593427736407421</v>
      </c>
      <c r="CA5" s="9"/>
      <c r="CB5" s="87">
        <v>0.20593427736407421</v>
      </c>
      <c r="CC5" s="9"/>
      <c r="CD5" s="87">
        <v>0.20593427736407421</v>
      </c>
      <c r="CE5" s="9"/>
      <c r="CF5" s="9"/>
    </row>
    <row r="6" spans="1:98">
      <c r="A6" s="2">
        <v>31502</v>
      </c>
      <c r="B6" s="103">
        <f>'Quarterly Return'!B10-'Adjusted Quarterly Return'!B$7</f>
        <v>0.307577392941215</v>
      </c>
      <c r="C6" s="103">
        <f>'Quarterly Return'!C10-'Adjusted Quarterly Return'!C$7</f>
        <v>0.47069505257706495</v>
      </c>
      <c r="D6" s="103"/>
      <c r="E6" s="103"/>
      <c r="F6" s="103"/>
      <c r="G6" s="103">
        <f>'Quarterly Return'!G10-'Adjusted Quarterly Return'!G$7</f>
        <v>-2.7221391661654812E-2</v>
      </c>
      <c r="H6" s="103"/>
      <c r="I6" s="103"/>
      <c r="J6" s="103">
        <f>'Quarterly Return'!J10-'Adjusted Quarterly Return'!J$7</f>
        <v>9.2964370227276022E-2</v>
      </c>
      <c r="K6" s="103">
        <f>'Quarterly Return'!K10-'Adjusted Quarterly Return'!K$7</f>
        <v>0.21014475136131128</v>
      </c>
      <c r="L6" s="103">
        <f>'Quarterly Return'!L10-'Adjusted Quarterly Return'!L$7</f>
        <v>0.11319126313568036</v>
      </c>
      <c r="M6" s="175" t="s">
        <v>220</v>
      </c>
      <c r="N6" s="105">
        <f t="shared" ref="N6:N37" si="16">IF($M6="Yes",$AL5*CI$7,Y5)</f>
        <v>0.34420835614676448</v>
      </c>
      <c r="O6" s="105">
        <f t="shared" ref="O6:O37" si="17">IF($M6="Yes",$AL5*CJ$7,Z5)</f>
        <v>0.32038647243293039</v>
      </c>
      <c r="P6" s="105">
        <f t="shared" ref="P6:P37" si="18">IF($M6="Yes",$AL5*CK$7,AA5)</f>
        <v>9.3661695498334196E-2</v>
      </c>
      <c r="Q6" s="105">
        <f t="shared" ref="Q6:Q37" si="19">IF($M6="Yes",$AL5*CL$7,AB5)</f>
        <v>0.10361651209080538</v>
      </c>
      <c r="R6" s="105">
        <f t="shared" ref="R6:R37" si="20">IF($M6="Yes",$AL5*CM$7,AC5)</f>
        <v>0</v>
      </c>
      <c r="S6" s="105">
        <f t="shared" ref="S6:S37" si="21">IF($M6="Yes",$AL5*CN$7,AD5)</f>
        <v>9.8099294136789403E-3</v>
      </c>
      <c r="T6" s="105">
        <f t="shared" ref="T6:T37" si="22">IF($M6="Yes",$AL5*CO$7,AE5)</f>
        <v>6.0116512090805381E-2</v>
      </c>
      <c r="U6" s="105">
        <f t="shared" ref="U6:U37" si="23">IF($M6="Yes",$AL5*CP$7,AF5)</f>
        <v>0.10501048608792507</v>
      </c>
      <c r="V6" s="105">
        <f t="shared" ref="V6:V37" si="24">IF($M6="Yes",$AL5*CQ$7,AG5)</f>
        <v>8.3623182920259137E-2</v>
      </c>
      <c r="W6" s="105">
        <f t="shared" ref="W6:W37" si="25">IF($M6="Yes",$AL5*CR$7,AH5)</f>
        <v>6.3145409704952388E-2</v>
      </c>
      <c r="X6" s="105">
        <f t="shared" ref="X6:X37" si="26">IF($M6="Yes",$AL5*CS$7,AI5)</f>
        <v>2.2355720977618735E-2</v>
      </c>
      <c r="Y6" s="87">
        <f t="shared" si="5"/>
        <v>0.45007906495896749</v>
      </c>
      <c r="Z6" s="87">
        <f t="shared" si="6"/>
        <v>0.47119079991972895</v>
      </c>
      <c r="AA6" s="87">
        <f t="shared" si="7"/>
        <v>9.3661695498334196E-2</v>
      </c>
      <c r="AB6" s="87">
        <f t="shared" si="8"/>
        <v>0.10361651209080538</v>
      </c>
      <c r="AC6" s="87">
        <f t="shared" si="9"/>
        <v>0</v>
      </c>
      <c r="AD6" s="87">
        <f t="shared" si="10"/>
        <v>9.5428894829359973E-3</v>
      </c>
      <c r="AE6" s="87">
        <f t="shared" si="11"/>
        <v>6.0116512090805381E-2</v>
      </c>
      <c r="AF6" s="87">
        <f t="shared" si="12"/>
        <v>0.10501048608792507</v>
      </c>
      <c r="AG6" s="87">
        <f t="shared" si="13"/>
        <v>9.1397159456841334E-2</v>
      </c>
      <c r="AH6" s="87">
        <f t="shared" si="14"/>
        <v>7.6415086127007745E-2</v>
      </c>
      <c r="AI6" s="87">
        <f t="shared" si="15"/>
        <v>2.4886193273384226E-2</v>
      </c>
      <c r="AJ6" s="87">
        <f t="shared" ref="AJ6:AJ37" si="27">ABS(N6-Y5)+ABS(O6-Z5)+ABS(P6-AA5)+ABS(Q6-AB5)+ABS(R6-AC5)+ABS(S6-AD5)+ABS(T6-AE5)+ABS(U6-AF5)+ABS(V6-AG5)+ABS(W6-AH5)+ABS(X6-AI5)</f>
        <v>0</v>
      </c>
      <c r="AK6" s="87">
        <f t="shared" ref="AK6:AK37" si="28">IF($M6="Yes",AL5*$CI$10+$CI$11*AJ6,0)</f>
        <v>0</v>
      </c>
      <c r="AL6" s="87">
        <f t="shared" ref="AL6:AL37" si="29">SUM(Y6:AI6)-AK6</f>
        <v>1.4859163989867354</v>
      </c>
      <c r="AM6" s="270">
        <f t="shared" ref="AM6:AM37" si="30">AL6/AL5-1</f>
        <v>0.23217029889443475</v>
      </c>
      <c r="AN6" s="105">
        <v>0.20277545045826151</v>
      </c>
      <c r="AP6" s="87">
        <v>0.23217029889443475</v>
      </c>
      <c r="AR6" s="87">
        <v>0.23217029889443475</v>
      </c>
      <c r="AT6" s="87">
        <v>0.23217029889443475</v>
      </c>
      <c r="AV6" s="87">
        <v>0.23217029889443475</v>
      </c>
      <c r="AX6" s="87">
        <v>0.23217029889443475</v>
      </c>
      <c r="AZ6" s="87">
        <v>0.23217029889443475</v>
      </c>
      <c r="BB6" s="87">
        <v>0.23217029889443475</v>
      </c>
      <c r="BC6" s="87"/>
      <c r="BD6" s="87">
        <v>0.23217029889443475</v>
      </c>
      <c r="BE6" s="87"/>
      <c r="BF6" s="87">
        <v>0.23217029889443475</v>
      </c>
      <c r="BG6" s="87"/>
      <c r="BH6" s="87">
        <v>0.23217029889443475</v>
      </c>
      <c r="BI6" s="87"/>
      <c r="BJ6" s="87">
        <v>0.23217029889443475</v>
      </c>
      <c r="BK6" s="87"/>
      <c r="BL6" s="87">
        <v>0.23217029889443475</v>
      </c>
      <c r="BM6" s="87"/>
      <c r="BN6" s="87">
        <v>0.23217029889443475</v>
      </c>
      <c r="BO6" s="87"/>
      <c r="BP6" s="87">
        <v>0.23217029889443475</v>
      </c>
      <c r="BQ6" s="87"/>
      <c r="BR6" s="87">
        <v>0.23217029889443475</v>
      </c>
      <c r="BS6" s="87"/>
      <c r="BT6" s="87">
        <v>0.23217029889443475</v>
      </c>
      <c r="BU6" s="87"/>
      <c r="BV6" s="87">
        <v>0.23217029889443475</v>
      </c>
      <c r="BW6" s="87"/>
      <c r="BX6" s="87">
        <v>0.23217029889443475</v>
      </c>
      <c r="BY6" s="87"/>
      <c r="BZ6" s="87">
        <v>0.23217029889443475</v>
      </c>
      <c r="CA6" s="87"/>
      <c r="CB6" s="87">
        <v>0.23217029889443475</v>
      </c>
      <c r="CC6" s="87"/>
      <c r="CD6" s="87">
        <v>0.23217029889443475</v>
      </c>
      <c r="CE6" s="87"/>
      <c r="CF6" s="87"/>
      <c r="CI6" s="109" t="s">
        <v>18</v>
      </c>
      <c r="CJ6" s="109" t="s">
        <v>31</v>
      </c>
      <c r="CK6" s="109" t="s">
        <v>32</v>
      </c>
      <c r="CL6" s="109" t="s">
        <v>33</v>
      </c>
      <c r="CM6" s="109" t="s">
        <v>34</v>
      </c>
      <c r="CN6" s="109" t="s">
        <v>35</v>
      </c>
      <c r="CO6" s="109" t="s">
        <v>36</v>
      </c>
      <c r="CP6" s="109" t="s">
        <v>37</v>
      </c>
      <c r="CQ6" s="109" t="s">
        <v>38</v>
      </c>
      <c r="CR6" s="109" t="s">
        <v>39</v>
      </c>
      <c r="CS6" s="109" t="s">
        <v>40</v>
      </c>
    </row>
    <row r="7" spans="1:98">
      <c r="A7" s="2">
        <v>31593</v>
      </c>
      <c r="B7" s="103">
        <f>'Quarterly Return'!B11-'Adjusted Quarterly Return'!B$7</f>
        <v>0.17547952366869646</v>
      </c>
      <c r="C7" s="103">
        <f>'Quarterly Return'!C11-'Adjusted Quarterly Return'!C$7</f>
        <v>0.69738629705788813</v>
      </c>
      <c r="D7" s="103"/>
      <c r="E7" s="103"/>
      <c r="F7" s="103"/>
      <c r="G7" s="103">
        <f>'Quarterly Return'!G11-'Adjusted Quarterly Return'!G$7</f>
        <v>0.13149355122203499</v>
      </c>
      <c r="H7" s="103"/>
      <c r="I7" s="103"/>
      <c r="J7" s="103">
        <f>'Quarterly Return'!J11-'Adjusted Quarterly Return'!J$7</f>
        <v>5.0358899666311602E-2</v>
      </c>
      <c r="K7" s="103">
        <f>'Quarterly Return'!K11-'Adjusted Quarterly Return'!K$7</f>
        <v>0.19504044551624311</v>
      </c>
      <c r="L7" s="103">
        <f>'Quarterly Return'!L11-'Adjusted Quarterly Return'!L$7</f>
        <v>0.1148153835613734</v>
      </c>
      <c r="M7" s="175" t="s">
        <v>210</v>
      </c>
      <c r="N7" s="105">
        <f t="shared" si="16"/>
        <v>0.38683860143336923</v>
      </c>
      <c r="O7" s="105">
        <f t="shared" si="17"/>
        <v>0.32798365297276644</v>
      </c>
      <c r="P7" s="105">
        <f t="shared" si="18"/>
        <v>0.13917344929787687</v>
      </c>
      <c r="Q7" s="105">
        <f t="shared" si="19"/>
        <v>0.15396547452153508</v>
      </c>
      <c r="R7" s="105">
        <f t="shared" si="20"/>
        <v>0</v>
      </c>
      <c r="S7" s="105">
        <f t="shared" si="21"/>
        <v>1.7312723130955478E-2</v>
      </c>
      <c r="T7" s="105">
        <f t="shared" si="22"/>
        <v>8.9328111165612067E-2</v>
      </c>
      <c r="U7" s="105">
        <f t="shared" si="23"/>
        <v>0.1560368033436163</v>
      </c>
      <c r="V7" s="105">
        <f t="shared" si="24"/>
        <v>0.11183326616504198</v>
      </c>
      <c r="W7" s="105">
        <f t="shared" si="25"/>
        <v>7.372598897625135E-2</v>
      </c>
      <c r="X7" s="105">
        <f t="shared" si="26"/>
        <v>2.9718327979734709E-2</v>
      </c>
      <c r="Y7" s="87">
        <f t="shared" si="5"/>
        <v>0.4547208549495616</v>
      </c>
      <c r="Z7" s="87">
        <f t="shared" si="6"/>
        <v>0.55671495821496342</v>
      </c>
      <c r="AA7" s="87">
        <f t="shared" si="7"/>
        <v>0.13917344929787687</v>
      </c>
      <c r="AB7" s="87">
        <f t="shared" si="8"/>
        <v>0.15396547452153508</v>
      </c>
      <c r="AC7" s="87">
        <f t="shared" si="9"/>
        <v>0</v>
      </c>
      <c r="AD7" s="87">
        <f t="shared" si="10"/>
        <v>1.9589234576768682E-2</v>
      </c>
      <c r="AE7" s="87">
        <f t="shared" si="11"/>
        <v>8.9328111165612067E-2</v>
      </c>
      <c r="AF7" s="87">
        <f t="shared" si="12"/>
        <v>0.1560368033436163</v>
      </c>
      <c r="AG7" s="87">
        <f t="shared" si="13"/>
        <v>0.11746506639520325</v>
      </c>
      <c r="AH7" s="87">
        <f t="shared" si="14"/>
        <v>8.8105538712305045E-2</v>
      </c>
      <c r="AI7" s="87">
        <f t="shared" si="15"/>
        <v>3.3130449205530647E-2</v>
      </c>
      <c r="AJ7" s="87">
        <f t="shared" si="27"/>
        <v>0.41827341524665806</v>
      </c>
      <c r="AK7" s="87">
        <f t="shared" si="28"/>
        <v>1.3428668179139922E-3</v>
      </c>
      <c r="AL7" s="87">
        <f t="shared" si="29"/>
        <v>1.8068870735650593</v>
      </c>
      <c r="AM7" s="270">
        <f t="shared" si="30"/>
        <v>0.21600856871705409</v>
      </c>
      <c r="AN7" s="105">
        <v>0.21635269314956163</v>
      </c>
      <c r="AP7" s="87">
        <v>0.2901916328996712</v>
      </c>
      <c r="AR7" s="87">
        <v>0.21600856871705409</v>
      </c>
      <c r="AT7" s="87">
        <v>0.2901916328996712</v>
      </c>
      <c r="AV7" s="87">
        <v>0.2901916328996712</v>
      </c>
      <c r="AX7" s="87">
        <v>0.2901916328996712</v>
      </c>
      <c r="AZ7" s="87">
        <v>0.2901916328996712</v>
      </c>
      <c r="BB7" s="87">
        <v>0.2901916328996712</v>
      </c>
      <c r="BC7" s="87"/>
      <c r="BD7" s="87">
        <v>0.2901916328996712</v>
      </c>
      <c r="BE7" s="87"/>
      <c r="BF7" s="87">
        <v>0.2901916328996712</v>
      </c>
      <c r="BG7" s="87"/>
      <c r="BH7" s="87">
        <v>0.21600856871705409</v>
      </c>
      <c r="BI7" s="87"/>
      <c r="BJ7" s="87">
        <v>0.2901916328996712</v>
      </c>
      <c r="BK7" s="87"/>
      <c r="BL7" s="87">
        <v>0.2901916328996712</v>
      </c>
      <c r="BM7" s="87"/>
      <c r="BN7" s="87">
        <v>0.2901916328996712</v>
      </c>
      <c r="BO7" s="87"/>
      <c r="BP7" s="87">
        <v>0.2901916328996712</v>
      </c>
      <c r="BQ7" s="87"/>
      <c r="BR7" s="87">
        <v>0.2901916328996712</v>
      </c>
      <c r="BS7" s="87"/>
      <c r="BT7" s="87">
        <v>0.2901916328996712</v>
      </c>
      <c r="BU7" s="87"/>
      <c r="BV7" s="87">
        <v>0.2901916328996712</v>
      </c>
      <c r="BW7" s="87"/>
      <c r="BX7" s="87">
        <v>0.2901916328996712</v>
      </c>
      <c r="BY7" s="87"/>
      <c r="BZ7" s="87">
        <v>0.2901916328996712</v>
      </c>
      <c r="CA7" s="87"/>
      <c r="CB7" s="87">
        <v>0.2901916328996712</v>
      </c>
      <c r="CC7" s="87"/>
      <c r="CD7" s="87">
        <v>0.2901916328996712</v>
      </c>
      <c r="CE7" s="87"/>
      <c r="CF7" s="87"/>
      <c r="CH7" t="s">
        <v>261</v>
      </c>
      <c r="CI7" s="266">
        <v>0.26033671995083923</v>
      </c>
      <c r="CJ7" s="266">
        <v>0.22072820058815051</v>
      </c>
      <c r="CK7" s="266">
        <v>9.3661695498334196E-2</v>
      </c>
      <c r="CL7" s="266">
        <v>0.10361651209080538</v>
      </c>
      <c r="CM7" s="266">
        <v>0</v>
      </c>
      <c r="CN7" s="266">
        <v>1.1651209410409116E-2</v>
      </c>
      <c r="CO7" s="266">
        <v>6.0116512090805381E-2</v>
      </c>
      <c r="CP7" s="266">
        <v>0.10501048608792507</v>
      </c>
      <c r="CQ7" s="266">
        <v>7.526215219194192E-2</v>
      </c>
      <c r="CR7" s="266">
        <v>4.9616512090805379E-2</v>
      </c>
      <c r="CS7" s="266">
        <v>0.02</v>
      </c>
      <c r="CT7" s="87"/>
    </row>
    <row r="8" spans="1:98">
      <c r="A8" s="2">
        <v>31685</v>
      </c>
      <c r="B8" s="103">
        <f>'Quarterly Return'!B12-'Adjusted Quarterly Return'!B$7</f>
        <v>0.37854149209101873</v>
      </c>
      <c r="C8" s="103">
        <f>'Quarterly Return'!C12-'Adjusted Quarterly Return'!C$7</f>
        <v>0.37478468343325572</v>
      </c>
      <c r="D8" s="103"/>
      <c r="E8" s="103"/>
      <c r="F8" s="103"/>
      <c r="G8" s="103">
        <f>'Quarterly Return'!G12-'Adjusted Quarterly Return'!G$7</f>
        <v>-1.6982159611685463E-2</v>
      </c>
      <c r="H8" s="103"/>
      <c r="I8" s="103"/>
      <c r="J8" s="103">
        <f>'Quarterly Return'!J12-'Adjusted Quarterly Return'!J$7</f>
        <v>0.12224238679738722</v>
      </c>
      <c r="K8" s="103">
        <f>'Quarterly Return'!K12-'Adjusted Quarterly Return'!K$7</f>
        <v>0.17236599265193675</v>
      </c>
      <c r="L8" s="103">
        <f>'Quarterly Return'!L12-'Adjusted Quarterly Return'!L$7</f>
        <v>0.10874385452995768</v>
      </c>
      <c r="M8" s="175" t="s">
        <v>220</v>
      </c>
      <c r="N8" s="105">
        <f t="shared" si="16"/>
        <v>0.4547208549495616</v>
      </c>
      <c r="O8" s="105">
        <f t="shared" si="17"/>
        <v>0.55671495821496342</v>
      </c>
      <c r="P8" s="105">
        <f t="shared" si="18"/>
        <v>0.13917344929787687</v>
      </c>
      <c r="Q8" s="105">
        <f t="shared" si="19"/>
        <v>0.15396547452153508</v>
      </c>
      <c r="R8" s="105">
        <f t="shared" si="20"/>
        <v>0</v>
      </c>
      <c r="S8" s="105">
        <f t="shared" si="21"/>
        <v>1.9589234576768682E-2</v>
      </c>
      <c r="T8" s="105">
        <f t="shared" si="22"/>
        <v>8.9328111165612067E-2</v>
      </c>
      <c r="U8" s="105">
        <f t="shared" si="23"/>
        <v>0.1560368033436163</v>
      </c>
      <c r="V8" s="105">
        <f t="shared" si="24"/>
        <v>0.11746506639520325</v>
      </c>
      <c r="W8" s="105">
        <f t="shared" si="25"/>
        <v>8.8105538712305045E-2</v>
      </c>
      <c r="X8" s="105">
        <f t="shared" si="26"/>
        <v>3.3130449205530647E-2</v>
      </c>
      <c r="Y8" s="87">
        <f t="shared" si="5"/>
        <v>0.62685156586707236</v>
      </c>
      <c r="Z8" s="87">
        <f t="shared" si="6"/>
        <v>0.76536319759211668</v>
      </c>
      <c r="AA8" s="87">
        <f t="shared" si="7"/>
        <v>0.13917344929787687</v>
      </c>
      <c r="AB8" s="87">
        <f t="shared" si="8"/>
        <v>0.15396547452153508</v>
      </c>
      <c r="AC8" s="87">
        <f t="shared" si="9"/>
        <v>0</v>
      </c>
      <c r="AD8" s="87">
        <f t="shared" si="10"/>
        <v>1.9256567068515248E-2</v>
      </c>
      <c r="AE8" s="87">
        <f t="shared" si="11"/>
        <v>8.9328111165612067E-2</v>
      </c>
      <c r="AF8" s="87">
        <f t="shared" si="12"/>
        <v>0.1560368033436163</v>
      </c>
      <c r="AG8" s="87">
        <f t="shared" si="13"/>
        <v>0.13182427647666645</v>
      </c>
      <c r="AH8" s="87">
        <f t="shared" si="14"/>
        <v>0.10329193735058514</v>
      </c>
      <c r="AI8" s="87">
        <f t="shared" si="15"/>
        <v>3.6733181954449023E-2</v>
      </c>
      <c r="AJ8" s="87">
        <f t="shared" si="27"/>
        <v>0</v>
      </c>
      <c r="AK8" s="87">
        <f t="shared" si="28"/>
        <v>0</v>
      </c>
      <c r="AL8" s="87">
        <f t="shared" si="29"/>
        <v>2.2218245646380455</v>
      </c>
      <c r="AM8" s="270">
        <f t="shared" si="30"/>
        <v>0.22964218248254897</v>
      </c>
      <c r="AN8" s="105">
        <v>0.20036792896939115</v>
      </c>
      <c r="AP8" s="87">
        <v>0.27662887803407532</v>
      </c>
      <c r="AR8" s="87">
        <v>0.22964218248254897</v>
      </c>
      <c r="AT8" s="87">
        <v>0.27662887803407532</v>
      </c>
      <c r="AV8" s="87">
        <v>0.27662887803407532</v>
      </c>
      <c r="AX8" s="87">
        <v>0.27662887803407532</v>
      </c>
      <c r="AZ8" s="87">
        <v>0.27662887803407532</v>
      </c>
      <c r="BB8" s="87">
        <v>0.27662887803407532</v>
      </c>
      <c r="BC8" s="87"/>
      <c r="BD8" s="87">
        <v>0.27662887803407532</v>
      </c>
      <c r="BE8" s="87"/>
      <c r="BF8" s="87">
        <v>0.27662887803407532</v>
      </c>
      <c r="BG8" s="87"/>
      <c r="BH8" s="87">
        <v>0.22964218248254897</v>
      </c>
      <c r="BI8" s="87"/>
      <c r="BJ8" s="87">
        <v>0.27662887803407532</v>
      </c>
      <c r="BK8" s="87"/>
      <c r="BL8" s="87">
        <v>0.27662887803407532</v>
      </c>
      <c r="BM8" s="87"/>
      <c r="BN8" s="87">
        <v>0.27662887803407532</v>
      </c>
      <c r="BO8" s="87"/>
      <c r="BP8" s="87">
        <v>0.27662887803407532</v>
      </c>
      <c r="BQ8" s="87"/>
      <c r="BR8" s="87">
        <v>0.27662887803407532</v>
      </c>
      <c r="BS8" s="87"/>
      <c r="BT8" s="87">
        <v>0.27662887803407532</v>
      </c>
      <c r="BU8" s="87"/>
      <c r="BV8" s="87">
        <v>0.27662887803407532</v>
      </c>
      <c r="BW8" s="87"/>
      <c r="BX8" s="87">
        <v>0.27662887803407532</v>
      </c>
      <c r="BY8" s="87"/>
      <c r="BZ8" s="87">
        <v>0.27662887803407532</v>
      </c>
      <c r="CA8" s="87"/>
      <c r="CB8" s="87">
        <v>0.27662887803407532</v>
      </c>
      <c r="CC8" s="87"/>
      <c r="CD8" s="87">
        <v>0.27662887803407532</v>
      </c>
      <c r="CE8" s="87"/>
      <c r="CF8" s="87"/>
    </row>
    <row r="9" spans="1:98">
      <c r="A9" s="2">
        <v>31777</v>
      </c>
      <c r="B9" s="103">
        <f>'Quarterly Return'!B13-'Adjusted Quarterly Return'!B$7</f>
        <v>0.45586358512893532</v>
      </c>
      <c r="C9" s="103">
        <f>'Quarterly Return'!C13-'Adjusted Quarterly Return'!C$7</f>
        <v>0.36879465980868015</v>
      </c>
      <c r="D9" s="103"/>
      <c r="E9" s="103"/>
      <c r="F9" s="103"/>
      <c r="G9" s="103">
        <f>'Quarterly Return'!G13-'Adjusted Quarterly Return'!G$7</f>
        <v>0.20164671489496611</v>
      </c>
      <c r="H9" s="103"/>
      <c r="I9" s="103"/>
      <c r="J9" s="103">
        <f>'Quarterly Return'!J13-'Adjusted Quarterly Return'!J$7</f>
        <v>2.8003904143214103E-2</v>
      </c>
      <c r="K9" s="103">
        <f>'Quarterly Return'!K13-'Adjusted Quarterly Return'!K$7</f>
        <v>0.10833727497603186</v>
      </c>
      <c r="L9" s="103">
        <f>'Quarterly Return'!L13-'Adjusted Quarterly Return'!L$7</f>
        <v>0.10473716071185431</v>
      </c>
      <c r="M9" s="175" t="s">
        <v>220</v>
      </c>
      <c r="N9" s="105">
        <f t="shared" si="16"/>
        <v>0.62685156586707236</v>
      </c>
      <c r="O9" s="105">
        <f t="shared" si="17"/>
        <v>0.76536319759211668</v>
      </c>
      <c r="P9" s="105">
        <f t="shared" si="18"/>
        <v>0.13917344929787687</v>
      </c>
      <c r="Q9" s="105">
        <f t="shared" si="19"/>
        <v>0.15396547452153508</v>
      </c>
      <c r="R9" s="105">
        <f t="shared" si="20"/>
        <v>0</v>
      </c>
      <c r="S9" s="105">
        <f t="shared" si="21"/>
        <v>1.9256567068515248E-2</v>
      </c>
      <c r="T9" s="105">
        <f t="shared" si="22"/>
        <v>8.9328111165612067E-2</v>
      </c>
      <c r="U9" s="105">
        <f t="shared" si="23"/>
        <v>0.1560368033436163</v>
      </c>
      <c r="V9" s="105">
        <f t="shared" si="24"/>
        <v>0.13182427647666645</v>
      </c>
      <c r="W9" s="105">
        <f t="shared" si="25"/>
        <v>0.10329193735058514</v>
      </c>
      <c r="X9" s="105">
        <f t="shared" si="26"/>
        <v>3.6733181954449023E-2</v>
      </c>
      <c r="Y9" s="87">
        <f t="shared" si="5"/>
        <v>0.91261036802692297</v>
      </c>
      <c r="Z9" s="87">
        <f t="shared" si="6"/>
        <v>1.0476250576781851</v>
      </c>
      <c r="AA9" s="87">
        <f t="shared" si="7"/>
        <v>0.13917344929787687</v>
      </c>
      <c r="AB9" s="87">
        <f t="shared" si="8"/>
        <v>0.15396547452153508</v>
      </c>
      <c r="AC9" s="87">
        <f t="shared" si="9"/>
        <v>0</v>
      </c>
      <c r="AD9" s="87">
        <f t="shared" si="10"/>
        <v>2.3139590558035935E-2</v>
      </c>
      <c r="AE9" s="87">
        <f t="shared" si="11"/>
        <v>8.9328111165612067E-2</v>
      </c>
      <c r="AF9" s="87">
        <f t="shared" si="12"/>
        <v>0.1560368033436163</v>
      </c>
      <c r="AG9" s="87">
        <f t="shared" si="13"/>
        <v>0.13551587087886757</v>
      </c>
      <c r="AH9" s="87">
        <f t="shared" si="14"/>
        <v>0.11448230437014255</v>
      </c>
      <c r="AI9" s="87">
        <f t="shared" si="15"/>
        <v>4.0580511136269939E-2</v>
      </c>
      <c r="AJ9" s="87">
        <f t="shared" si="27"/>
        <v>0</v>
      </c>
      <c r="AK9" s="87">
        <f t="shared" si="28"/>
        <v>0</v>
      </c>
      <c r="AL9" s="87">
        <f t="shared" si="29"/>
        <v>2.8124575409770638</v>
      </c>
      <c r="AM9" s="270">
        <f t="shared" si="30"/>
        <v>0.26583240897565541</v>
      </c>
      <c r="AN9" s="105">
        <v>0.21145628426037111</v>
      </c>
      <c r="AP9" s="87">
        <v>0.21047757375060261</v>
      </c>
      <c r="AR9" s="87">
        <v>0.26583240897565541</v>
      </c>
      <c r="AT9" s="87">
        <v>0.30969331213371731</v>
      </c>
      <c r="AV9" s="87">
        <v>0.30969331213371731</v>
      </c>
      <c r="AX9" s="87">
        <v>0.30969331213371731</v>
      </c>
      <c r="AZ9" s="87">
        <v>0.30969331213371731</v>
      </c>
      <c r="BB9" s="87">
        <v>0.30969331213371731</v>
      </c>
      <c r="BC9" s="87"/>
      <c r="BD9" s="87">
        <v>0.30969331213371731</v>
      </c>
      <c r="BE9" s="87"/>
      <c r="BF9" s="87">
        <v>0.30969331213371731</v>
      </c>
      <c r="BG9" s="87"/>
      <c r="BH9" s="87">
        <v>0.26583240897565541</v>
      </c>
      <c r="BI9" s="87"/>
      <c r="BJ9" s="87">
        <v>0.21047757375060261</v>
      </c>
      <c r="BK9" s="87"/>
      <c r="BL9" s="87">
        <v>0.21047757375060261</v>
      </c>
      <c r="BM9" s="87"/>
      <c r="BN9" s="87">
        <v>0.21047757375060261</v>
      </c>
      <c r="BO9" s="87"/>
      <c r="BP9" s="87">
        <v>0.21047757375060261</v>
      </c>
      <c r="BQ9" s="87"/>
      <c r="BR9" s="87">
        <v>0.21047757375060261</v>
      </c>
      <c r="BS9" s="87"/>
      <c r="BT9" s="87">
        <v>0.30969331213371731</v>
      </c>
      <c r="BU9" s="87"/>
      <c r="BV9" s="87">
        <v>0.30969331213371731</v>
      </c>
      <c r="BW9" s="87"/>
      <c r="BX9" s="87">
        <v>0.30969331213371731</v>
      </c>
      <c r="BY9" s="87"/>
      <c r="BZ9" s="87">
        <v>0.30969331213371731</v>
      </c>
      <c r="CA9" s="87"/>
      <c r="CB9" s="87">
        <v>0.30969331213371731</v>
      </c>
      <c r="CC9" s="87"/>
      <c r="CD9" s="87">
        <v>0.30969331213371731</v>
      </c>
      <c r="CE9" s="87"/>
      <c r="CF9" s="87"/>
      <c r="CI9" t="s">
        <v>262</v>
      </c>
    </row>
    <row r="10" spans="1:98">
      <c r="A10" s="2">
        <v>31867</v>
      </c>
      <c r="B10" s="103">
        <f>'Quarterly Return'!B14-'Adjusted Quarterly Return'!B$7</f>
        <v>0.48329187634371717</v>
      </c>
      <c r="C10" s="103">
        <f>'Quarterly Return'!C14-'Adjusted Quarterly Return'!C$7</f>
        <v>0.24588199905276714</v>
      </c>
      <c r="D10" s="103"/>
      <c r="E10" s="103"/>
      <c r="F10" s="103"/>
      <c r="G10" s="103">
        <f>'Quarterly Return'!G14-'Adjusted Quarterly Return'!G$7</f>
        <v>0.19583329064240118</v>
      </c>
      <c r="H10" s="103"/>
      <c r="I10" s="103"/>
      <c r="J10" s="103">
        <f>'Quarterly Return'!J14-'Adjusted Quarterly Return'!J$7</f>
        <v>5.9297057148197913E-2</v>
      </c>
      <c r="K10" s="103">
        <f>'Quarterly Return'!K14-'Adjusted Quarterly Return'!K$7</f>
        <v>9.2280824360137417E-2</v>
      </c>
      <c r="L10" s="103">
        <f>'Quarterly Return'!L14-'Adjusted Quarterly Return'!L$7</f>
        <v>0.11273938519749156</v>
      </c>
      <c r="M10" s="175" t="s">
        <v>220</v>
      </c>
      <c r="N10" s="105">
        <f t="shared" si="16"/>
        <v>0.91261036802692297</v>
      </c>
      <c r="O10" s="105">
        <f t="shared" si="17"/>
        <v>1.0476250576781851</v>
      </c>
      <c r="P10" s="105">
        <f t="shared" si="18"/>
        <v>0.13917344929787687</v>
      </c>
      <c r="Q10" s="105">
        <f t="shared" si="19"/>
        <v>0.15396547452153508</v>
      </c>
      <c r="R10" s="105">
        <f t="shared" si="20"/>
        <v>0</v>
      </c>
      <c r="S10" s="105">
        <f t="shared" si="21"/>
        <v>2.3139590558035935E-2</v>
      </c>
      <c r="T10" s="105">
        <f t="shared" si="22"/>
        <v>8.9328111165612067E-2</v>
      </c>
      <c r="U10" s="105">
        <f t="shared" si="23"/>
        <v>0.1560368033436163</v>
      </c>
      <c r="V10" s="105">
        <f t="shared" si="24"/>
        <v>0.13551587087886757</v>
      </c>
      <c r="W10" s="105">
        <f t="shared" si="25"/>
        <v>0.11448230437014255</v>
      </c>
      <c r="X10" s="105">
        <f t="shared" si="26"/>
        <v>4.0580511136269939E-2</v>
      </c>
      <c r="Y10" s="87">
        <f t="shared" si="5"/>
        <v>1.3536675451613847</v>
      </c>
      <c r="Z10" s="87">
        <f t="shared" si="6"/>
        <v>1.3052172011178678</v>
      </c>
      <c r="AA10" s="87">
        <f t="shared" si="7"/>
        <v>0.13917344929787687</v>
      </c>
      <c r="AB10" s="87">
        <f t="shared" si="8"/>
        <v>0.15396547452153508</v>
      </c>
      <c r="AC10" s="87">
        <f t="shared" si="9"/>
        <v>0</v>
      </c>
      <c r="AD10" s="87">
        <f t="shared" si="10"/>
        <v>2.7671092721133949E-2</v>
      </c>
      <c r="AE10" s="87">
        <f t="shared" si="11"/>
        <v>8.9328111165612067E-2</v>
      </c>
      <c r="AF10" s="87">
        <f t="shared" si="12"/>
        <v>0.1560368033436163</v>
      </c>
      <c r="AG10" s="87">
        <f t="shared" si="13"/>
        <v>0.14355156321885959</v>
      </c>
      <c r="AH10" s="87">
        <f t="shared" si="14"/>
        <v>0.12504682579206747</v>
      </c>
      <c r="AI10" s="87">
        <f t="shared" si="15"/>
        <v>4.5155533012772975E-2</v>
      </c>
      <c r="AJ10" s="87">
        <f t="shared" si="27"/>
        <v>0</v>
      </c>
      <c r="AK10" s="87">
        <f t="shared" si="28"/>
        <v>0</v>
      </c>
      <c r="AL10" s="87">
        <f t="shared" si="29"/>
        <v>3.5388135993527263</v>
      </c>
      <c r="AM10" s="270">
        <f t="shared" si="30"/>
        <v>0.25826383075753823</v>
      </c>
      <c r="AN10" s="105">
        <v>0.19306486569128078</v>
      </c>
      <c r="AP10" s="87">
        <v>0.22626578590850399</v>
      </c>
      <c r="AR10" s="87">
        <v>0.25826383075753823</v>
      </c>
      <c r="AT10" s="87">
        <v>0.2829819518272112</v>
      </c>
      <c r="AV10" s="87">
        <v>0.19187105224346501</v>
      </c>
      <c r="AX10" s="87">
        <v>0.2829819518272112</v>
      </c>
      <c r="AZ10" s="87">
        <v>0.2829819518272112</v>
      </c>
      <c r="BB10" s="87">
        <v>0.19187105224346501</v>
      </c>
      <c r="BC10" s="87"/>
      <c r="BD10" s="87">
        <v>0.2829819518272112</v>
      </c>
      <c r="BE10" s="87"/>
      <c r="BF10" s="87">
        <v>0.19187105224346501</v>
      </c>
      <c r="BG10" s="87"/>
      <c r="BH10" s="87">
        <v>0.19239008124764156</v>
      </c>
      <c r="BI10" s="87"/>
      <c r="BJ10" s="87">
        <v>0.19306461494015759</v>
      </c>
      <c r="BK10" s="87"/>
      <c r="BL10" s="87">
        <v>0.19306461494015759</v>
      </c>
      <c r="BM10" s="87"/>
      <c r="BN10" s="87">
        <v>0.19306461494015759</v>
      </c>
      <c r="BO10" s="87"/>
      <c r="BP10" s="87">
        <v>0.19306461494015759</v>
      </c>
      <c r="BQ10" s="87"/>
      <c r="BR10" s="87">
        <v>0.19306461494015759</v>
      </c>
      <c r="BS10" s="87"/>
      <c r="BT10" s="87">
        <v>0.19187105224346501</v>
      </c>
      <c r="BU10" s="87"/>
      <c r="BV10" s="87">
        <v>0.2829819518272112</v>
      </c>
      <c r="BW10" s="87"/>
      <c r="BX10" s="87">
        <v>0.2829819518272112</v>
      </c>
      <c r="BY10" s="87"/>
      <c r="BZ10" s="87">
        <v>0.2829819518272112</v>
      </c>
      <c r="CA10" s="87"/>
      <c r="CB10" s="87">
        <v>0.2829819518272112</v>
      </c>
      <c r="CC10" s="87"/>
      <c r="CD10" s="87">
        <v>0.2829819518272112</v>
      </c>
      <c r="CE10" s="87"/>
      <c r="CF10" s="87"/>
      <c r="CH10" t="s">
        <v>263</v>
      </c>
      <c r="CI10" s="87">
        <v>2.0000000000000001E-4</v>
      </c>
    </row>
    <row r="11" spans="1:98">
      <c r="A11" s="2">
        <v>31958</v>
      </c>
      <c r="B11" s="103">
        <f>'Quarterly Return'!B15-'Adjusted Quarterly Return'!B$7</f>
        <v>0.8349751646506588</v>
      </c>
      <c r="C11" s="103">
        <f>'Quarterly Return'!C15-'Adjusted Quarterly Return'!C$7</f>
        <v>0.18884966020609623</v>
      </c>
      <c r="D11" s="103"/>
      <c r="E11" s="103"/>
      <c r="F11" s="103"/>
      <c r="G11" s="103">
        <f>'Quarterly Return'!G15-'Adjusted Quarterly Return'!G$7</f>
        <v>8.700212512459872E-2</v>
      </c>
      <c r="H11" s="103"/>
      <c r="I11" s="103"/>
      <c r="J11" s="103">
        <f>'Quarterly Return'!J15-'Adjusted Quarterly Return'!J$7</f>
        <v>0.15404661059682104</v>
      </c>
      <c r="K11" s="103">
        <f>'Quarterly Return'!K15-'Adjusted Quarterly Return'!K$7</f>
        <v>2.9805082821107845E-2</v>
      </c>
      <c r="L11" s="103">
        <f>'Quarterly Return'!L15-'Adjusted Quarterly Return'!L$7</f>
        <v>0.1058765653931228</v>
      </c>
      <c r="M11" s="175" t="s">
        <v>210</v>
      </c>
      <c r="N11" s="105">
        <f t="shared" si="16"/>
        <v>0.92128312497291209</v>
      </c>
      <c r="O11" s="105">
        <f t="shared" si="17"/>
        <v>0.78111595800200351</v>
      </c>
      <c r="P11" s="105">
        <f t="shared" si="18"/>
        <v>0.33145128176793909</v>
      </c>
      <c r="Q11" s="105">
        <f t="shared" si="19"/>
        <v>0.36667952210443827</v>
      </c>
      <c r="R11" s="105">
        <f t="shared" si="20"/>
        <v>0</v>
      </c>
      <c r="S11" s="105">
        <f t="shared" si="21"/>
        <v>4.1231458310462238E-2</v>
      </c>
      <c r="T11" s="105">
        <f t="shared" si="22"/>
        <v>0.21274113053259469</v>
      </c>
      <c r="U11" s="105">
        <f t="shared" si="23"/>
        <v>0.3716125362425895</v>
      </c>
      <c r="V11" s="105">
        <f t="shared" si="24"/>
        <v>0.26633872769339867</v>
      </c>
      <c r="W11" s="105">
        <f t="shared" si="25"/>
        <v>0.17558358773939103</v>
      </c>
      <c r="X11" s="105">
        <f t="shared" si="26"/>
        <v>7.0776271987054523E-2</v>
      </c>
      <c r="Y11" s="87">
        <f t="shared" si="5"/>
        <v>1.690531653937043</v>
      </c>
      <c r="Z11" s="87">
        <f t="shared" si="6"/>
        <v>0.92862944125224123</v>
      </c>
      <c r="AA11" s="87">
        <f t="shared" si="7"/>
        <v>0.33145128176793909</v>
      </c>
      <c r="AB11" s="87">
        <f t="shared" si="8"/>
        <v>0.36667952210443827</v>
      </c>
      <c r="AC11" s="87">
        <f t="shared" si="9"/>
        <v>0</v>
      </c>
      <c r="AD11" s="87">
        <f t="shared" si="10"/>
        <v>4.4818682805458747E-2</v>
      </c>
      <c r="AE11" s="87">
        <f t="shared" si="11"/>
        <v>0.21274113053259469</v>
      </c>
      <c r="AF11" s="87">
        <f t="shared" si="12"/>
        <v>0.3716125362425895</v>
      </c>
      <c r="AG11" s="87">
        <f t="shared" si="13"/>
        <v>0.30736730596523643</v>
      </c>
      <c r="AH11" s="87">
        <f t="shared" si="14"/>
        <v>0.18081687111399083</v>
      </c>
      <c r="AI11" s="87">
        <f t="shared" si="15"/>
        <v>7.8269820576373356E-2</v>
      </c>
      <c r="AJ11" s="87">
        <f t="shared" si="27"/>
        <v>1.9129713266087307</v>
      </c>
      <c r="AK11" s="87">
        <f t="shared" si="28"/>
        <v>5.4901910363923719E-3</v>
      </c>
      <c r="AL11" s="87">
        <f t="shared" si="29"/>
        <v>4.5074280552615136</v>
      </c>
      <c r="AM11" s="270">
        <f t="shared" si="30"/>
        <v>0.27371163490666861</v>
      </c>
      <c r="AN11" s="105">
        <v>0.27469868031547873</v>
      </c>
      <c r="AP11" s="87">
        <v>0.37657552339918232</v>
      </c>
      <c r="AR11" s="87">
        <v>0.27371163490666861</v>
      </c>
      <c r="AT11" s="87">
        <v>0.2732737328468593</v>
      </c>
      <c r="AV11" s="87">
        <v>0.27469835182439728</v>
      </c>
      <c r="AX11" s="87">
        <v>0.2732737328468593</v>
      </c>
      <c r="AZ11" s="87">
        <v>0.41250998896223856</v>
      </c>
      <c r="BB11" s="87">
        <v>0.27469835182439728</v>
      </c>
      <c r="BC11" s="87"/>
      <c r="BD11" s="87">
        <v>0.2732737328468593</v>
      </c>
      <c r="BE11" s="87"/>
      <c r="BF11" s="87">
        <v>0.27469835182439728</v>
      </c>
      <c r="BG11" s="87"/>
      <c r="BH11" s="87">
        <v>0.27469849472183672</v>
      </c>
      <c r="BI11" s="87"/>
      <c r="BJ11" s="87">
        <v>0.27469868024655097</v>
      </c>
      <c r="BK11" s="87"/>
      <c r="BL11" s="87">
        <v>0.27469868024655097</v>
      </c>
      <c r="BM11" s="87"/>
      <c r="BN11" s="87">
        <v>0.27469868024655097</v>
      </c>
      <c r="BO11" s="87"/>
      <c r="BP11" s="87">
        <v>0.27469868024655097</v>
      </c>
      <c r="BQ11" s="87"/>
      <c r="BR11" s="87">
        <v>0.27469868024655097</v>
      </c>
      <c r="BS11" s="87"/>
      <c r="BT11" s="87">
        <v>0.27469835182439728</v>
      </c>
      <c r="BU11" s="87"/>
      <c r="BV11" s="87">
        <v>0.2732737328468593</v>
      </c>
      <c r="BW11" s="87"/>
      <c r="BX11" s="87">
        <v>0.2732737328468593</v>
      </c>
      <c r="BY11" s="87"/>
      <c r="BZ11" s="87">
        <v>0.41250998896223856</v>
      </c>
      <c r="CA11" s="87"/>
      <c r="CB11" s="87">
        <v>0.41250998896223856</v>
      </c>
      <c r="CC11" s="87"/>
      <c r="CD11" s="87">
        <v>0.41250998896223856</v>
      </c>
      <c r="CE11" s="87"/>
      <c r="CF11" s="87"/>
      <c r="CH11" t="s">
        <v>264</v>
      </c>
      <c r="CI11" s="87">
        <v>2.5000000000000001E-3</v>
      </c>
    </row>
    <row r="12" spans="1:98">
      <c r="A12" s="2">
        <v>32050</v>
      </c>
      <c r="B12" s="103">
        <f>'Quarterly Return'!B16-'Adjusted Quarterly Return'!B$7</f>
        <v>-8.3050683561684324E-2</v>
      </c>
      <c r="C12" s="103">
        <f>'Quarterly Return'!C16-'Adjusted Quarterly Return'!C$7</f>
        <v>-1.6170345961250165E-2</v>
      </c>
      <c r="D12" s="103"/>
      <c r="E12" s="103"/>
      <c r="F12" s="103"/>
      <c r="G12" s="103">
        <f>'Quarterly Return'!G16-'Adjusted Quarterly Return'!G$7</f>
        <v>7.7212072944835355E-2</v>
      </c>
      <c r="H12" s="103"/>
      <c r="I12" s="103"/>
      <c r="J12" s="103">
        <f>'Quarterly Return'!J16-'Adjusted Quarterly Return'!J$7</f>
        <v>0.11451553307854037</v>
      </c>
      <c r="K12" s="103">
        <f>'Quarterly Return'!K16-'Adjusted Quarterly Return'!K$7</f>
        <v>5.0546911277668874E-2</v>
      </c>
      <c r="L12" s="103">
        <f>'Quarterly Return'!L16-'Adjusted Quarterly Return'!L$7</f>
        <v>9.4988978248237113E-2</v>
      </c>
      <c r="M12" s="175" t="s">
        <v>220</v>
      </c>
      <c r="N12" s="105">
        <f t="shared" si="16"/>
        <v>1.690531653937043</v>
      </c>
      <c r="O12" s="105">
        <f t="shared" si="17"/>
        <v>0.92862944125224123</v>
      </c>
      <c r="P12" s="105">
        <f t="shared" si="18"/>
        <v>0.33145128176793909</v>
      </c>
      <c r="Q12" s="105">
        <f t="shared" si="19"/>
        <v>0.36667952210443827</v>
      </c>
      <c r="R12" s="105">
        <f t="shared" si="20"/>
        <v>0</v>
      </c>
      <c r="S12" s="105">
        <f t="shared" si="21"/>
        <v>4.4818682805458747E-2</v>
      </c>
      <c r="T12" s="105">
        <f t="shared" si="22"/>
        <v>0.21274113053259469</v>
      </c>
      <c r="U12" s="105">
        <f t="shared" si="23"/>
        <v>0.3716125362425895</v>
      </c>
      <c r="V12" s="105">
        <f t="shared" si="24"/>
        <v>0.30736730596523643</v>
      </c>
      <c r="W12" s="105">
        <f t="shared" si="25"/>
        <v>0.18081687111399083</v>
      </c>
      <c r="X12" s="105">
        <f t="shared" si="26"/>
        <v>7.8269820576373356E-2</v>
      </c>
      <c r="Y12" s="87">
        <f t="shared" si="5"/>
        <v>1.5501318444949068</v>
      </c>
      <c r="Z12" s="87">
        <f t="shared" si="6"/>
        <v>0.91361318191739005</v>
      </c>
      <c r="AA12" s="87">
        <f t="shared" si="7"/>
        <v>0.33145128176793909</v>
      </c>
      <c r="AB12" s="87">
        <f t="shared" si="8"/>
        <v>0.36667952210443827</v>
      </c>
      <c r="AC12" s="87">
        <f t="shared" si="9"/>
        <v>0</v>
      </c>
      <c r="AD12" s="87">
        <f t="shared" si="10"/>
        <v>4.8279226211525264E-2</v>
      </c>
      <c r="AE12" s="87">
        <f t="shared" si="11"/>
        <v>0.21274113053259469</v>
      </c>
      <c r="AF12" s="87">
        <f t="shared" si="12"/>
        <v>0.3716125362425895</v>
      </c>
      <c r="AG12" s="87">
        <f t="shared" si="13"/>
        <v>0.34256563685876029</v>
      </c>
      <c r="AH12" s="87">
        <f t="shared" si="14"/>
        <v>0.18995660545569543</v>
      </c>
      <c r="AI12" s="87">
        <f t="shared" si="15"/>
        <v>8.5704590860595911E-2</v>
      </c>
      <c r="AJ12" s="87">
        <f t="shared" si="27"/>
        <v>0</v>
      </c>
      <c r="AK12" s="87">
        <f t="shared" si="28"/>
        <v>0</v>
      </c>
      <c r="AL12" s="87">
        <f t="shared" si="29"/>
        <v>4.4127355564464352</v>
      </c>
      <c r="AM12" s="270">
        <f t="shared" si="30"/>
        <v>-2.1008099886263065E-2</v>
      </c>
      <c r="AN12" s="105">
        <v>-1.2035383863592708E-2</v>
      </c>
      <c r="AP12" s="87">
        <v>-3.6687930150715919E-2</v>
      </c>
      <c r="AR12" s="87">
        <v>-2.1008099886263065E-2</v>
      </c>
      <c r="AT12" s="87">
        <v>-1.20346818546746E-2</v>
      </c>
      <c r="AV12" s="87">
        <v>-1.2035383701940572E-2</v>
      </c>
      <c r="AX12" s="87">
        <v>-1.20346818546746E-2</v>
      </c>
      <c r="AZ12" s="87">
        <v>-1.3465402904400459E-2</v>
      </c>
      <c r="BB12" s="87">
        <v>-1.2035383701940572E-2</v>
      </c>
      <c r="BC12" s="87"/>
      <c r="BD12" s="87">
        <v>-1.20346818546746E-2</v>
      </c>
      <c r="BE12" s="87"/>
      <c r="BF12" s="87">
        <v>-1.2035383701940572E-2</v>
      </c>
      <c r="BG12" s="87"/>
      <c r="BH12" s="87">
        <v>-1.2035383772260877E-2</v>
      </c>
      <c r="BI12" s="87"/>
      <c r="BJ12" s="87">
        <v>-1.2035383863558846E-2</v>
      </c>
      <c r="BK12" s="87"/>
      <c r="BL12" s="87">
        <v>-1.2035383863558846E-2</v>
      </c>
      <c r="BM12" s="87"/>
      <c r="BN12" s="87">
        <v>-1.2035383863558846E-2</v>
      </c>
      <c r="BO12" s="87"/>
      <c r="BP12" s="87">
        <v>-1.2035383863558846E-2</v>
      </c>
      <c r="BQ12" s="87"/>
      <c r="BR12" s="87">
        <v>-1.2035383863558846E-2</v>
      </c>
      <c r="BS12" s="87"/>
      <c r="BT12" s="87">
        <v>-1.2035383701940572E-2</v>
      </c>
      <c r="BU12" s="87"/>
      <c r="BV12" s="87">
        <v>-1.20346818546746E-2</v>
      </c>
      <c r="BW12" s="87"/>
      <c r="BX12" s="87">
        <v>-1.20346818546746E-2</v>
      </c>
      <c r="BY12" s="87"/>
      <c r="BZ12" s="87">
        <v>-1.3465402904400459E-2</v>
      </c>
      <c r="CA12" s="87"/>
      <c r="CB12" s="87">
        <v>-1.3465402904400459E-2</v>
      </c>
      <c r="CC12" s="87"/>
      <c r="CD12" s="87">
        <v>-4.2789824904111651E-2</v>
      </c>
      <c r="CE12" s="87"/>
      <c r="CF12" s="87"/>
    </row>
    <row r="13" spans="1:98">
      <c r="A13" s="2">
        <v>32142</v>
      </c>
      <c r="B13" s="103">
        <f>'Quarterly Return'!B17-'Adjusted Quarterly Return'!B$7</f>
        <v>-0.16874192166246915</v>
      </c>
      <c r="C13" s="103">
        <f>'Quarterly Return'!C17-'Adjusted Quarterly Return'!C$7</f>
        <v>-7.8185308889576144E-2</v>
      </c>
      <c r="D13" s="103"/>
      <c r="E13" s="103"/>
      <c r="F13" s="103"/>
      <c r="G13" s="103">
        <f>'Quarterly Return'!G17-'Adjusted Quarterly Return'!G$7</f>
        <v>0.10550201442423691</v>
      </c>
      <c r="H13" s="103"/>
      <c r="I13" s="103"/>
      <c r="J13" s="103">
        <f>'Quarterly Return'!J17-'Adjusted Quarterly Return'!J$7</f>
        <v>0.14039455329997599</v>
      </c>
      <c r="K13" s="103">
        <f>'Quarterly Return'!K17-'Adjusted Quarterly Return'!K$7</f>
        <v>4.1314537601583559E-2</v>
      </c>
      <c r="L13" s="103">
        <f>'Quarterly Return'!L17-'Adjusted Quarterly Return'!L$7</f>
        <v>7.9543804698288104E-2</v>
      </c>
      <c r="M13" s="175" t="s">
        <v>220</v>
      </c>
      <c r="N13" s="105">
        <f t="shared" si="16"/>
        <v>1.5501318444949068</v>
      </c>
      <c r="O13" s="105">
        <f t="shared" si="17"/>
        <v>0.91361318191739005</v>
      </c>
      <c r="P13" s="105">
        <f t="shared" si="18"/>
        <v>0.33145128176793909</v>
      </c>
      <c r="Q13" s="105">
        <f t="shared" si="19"/>
        <v>0.36667952210443827</v>
      </c>
      <c r="R13" s="105">
        <f t="shared" si="20"/>
        <v>0</v>
      </c>
      <c r="S13" s="105">
        <f t="shared" si="21"/>
        <v>4.8279226211525264E-2</v>
      </c>
      <c r="T13" s="105">
        <f t="shared" si="22"/>
        <v>0.21274113053259469</v>
      </c>
      <c r="U13" s="105">
        <f t="shared" si="23"/>
        <v>0.3716125362425895</v>
      </c>
      <c r="V13" s="105">
        <f t="shared" si="24"/>
        <v>0.34256563685876029</v>
      </c>
      <c r="W13" s="105">
        <f t="shared" si="25"/>
        <v>0.18995660545569543</v>
      </c>
      <c r="X13" s="105">
        <f t="shared" si="26"/>
        <v>8.5704590860595911E-2</v>
      </c>
      <c r="Y13" s="87">
        <f t="shared" si="5"/>
        <v>1.2885596182246484</v>
      </c>
      <c r="Z13" s="87">
        <f t="shared" si="6"/>
        <v>0.8421820530835904</v>
      </c>
      <c r="AA13" s="87">
        <f t="shared" si="7"/>
        <v>0.33145128176793909</v>
      </c>
      <c r="AB13" s="87">
        <f t="shared" si="8"/>
        <v>0.36667952210443827</v>
      </c>
      <c r="AC13" s="87">
        <f t="shared" si="9"/>
        <v>0</v>
      </c>
      <c r="AD13" s="87">
        <f t="shared" si="10"/>
        <v>5.3372781831684597E-2</v>
      </c>
      <c r="AE13" s="87">
        <f t="shared" si="11"/>
        <v>0.21274113053259469</v>
      </c>
      <c r="AF13" s="87">
        <f t="shared" si="12"/>
        <v>0.3716125362425895</v>
      </c>
      <c r="AG13" s="87">
        <f t="shared" si="13"/>
        <v>0.39065998642146771</v>
      </c>
      <c r="AH13" s="87">
        <f t="shared" si="14"/>
        <v>0.19780457477446392</v>
      </c>
      <c r="AI13" s="87">
        <f t="shared" si="15"/>
        <v>9.2521860097757841E-2</v>
      </c>
      <c r="AJ13" s="87">
        <f t="shared" si="27"/>
        <v>0</v>
      </c>
      <c r="AK13" s="87">
        <f t="shared" si="28"/>
        <v>0</v>
      </c>
      <c r="AL13" s="87">
        <f t="shared" si="29"/>
        <v>4.1475853450811746</v>
      </c>
      <c r="AM13" s="270">
        <f t="shared" si="30"/>
        <v>-6.0087491755065781E-2</v>
      </c>
      <c r="AN13" s="105">
        <v>-4.6051175010906276E-2</v>
      </c>
      <c r="AP13" s="87">
        <v>-4.7066886662752716E-2</v>
      </c>
      <c r="AR13" s="87">
        <v>-6.0087491755065781E-2</v>
      </c>
      <c r="AT13" s="87">
        <v>-3.9974678674779884E-2</v>
      </c>
      <c r="AV13" s="87">
        <v>-3.9973996675509826E-2</v>
      </c>
      <c r="AX13" s="87">
        <v>-3.9974678674779884E-2</v>
      </c>
      <c r="AZ13" s="87">
        <v>-3.8582402682094674E-2</v>
      </c>
      <c r="BB13" s="87">
        <v>-3.9973996675509826E-2</v>
      </c>
      <c r="BC13" s="87"/>
      <c r="BD13" s="87">
        <v>-3.9974678674779884E-2</v>
      </c>
      <c r="BE13" s="87"/>
      <c r="BF13" s="87">
        <v>-3.9973996675509826E-2</v>
      </c>
      <c r="BG13" s="87"/>
      <c r="BH13" s="87">
        <v>-4.6051175010888068E-2</v>
      </c>
      <c r="BI13" s="87"/>
      <c r="BJ13" s="87">
        <v>-4.6051175010906165E-2</v>
      </c>
      <c r="BK13" s="87"/>
      <c r="BL13" s="87">
        <v>-4.6051175010906165E-2</v>
      </c>
      <c r="BM13" s="87"/>
      <c r="BN13" s="87">
        <v>-4.6051175010906165E-2</v>
      </c>
      <c r="BO13" s="87"/>
      <c r="BP13" s="87">
        <v>-4.6051175010906165E-2</v>
      </c>
      <c r="BQ13" s="87"/>
      <c r="BR13" s="87">
        <v>-4.6051175010906165E-2</v>
      </c>
      <c r="BS13" s="87"/>
      <c r="BT13" s="87">
        <v>-4.6051175010874301E-2</v>
      </c>
      <c r="BU13" s="87"/>
      <c r="BV13" s="87">
        <v>-4.6051174872481004E-2</v>
      </c>
      <c r="BW13" s="87"/>
      <c r="BX13" s="87">
        <v>-4.6051174872481004E-2</v>
      </c>
      <c r="BY13" s="87"/>
      <c r="BZ13" s="87">
        <v>-3.8582402682094674E-2</v>
      </c>
      <c r="CA13" s="87"/>
      <c r="CB13" s="87">
        <v>-3.8582402682094674E-2</v>
      </c>
      <c r="CC13" s="87"/>
      <c r="CD13" s="87">
        <v>-0.10541360574489067</v>
      </c>
      <c r="CE13" s="87"/>
      <c r="CF13" s="87"/>
    </row>
    <row r="14" spans="1:98">
      <c r="A14" s="2">
        <v>32233</v>
      </c>
      <c r="B14" s="103">
        <f>'Quarterly Return'!B18-'Adjusted Quarterly Return'!B$7</f>
        <v>-0.13523835040187582</v>
      </c>
      <c r="C14" s="103">
        <f>'Quarterly Return'!C18-'Adjusted Quarterly Return'!C$7</f>
        <v>-0.18505080948492508</v>
      </c>
      <c r="D14" s="103"/>
      <c r="E14" s="103"/>
      <c r="F14" s="103"/>
      <c r="G14" s="103">
        <f>'Quarterly Return'!G18-'Adjusted Quarterly Return'!G$7</f>
        <v>-4.0408013536526108E-2</v>
      </c>
      <c r="H14" s="103"/>
      <c r="I14" s="103"/>
      <c r="J14" s="103">
        <f>'Quarterly Return'!J18-'Adjusted Quarterly Return'!J$7</f>
        <v>9.5674397327546706E-2</v>
      </c>
      <c r="K14" s="103">
        <f>'Quarterly Return'!K18-'Adjusted Quarterly Return'!K$7</f>
        <v>3.996698556026225E-2</v>
      </c>
      <c r="L14" s="103">
        <f>'Quarterly Return'!L18-'Adjusted Quarterly Return'!L$7</f>
        <v>6.7153758209592199E-2</v>
      </c>
      <c r="M14" s="175" t="s">
        <v>220</v>
      </c>
      <c r="N14" s="105">
        <f t="shared" si="16"/>
        <v>1.2885596182246484</v>
      </c>
      <c r="O14" s="105">
        <f t="shared" si="17"/>
        <v>0.8421820530835904</v>
      </c>
      <c r="P14" s="105">
        <f t="shared" si="18"/>
        <v>0.33145128176793909</v>
      </c>
      <c r="Q14" s="105">
        <f t="shared" si="19"/>
        <v>0.36667952210443827</v>
      </c>
      <c r="R14" s="105">
        <f t="shared" si="20"/>
        <v>0</v>
      </c>
      <c r="S14" s="105">
        <f t="shared" si="21"/>
        <v>5.3372781831684597E-2</v>
      </c>
      <c r="T14" s="105">
        <f t="shared" si="22"/>
        <v>0.21274113053259469</v>
      </c>
      <c r="U14" s="105">
        <f t="shared" si="23"/>
        <v>0.3716125362425895</v>
      </c>
      <c r="V14" s="105">
        <f t="shared" si="24"/>
        <v>0.39065998642146771</v>
      </c>
      <c r="W14" s="105">
        <f t="shared" si="25"/>
        <v>0.19780457477446392</v>
      </c>
      <c r="X14" s="105">
        <f t="shared" si="26"/>
        <v>9.2521860097757841E-2</v>
      </c>
      <c r="Y14" s="87">
        <f t="shared" si="5"/>
        <v>1.114296941061476</v>
      </c>
      <c r="Z14" s="87">
        <f t="shared" si="6"/>
        <v>0.68633558242679593</v>
      </c>
      <c r="AA14" s="87">
        <f t="shared" si="7"/>
        <v>0.33145128176793909</v>
      </c>
      <c r="AB14" s="87">
        <f t="shared" si="8"/>
        <v>0.36667952210443827</v>
      </c>
      <c r="AC14" s="87">
        <f t="shared" si="9"/>
        <v>0</v>
      </c>
      <c r="AD14" s="87">
        <f t="shared" si="10"/>
        <v>5.1216093740947828E-2</v>
      </c>
      <c r="AE14" s="87">
        <f t="shared" si="11"/>
        <v>0.21274113053259469</v>
      </c>
      <c r="AF14" s="87">
        <f t="shared" si="12"/>
        <v>0.3716125362425895</v>
      </c>
      <c r="AG14" s="87">
        <f t="shared" si="13"/>
        <v>0.42803614518232919</v>
      </c>
      <c r="AH14" s="87">
        <f t="shared" si="14"/>
        <v>0.20571022735822872</v>
      </c>
      <c r="AI14" s="87">
        <f t="shared" si="15"/>
        <v>9.8735050719864395E-2</v>
      </c>
      <c r="AJ14" s="87">
        <f t="shared" si="27"/>
        <v>0</v>
      </c>
      <c r="AK14" s="87">
        <f t="shared" si="28"/>
        <v>0</v>
      </c>
      <c r="AL14" s="87">
        <f t="shared" si="29"/>
        <v>3.8668145111372043</v>
      </c>
      <c r="AM14" s="270">
        <f t="shared" si="30"/>
        <v>-6.769501061067984E-2</v>
      </c>
      <c r="AN14" s="105">
        <v>-6.6402861623797715E-2</v>
      </c>
      <c r="AP14" s="87">
        <v>-5.7083837013723104E-2</v>
      </c>
      <c r="AR14" s="87">
        <v>-6.769501061067984E-2</v>
      </c>
      <c r="AT14" s="87">
        <v>-5.433076935282255E-2</v>
      </c>
      <c r="AV14" s="87">
        <v>-6.6501457089855553E-2</v>
      </c>
      <c r="AX14" s="87">
        <v>-5.433076935282255E-2</v>
      </c>
      <c r="AZ14" s="87">
        <v>-5.4330769352822106E-2</v>
      </c>
      <c r="BB14" s="87">
        <v>-6.6501457089855553E-2</v>
      </c>
      <c r="BC14" s="87"/>
      <c r="BD14" s="87">
        <v>-6.6501457089855442E-2</v>
      </c>
      <c r="BE14" s="87"/>
      <c r="BF14" s="87">
        <v>-6.6501457089855553E-2</v>
      </c>
      <c r="BG14" s="87"/>
      <c r="BH14" s="87">
        <v>-6.6402861623797826E-2</v>
      </c>
      <c r="BI14" s="87"/>
      <c r="BJ14" s="87">
        <v>-6.6402861623797826E-2</v>
      </c>
      <c r="BK14" s="87"/>
      <c r="BL14" s="87">
        <v>-6.6402861623797826E-2</v>
      </c>
      <c r="BM14" s="87"/>
      <c r="BN14" s="87">
        <v>-6.6402861623797826E-2</v>
      </c>
      <c r="BO14" s="87"/>
      <c r="BP14" s="87">
        <v>-5.8087801700686947E-2</v>
      </c>
      <c r="BQ14" s="87"/>
      <c r="BR14" s="87">
        <v>-5.8087801700686947E-2</v>
      </c>
      <c r="BS14" s="87"/>
      <c r="BT14" s="87">
        <v>-5.8087801700718256E-2</v>
      </c>
      <c r="BU14" s="87"/>
      <c r="BV14" s="87">
        <v>-5.8087801837365616E-2</v>
      </c>
      <c r="BW14" s="87"/>
      <c r="BX14" s="87">
        <v>-5.8087801837365616E-2</v>
      </c>
      <c r="BY14" s="87"/>
      <c r="BZ14" s="87">
        <v>-5.4330769352822106E-2</v>
      </c>
      <c r="CA14" s="87"/>
      <c r="CB14" s="87">
        <v>-5.4330769352822106E-2</v>
      </c>
      <c r="CC14" s="87"/>
      <c r="CD14" s="87">
        <v>-0.13011203664166393</v>
      </c>
      <c r="CE14" s="87"/>
      <c r="CF14" s="87"/>
    </row>
    <row r="15" spans="1:98">
      <c r="A15" s="2">
        <v>32324</v>
      </c>
      <c r="B15" s="103">
        <f>'Quarterly Return'!B19-'Adjusted Quarterly Return'!B$7</f>
        <v>-0.33962107640334227</v>
      </c>
      <c r="C15" s="103">
        <f>'Quarterly Return'!C19-'Adjusted Quarterly Return'!C$7</f>
        <v>-0.24003042565620342</v>
      </c>
      <c r="D15" s="103"/>
      <c r="E15" s="103"/>
      <c r="F15" s="103"/>
      <c r="G15" s="103">
        <f>'Quarterly Return'!G19-'Adjusted Quarterly Return'!G$7</f>
        <v>-0.10821986509249636</v>
      </c>
      <c r="H15" s="103"/>
      <c r="I15" s="103"/>
      <c r="J15" s="103">
        <f>'Quarterly Return'!J19-'Adjusted Quarterly Return'!J$7</f>
        <v>4.4075182732874724E-2</v>
      </c>
      <c r="K15" s="103">
        <f>'Quarterly Return'!K19-'Adjusted Quarterly Return'!K$7</f>
        <v>9.6061339678736882E-2</v>
      </c>
      <c r="L15" s="103">
        <f>'Quarterly Return'!L19-'Adjusted Quarterly Return'!L$7</f>
        <v>6.5671974954081239E-2</v>
      </c>
      <c r="M15" s="175" t="s">
        <v>210</v>
      </c>
      <c r="N15" s="105">
        <f t="shared" si="16"/>
        <v>1.0066738064877676</v>
      </c>
      <c r="O15" s="105">
        <f t="shared" si="17"/>
        <v>0.85351500905146405</v>
      </c>
      <c r="P15" s="105">
        <f t="shared" si="18"/>
        <v>0.36217240329067285</v>
      </c>
      <c r="Q15" s="105">
        <f t="shared" si="19"/>
        <v>0.40066583254614985</v>
      </c>
      <c r="R15" s="105">
        <f t="shared" si="20"/>
        <v>0</v>
      </c>
      <c r="S15" s="105">
        <f t="shared" si="21"/>
        <v>4.5053065620468319E-2</v>
      </c>
      <c r="T15" s="105">
        <f t="shared" si="22"/>
        <v>0.23245940131168144</v>
      </c>
      <c r="U15" s="105">
        <f t="shared" si="23"/>
        <v>0.40605607142636019</v>
      </c>
      <c r="V15" s="105">
        <f t="shared" si="24"/>
        <v>0.29102478223521777</v>
      </c>
      <c r="W15" s="105">
        <f t="shared" si="25"/>
        <v>0.19185784894474078</v>
      </c>
      <c r="X15" s="105">
        <f t="shared" si="26"/>
        <v>7.7336290222744089E-2</v>
      </c>
      <c r="Y15" s="87">
        <f t="shared" si="5"/>
        <v>0.66478616474134211</v>
      </c>
      <c r="Z15" s="87">
        <f t="shared" si="6"/>
        <v>0.64864543812488284</v>
      </c>
      <c r="AA15" s="87">
        <f t="shared" si="7"/>
        <v>0.36217240329067285</v>
      </c>
      <c r="AB15" s="87">
        <f t="shared" si="8"/>
        <v>0.40066583254614985</v>
      </c>
      <c r="AC15" s="87">
        <f t="shared" si="9"/>
        <v>0</v>
      </c>
      <c r="AD15" s="87">
        <f t="shared" si="10"/>
        <v>4.0177428937017853E-2</v>
      </c>
      <c r="AE15" s="87">
        <f t="shared" si="11"/>
        <v>0.23245940131168144</v>
      </c>
      <c r="AF15" s="87">
        <f t="shared" si="12"/>
        <v>0.40605607142636019</v>
      </c>
      <c r="AG15" s="87">
        <f t="shared" si="13"/>
        <v>0.30385175269203007</v>
      </c>
      <c r="AH15" s="87">
        <f t="shared" si="14"/>
        <v>0.21028797094225332</v>
      </c>
      <c r="AI15" s="87">
        <f t="shared" si="15"/>
        <v>8.24151171372937E-2</v>
      </c>
      <c r="AJ15" s="87">
        <f t="shared" si="27"/>
        <v>0.57209732910387856</v>
      </c>
      <c r="AK15" s="87">
        <f t="shared" si="28"/>
        <v>2.2036062249871373E-3</v>
      </c>
      <c r="AL15" s="87">
        <f t="shared" si="29"/>
        <v>3.349313974924697</v>
      </c>
      <c r="AM15" s="270">
        <f t="shared" si="30"/>
        <v>-0.13383122844967132</v>
      </c>
      <c r="AN15" s="105">
        <v>-0.1336986709393716</v>
      </c>
      <c r="AP15" s="87">
        <v>-0.10447701333859383</v>
      </c>
      <c r="AR15" s="87">
        <v>-0.13383122844967132</v>
      </c>
      <c r="AT15" s="87">
        <v>-0.13400069391033653</v>
      </c>
      <c r="AV15" s="87">
        <v>-0.11821002499278799</v>
      </c>
      <c r="AX15" s="87">
        <v>-9.7195207385476934E-2</v>
      </c>
      <c r="AZ15" s="87">
        <v>-9.7195207385476934E-2</v>
      </c>
      <c r="BB15" s="87">
        <v>-0.11821002499278799</v>
      </c>
      <c r="BC15" s="87"/>
      <c r="BD15" s="87">
        <v>-0.11821002499278788</v>
      </c>
      <c r="BE15" s="87"/>
      <c r="BF15" s="87">
        <v>-0.11821002499278799</v>
      </c>
      <c r="BG15" s="87"/>
      <c r="BH15" s="87">
        <v>-0.13369867093937171</v>
      </c>
      <c r="BI15" s="87"/>
      <c r="BJ15" s="87">
        <v>-0.11830314920019713</v>
      </c>
      <c r="BK15" s="87"/>
      <c r="BL15" s="87">
        <v>-0.11830314920019713</v>
      </c>
      <c r="BM15" s="87"/>
      <c r="BN15" s="87">
        <v>-0.11830314920019713</v>
      </c>
      <c r="BO15" s="87"/>
      <c r="BP15" s="87">
        <v>-0.10447701333859383</v>
      </c>
      <c r="BQ15" s="87"/>
      <c r="BR15" s="87">
        <v>-0.10447701333859383</v>
      </c>
      <c r="BS15" s="87"/>
      <c r="BT15" s="87">
        <v>-0.10447701333859394</v>
      </c>
      <c r="BU15" s="87"/>
      <c r="BV15" s="87">
        <v>-0.10447701333859383</v>
      </c>
      <c r="BW15" s="87"/>
      <c r="BX15" s="87">
        <v>-0.10447701333859383</v>
      </c>
      <c r="BY15" s="87"/>
      <c r="BZ15" s="87">
        <v>-9.7195207385476934E-2</v>
      </c>
      <c r="CA15" s="87"/>
      <c r="CB15" s="87">
        <v>-9.7195207385476934E-2</v>
      </c>
      <c r="CC15" s="87"/>
      <c r="CD15" s="87">
        <v>-0.2352928807315533</v>
      </c>
      <c r="CE15" s="87"/>
      <c r="CF15" s="87"/>
    </row>
    <row r="16" spans="1:98">
      <c r="A16" s="2">
        <v>32416</v>
      </c>
      <c r="B16" s="103">
        <f>'Quarterly Return'!B20-'Adjusted Quarterly Return'!B$7</f>
        <v>6.9719340563685672E-2</v>
      </c>
      <c r="C16" s="103">
        <f>'Quarterly Return'!C20-'Adjusted Quarterly Return'!C$7</f>
        <v>-4.2524225195808951E-2</v>
      </c>
      <c r="D16" s="103"/>
      <c r="E16" s="103"/>
      <c r="F16" s="103"/>
      <c r="G16" s="103">
        <f>'Quarterly Return'!G20-'Adjusted Quarterly Return'!G$7</f>
        <v>1.8263567127275296E-2</v>
      </c>
      <c r="H16" s="103"/>
      <c r="I16" s="103"/>
      <c r="J16" s="103">
        <f>'Quarterly Return'!J20-'Adjusted Quarterly Return'!J$7</f>
        <v>1.6250360057189744E-2</v>
      </c>
      <c r="K16" s="103">
        <f>'Quarterly Return'!K20-'Adjusted Quarterly Return'!K$7</f>
        <v>5.3574958597322433E-2</v>
      </c>
      <c r="L16" s="103">
        <f>'Quarterly Return'!L20-'Adjusted Quarterly Return'!L$7</f>
        <v>7.0743371606634756E-2</v>
      </c>
      <c r="M16" s="175" t="s">
        <v>220</v>
      </c>
      <c r="N16" s="105">
        <f t="shared" si="16"/>
        <v>0.66478616474134211</v>
      </c>
      <c r="O16" s="105">
        <f t="shared" si="17"/>
        <v>0.64864543812488284</v>
      </c>
      <c r="P16" s="105">
        <f t="shared" si="18"/>
        <v>0.36217240329067285</v>
      </c>
      <c r="Q16" s="105">
        <f t="shared" si="19"/>
        <v>0.40066583254614985</v>
      </c>
      <c r="R16" s="105">
        <f t="shared" si="20"/>
        <v>0</v>
      </c>
      <c r="S16" s="105">
        <f t="shared" si="21"/>
        <v>4.0177428937017853E-2</v>
      </c>
      <c r="T16" s="105">
        <f t="shared" si="22"/>
        <v>0.23245940131168144</v>
      </c>
      <c r="U16" s="105">
        <f t="shared" si="23"/>
        <v>0.40605607142636019</v>
      </c>
      <c r="V16" s="105">
        <f t="shared" si="24"/>
        <v>0.30385175269203007</v>
      </c>
      <c r="W16" s="105">
        <f t="shared" si="25"/>
        <v>0.21028797094225332</v>
      </c>
      <c r="X16" s="105">
        <f t="shared" si="26"/>
        <v>8.24151171372937E-2</v>
      </c>
      <c r="Y16" s="87">
        <f t="shared" si="5"/>
        <v>0.71113461776297027</v>
      </c>
      <c r="Z16" s="87">
        <f t="shared" si="6"/>
        <v>0.62106229344182617</v>
      </c>
      <c r="AA16" s="87">
        <f t="shared" si="7"/>
        <v>0.36217240329067285</v>
      </c>
      <c r="AB16" s="87">
        <f t="shared" si="8"/>
        <v>0.40066583254614985</v>
      </c>
      <c r="AC16" s="87">
        <f t="shared" si="9"/>
        <v>0</v>
      </c>
      <c r="AD16" s="87">
        <f t="shared" si="10"/>
        <v>4.0911212107410409E-2</v>
      </c>
      <c r="AE16" s="87">
        <f t="shared" si="11"/>
        <v>0.23245940131168144</v>
      </c>
      <c r="AF16" s="87">
        <f t="shared" si="12"/>
        <v>0.40605607142636019</v>
      </c>
      <c r="AG16" s="87">
        <f t="shared" si="13"/>
        <v>0.30878945307728373</v>
      </c>
      <c r="AH16" s="87">
        <f t="shared" si="14"/>
        <v>0.22155414027899947</v>
      </c>
      <c r="AI16" s="87">
        <f t="shared" si="15"/>
        <v>8.8245440394941602E-2</v>
      </c>
      <c r="AJ16" s="87">
        <f t="shared" si="27"/>
        <v>0</v>
      </c>
      <c r="AK16" s="87">
        <f t="shared" si="28"/>
        <v>0</v>
      </c>
      <c r="AL16" s="87">
        <f t="shared" si="29"/>
        <v>3.3930508656382958</v>
      </c>
      <c r="AM16" s="270">
        <f t="shared" si="30"/>
        <v>1.3058462431722928E-2</v>
      </c>
      <c r="AN16" s="105">
        <v>1.3626969009467027E-2</v>
      </c>
      <c r="AP16" s="87">
        <v>1.2361080977865369E-2</v>
      </c>
      <c r="AR16" s="87">
        <v>1.3058462431722928E-2</v>
      </c>
      <c r="AT16" s="87">
        <v>1.3256705568651217E-2</v>
      </c>
      <c r="AV16" s="87">
        <v>1.340122099714991E-2</v>
      </c>
      <c r="AX16" s="87">
        <v>1.3133022112768566E-2</v>
      </c>
      <c r="AZ16" s="87">
        <v>1.2152059529808579E-2</v>
      </c>
      <c r="BB16" s="87">
        <v>1.340122099714991E-2</v>
      </c>
      <c r="BC16" s="87"/>
      <c r="BD16" s="87">
        <v>1.340122099714991E-2</v>
      </c>
      <c r="BE16" s="87"/>
      <c r="BF16" s="87">
        <v>1.340122099714991E-2</v>
      </c>
      <c r="BG16" s="87"/>
      <c r="BH16" s="87">
        <v>1.3626969009467249E-2</v>
      </c>
      <c r="BI16" s="87"/>
      <c r="BJ16" s="87">
        <v>1.3086545555974327E-2</v>
      </c>
      <c r="BK16" s="87"/>
      <c r="BL16" s="87">
        <v>1.3086545555974327E-2</v>
      </c>
      <c r="BM16" s="87"/>
      <c r="BN16" s="87">
        <v>1.3086545555974327E-2</v>
      </c>
      <c r="BO16" s="87"/>
      <c r="BP16" s="87">
        <v>1.2361080977865591E-2</v>
      </c>
      <c r="BQ16" s="87"/>
      <c r="BR16" s="87">
        <v>1.2361080977865591E-2</v>
      </c>
      <c r="BS16" s="87"/>
      <c r="BT16" s="87">
        <v>1.2361080977865591E-2</v>
      </c>
      <c r="BU16" s="87"/>
      <c r="BV16" s="87">
        <v>1.2361080977865591E-2</v>
      </c>
      <c r="BW16" s="87"/>
      <c r="BX16" s="87">
        <v>1.2361080977865591E-2</v>
      </c>
      <c r="BY16" s="87"/>
      <c r="BZ16" s="87">
        <v>1.2152059529808579E-2</v>
      </c>
      <c r="CA16" s="87"/>
      <c r="CB16" s="87">
        <v>1.2152059529808579E-2</v>
      </c>
      <c r="CC16" s="87"/>
      <c r="CD16" s="87">
        <v>1.5370970124547911E-2</v>
      </c>
      <c r="CE16" s="87"/>
      <c r="CF16" s="87"/>
      <c r="CG16" t="s">
        <v>265</v>
      </c>
    </row>
    <row r="17" spans="1:87">
      <c r="A17" s="2">
        <v>32507</v>
      </c>
      <c r="B17" s="103">
        <f>'Quarterly Return'!B21-'Adjusted Quarterly Return'!B$7</f>
        <v>-3.2541266578277939E-2</v>
      </c>
      <c r="C17" s="103">
        <f>'Quarterly Return'!C21-'Adjusted Quarterly Return'!C$7</f>
        <v>-5.9963796341086673E-2</v>
      </c>
      <c r="D17" s="103">
        <f>'Quarterly Return'!D21-'Adjusted Quarterly Return'!D$7</f>
        <v>0.12315134403988445</v>
      </c>
      <c r="E17" s="103"/>
      <c r="F17" s="103"/>
      <c r="G17" s="103">
        <f>'Quarterly Return'!G21-'Adjusted Quarterly Return'!G$7</f>
        <v>0.15445150720875511</v>
      </c>
      <c r="H17" s="103"/>
      <c r="I17" s="103"/>
      <c r="J17" s="103">
        <f>'Quarterly Return'!J21-'Adjusted Quarterly Return'!J$7</f>
        <v>-3.786134068057076E-2</v>
      </c>
      <c r="K17" s="103">
        <f>'Quarterly Return'!K21-'Adjusted Quarterly Return'!K$7</f>
        <v>2.5933820200381832E-2</v>
      </c>
      <c r="L17" s="103">
        <f>'Quarterly Return'!L21-'Adjusted Quarterly Return'!L$7</f>
        <v>8.2481259439154589E-2</v>
      </c>
      <c r="M17" s="175" t="s">
        <v>220</v>
      </c>
      <c r="N17" s="105">
        <f t="shared" si="16"/>
        <v>0.71113461776297027</v>
      </c>
      <c r="O17" s="105">
        <f t="shared" si="17"/>
        <v>0.62106229344182617</v>
      </c>
      <c r="P17" s="105">
        <f t="shared" si="18"/>
        <v>0.36217240329067285</v>
      </c>
      <c r="Q17" s="105">
        <f t="shared" si="19"/>
        <v>0.40066583254614985</v>
      </c>
      <c r="R17" s="105">
        <f t="shared" si="20"/>
        <v>0</v>
      </c>
      <c r="S17" s="105">
        <f t="shared" si="21"/>
        <v>4.0911212107410409E-2</v>
      </c>
      <c r="T17" s="105">
        <f t="shared" si="22"/>
        <v>0.23245940131168144</v>
      </c>
      <c r="U17" s="105">
        <f t="shared" si="23"/>
        <v>0.40605607142636019</v>
      </c>
      <c r="V17" s="105">
        <f t="shared" si="24"/>
        <v>0.30878945307728373</v>
      </c>
      <c r="W17" s="105">
        <f t="shared" si="25"/>
        <v>0.22155414027899947</v>
      </c>
      <c r="X17" s="105">
        <f t="shared" si="26"/>
        <v>8.8245440394941602E-2</v>
      </c>
      <c r="Y17" s="87">
        <f t="shared" si="5"/>
        <v>0.68799339659330372</v>
      </c>
      <c r="Z17" s="87">
        <f t="shared" si="6"/>
        <v>0.5838210405627523</v>
      </c>
      <c r="AA17" s="87">
        <f t="shared" si="7"/>
        <v>0.40677442153007426</v>
      </c>
      <c r="AB17" s="87">
        <f t="shared" si="8"/>
        <v>0.40066583254614985</v>
      </c>
      <c r="AC17" s="87">
        <f t="shared" si="9"/>
        <v>0</v>
      </c>
      <c r="AD17" s="87">
        <f t="shared" si="10"/>
        <v>4.7230010479137018E-2</v>
      </c>
      <c r="AE17" s="87">
        <f t="shared" si="11"/>
        <v>0.23245940131168144</v>
      </c>
      <c r="AF17" s="87">
        <f t="shared" si="12"/>
        <v>0.40605607142636019</v>
      </c>
      <c r="AG17" s="87">
        <f t="shared" si="13"/>
        <v>0.29709827039575754</v>
      </c>
      <c r="AH17" s="87">
        <f t="shared" si="14"/>
        <v>0.22729988551764521</v>
      </c>
      <c r="AI17" s="87">
        <f t="shared" si="15"/>
        <v>9.5524035458479234E-2</v>
      </c>
      <c r="AJ17" s="87">
        <f t="shared" si="27"/>
        <v>0</v>
      </c>
      <c r="AK17" s="87">
        <f t="shared" si="28"/>
        <v>0</v>
      </c>
      <c r="AL17" s="87">
        <f t="shared" si="29"/>
        <v>3.3849223658213412</v>
      </c>
      <c r="AM17" s="270">
        <f t="shared" si="30"/>
        <v>-2.3956315831491493E-3</v>
      </c>
      <c r="AN17" s="105">
        <v>-8.5735237581618939E-3</v>
      </c>
      <c r="AP17" s="87">
        <v>-9.3397320088651758E-3</v>
      </c>
      <c r="AR17" s="87">
        <v>-2.3956315831491493E-3</v>
      </c>
      <c r="AT17" s="87">
        <v>-2.3956315831492603E-3</v>
      </c>
      <c r="AV17" s="87">
        <v>-7.1740088436971217E-3</v>
      </c>
      <c r="AX17" s="87">
        <v>-6.9111856828675267E-3</v>
      </c>
      <c r="AZ17" s="87">
        <v>2.6765075982955189E-3</v>
      </c>
      <c r="BB17" s="87">
        <v>-7.1740088436971217E-3</v>
      </c>
      <c r="BC17" s="87"/>
      <c r="BD17" s="87">
        <v>-7.1740088436971217E-3</v>
      </c>
      <c r="BE17" s="87"/>
      <c r="BF17" s="87">
        <v>-7.1740088436971217E-3</v>
      </c>
      <c r="BG17" s="87"/>
      <c r="BH17" s="87">
        <v>-7.3951242055939614E-3</v>
      </c>
      <c r="BI17" s="87"/>
      <c r="BJ17" s="87">
        <v>3.8365839070686469E-4</v>
      </c>
      <c r="BK17" s="87"/>
      <c r="BL17" s="87">
        <v>3.8365839070686469E-4</v>
      </c>
      <c r="BM17" s="87"/>
      <c r="BN17" s="87">
        <v>3.8365839070686469E-4</v>
      </c>
      <c r="BO17" s="87"/>
      <c r="BP17" s="87">
        <v>2.1247665485319978E-3</v>
      </c>
      <c r="BQ17" s="87"/>
      <c r="BR17" s="87">
        <v>2.1247665485319978E-3</v>
      </c>
      <c r="BS17" s="87"/>
      <c r="BT17" s="87">
        <v>2.1247665485324418E-3</v>
      </c>
      <c r="BU17" s="87"/>
      <c r="BV17" s="87">
        <v>2.1247665485324418E-3</v>
      </c>
      <c r="BW17" s="87"/>
      <c r="BX17" s="87">
        <v>2.1247665485324418E-3</v>
      </c>
      <c r="BY17" s="87"/>
      <c r="BZ17" s="87">
        <v>2.6765075982955189E-3</v>
      </c>
      <c r="CA17" s="87"/>
      <c r="CB17" s="87">
        <v>2.6765075982955189E-3</v>
      </c>
      <c r="CC17" s="87"/>
      <c r="CD17" s="87">
        <v>-2.9629936498615783E-2</v>
      </c>
      <c r="CE17" s="87"/>
      <c r="CF17" s="87"/>
      <c r="CG17" t="s">
        <v>266</v>
      </c>
      <c r="CH17" t="s">
        <v>267</v>
      </c>
      <c r="CI17" t="s">
        <v>268</v>
      </c>
    </row>
    <row r="18" spans="1:87">
      <c r="A18" s="2">
        <v>32598</v>
      </c>
      <c r="B18" s="103">
        <f>'Quarterly Return'!B22-'Adjusted Quarterly Return'!B$7</f>
        <v>-5.8789176739382554E-2</v>
      </c>
      <c r="C18" s="103">
        <f>'Quarterly Return'!C22-'Adjusted Quarterly Return'!C$7</f>
        <v>9.3836710419940184E-2</v>
      </c>
      <c r="D18" s="103">
        <f>'Quarterly Return'!D22-'Adjusted Quarterly Return'!D$7</f>
        <v>0.23319976865344003</v>
      </c>
      <c r="E18" s="103"/>
      <c r="F18" s="103"/>
      <c r="G18" s="103">
        <f>'Quarterly Return'!G22-'Adjusted Quarterly Return'!G$7</f>
        <v>0.36680622130519103</v>
      </c>
      <c r="H18" s="103"/>
      <c r="I18" s="103"/>
      <c r="J18" s="103">
        <f>'Quarterly Return'!J22-'Adjusted Quarterly Return'!J$7</f>
        <v>-2.0643810130920065E-2</v>
      </c>
      <c r="K18" s="103">
        <f>'Quarterly Return'!K22-'Adjusted Quarterly Return'!K$7</f>
        <v>7.9785824227107019E-2</v>
      </c>
      <c r="L18" s="103">
        <f>'Quarterly Return'!L22-'Adjusted Quarterly Return'!L$7</f>
        <v>9.9326450678181646E-2</v>
      </c>
      <c r="M18" s="175" t="s">
        <v>220</v>
      </c>
      <c r="N18" s="105">
        <f t="shared" si="16"/>
        <v>0.68799339659330372</v>
      </c>
      <c r="O18" s="105">
        <f t="shared" si="17"/>
        <v>0.5838210405627523</v>
      </c>
      <c r="P18" s="105">
        <f t="shared" si="18"/>
        <v>0.40677442153007426</v>
      </c>
      <c r="Q18" s="105">
        <f t="shared" si="19"/>
        <v>0.40066583254614985</v>
      </c>
      <c r="R18" s="105">
        <f t="shared" si="20"/>
        <v>0</v>
      </c>
      <c r="S18" s="105">
        <f t="shared" si="21"/>
        <v>4.7230010479137018E-2</v>
      </c>
      <c r="T18" s="105">
        <f t="shared" si="22"/>
        <v>0.23245940131168144</v>
      </c>
      <c r="U18" s="105">
        <f t="shared" si="23"/>
        <v>0.40605607142636019</v>
      </c>
      <c r="V18" s="105">
        <f t="shared" si="24"/>
        <v>0.29709827039575754</v>
      </c>
      <c r="W18" s="105">
        <f t="shared" si="25"/>
        <v>0.22729988551764521</v>
      </c>
      <c r="X18" s="105">
        <f t="shared" si="26"/>
        <v>9.5524035458479234E-2</v>
      </c>
      <c r="Y18" s="87">
        <f t="shared" si="5"/>
        <v>0.64754683120545187</v>
      </c>
      <c r="Z18" s="87">
        <f t="shared" si="6"/>
        <v>0.63860488648310743</v>
      </c>
      <c r="AA18" s="87">
        <f t="shared" si="7"/>
        <v>0.50163412252502448</v>
      </c>
      <c r="AB18" s="87">
        <f t="shared" si="8"/>
        <v>0.40066583254614985</v>
      </c>
      <c r="AC18" s="87">
        <f t="shared" si="9"/>
        <v>0</v>
      </c>
      <c r="AD18" s="87">
        <f t="shared" si="10"/>
        <v>6.455427215519384E-2</v>
      </c>
      <c r="AE18" s="87">
        <f t="shared" si="11"/>
        <v>0.23245940131168144</v>
      </c>
      <c r="AF18" s="87">
        <f t="shared" si="12"/>
        <v>0.40605607142636019</v>
      </c>
      <c r="AG18" s="87">
        <f t="shared" si="13"/>
        <v>0.29096503011148278</v>
      </c>
      <c r="AH18" s="87">
        <f t="shared" si="14"/>
        <v>0.24543519423039759</v>
      </c>
      <c r="AI18" s="87">
        <f t="shared" si="15"/>
        <v>0.10501209885502676</v>
      </c>
      <c r="AJ18" s="87">
        <f t="shared" si="27"/>
        <v>0</v>
      </c>
      <c r="AK18" s="87">
        <f t="shared" si="28"/>
        <v>0</v>
      </c>
      <c r="AL18" s="87">
        <f t="shared" si="29"/>
        <v>3.5329337408498764</v>
      </c>
      <c r="AM18" s="270">
        <f t="shared" si="30"/>
        <v>4.3726667566457156E-2</v>
      </c>
      <c r="AN18" s="105">
        <v>3.5614058711578744E-2</v>
      </c>
      <c r="AP18" s="87">
        <v>4.0275367460213207E-2</v>
      </c>
      <c r="AR18" s="87">
        <v>4.3726667566457156E-2</v>
      </c>
      <c r="AT18" s="87">
        <v>4.3726667566457156E-2</v>
      </c>
      <c r="AV18" s="87">
        <v>3.7193107747742982E-2</v>
      </c>
      <c r="AX18" s="87">
        <v>3.719310774774276E-2</v>
      </c>
      <c r="AZ18" s="87">
        <v>4.8004854257511553E-2</v>
      </c>
      <c r="BB18" s="87">
        <v>3.7193107747742982E-2</v>
      </c>
      <c r="BC18" s="87"/>
      <c r="BD18" s="87">
        <v>3.719310774774276E-2</v>
      </c>
      <c r="BE18" s="87"/>
      <c r="BF18" s="87">
        <v>3.7193107747742982E-2</v>
      </c>
      <c r="BG18" s="87"/>
      <c r="BH18" s="87">
        <v>3.719310774774276E-2</v>
      </c>
      <c r="BI18" s="87"/>
      <c r="BJ18" s="87">
        <v>4.4459066718242513E-2</v>
      </c>
      <c r="BK18" s="87"/>
      <c r="BL18" s="87">
        <v>4.4459066718242513E-2</v>
      </c>
      <c r="BM18" s="87"/>
      <c r="BN18" s="87">
        <v>4.4459066718242513E-2</v>
      </c>
      <c r="BO18" s="87"/>
      <c r="BP18" s="87">
        <v>4.6956827687138158E-2</v>
      </c>
      <c r="BQ18" s="87"/>
      <c r="BR18" s="87">
        <v>4.6956827687138158E-2</v>
      </c>
      <c r="BS18" s="87"/>
      <c r="BT18" s="87">
        <v>4.6956827687138158E-2</v>
      </c>
      <c r="BU18" s="87"/>
      <c r="BV18" s="87">
        <v>4.6956827687138158E-2</v>
      </c>
      <c r="BW18" s="87"/>
      <c r="BX18" s="87">
        <v>4.6956827687138158E-2</v>
      </c>
      <c r="BY18" s="87"/>
      <c r="BZ18" s="87">
        <v>4.8004854257511553E-2</v>
      </c>
      <c r="CA18" s="87"/>
      <c r="CB18" s="87">
        <v>4.8004854257511553E-2</v>
      </c>
      <c r="CC18" s="87"/>
      <c r="CD18" s="87">
        <v>2.3889203134484838E-2</v>
      </c>
      <c r="CE18" s="87"/>
      <c r="CF18" s="87"/>
      <c r="CG18" t="s">
        <v>269</v>
      </c>
      <c r="CH18" s="165">
        <f>BH2</f>
        <v>1.7757703385328581E-2</v>
      </c>
      <c r="CI18" s="165">
        <f>CH32</f>
        <v>2.0917588137239287E-2</v>
      </c>
    </row>
    <row r="19" spans="1:87">
      <c r="A19" s="2">
        <v>32689</v>
      </c>
      <c r="B19" s="103">
        <f>'Quarterly Return'!B23-'Adjusted Quarterly Return'!B$7</f>
        <v>8.355378732199148E-2</v>
      </c>
      <c r="C19" s="103">
        <f>'Quarterly Return'!C23-'Adjusted Quarterly Return'!C$7</f>
        <v>0.18100439515802508</v>
      </c>
      <c r="D19" s="103">
        <f>'Quarterly Return'!D23-'Adjusted Quarterly Return'!D$7</f>
        <v>0.46381245436011398</v>
      </c>
      <c r="E19" s="103"/>
      <c r="F19" s="103"/>
      <c r="G19" s="103">
        <f>'Quarterly Return'!G23-'Adjusted Quarterly Return'!G$7</f>
        <v>0.45666439816266768</v>
      </c>
      <c r="H19" s="103"/>
      <c r="I19" s="103"/>
      <c r="J19" s="103">
        <f>'Quarterly Return'!J23-'Adjusted Quarterly Return'!J$7</f>
        <v>-1.0890491426468002E-2</v>
      </c>
      <c r="K19" s="103">
        <f>'Quarterly Return'!K23-'Adjusted Quarterly Return'!K$7</f>
        <v>8.6450589110583578E-2</v>
      </c>
      <c r="L19" s="103">
        <f>'Quarterly Return'!L23-'Adjusted Quarterly Return'!L$7</f>
        <v>0.11323634351433527</v>
      </c>
      <c r="M19" s="175" t="s">
        <v>210</v>
      </c>
      <c r="N19" s="105">
        <f t="shared" si="16"/>
        <v>0.9197523818965051</v>
      </c>
      <c r="O19" s="105">
        <f t="shared" si="17"/>
        <v>0.7798181074149565</v>
      </c>
      <c r="P19" s="105">
        <f t="shared" si="18"/>
        <v>0.33090056425127184</v>
      </c>
      <c r="Q19" s="105">
        <f t="shared" si="19"/>
        <v>0.36607027167478551</v>
      </c>
      <c r="R19" s="105">
        <f t="shared" si="20"/>
        <v>0</v>
      </c>
      <c r="S19" s="105">
        <f t="shared" si="21"/>
        <v>4.1162950847741957E-2</v>
      </c>
      <c r="T19" s="105">
        <f t="shared" si="22"/>
        <v>0.21238765394781589</v>
      </c>
      <c r="U19" s="105">
        <f t="shared" si="23"/>
        <v>0.37099508944307702</v>
      </c>
      <c r="V19" s="105">
        <f t="shared" si="24"/>
        <v>0.26589619688789007</v>
      </c>
      <c r="W19" s="105">
        <f t="shared" si="25"/>
        <v>0.17529184966889216</v>
      </c>
      <c r="X19" s="105">
        <f t="shared" si="26"/>
        <v>7.065867481699753E-2</v>
      </c>
      <c r="Y19" s="87">
        <f t="shared" si="5"/>
        <v>0.99660117680238069</v>
      </c>
      <c r="Z19" s="87">
        <f t="shared" si="6"/>
        <v>0.92096861228087656</v>
      </c>
      <c r="AA19" s="87">
        <f t="shared" si="7"/>
        <v>0.48437636710580079</v>
      </c>
      <c r="AB19" s="87">
        <f t="shared" si="8"/>
        <v>0.36607027167478551</v>
      </c>
      <c r="AC19" s="87">
        <f t="shared" si="9"/>
        <v>0</v>
      </c>
      <c r="AD19" s="87">
        <f t="shared" si="10"/>
        <v>5.9960605023225512E-2</v>
      </c>
      <c r="AE19" s="87">
        <f t="shared" si="11"/>
        <v>0.21238765394781589</v>
      </c>
      <c r="AF19" s="87">
        <f t="shared" si="12"/>
        <v>0.37099508944307702</v>
      </c>
      <c r="AG19" s="87">
        <f t="shared" si="13"/>
        <v>0.26300045663535204</v>
      </c>
      <c r="AH19" s="87">
        <f t="shared" si="14"/>
        <v>0.19044593333905174</v>
      </c>
      <c r="AI19" s="87">
        <f t="shared" si="15"/>
        <v>7.865980479084278E-2</v>
      </c>
      <c r="AJ19" s="87">
        <f t="shared" si="27"/>
        <v>0.8268375432457471</v>
      </c>
      <c r="AK19" s="87">
        <f t="shared" si="28"/>
        <v>2.7736806062843428E-3</v>
      </c>
      <c r="AL19" s="87">
        <f t="shared" si="29"/>
        <v>3.9406922904369246</v>
      </c>
      <c r="AM19" s="270">
        <f t="shared" si="30"/>
        <v>0.11541641578847117</v>
      </c>
      <c r="AN19" s="105">
        <v>0.11581547386115387</v>
      </c>
      <c r="AP19" s="87">
        <v>0.13209121354198383</v>
      </c>
      <c r="AR19" s="87">
        <v>0.11541641578847117</v>
      </c>
      <c r="AT19" s="87">
        <v>0.11541641578847117</v>
      </c>
      <c r="AV19" s="87">
        <v>0.13065743081983983</v>
      </c>
      <c r="AX19" s="87">
        <v>0.13065743081984005</v>
      </c>
      <c r="AZ19" s="87">
        <v>0.11494563043352191</v>
      </c>
      <c r="BB19" s="87">
        <v>0.13065743081983983</v>
      </c>
      <c r="BC19" s="87"/>
      <c r="BD19" s="87">
        <v>0.13065743081983983</v>
      </c>
      <c r="BE19" s="87"/>
      <c r="BF19" s="87">
        <v>0.13065743081983983</v>
      </c>
      <c r="BG19" s="87"/>
      <c r="BH19" s="87">
        <v>0.11576532767492154</v>
      </c>
      <c r="BI19" s="87"/>
      <c r="BJ19" s="87">
        <v>0.12858087021737452</v>
      </c>
      <c r="BK19" s="87"/>
      <c r="BL19" s="87">
        <v>0.12858087021737452</v>
      </c>
      <c r="BM19" s="87"/>
      <c r="BN19" s="87">
        <v>0.12858087021737452</v>
      </c>
      <c r="BO19" s="87"/>
      <c r="BP19" s="87">
        <v>0.12780690278808482</v>
      </c>
      <c r="BQ19" s="87"/>
      <c r="BR19" s="87">
        <v>0.12780690278808482</v>
      </c>
      <c r="BS19" s="87"/>
      <c r="BT19" s="87">
        <v>0.12780690278808482</v>
      </c>
      <c r="BU19" s="87"/>
      <c r="BV19" s="87">
        <v>0.1278069027880846</v>
      </c>
      <c r="BW19" s="87"/>
      <c r="BX19" s="87">
        <v>0.1278069027880846</v>
      </c>
      <c r="BY19" s="87"/>
      <c r="BZ19" s="87">
        <v>0.12676778351805273</v>
      </c>
      <c r="CA19" s="87"/>
      <c r="CB19" s="87">
        <v>0.12676778351805273</v>
      </c>
      <c r="CC19" s="87"/>
      <c r="CD19" s="87">
        <v>0.12609924428599228</v>
      </c>
      <c r="CE19" s="87"/>
      <c r="CF19" s="87"/>
      <c r="CG19" t="s">
        <v>270</v>
      </c>
      <c r="CH19" s="165">
        <f>AV2</f>
        <v>1.9409683767007864E-2</v>
      </c>
      <c r="CI19" s="165">
        <f>CH33</f>
        <v>2.3804148891937781E-2</v>
      </c>
    </row>
    <row r="20" spans="1:87">
      <c r="A20" s="2">
        <v>32780</v>
      </c>
      <c r="B20" s="103">
        <f>'Quarterly Return'!B24-'Adjusted Quarterly Return'!B$7</f>
        <v>0.10045766062726613</v>
      </c>
      <c r="C20" s="103">
        <f>'Quarterly Return'!C24-'Adjusted Quarterly Return'!C$7</f>
        <v>0.17586138475931862</v>
      </c>
      <c r="D20" s="103">
        <f>'Quarterly Return'!D24-'Adjusted Quarterly Return'!D$7</f>
        <v>0.68531208348858719</v>
      </c>
      <c r="E20" s="103"/>
      <c r="F20" s="103"/>
      <c r="G20" s="103">
        <f>'Quarterly Return'!G24-'Adjusted Quarterly Return'!G$7</f>
        <v>0.4342308999452269</v>
      </c>
      <c r="H20" s="103"/>
      <c r="I20" s="103"/>
      <c r="J20" s="103">
        <f>'Quarterly Return'!J24-'Adjusted Quarterly Return'!J$7</f>
        <v>6.5237769717769539E-2</v>
      </c>
      <c r="K20" s="103">
        <f>'Quarterly Return'!K24-'Adjusted Quarterly Return'!K$7</f>
        <v>9.5630023873459105E-2</v>
      </c>
      <c r="L20" s="103">
        <f>'Quarterly Return'!L24-'Adjusted Quarterly Return'!L$7</f>
        <v>0.12619393053549283</v>
      </c>
      <c r="M20" s="175" t="s">
        <v>220</v>
      </c>
      <c r="N20" s="105">
        <f t="shared" si="16"/>
        <v>0.99660117680238069</v>
      </c>
      <c r="O20" s="105">
        <f t="shared" si="17"/>
        <v>0.92096861228087656</v>
      </c>
      <c r="P20" s="105">
        <f t="shared" si="18"/>
        <v>0.48437636710580079</v>
      </c>
      <c r="Q20" s="105">
        <f t="shared" si="19"/>
        <v>0.36607027167478551</v>
      </c>
      <c r="R20" s="105">
        <f t="shared" si="20"/>
        <v>0</v>
      </c>
      <c r="S20" s="105">
        <f t="shared" si="21"/>
        <v>5.9960605023225512E-2</v>
      </c>
      <c r="T20" s="105">
        <f t="shared" si="22"/>
        <v>0.21238765394781589</v>
      </c>
      <c r="U20" s="105">
        <f t="shared" si="23"/>
        <v>0.37099508944307702</v>
      </c>
      <c r="V20" s="105">
        <f t="shared" si="24"/>
        <v>0.26300045663535204</v>
      </c>
      <c r="W20" s="105">
        <f t="shared" si="25"/>
        <v>0.19044593333905174</v>
      </c>
      <c r="X20" s="105">
        <f t="shared" si="26"/>
        <v>7.865980479084278E-2</v>
      </c>
      <c r="Y20" s="87">
        <f t="shared" si="5"/>
        <v>1.0967173996023285</v>
      </c>
      <c r="Z20" s="87">
        <f t="shared" si="6"/>
        <v>1.0829314277564597</v>
      </c>
      <c r="AA20" s="87">
        <f t="shared" si="7"/>
        <v>0.81632534443970994</v>
      </c>
      <c r="AB20" s="87">
        <f t="shared" si="8"/>
        <v>0.36607027167478551</v>
      </c>
      <c r="AC20" s="87">
        <f t="shared" si="9"/>
        <v>0</v>
      </c>
      <c r="AD20" s="87">
        <f t="shared" si="10"/>
        <v>8.5997352503721022E-2</v>
      </c>
      <c r="AE20" s="87">
        <f t="shared" si="11"/>
        <v>0.21238765394781589</v>
      </c>
      <c r="AF20" s="87">
        <f t="shared" si="12"/>
        <v>0.37099508944307702</v>
      </c>
      <c r="AG20" s="87">
        <f t="shared" si="13"/>
        <v>0.28015801986099736</v>
      </c>
      <c r="AH20" s="87">
        <f t="shared" si="14"/>
        <v>0.20865828249086846</v>
      </c>
      <c r="AI20" s="87">
        <f t="shared" si="15"/>
        <v>8.858619473255383E-2</v>
      </c>
      <c r="AJ20" s="87">
        <f t="shared" si="27"/>
        <v>0</v>
      </c>
      <c r="AK20" s="87">
        <f t="shared" si="28"/>
        <v>0</v>
      </c>
      <c r="AL20" s="87">
        <f t="shared" si="29"/>
        <v>4.6088270364523174</v>
      </c>
      <c r="AM20" s="270">
        <f t="shared" si="30"/>
        <v>0.16954755580302194</v>
      </c>
      <c r="AN20" s="105">
        <v>0.14596837069152824</v>
      </c>
      <c r="AP20" s="87">
        <v>0.19571723658332552</v>
      </c>
      <c r="AR20" s="87">
        <v>0.16954755580302194</v>
      </c>
      <c r="AT20" s="87">
        <v>0.16954755580302217</v>
      </c>
      <c r="AV20" s="87">
        <v>0.14576337096789893</v>
      </c>
      <c r="AX20" s="87">
        <v>0.19405419429299586</v>
      </c>
      <c r="AZ20" s="87">
        <v>0.17004139679953267</v>
      </c>
      <c r="BB20" s="87">
        <v>0.19405419429299564</v>
      </c>
      <c r="BC20" s="87"/>
      <c r="BD20" s="87">
        <v>0.19405419429299542</v>
      </c>
      <c r="BE20" s="87"/>
      <c r="BF20" s="87">
        <v>0.19405419429299564</v>
      </c>
      <c r="BG20" s="87"/>
      <c r="BH20" s="87">
        <v>0.16918182563210982</v>
      </c>
      <c r="BI20" s="87"/>
      <c r="BJ20" s="87">
        <v>0.20362477341953067</v>
      </c>
      <c r="BK20" s="87"/>
      <c r="BL20" s="87">
        <v>0.20362477341953067</v>
      </c>
      <c r="BM20" s="87"/>
      <c r="BN20" s="87">
        <v>0.20362477341953067</v>
      </c>
      <c r="BO20" s="87"/>
      <c r="BP20" s="87">
        <v>0.20522387782474083</v>
      </c>
      <c r="BQ20" s="87"/>
      <c r="BR20" s="87">
        <v>0.20522387782474083</v>
      </c>
      <c r="BS20" s="87"/>
      <c r="BT20" s="87">
        <v>0.20522387782474083</v>
      </c>
      <c r="BU20" s="87"/>
      <c r="BV20" s="87">
        <v>0.20522387782474083</v>
      </c>
      <c r="BW20" s="87"/>
      <c r="BX20" s="87">
        <v>0.20522387782474083</v>
      </c>
      <c r="BY20" s="87"/>
      <c r="BZ20" s="87">
        <v>0.2047031748983017</v>
      </c>
      <c r="CA20" s="87"/>
      <c r="CB20" s="87">
        <v>0.2047031748983017</v>
      </c>
      <c r="CC20" s="87"/>
      <c r="CD20" s="87">
        <v>0.15406411426883726</v>
      </c>
      <c r="CE20" s="87"/>
      <c r="CF20" s="87"/>
      <c r="CG20" t="s">
        <v>271</v>
      </c>
      <c r="CH20" s="165">
        <f>BN2</f>
        <v>2.7183107210295716E-2</v>
      </c>
      <c r="CI20" s="165">
        <f>CH34</f>
        <v>2.7183107210295716E-2</v>
      </c>
    </row>
    <row r="21" spans="1:87">
      <c r="A21" s="2">
        <v>32871</v>
      </c>
      <c r="B21" s="103">
        <f>'Quarterly Return'!B25-'Adjusted Quarterly Return'!B$7</f>
        <v>4.8133609525444432E-2</v>
      </c>
      <c r="C21" s="103">
        <f>'Quarterly Return'!C25-'Adjusted Quarterly Return'!C$7</f>
        <v>-2.6306025271555955E-2</v>
      </c>
      <c r="D21" s="103">
        <f>'Quarterly Return'!D25-'Adjusted Quarterly Return'!D$7</f>
        <v>0.32222349542879491</v>
      </c>
      <c r="E21" s="103"/>
      <c r="F21" s="103"/>
      <c r="G21" s="103">
        <f>'Quarterly Return'!G25-'Adjusted Quarterly Return'!G$7</f>
        <v>0.27972409758919148</v>
      </c>
      <c r="H21" s="103"/>
      <c r="I21" s="103"/>
      <c r="J21" s="103">
        <f>'Quarterly Return'!J25-'Adjusted Quarterly Return'!J$7</f>
        <v>8.5192636945284478E-2</v>
      </c>
      <c r="K21" s="103">
        <f>'Quarterly Return'!K25-'Adjusted Quarterly Return'!K$7</f>
        <v>7.4834855435937722E-2</v>
      </c>
      <c r="L21" s="103">
        <f>'Quarterly Return'!L25-'Adjusted Quarterly Return'!L$7</f>
        <v>0.13293157234430603</v>
      </c>
      <c r="M21" s="175" t="s">
        <v>220</v>
      </c>
      <c r="N21" s="105">
        <f t="shared" si="16"/>
        <v>1.0967173996023285</v>
      </c>
      <c r="O21" s="105">
        <f t="shared" si="17"/>
        <v>1.0829314277564597</v>
      </c>
      <c r="P21" s="105">
        <f t="shared" si="18"/>
        <v>0.81632534443970994</v>
      </c>
      <c r="Q21" s="105">
        <f t="shared" si="19"/>
        <v>0.36607027167478551</v>
      </c>
      <c r="R21" s="105">
        <f t="shared" si="20"/>
        <v>0</v>
      </c>
      <c r="S21" s="105">
        <f t="shared" si="21"/>
        <v>8.5997352503721022E-2</v>
      </c>
      <c r="T21" s="105">
        <f t="shared" si="22"/>
        <v>0.21238765394781589</v>
      </c>
      <c r="U21" s="105">
        <f t="shared" si="23"/>
        <v>0.37099508944307702</v>
      </c>
      <c r="V21" s="105">
        <f t="shared" si="24"/>
        <v>0.28015801986099736</v>
      </c>
      <c r="W21" s="105">
        <f t="shared" si="25"/>
        <v>0.20865828249086846</v>
      </c>
      <c r="X21" s="105">
        <f t="shared" si="26"/>
        <v>8.858619473255383E-2</v>
      </c>
      <c r="Y21" s="87">
        <f t="shared" si="5"/>
        <v>1.1495063666745478</v>
      </c>
      <c r="Z21" s="87">
        <f t="shared" si="6"/>
        <v>1.0544438062505361</v>
      </c>
      <c r="AA21" s="87">
        <f t="shared" si="7"/>
        <v>1.0793645503321883</v>
      </c>
      <c r="AB21" s="87">
        <f t="shared" si="8"/>
        <v>0.36607027167478551</v>
      </c>
      <c r="AC21" s="87">
        <f t="shared" si="9"/>
        <v>0</v>
      </c>
      <c r="AD21" s="87">
        <f t="shared" si="10"/>
        <v>0.11005288432788399</v>
      </c>
      <c r="AE21" s="87">
        <f t="shared" si="11"/>
        <v>0.21238765394781589</v>
      </c>
      <c r="AF21" s="87">
        <f t="shared" si="12"/>
        <v>0.37099508944307702</v>
      </c>
      <c r="AG21" s="87">
        <f t="shared" si="13"/>
        <v>0.30402542033432511</v>
      </c>
      <c r="AH21" s="87">
        <f t="shared" si="14"/>
        <v>0.22427319489658365</v>
      </c>
      <c r="AI21" s="87">
        <f t="shared" si="15"/>
        <v>0.1003620968863511</v>
      </c>
      <c r="AJ21" s="87">
        <f t="shared" si="27"/>
        <v>0</v>
      </c>
      <c r="AK21" s="87">
        <f t="shared" si="28"/>
        <v>0</v>
      </c>
      <c r="AL21" s="87">
        <f t="shared" si="29"/>
        <v>4.971481334768094</v>
      </c>
      <c r="AM21" s="270">
        <f t="shared" si="30"/>
        <v>7.8686897001657208E-2</v>
      </c>
      <c r="AN21" s="105">
        <v>5.2484127338019215E-2</v>
      </c>
      <c r="AP21" s="87">
        <v>5.1955914563629246E-2</v>
      </c>
      <c r="AR21" s="87">
        <v>7.8686897001657208E-2</v>
      </c>
      <c r="AT21" s="87">
        <v>7.868689700165743E-2</v>
      </c>
      <c r="AV21" s="87">
        <v>6.7225052674360963E-2</v>
      </c>
      <c r="AX21" s="87">
        <v>9.692489426078521E-2</v>
      </c>
      <c r="AZ21" s="87">
        <v>7.868689700165743E-2</v>
      </c>
      <c r="BB21" s="87">
        <v>5.1985624960386723E-2</v>
      </c>
      <c r="BC21" s="87"/>
      <c r="BD21" s="87">
        <v>5.1985624960386945E-2</v>
      </c>
      <c r="BE21" s="87"/>
      <c r="BF21" s="87">
        <v>5.1985624960386723E-2</v>
      </c>
      <c r="BG21" s="87"/>
      <c r="BH21" s="87">
        <v>5.2223498002981872E-2</v>
      </c>
      <c r="BI21" s="87"/>
      <c r="BJ21" s="87">
        <v>0.11320548319195289</v>
      </c>
      <c r="BK21" s="87"/>
      <c r="BL21" s="87">
        <v>0.11320548319195289</v>
      </c>
      <c r="BM21" s="87"/>
      <c r="BN21" s="87">
        <v>0.11320548319195289</v>
      </c>
      <c r="BO21" s="87"/>
      <c r="BP21" s="87">
        <v>0.11674640653916524</v>
      </c>
      <c r="BQ21" s="87"/>
      <c r="BR21" s="87">
        <v>0.11674640653916524</v>
      </c>
      <c r="BS21" s="87"/>
      <c r="BT21" s="87">
        <v>0.11674640653916502</v>
      </c>
      <c r="BU21" s="87"/>
      <c r="BV21" s="87">
        <v>0.11674640653916524</v>
      </c>
      <c r="BW21" s="87"/>
      <c r="BX21" s="87">
        <v>0.11674640653916524</v>
      </c>
      <c r="BY21" s="87"/>
      <c r="BZ21" s="87">
        <v>0.11778234869548276</v>
      </c>
      <c r="CA21" s="87"/>
      <c r="CB21" s="87">
        <v>0.11778234869548276</v>
      </c>
      <c r="CC21" s="87"/>
      <c r="CD21" s="87">
        <v>4.3900137910014347E-2</v>
      </c>
      <c r="CE21" s="87"/>
      <c r="CF21" s="87"/>
      <c r="CG21" t="s">
        <v>272</v>
      </c>
      <c r="CH21" s="165">
        <f>BB2</f>
        <v>2.1816564943562881E-2</v>
      </c>
      <c r="CI21" s="165">
        <f>CH35</f>
        <v>3.1403277146864042E-2</v>
      </c>
    </row>
    <row r="22" spans="1:87">
      <c r="A22" s="2">
        <v>32962</v>
      </c>
      <c r="B22" s="103">
        <f>'Quarterly Return'!B26-'Adjusted Quarterly Return'!B$7</f>
        <v>-2.5120650147758661E-2</v>
      </c>
      <c r="C22" s="103">
        <f>'Quarterly Return'!C26-'Adjusted Quarterly Return'!C$7</f>
        <v>-6.5937914017380417E-2</v>
      </c>
      <c r="D22" s="103">
        <f>'Quarterly Return'!D26-'Adjusted Quarterly Return'!D$7</f>
        <v>0.31511765602863717</v>
      </c>
      <c r="E22" s="103"/>
      <c r="F22" s="103"/>
      <c r="G22" s="103">
        <f>'Quarterly Return'!G26-'Adjusted Quarterly Return'!G$7</f>
        <v>1.5870435046553735E-2</v>
      </c>
      <c r="H22" s="103"/>
      <c r="I22" s="103"/>
      <c r="J22" s="103">
        <f>'Quarterly Return'!J26-'Adjusted Quarterly Return'!J$7</f>
        <v>8.6415919754138787E-2</v>
      </c>
      <c r="K22" s="103">
        <f>'Quarterly Return'!K26-'Adjusted Quarterly Return'!K$7</f>
        <v>5.6864900779866071E-2</v>
      </c>
      <c r="L22" s="103">
        <f>'Quarterly Return'!L26-'Adjusted Quarterly Return'!L$7</f>
        <v>0.12667507257990812</v>
      </c>
      <c r="M22" s="175" t="s">
        <v>220</v>
      </c>
      <c r="N22" s="105">
        <f t="shared" si="16"/>
        <v>1.1495063666745478</v>
      </c>
      <c r="O22" s="105">
        <f t="shared" si="17"/>
        <v>1.0544438062505361</v>
      </c>
      <c r="P22" s="105">
        <f t="shared" si="18"/>
        <v>1.0793645503321883</v>
      </c>
      <c r="Q22" s="105">
        <f t="shared" si="19"/>
        <v>0.36607027167478551</v>
      </c>
      <c r="R22" s="105">
        <f t="shared" si="20"/>
        <v>0</v>
      </c>
      <c r="S22" s="105">
        <f t="shared" si="21"/>
        <v>0.11005288432788399</v>
      </c>
      <c r="T22" s="105">
        <f t="shared" si="22"/>
        <v>0.21238765394781589</v>
      </c>
      <c r="U22" s="105">
        <f t="shared" si="23"/>
        <v>0.37099508944307702</v>
      </c>
      <c r="V22" s="105">
        <f t="shared" si="24"/>
        <v>0.30402542033432511</v>
      </c>
      <c r="W22" s="105">
        <f t="shared" si="25"/>
        <v>0.22427319489658365</v>
      </c>
      <c r="X22" s="105">
        <f t="shared" si="26"/>
        <v>0.1003620968863511</v>
      </c>
      <c r="Y22" s="87">
        <f t="shared" si="5"/>
        <v>1.1206300193946952</v>
      </c>
      <c r="Z22" s="87">
        <f t="shared" si="6"/>
        <v>0.98491598121782897</v>
      </c>
      <c r="AA22" s="87">
        <f t="shared" si="7"/>
        <v>1.4194913774332714</v>
      </c>
      <c r="AB22" s="87">
        <f t="shared" si="8"/>
        <v>0.36607027167478551</v>
      </c>
      <c r="AC22" s="87">
        <f t="shared" si="9"/>
        <v>0</v>
      </c>
      <c r="AD22" s="87">
        <f t="shared" si="10"/>
        <v>0.11179947148029556</v>
      </c>
      <c r="AE22" s="87">
        <f t="shared" si="11"/>
        <v>0.21238765394781589</v>
      </c>
      <c r="AF22" s="87">
        <f t="shared" si="12"/>
        <v>0.37099508944307702</v>
      </c>
      <c r="AG22" s="87">
        <f t="shared" si="13"/>
        <v>0.33029805666115447</v>
      </c>
      <c r="AH22" s="87">
        <f t="shared" si="14"/>
        <v>0.23702646787196144</v>
      </c>
      <c r="AI22" s="87">
        <f t="shared" si="15"/>
        <v>0.11307547279370141</v>
      </c>
      <c r="AJ22" s="87">
        <f t="shared" si="27"/>
        <v>0</v>
      </c>
      <c r="AK22" s="87">
        <f t="shared" si="28"/>
        <v>0</v>
      </c>
      <c r="AL22" s="87">
        <f t="shared" si="29"/>
        <v>5.2666898619185867</v>
      </c>
      <c r="AM22" s="270">
        <f t="shared" si="30"/>
        <v>5.9380395353382909E-2</v>
      </c>
      <c r="AN22" s="105">
        <v>2.0107859490985813E-2</v>
      </c>
      <c r="AP22" s="87">
        <v>3.0597438777829833E-2</v>
      </c>
      <c r="AR22" s="87">
        <v>5.9380395353382909E-2</v>
      </c>
      <c r="AT22" s="87">
        <v>5.9380395353382465E-2</v>
      </c>
      <c r="AV22" s="87">
        <v>4.5776337218152552E-2</v>
      </c>
      <c r="AX22" s="87">
        <v>7.9410261758181111E-2</v>
      </c>
      <c r="AZ22" s="87">
        <v>5.9380395353382909E-2</v>
      </c>
      <c r="BB22" s="87">
        <v>3.0568332430673584E-2</v>
      </c>
      <c r="BC22" s="87"/>
      <c r="BD22" s="87">
        <v>3.0568332430673584E-2</v>
      </c>
      <c r="BE22" s="87"/>
      <c r="BF22" s="87">
        <v>3.0568332430673584E-2</v>
      </c>
      <c r="BG22" s="87"/>
      <c r="BH22" s="87">
        <v>3.0335354907074619E-2</v>
      </c>
      <c r="BI22" s="87"/>
      <c r="BJ22" s="87">
        <v>1.8893586953477648E-2</v>
      </c>
      <c r="BK22" s="87"/>
      <c r="BL22" s="87">
        <v>0.10294625530510348</v>
      </c>
      <c r="BM22" s="87"/>
      <c r="BN22" s="87">
        <v>0.10294625530510348</v>
      </c>
      <c r="BO22" s="87"/>
      <c r="BP22" s="87">
        <v>0.10727733815629481</v>
      </c>
      <c r="BQ22" s="87"/>
      <c r="BR22" s="87">
        <v>0.10727733815629481</v>
      </c>
      <c r="BS22" s="87"/>
      <c r="BT22" s="87">
        <v>0.10727733815629481</v>
      </c>
      <c r="BU22" s="87"/>
      <c r="BV22" s="87">
        <v>0.10727733815629481</v>
      </c>
      <c r="BW22" s="87"/>
      <c r="BX22" s="87">
        <v>0.10727733815629481</v>
      </c>
      <c r="BY22" s="87"/>
      <c r="BZ22" s="87">
        <v>0.10834177393389544</v>
      </c>
      <c r="CA22" s="87"/>
      <c r="CB22" s="87">
        <v>0.10834177393389544</v>
      </c>
      <c r="CC22" s="87"/>
      <c r="CD22" s="87">
        <v>7.0138703505879807E-3</v>
      </c>
      <c r="CE22" s="87"/>
      <c r="CF22" s="87"/>
      <c r="CG22" t="s">
        <v>273</v>
      </c>
      <c r="CH22" s="165">
        <f>BD2</f>
        <v>2.2457438391678214E-2</v>
      </c>
      <c r="CI22" s="165">
        <f t="shared" ref="CI22:CI27" si="31">CH36</f>
        <v>1.65375912102067E-2</v>
      </c>
    </row>
    <row r="23" spans="1:87">
      <c r="A23" s="2">
        <v>33053</v>
      </c>
      <c r="B23" s="103">
        <f>'Quarterly Return'!B27-'Adjusted Quarterly Return'!B$7</f>
        <v>-0.22309572790645393</v>
      </c>
      <c r="C23" s="103">
        <f>'Quarterly Return'!C27-'Adjusted Quarterly Return'!C$7</f>
        <v>-0.35019677065742766</v>
      </c>
      <c r="D23" s="103">
        <f>'Quarterly Return'!D27-'Adjusted Quarterly Return'!D$7</f>
        <v>-0.15804137338343952</v>
      </c>
      <c r="E23" s="103"/>
      <c r="F23" s="103"/>
      <c r="G23" s="103">
        <f>'Quarterly Return'!G27-'Adjusted Quarterly Return'!G$7</f>
        <v>0.4839963866029362</v>
      </c>
      <c r="H23" s="103"/>
      <c r="I23" s="103"/>
      <c r="J23" s="103">
        <f>'Quarterly Return'!J27-'Adjusted Quarterly Return'!J$7</f>
        <v>0.11472775727154685</v>
      </c>
      <c r="K23" s="103">
        <f>'Quarterly Return'!K27-'Adjusted Quarterly Return'!K$7</f>
        <v>3.3992577204628796E-2</v>
      </c>
      <c r="L23" s="103">
        <f>'Quarterly Return'!L27-'Adjusted Quarterly Return'!L$7</f>
        <v>0.11786666876224978</v>
      </c>
      <c r="M23" s="175" t="s">
        <v>210</v>
      </c>
      <c r="N23" s="105">
        <f t="shared" si="16"/>
        <v>1.3711127636502232</v>
      </c>
      <c r="O23" s="105">
        <f t="shared" si="17"/>
        <v>1.1625069762771445</v>
      </c>
      <c r="P23" s="105">
        <f t="shared" si="18"/>
        <v>0.49328710213118243</v>
      </c>
      <c r="Q23" s="105">
        <f t="shared" si="19"/>
        <v>0.54571603375600941</v>
      </c>
      <c r="R23" s="105">
        <f t="shared" si="20"/>
        <v>0</v>
      </c>
      <c r="S23" s="105">
        <f t="shared" si="21"/>
        <v>6.1363306480892124E-2</v>
      </c>
      <c r="T23" s="105">
        <f t="shared" si="22"/>
        <v>0.31661502476255082</v>
      </c>
      <c r="U23" s="105">
        <f t="shared" si="23"/>
        <v>0.55305766247441779</v>
      </c>
      <c r="V23" s="105">
        <f t="shared" si="24"/>
        <v>0.39638241393547424</v>
      </c>
      <c r="W23" s="105">
        <f t="shared" si="25"/>
        <v>0.26131478121240564</v>
      </c>
      <c r="X23" s="105">
        <f t="shared" si="26"/>
        <v>0.10533379723837173</v>
      </c>
      <c r="Y23" s="87">
        <f t="shared" si="5"/>
        <v>1.0652233636018469</v>
      </c>
      <c r="Z23" s="87">
        <f t="shared" si="6"/>
        <v>0.75540078731815774</v>
      </c>
      <c r="AA23" s="87">
        <f t="shared" si="7"/>
        <v>0.41532733103803338</v>
      </c>
      <c r="AB23" s="87">
        <f t="shared" si="8"/>
        <v>0.54571603375600941</v>
      </c>
      <c r="AC23" s="87">
        <f t="shared" si="9"/>
        <v>0</v>
      </c>
      <c r="AD23" s="87">
        <f t="shared" si="10"/>
        <v>9.1062925087652444E-2</v>
      </c>
      <c r="AE23" s="87">
        <f t="shared" si="11"/>
        <v>0.31661502476255082</v>
      </c>
      <c r="AF23" s="87">
        <f t="shared" si="12"/>
        <v>0.55305766247441779</v>
      </c>
      <c r="AG23" s="87">
        <f t="shared" si="13"/>
        <v>0.44185847930817312</v>
      </c>
      <c r="AH23" s="87">
        <f t="shared" si="14"/>
        <v>0.27019754408747904</v>
      </c>
      <c r="AI23" s="87">
        <f t="shared" si="15"/>
        <v>0.11774914102693688</v>
      </c>
      <c r="AJ23" s="87">
        <f t="shared" si="27"/>
        <v>1.9687642317137291</v>
      </c>
      <c r="AK23" s="87">
        <f t="shared" si="28"/>
        <v>5.9752485516680401E-3</v>
      </c>
      <c r="AL23" s="87">
        <f t="shared" si="29"/>
        <v>4.5662330439095884</v>
      </c>
      <c r="AM23" s="270">
        <f t="shared" si="30"/>
        <v>-0.13299754425901034</v>
      </c>
      <c r="AN23" s="105">
        <v>-0.13224141429061154</v>
      </c>
      <c r="AP23" s="87">
        <v>-0.12263335281266641</v>
      </c>
      <c r="AR23" s="87">
        <v>-0.13299754425901034</v>
      </c>
      <c r="AT23" s="87">
        <v>-0.13299754425901011</v>
      </c>
      <c r="AV23" s="87">
        <v>-0.13270702995606698</v>
      </c>
      <c r="AX23" s="87">
        <v>-0.1333791200080634</v>
      </c>
      <c r="AZ23" s="87">
        <v>-0.13402548581479801</v>
      </c>
      <c r="BB23" s="87">
        <v>-0.12263335281266641</v>
      </c>
      <c r="BC23" s="87"/>
      <c r="BD23" s="87">
        <v>-0.12263335281266641</v>
      </c>
      <c r="BE23" s="87"/>
      <c r="BF23" s="87">
        <v>-0.12263335281266641</v>
      </c>
      <c r="BG23" s="87"/>
      <c r="BH23" s="87">
        <v>-0.13241993924713036</v>
      </c>
      <c r="BI23" s="87"/>
      <c r="BJ23" s="87">
        <v>-0.12481288323033601</v>
      </c>
      <c r="BK23" s="87"/>
      <c r="BL23" s="87">
        <v>-0.10014481247713836</v>
      </c>
      <c r="BM23" s="87"/>
      <c r="BN23" s="87">
        <v>-0.10014481247713836</v>
      </c>
      <c r="BO23" s="87"/>
      <c r="BP23" s="87">
        <v>-9.036152906096695E-2</v>
      </c>
      <c r="BQ23" s="87"/>
      <c r="BR23" s="87">
        <v>-9.036152906096695E-2</v>
      </c>
      <c r="BS23" s="87"/>
      <c r="BT23" s="87">
        <v>-9.036152906096695E-2</v>
      </c>
      <c r="BU23" s="87"/>
      <c r="BV23" s="87">
        <v>-9.0361529060967061E-2</v>
      </c>
      <c r="BW23" s="87"/>
      <c r="BX23" s="87">
        <v>-9.0361529060967061E-2</v>
      </c>
      <c r="BY23" s="87"/>
      <c r="BZ23" s="87">
        <v>-8.4336816121375557E-2</v>
      </c>
      <c r="CA23" s="87"/>
      <c r="CB23" s="87">
        <v>-8.4336816121375557E-2</v>
      </c>
      <c r="CC23" s="87"/>
      <c r="CD23" s="87">
        <v>-0.19324720729264144</v>
      </c>
      <c r="CE23" s="87"/>
      <c r="CF23" s="87"/>
      <c r="CG23" t="s">
        <v>274</v>
      </c>
      <c r="CH23" s="165">
        <f>AT2</f>
        <v>2.3230580746806843E-2</v>
      </c>
      <c r="CI23" s="165">
        <f t="shared" si="31"/>
        <v>1.7186742517662897E-2</v>
      </c>
    </row>
    <row r="24" spans="1:87">
      <c r="A24" s="2">
        <v>33144</v>
      </c>
      <c r="B24" s="103">
        <f>'Quarterly Return'!B28-'Adjusted Quarterly Return'!B$7</f>
        <v>-0.23939868856559765</v>
      </c>
      <c r="C24" s="103">
        <f>'Quarterly Return'!C28-'Adjusted Quarterly Return'!C$7</f>
        <v>-0.23668233166450164</v>
      </c>
      <c r="D24" s="103">
        <f>'Quarterly Return'!D28-'Adjusted Quarterly Return'!D$7</f>
        <v>-0.18245891382854976</v>
      </c>
      <c r="E24" s="103">
        <f>'Quarterly Return'!E28-'Adjusted Quarterly Return'!E$7</f>
        <v>-0.23774698887767681</v>
      </c>
      <c r="F24" s="103">
        <f>'Quarterly Return'!F28-'Adjusted Quarterly Return'!F$7</f>
        <v>-8.7040953801377149E-2</v>
      </c>
      <c r="G24" s="103">
        <f>'Quarterly Return'!G28-'Adjusted Quarterly Return'!G$7</f>
        <v>0.25820410480891498</v>
      </c>
      <c r="H24" s="103"/>
      <c r="I24" s="103"/>
      <c r="J24" s="103">
        <f>'Quarterly Return'!J28-'Adjusted Quarterly Return'!J$7</f>
        <v>0.1172783568386038</v>
      </c>
      <c r="K24" s="103">
        <f>'Quarterly Return'!K28-'Adjusted Quarterly Return'!K$7</f>
        <v>5.7147031238232296E-2</v>
      </c>
      <c r="L24" s="103">
        <f>'Quarterly Return'!L28-'Adjusted Quarterly Return'!L$7</f>
        <v>0.10321972651413321</v>
      </c>
      <c r="M24" s="175" t="s">
        <v>220</v>
      </c>
      <c r="N24" s="105">
        <f t="shared" si="16"/>
        <v>1.0652233636018469</v>
      </c>
      <c r="O24" s="105">
        <f t="shared" si="17"/>
        <v>0.75540078731815774</v>
      </c>
      <c r="P24" s="105">
        <f t="shared" si="18"/>
        <v>0.41532733103803338</v>
      </c>
      <c r="Q24" s="105">
        <f t="shared" si="19"/>
        <v>0.54571603375600941</v>
      </c>
      <c r="R24" s="105">
        <f t="shared" si="20"/>
        <v>0</v>
      </c>
      <c r="S24" s="105">
        <f t="shared" si="21"/>
        <v>9.1062925087652444E-2</v>
      </c>
      <c r="T24" s="105">
        <f t="shared" si="22"/>
        <v>0.31661502476255082</v>
      </c>
      <c r="U24" s="105">
        <f t="shared" si="23"/>
        <v>0.55305766247441779</v>
      </c>
      <c r="V24" s="105">
        <f t="shared" si="24"/>
        <v>0.44185847930817312</v>
      </c>
      <c r="W24" s="105">
        <f t="shared" si="25"/>
        <v>0.27019754408747904</v>
      </c>
      <c r="X24" s="105">
        <f t="shared" si="26"/>
        <v>0.11774914102693688</v>
      </c>
      <c r="Y24" s="87">
        <f t="shared" si="5"/>
        <v>0.81021028732612999</v>
      </c>
      <c r="Z24" s="87">
        <f t="shared" si="6"/>
        <v>0.57661076763449581</v>
      </c>
      <c r="AA24" s="87">
        <f t="shared" si="7"/>
        <v>0.33954715733352331</v>
      </c>
      <c r="AB24" s="87">
        <f t="shared" si="8"/>
        <v>0.41597368994824951</v>
      </c>
      <c r="AC24" s="87">
        <f t="shared" si="9"/>
        <v>0</v>
      </c>
      <c r="AD24" s="87">
        <f t="shared" si="10"/>
        <v>0.11457574614119102</v>
      </c>
      <c r="AE24" s="87">
        <f t="shared" si="11"/>
        <v>0.31661502476255082</v>
      </c>
      <c r="AF24" s="87">
        <f t="shared" si="12"/>
        <v>0.55305766247441779</v>
      </c>
      <c r="AG24" s="87">
        <f t="shared" si="13"/>
        <v>0.49367891571663985</v>
      </c>
      <c r="AH24" s="87">
        <f t="shared" si="14"/>
        <v>0.28563853157993985</v>
      </c>
      <c r="AI24" s="87">
        <f t="shared" si="15"/>
        <v>0.12990317516101141</v>
      </c>
      <c r="AJ24" s="87">
        <f t="shared" si="27"/>
        <v>0</v>
      </c>
      <c r="AK24" s="87">
        <f t="shared" si="28"/>
        <v>0</v>
      </c>
      <c r="AL24" s="87">
        <f t="shared" si="29"/>
        <v>4.0358109580781489</v>
      </c>
      <c r="AM24" s="270">
        <f t="shared" si="30"/>
        <v>-0.11616185173442095</v>
      </c>
      <c r="AN24" s="105">
        <v>-0.14018431908152584</v>
      </c>
      <c r="AP24" s="87">
        <v>-0.11178068719784717</v>
      </c>
      <c r="AR24" s="87">
        <v>-0.11616185173442095</v>
      </c>
      <c r="AT24" s="87">
        <v>-0.11616185173442106</v>
      </c>
      <c r="AV24" s="87">
        <v>-0.14018434853856587</v>
      </c>
      <c r="AX24" s="87">
        <v>-0.11577269517097732</v>
      </c>
      <c r="AZ24" s="87">
        <v>-0.12101522372523055</v>
      </c>
      <c r="BB24" s="87">
        <v>-0.1403890745757097</v>
      </c>
      <c r="BC24" s="87"/>
      <c r="BD24" s="87">
        <v>-0.11178068719784695</v>
      </c>
      <c r="BE24" s="87"/>
      <c r="BF24" s="87">
        <v>-0.1403890745757097</v>
      </c>
      <c r="BG24" s="87"/>
      <c r="BH24" s="87">
        <v>-0.14018433037211797</v>
      </c>
      <c r="BI24" s="87"/>
      <c r="BJ24" s="87">
        <v>-0.11387657971736531</v>
      </c>
      <c r="BK24" s="87"/>
      <c r="BL24" s="87">
        <v>-9.8187333570161517E-2</v>
      </c>
      <c r="BM24" s="87"/>
      <c r="BN24" s="87">
        <v>-9.8187333570161517E-2</v>
      </c>
      <c r="BO24" s="87"/>
      <c r="BP24" s="87">
        <v>-8.9182598278256364E-2</v>
      </c>
      <c r="BQ24" s="87"/>
      <c r="BR24" s="87">
        <v>-8.9182598278256364E-2</v>
      </c>
      <c r="BS24" s="87"/>
      <c r="BT24" s="87">
        <v>-8.9182598278256253E-2</v>
      </c>
      <c r="BU24" s="87"/>
      <c r="BV24" s="87">
        <v>-8.9182598278256253E-2</v>
      </c>
      <c r="BW24" s="87"/>
      <c r="BX24" s="87">
        <v>-8.9182598278256253E-2</v>
      </c>
      <c r="BY24" s="87"/>
      <c r="BZ24" s="87">
        <v>-8.2855557690754922E-2</v>
      </c>
      <c r="CA24" s="87"/>
      <c r="CB24" s="87">
        <v>-8.2855557690754922E-2</v>
      </c>
      <c r="CC24" s="87"/>
      <c r="CD24" s="87">
        <v>-0.14667982025643422</v>
      </c>
      <c r="CE24" s="87"/>
      <c r="CF24" s="87"/>
      <c r="CG24" t="s">
        <v>275</v>
      </c>
      <c r="CH24" s="165">
        <f>$AX$2</f>
        <v>2.5123539448590037E-2</v>
      </c>
      <c r="CI24" s="165">
        <f t="shared" si="31"/>
        <v>1.7780696043856403E-2</v>
      </c>
    </row>
    <row r="25" spans="1:87">
      <c r="A25" s="2">
        <v>33238</v>
      </c>
      <c r="B25" s="103">
        <f>'Quarterly Return'!B29-'Adjusted Quarterly Return'!B$7</f>
        <v>-5.1779622005150849E-2</v>
      </c>
      <c r="C25" s="103">
        <f>'Quarterly Return'!C29-'Adjusted Quarterly Return'!C$7</f>
        <v>-4.8247506511792049E-2</v>
      </c>
      <c r="D25" s="103">
        <f>'Quarterly Return'!D29-'Adjusted Quarterly Return'!D$7</f>
        <v>0.11495924709803282</v>
      </c>
      <c r="E25" s="103">
        <f>'Quarterly Return'!E29-'Adjusted Quarterly Return'!E$7</f>
        <v>-0.11695976408948165</v>
      </c>
      <c r="F25" s="103">
        <f>'Quarterly Return'!F29-'Adjusted Quarterly Return'!F$7</f>
        <v>7.1226813668076552E-2</v>
      </c>
      <c r="G25" s="103">
        <f>'Quarterly Return'!G29-'Adjusted Quarterly Return'!G$7</f>
        <v>0.13269618126297722</v>
      </c>
      <c r="H25" s="103"/>
      <c r="I25" s="103"/>
      <c r="J25" s="103">
        <f>'Quarterly Return'!J29-'Adjusted Quarterly Return'!J$7</f>
        <v>0.14687209835566531</v>
      </c>
      <c r="K25" s="103">
        <f>'Quarterly Return'!K29-'Adjusted Quarterly Return'!K$7</f>
        <v>9.9441170578409524E-2</v>
      </c>
      <c r="L25" s="103">
        <f>'Quarterly Return'!L29-'Adjusted Quarterly Return'!L$7</f>
        <v>8.7274509015113425E-2</v>
      </c>
      <c r="M25" s="175" t="s">
        <v>220</v>
      </c>
      <c r="N25" s="105">
        <f t="shared" si="16"/>
        <v>0.81021028732612999</v>
      </c>
      <c r="O25" s="105">
        <f t="shared" si="17"/>
        <v>0.57661076763449581</v>
      </c>
      <c r="P25" s="105">
        <f t="shared" si="18"/>
        <v>0.33954715733352331</v>
      </c>
      <c r="Q25" s="105">
        <f t="shared" si="19"/>
        <v>0.41597368994824951</v>
      </c>
      <c r="R25" s="105">
        <f t="shared" si="20"/>
        <v>0</v>
      </c>
      <c r="S25" s="105">
        <f t="shared" si="21"/>
        <v>0.11457574614119102</v>
      </c>
      <c r="T25" s="105">
        <f t="shared" si="22"/>
        <v>0.31661502476255082</v>
      </c>
      <c r="U25" s="105">
        <f t="shared" si="23"/>
        <v>0.55305766247441779</v>
      </c>
      <c r="V25" s="105">
        <f t="shared" si="24"/>
        <v>0.49367891571663985</v>
      </c>
      <c r="W25" s="105">
        <f t="shared" si="25"/>
        <v>0.28563853157993985</v>
      </c>
      <c r="X25" s="105">
        <f t="shared" si="26"/>
        <v>0.12990317516101141</v>
      </c>
      <c r="Y25" s="87">
        <f t="shared" si="5"/>
        <v>0.76825790490369827</v>
      </c>
      <c r="Z25" s="87">
        <f t="shared" si="6"/>
        <v>0.54879073586828109</v>
      </c>
      <c r="AA25" s="87">
        <f t="shared" si="7"/>
        <v>0.37858124289486239</v>
      </c>
      <c r="AB25" s="87">
        <f t="shared" si="8"/>
        <v>0.36732150530447111</v>
      </c>
      <c r="AC25" s="87">
        <f t="shared" si="9"/>
        <v>0</v>
      </c>
      <c r="AD25" s="87">
        <f t="shared" si="10"/>
        <v>0.12977951011948338</v>
      </c>
      <c r="AE25" s="87">
        <f t="shared" si="11"/>
        <v>0.31661502476255082</v>
      </c>
      <c r="AF25" s="87">
        <f t="shared" si="12"/>
        <v>0.55305766247441779</v>
      </c>
      <c r="AG25" s="87">
        <f t="shared" si="13"/>
        <v>0.56618657398189243</v>
      </c>
      <c r="AH25" s="87">
        <f t="shared" si="14"/>
        <v>0.31404276152254706</v>
      </c>
      <c r="AI25" s="87">
        <f t="shared" si="15"/>
        <v>0.14124041099269297</v>
      </c>
      <c r="AJ25" s="87">
        <f t="shared" si="27"/>
        <v>0</v>
      </c>
      <c r="AK25" s="87">
        <f t="shared" si="28"/>
        <v>0</v>
      </c>
      <c r="AL25" s="87">
        <f t="shared" si="29"/>
        <v>4.0838733328248971</v>
      </c>
      <c r="AM25" s="270">
        <f t="shared" si="30"/>
        <v>1.1908975729040483E-2</v>
      </c>
      <c r="AN25" s="105">
        <v>-6.7597152715589415E-3</v>
      </c>
      <c r="AP25" s="87">
        <v>-7.3384395287808823E-3</v>
      </c>
      <c r="AR25" s="87">
        <v>1.1908975729040483E-2</v>
      </c>
      <c r="AT25" s="87">
        <v>1.1908975729040261E-2</v>
      </c>
      <c r="AV25" s="87">
        <v>-6.7597152532635763E-3</v>
      </c>
      <c r="AX25" s="87">
        <v>1.1908975729040261E-2</v>
      </c>
      <c r="AZ25" s="87">
        <v>3.6889159444861486E-2</v>
      </c>
      <c r="BB25" s="87">
        <v>4.0173026854020133E-3</v>
      </c>
      <c r="BC25" s="87"/>
      <c r="BD25" s="87">
        <v>-7.3384395287808823E-3</v>
      </c>
      <c r="BE25" s="87"/>
      <c r="BF25" s="87">
        <v>4.0173026854020133E-3</v>
      </c>
      <c r="BG25" s="87"/>
      <c r="BH25" s="87">
        <v>-6.7597152645465508E-3</v>
      </c>
      <c r="BI25" s="87"/>
      <c r="BJ25" s="87">
        <v>1.7495481503260191E-2</v>
      </c>
      <c r="BK25" s="87"/>
      <c r="BL25" s="87">
        <v>5.8967239703053176E-2</v>
      </c>
      <c r="BM25" s="87"/>
      <c r="BN25" s="87">
        <v>5.8967239703053176E-2</v>
      </c>
      <c r="BO25" s="87"/>
      <c r="BP25" s="87">
        <v>6.3297063621083671E-2</v>
      </c>
      <c r="BQ25" s="87"/>
      <c r="BR25" s="87">
        <v>6.3297063621083671E-2</v>
      </c>
      <c r="BS25" s="87"/>
      <c r="BT25" s="87">
        <v>6.3297063621083671E-2</v>
      </c>
      <c r="BU25" s="87"/>
      <c r="BV25" s="87">
        <v>6.3297063621083449E-2</v>
      </c>
      <c r="BW25" s="87"/>
      <c r="BX25" s="87">
        <v>6.3297063621083449E-2</v>
      </c>
      <c r="BY25" s="87"/>
      <c r="BZ25" s="87">
        <v>6.5901784962601573E-2</v>
      </c>
      <c r="CA25" s="87"/>
      <c r="CB25" s="87">
        <v>6.5901784962601573E-2</v>
      </c>
      <c r="CC25" s="87"/>
      <c r="CD25" s="87">
        <v>1.7152316699386327E-2</v>
      </c>
      <c r="CE25" s="87"/>
      <c r="CF25" s="87"/>
      <c r="CG25" t="s">
        <v>276</v>
      </c>
      <c r="CH25" s="165">
        <f>$AX$2</f>
        <v>2.5123539448590037E-2</v>
      </c>
      <c r="CI25" s="165">
        <f t="shared" si="31"/>
        <v>1.7780696043856403E-2</v>
      </c>
    </row>
    <row r="26" spans="1:87">
      <c r="A26" s="2">
        <v>33326</v>
      </c>
      <c r="B26" s="103">
        <f>'Quarterly Return'!B30-'Adjusted Quarterly Return'!B$7</f>
        <v>7.2586844609806578E-3</v>
      </c>
      <c r="C26" s="103">
        <f>'Quarterly Return'!C30-'Adjusted Quarterly Return'!C$7</f>
        <v>-0.10318059444166688</v>
      </c>
      <c r="D26" s="103">
        <f>'Quarterly Return'!D30-'Adjusted Quarterly Return'!D$7</f>
        <v>2.7276310921786701E-2</v>
      </c>
      <c r="E26" s="103">
        <f>'Quarterly Return'!E30-'Adjusted Quarterly Return'!E$7</f>
        <v>-8.249864708844161E-2</v>
      </c>
      <c r="F26" s="103">
        <f>'Quarterly Return'!F30-'Adjusted Quarterly Return'!F$7</f>
        <v>2.0447890523855053E-2</v>
      </c>
      <c r="G26" s="103">
        <f>'Quarterly Return'!G30-'Adjusted Quarterly Return'!G$7</f>
        <v>0.2502836295723736</v>
      </c>
      <c r="H26" s="103"/>
      <c r="I26" s="103"/>
      <c r="J26" s="103">
        <f>'Quarterly Return'!J30-'Adjusted Quarterly Return'!J$7</f>
        <v>0.15037946089725665</v>
      </c>
      <c r="K26" s="103">
        <f>'Quarterly Return'!K30-'Adjusted Quarterly Return'!K$7</f>
        <v>6.9729651888653668E-2</v>
      </c>
      <c r="L26" s="103">
        <f>'Quarterly Return'!L30-'Adjusted Quarterly Return'!L$7</f>
        <v>7.6981289745276807E-2</v>
      </c>
      <c r="M26" s="175" t="s">
        <v>220</v>
      </c>
      <c r="N26" s="105">
        <f t="shared" si="16"/>
        <v>0.76825790490369827</v>
      </c>
      <c r="O26" s="105">
        <f t="shared" si="17"/>
        <v>0.54879073586828109</v>
      </c>
      <c r="P26" s="105">
        <f t="shared" si="18"/>
        <v>0.37858124289486239</v>
      </c>
      <c r="Q26" s="105">
        <f t="shared" si="19"/>
        <v>0.36732150530447111</v>
      </c>
      <c r="R26" s="105">
        <f t="shared" si="20"/>
        <v>0</v>
      </c>
      <c r="S26" s="105">
        <f t="shared" si="21"/>
        <v>0.12977951011948338</v>
      </c>
      <c r="T26" s="105">
        <f t="shared" si="22"/>
        <v>0.31661502476255082</v>
      </c>
      <c r="U26" s="105">
        <f t="shared" si="23"/>
        <v>0.55305766247441779</v>
      </c>
      <c r="V26" s="105">
        <f t="shared" si="24"/>
        <v>0.56618657398189243</v>
      </c>
      <c r="W26" s="105">
        <f t="shared" si="25"/>
        <v>0.31404276152254706</v>
      </c>
      <c r="X26" s="105">
        <f t="shared" si="26"/>
        <v>0.14124041099269297</v>
      </c>
      <c r="Y26" s="87">
        <f t="shared" si="5"/>
        <v>0.77383444662004819</v>
      </c>
      <c r="Z26" s="87">
        <f t="shared" si="6"/>
        <v>0.49216618151731206</v>
      </c>
      <c r="AA26" s="87">
        <f t="shared" si="7"/>
        <v>0.38890754258521909</v>
      </c>
      <c r="AB26" s="87">
        <f t="shared" si="8"/>
        <v>0.33701797807036243</v>
      </c>
      <c r="AC26" s="87">
        <f t="shared" si="9"/>
        <v>0</v>
      </c>
      <c r="AD26" s="87">
        <f t="shared" si="10"/>
        <v>0.16226119695631228</v>
      </c>
      <c r="AE26" s="87">
        <f t="shared" si="11"/>
        <v>0.31661502476255082</v>
      </c>
      <c r="AF26" s="87">
        <f t="shared" si="12"/>
        <v>0.55305766247441779</v>
      </c>
      <c r="AG26" s="87">
        <f t="shared" si="13"/>
        <v>0.65132940574455411</v>
      </c>
      <c r="AH26" s="87">
        <f t="shared" si="14"/>
        <v>0.33594085396166573</v>
      </c>
      <c r="AI26" s="87">
        <f t="shared" si="15"/>
        <v>0.15211327999506344</v>
      </c>
      <c r="AJ26" s="87">
        <f t="shared" si="27"/>
        <v>0</v>
      </c>
      <c r="AK26" s="87">
        <f t="shared" si="28"/>
        <v>0</v>
      </c>
      <c r="AL26" s="87">
        <f t="shared" si="29"/>
        <v>4.1632435726875059</v>
      </c>
      <c r="AM26" s="270">
        <f t="shared" si="30"/>
        <v>1.9435039579865476E-2</v>
      </c>
      <c r="AN26" s="105">
        <v>-8.0092693897061418E-3</v>
      </c>
      <c r="AP26" s="87">
        <v>-1.6992058796687637E-3</v>
      </c>
      <c r="AR26" s="87">
        <v>1.9435039579865476E-2</v>
      </c>
      <c r="AT26" s="87">
        <v>-8.7112713447733414E-3</v>
      </c>
      <c r="AV26" s="87">
        <v>-2.280878726308333E-3</v>
      </c>
      <c r="AX26" s="87">
        <v>1.9435039579865476E-2</v>
      </c>
      <c r="AZ26" s="87">
        <v>-9.2816599411111866E-3</v>
      </c>
      <c r="BB26" s="87">
        <v>6.8574459149439715E-3</v>
      </c>
      <c r="BC26" s="87"/>
      <c r="BD26" s="87">
        <v>-1.6992058796687637E-3</v>
      </c>
      <c r="BE26" s="87"/>
      <c r="BF26" s="87">
        <v>-8.3478960752402243E-3</v>
      </c>
      <c r="BG26" s="87"/>
      <c r="BH26" s="87">
        <v>-2.2808787149745102E-3</v>
      </c>
      <c r="BI26" s="87"/>
      <c r="BJ26" s="87">
        <v>2.2839857286983678E-2</v>
      </c>
      <c r="BK26" s="87"/>
      <c r="BL26" s="87">
        <v>4.4545733874425508E-2</v>
      </c>
      <c r="BM26" s="87"/>
      <c r="BN26" s="87">
        <v>4.4545733874425508E-2</v>
      </c>
      <c r="BO26" s="87"/>
      <c r="BP26" s="87">
        <v>4.9280540179194032E-2</v>
      </c>
      <c r="BQ26" s="87"/>
      <c r="BR26" s="87">
        <v>4.9280540179194032E-2</v>
      </c>
      <c r="BS26" s="87"/>
      <c r="BT26" s="87">
        <v>4.928054017919381E-2</v>
      </c>
      <c r="BU26" s="87"/>
      <c r="BV26" s="87">
        <v>4.9280540179194032E-2</v>
      </c>
      <c r="BW26" s="87"/>
      <c r="BX26" s="87">
        <v>4.9280540179194032E-2</v>
      </c>
      <c r="BY26" s="87"/>
      <c r="BZ26" s="87">
        <v>5.2575266777352025E-2</v>
      </c>
      <c r="CA26" s="87"/>
      <c r="CB26" s="87">
        <v>5.2575266777352025E-2</v>
      </c>
      <c r="CC26" s="87"/>
      <c r="CD26" s="87">
        <v>1.8570363046828131E-2</v>
      </c>
      <c r="CE26" s="87"/>
      <c r="CF26" s="87"/>
      <c r="CG26" t="s">
        <v>277</v>
      </c>
      <c r="CH26" s="165">
        <f>$AX$2</f>
        <v>2.5123539448590037E-2</v>
      </c>
      <c r="CI26" s="165">
        <f t="shared" si="31"/>
        <v>1.8598624728069984E-2</v>
      </c>
    </row>
    <row r="27" spans="1:87">
      <c r="A27" s="2">
        <v>33417</v>
      </c>
      <c r="B27" s="103">
        <f>'Quarterly Return'!B31-'Adjusted Quarterly Return'!B$7</f>
        <v>0.14470895542742601</v>
      </c>
      <c r="C27" s="103">
        <f>'Quarterly Return'!C31-'Adjusted Quarterly Return'!C$7</f>
        <v>0.20365556313303451</v>
      </c>
      <c r="D27" s="103">
        <f>'Quarterly Return'!D31-'Adjusted Quarterly Return'!D$7</f>
        <v>0.30693287157819193</v>
      </c>
      <c r="E27" s="103">
        <f>'Quarterly Return'!E31-'Adjusted Quarterly Return'!E$7</f>
        <v>8.4083887732779708E-2</v>
      </c>
      <c r="F27" s="103">
        <f>'Quarterly Return'!F31-'Adjusted Quarterly Return'!F$7</f>
        <v>3.9870166732407133E-2</v>
      </c>
      <c r="G27" s="103">
        <f>'Quarterly Return'!G31-'Adjusted Quarterly Return'!G$7</f>
        <v>-0.15341480795605134</v>
      </c>
      <c r="H27" s="103"/>
      <c r="I27" s="103"/>
      <c r="J27" s="103">
        <f>'Quarterly Return'!J31-'Adjusted Quarterly Return'!J$7</f>
        <v>0.16774223831489612</v>
      </c>
      <c r="K27" s="103">
        <f>'Quarterly Return'!K31-'Adjusted Quarterly Return'!K$7</f>
        <v>0.11970789107223336</v>
      </c>
      <c r="L27" s="103">
        <f>'Quarterly Return'!L31-'Adjusted Quarterly Return'!L$7</f>
        <v>6.5115375455050375E-2</v>
      </c>
      <c r="M27" s="175" t="s">
        <v>210</v>
      </c>
      <c r="N27" s="105">
        <f t="shared" si="16"/>
        <v>1.0838451760698786</v>
      </c>
      <c r="O27" s="105">
        <f t="shared" si="17"/>
        <v>0.91894526240949614</v>
      </c>
      <c r="P27" s="105">
        <f t="shared" si="18"/>
        <v>0.38993645179045416</v>
      </c>
      <c r="Q27" s="105">
        <f t="shared" si="19"/>
        <v>0.43138077798634278</v>
      </c>
      <c r="R27" s="105">
        <f t="shared" si="20"/>
        <v>0</v>
      </c>
      <c r="S27" s="105">
        <f t="shared" si="21"/>
        <v>4.8506822691921934E-2</v>
      </c>
      <c r="T27" s="105">
        <f t="shared" si="22"/>
        <v>0.25027968257443622</v>
      </c>
      <c r="U27" s="105">
        <f t="shared" si="23"/>
        <v>0.43718423127034478</v>
      </c>
      <c r="V27" s="105">
        <f t="shared" si="24"/>
        <v>0.31333467137973109</v>
      </c>
      <c r="W27" s="105">
        <f t="shared" si="25"/>
        <v>0.20656562506121742</v>
      </c>
      <c r="X27" s="105">
        <f t="shared" si="26"/>
        <v>8.3264871453750125E-2</v>
      </c>
      <c r="Y27" s="87">
        <f t="shared" si="5"/>
        <v>1.2406872793440056</v>
      </c>
      <c r="Z27" s="87">
        <f t="shared" si="6"/>
        <v>1.1060935773139362</v>
      </c>
      <c r="AA27" s="87">
        <f t="shared" si="7"/>
        <v>0.50962076667150946</v>
      </c>
      <c r="AB27" s="87">
        <f t="shared" si="8"/>
        <v>0.46765295089262554</v>
      </c>
      <c r="AC27" s="87">
        <f t="shared" si="9"/>
        <v>0</v>
      </c>
      <c r="AD27" s="87">
        <f t="shared" si="10"/>
        <v>4.10651578040825E-2</v>
      </c>
      <c r="AE27" s="87">
        <f t="shared" si="11"/>
        <v>0.25027968257443622</v>
      </c>
      <c r="AF27" s="87">
        <f t="shared" si="12"/>
        <v>0.43718423127034478</v>
      </c>
      <c r="AG27" s="87">
        <f t="shared" si="13"/>
        <v>0.36589413049862962</v>
      </c>
      <c r="AH27" s="87">
        <f t="shared" si="14"/>
        <v>0.23129316040531342</v>
      </c>
      <c r="AI27" s="87">
        <f t="shared" si="15"/>
        <v>8.8686694820677578E-2</v>
      </c>
      <c r="AJ27" s="87">
        <f t="shared" si="27"/>
        <v>1.6643630389263926</v>
      </c>
      <c r="AK27" s="87">
        <f t="shared" si="28"/>
        <v>4.9935563118534828E-3</v>
      </c>
      <c r="AL27" s="87">
        <f t="shared" si="29"/>
        <v>4.7334640752837069</v>
      </c>
      <c r="AM27" s="270">
        <f t="shared" si="30"/>
        <v>0.1369654435635399</v>
      </c>
      <c r="AN27" s="105">
        <v>0.13781917890328921</v>
      </c>
      <c r="AP27" s="87">
        <v>0.13821927788340327</v>
      </c>
      <c r="AR27" s="87">
        <v>0.1369654435635399</v>
      </c>
      <c r="AT27" s="87">
        <v>0.13810001660658133</v>
      </c>
      <c r="AV27" s="87">
        <v>0.13821927788340349</v>
      </c>
      <c r="AX27" s="87">
        <v>0.11875387635667445</v>
      </c>
      <c r="AZ27" s="87">
        <v>0.13875525760164131</v>
      </c>
      <c r="BB27" s="87">
        <v>0.13055142127186037</v>
      </c>
      <c r="BC27" s="87"/>
      <c r="BD27" s="87">
        <v>0.13821927788340305</v>
      </c>
      <c r="BE27" s="87"/>
      <c r="BF27" s="87">
        <v>0.13768297780975614</v>
      </c>
      <c r="BG27" s="87"/>
      <c r="BH27" s="87">
        <v>0.13821927788340349</v>
      </c>
      <c r="BI27" s="87"/>
      <c r="BJ27" s="87">
        <v>0.12356622637540315</v>
      </c>
      <c r="BK27" s="87"/>
      <c r="BL27" s="87">
        <v>0.15162324360660873</v>
      </c>
      <c r="BM27" s="87"/>
      <c r="BN27" s="87">
        <v>0.15162324360660873</v>
      </c>
      <c r="BO27" s="87"/>
      <c r="BP27" s="87">
        <v>0.14852765229200382</v>
      </c>
      <c r="BQ27" s="87"/>
      <c r="BR27" s="87">
        <v>0.14852765229200382</v>
      </c>
      <c r="BS27" s="87"/>
      <c r="BT27" s="87">
        <v>0.14852765229200382</v>
      </c>
      <c r="BU27" s="87"/>
      <c r="BV27" s="87">
        <v>0.14852765229200382</v>
      </c>
      <c r="BW27" s="87"/>
      <c r="BX27" s="87">
        <v>0.14852765229200382</v>
      </c>
      <c r="BY27" s="87"/>
      <c r="BZ27" s="87">
        <v>0.14609269731778896</v>
      </c>
      <c r="CA27" s="87"/>
      <c r="CB27" s="87">
        <v>0.14609269731778896</v>
      </c>
      <c r="CC27" s="87"/>
      <c r="CD27" s="87">
        <v>0.14820682863941137</v>
      </c>
      <c r="CE27" s="87"/>
      <c r="CF27" s="87"/>
      <c r="CG27" t="s">
        <v>278</v>
      </c>
      <c r="CH27" s="165">
        <f>$AX$2</f>
        <v>2.5123539448590037E-2</v>
      </c>
      <c r="CI27" s="165">
        <f t="shared" si="31"/>
        <v>1.8598624728069984E-2</v>
      </c>
    </row>
    <row r="28" spans="1:87">
      <c r="A28" s="2">
        <v>33511</v>
      </c>
      <c r="B28" s="103">
        <f>'Quarterly Return'!B32-'Adjusted Quarterly Return'!B$7</f>
        <v>0.27927448487177597</v>
      </c>
      <c r="C28" s="103">
        <f>'Quarterly Return'!C32-'Adjusted Quarterly Return'!C$7</f>
        <v>0.11788090951939395</v>
      </c>
      <c r="D28" s="103">
        <f>'Quarterly Return'!D32-'Adjusted Quarterly Return'!D$7</f>
        <v>0.52703071321752282</v>
      </c>
      <c r="E28" s="103">
        <f>'Quarterly Return'!E32-'Adjusted Quarterly Return'!E$7</f>
        <v>0.15470801556489527</v>
      </c>
      <c r="F28" s="103">
        <f>'Quarterly Return'!F32-'Adjusted Quarterly Return'!F$7</f>
        <v>0.2186222987303415</v>
      </c>
      <c r="G28" s="103">
        <f>'Quarterly Return'!G32-'Adjusted Quarterly Return'!G$7</f>
        <v>-0.10891415957591442</v>
      </c>
      <c r="H28" s="103"/>
      <c r="I28" s="103"/>
      <c r="J28" s="103">
        <f>'Quarterly Return'!J32-'Adjusted Quarterly Return'!J$7</f>
        <v>0.17376355970826854</v>
      </c>
      <c r="K28" s="103">
        <f>'Quarterly Return'!K32-'Adjusted Quarterly Return'!K$7</f>
        <v>0.1052801338405276</v>
      </c>
      <c r="L28" s="103">
        <f>'Quarterly Return'!L32-'Adjusted Quarterly Return'!L$7</f>
        <v>5.3872742493092443E-2</v>
      </c>
      <c r="M28" s="175" t="s">
        <v>220</v>
      </c>
      <c r="N28" s="105">
        <f t="shared" si="16"/>
        <v>1.2406872793440056</v>
      </c>
      <c r="O28" s="105">
        <f t="shared" si="17"/>
        <v>1.1060935773139362</v>
      </c>
      <c r="P28" s="105">
        <f t="shared" si="18"/>
        <v>0.50962076667150946</v>
      </c>
      <c r="Q28" s="105">
        <f t="shared" si="19"/>
        <v>0.46765295089262554</v>
      </c>
      <c r="R28" s="105">
        <f t="shared" si="20"/>
        <v>0</v>
      </c>
      <c r="S28" s="105">
        <f t="shared" si="21"/>
        <v>4.10651578040825E-2</v>
      </c>
      <c r="T28" s="105">
        <f t="shared" si="22"/>
        <v>0.25027968257443622</v>
      </c>
      <c r="U28" s="105">
        <f t="shared" si="23"/>
        <v>0.43718423127034478</v>
      </c>
      <c r="V28" s="105">
        <f t="shared" si="24"/>
        <v>0.36589413049862962</v>
      </c>
      <c r="W28" s="105">
        <f t="shared" si="25"/>
        <v>0.23129316040531342</v>
      </c>
      <c r="X28" s="105">
        <f t="shared" si="26"/>
        <v>8.8686694820677578E-2</v>
      </c>
      <c r="Y28" s="87">
        <f t="shared" si="5"/>
        <v>1.5871795801697681</v>
      </c>
      <c r="Z28" s="87">
        <f t="shared" si="6"/>
        <v>1.2364808942212631</v>
      </c>
      <c r="AA28" s="87">
        <f t="shared" si="7"/>
        <v>0.77820656280085587</v>
      </c>
      <c r="AB28" s="87">
        <f t="shared" si="8"/>
        <v>0.54000261089829105</v>
      </c>
      <c r="AC28" s="87">
        <f t="shared" si="9"/>
        <v>0</v>
      </c>
      <c r="AD28" s="87">
        <f t="shared" si="10"/>
        <v>3.6592580653998549E-2</v>
      </c>
      <c r="AE28" s="87">
        <f t="shared" si="11"/>
        <v>0.25027968257443622</v>
      </c>
      <c r="AF28" s="87">
        <f t="shared" si="12"/>
        <v>0.43718423127034478</v>
      </c>
      <c r="AG28" s="87">
        <f t="shared" si="13"/>
        <v>0.42947319709043325</v>
      </c>
      <c r="AH28" s="87">
        <f t="shared" si="14"/>
        <v>0.25564373528918344</v>
      </c>
      <c r="AI28" s="87">
        <f t="shared" si="15"/>
        <v>9.3464490293315425E-2</v>
      </c>
      <c r="AJ28" s="87">
        <f t="shared" si="27"/>
        <v>0</v>
      </c>
      <c r="AK28" s="87">
        <f t="shared" si="28"/>
        <v>0</v>
      </c>
      <c r="AL28" s="87">
        <f t="shared" si="29"/>
        <v>5.6445075652618897</v>
      </c>
      <c r="AM28" s="270">
        <f t="shared" si="30"/>
        <v>0.19246866047537892</v>
      </c>
      <c r="AN28" s="105">
        <v>0.18187738302721823</v>
      </c>
      <c r="AP28" s="87">
        <v>0.19596967091199469</v>
      </c>
      <c r="AR28" s="87">
        <v>0.19246866047537892</v>
      </c>
      <c r="AT28" s="87">
        <v>0.19310052942677336</v>
      </c>
      <c r="AV28" s="87">
        <v>0.19596967091199424</v>
      </c>
      <c r="AX28" s="87">
        <v>0.17329559130437322</v>
      </c>
      <c r="AZ28" s="87">
        <v>0.19310052942677336</v>
      </c>
      <c r="BB28" s="87">
        <v>0.18144029974854647</v>
      </c>
      <c r="BC28" s="87"/>
      <c r="BD28" s="87">
        <v>0.19596967091199469</v>
      </c>
      <c r="BE28" s="87"/>
      <c r="BF28" s="87">
        <v>0.19310052942677336</v>
      </c>
      <c r="BG28" s="87"/>
      <c r="BH28" s="87">
        <v>0.19596967091199446</v>
      </c>
      <c r="BI28" s="87"/>
      <c r="BJ28" s="87">
        <v>0.18397565451156361</v>
      </c>
      <c r="BK28" s="87"/>
      <c r="BL28" s="87">
        <v>0.26353173754240822</v>
      </c>
      <c r="BM28" s="87"/>
      <c r="BN28" s="87">
        <v>0.26353173754240822</v>
      </c>
      <c r="BO28" s="87"/>
      <c r="BP28" s="87">
        <v>0.25851565148771649</v>
      </c>
      <c r="BQ28" s="87"/>
      <c r="BR28" s="87">
        <v>0.25851565148771649</v>
      </c>
      <c r="BS28" s="87"/>
      <c r="BT28" s="87">
        <v>0.25851565148771627</v>
      </c>
      <c r="BU28" s="87"/>
      <c r="BV28" s="87">
        <v>0.25851565148771671</v>
      </c>
      <c r="BW28" s="87"/>
      <c r="BX28" s="87">
        <v>0.25851565148771671</v>
      </c>
      <c r="BY28" s="87"/>
      <c r="BZ28" s="87">
        <v>0.25356365019225113</v>
      </c>
      <c r="CA28" s="87"/>
      <c r="CB28" s="87">
        <v>0.25356365019225113</v>
      </c>
      <c r="CC28" s="87"/>
      <c r="CD28" s="87">
        <v>0.21025902198716229</v>
      </c>
      <c r="CE28" s="87"/>
      <c r="CF28" s="87"/>
      <c r="CI28" s="165"/>
    </row>
    <row r="29" spans="1:87">
      <c r="A29" s="2">
        <v>33603</v>
      </c>
      <c r="B29" s="103">
        <f>'Quarterly Return'!B33-'Adjusted Quarterly Return'!B$7</f>
        <v>6.6785457611083676E-2</v>
      </c>
      <c r="C29" s="103">
        <f>'Quarterly Return'!C33-'Adjusted Quarterly Return'!C$7</f>
        <v>-8.9979686865995057E-2</v>
      </c>
      <c r="D29" s="103">
        <f>'Quarterly Return'!D33-'Adjusted Quarterly Return'!D$7</f>
        <v>0.40281121260109398</v>
      </c>
      <c r="E29" s="103">
        <f>'Quarterly Return'!E33-'Adjusted Quarterly Return'!E$7</f>
        <v>-5.5164931470982267E-2</v>
      </c>
      <c r="F29" s="103">
        <f>'Quarterly Return'!F33-'Adjusted Quarterly Return'!F$7</f>
        <v>2.0203646904123199E-2</v>
      </c>
      <c r="G29" s="103">
        <f>'Quarterly Return'!G33-'Adjusted Quarterly Return'!G$7</f>
        <v>-3.8893683176251623E-2</v>
      </c>
      <c r="H29" s="103"/>
      <c r="I29" s="103"/>
      <c r="J29" s="103">
        <f>'Quarterly Return'!J33-'Adjusted Quarterly Return'!J$7</f>
        <v>0.11180971379027252</v>
      </c>
      <c r="K29" s="103">
        <f>'Quarterly Return'!K33-'Adjusted Quarterly Return'!K$7</f>
        <v>6.1952294396126831E-2</v>
      </c>
      <c r="L29" s="103">
        <f>'Quarterly Return'!L33-'Adjusted Quarterly Return'!L$7</f>
        <v>4.3063443522962611E-2</v>
      </c>
      <c r="M29" s="175" t="s">
        <v>220</v>
      </c>
      <c r="N29" s="105">
        <f t="shared" si="16"/>
        <v>1.5871795801697681</v>
      </c>
      <c r="O29" s="105">
        <f t="shared" si="17"/>
        <v>1.2364808942212631</v>
      </c>
      <c r="P29" s="105">
        <f t="shared" si="18"/>
        <v>0.77820656280085587</v>
      </c>
      <c r="Q29" s="105">
        <f t="shared" si="19"/>
        <v>0.54000261089829105</v>
      </c>
      <c r="R29" s="105">
        <f t="shared" si="20"/>
        <v>0</v>
      </c>
      <c r="S29" s="105">
        <f t="shared" si="21"/>
        <v>3.6592580653998549E-2</v>
      </c>
      <c r="T29" s="105">
        <f t="shared" si="22"/>
        <v>0.25027968257443622</v>
      </c>
      <c r="U29" s="105">
        <f t="shared" si="23"/>
        <v>0.43718423127034478</v>
      </c>
      <c r="V29" s="105">
        <f t="shared" si="24"/>
        <v>0.42947319709043325</v>
      </c>
      <c r="W29" s="105">
        <f t="shared" si="25"/>
        <v>0.25564373528918344</v>
      </c>
      <c r="X29" s="105">
        <f t="shared" si="26"/>
        <v>9.3464490293315425E-2</v>
      </c>
      <c r="Y29" s="87">
        <f t="shared" si="5"/>
        <v>1.6931800947423736</v>
      </c>
      <c r="Z29" s="87">
        <f t="shared" si="6"/>
        <v>1.1252227305434483</v>
      </c>
      <c r="AA29" s="87">
        <f t="shared" si="7"/>
        <v>1.0916768920167979</v>
      </c>
      <c r="AB29" s="87">
        <f t="shared" si="8"/>
        <v>0.51021340387393532</v>
      </c>
      <c r="AC29" s="87">
        <f t="shared" si="9"/>
        <v>0</v>
      </c>
      <c r="AD29" s="87">
        <f t="shared" si="10"/>
        <v>3.5169360415440498E-2</v>
      </c>
      <c r="AE29" s="87">
        <f t="shared" si="11"/>
        <v>0.25027968257443622</v>
      </c>
      <c r="AF29" s="87">
        <f t="shared" si="12"/>
        <v>0.43718423127034478</v>
      </c>
      <c r="AG29" s="87">
        <f t="shared" si="13"/>
        <v>0.47749247233770786</v>
      </c>
      <c r="AH29" s="87">
        <f t="shared" si="14"/>
        <v>0.27148145123834444</v>
      </c>
      <c r="AI29" s="87">
        <f t="shared" si="15"/>
        <v>9.7489393092464099E-2</v>
      </c>
      <c r="AJ29" s="87">
        <f t="shared" si="27"/>
        <v>0</v>
      </c>
      <c r="AK29" s="87">
        <f t="shared" si="28"/>
        <v>0</v>
      </c>
      <c r="AL29" s="87">
        <f t="shared" si="29"/>
        <v>5.9893897121052921</v>
      </c>
      <c r="AM29" s="270">
        <f t="shared" si="30"/>
        <v>6.1100484472005556E-2</v>
      </c>
      <c r="AN29" s="105">
        <v>4.099135005459531E-2</v>
      </c>
      <c r="AP29" s="87">
        <v>4.0713751773244544E-2</v>
      </c>
      <c r="AR29" s="87">
        <v>6.1100484472005556E-2</v>
      </c>
      <c r="AT29" s="87">
        <v>6.7170906043680034E-2</v>
      </c>
      <c r="AV29" s="87">
        <v>7.5827415854057945E-2</v>
      </c>
      <c r="AX29" s="87">
        <v>7.934996278713502E-2</v>
      </c>
      <c r="AZ29" s="87">
        <v>6.7170906043680034E-2</v>
      </c>
      <c r="BB29" s="87">
        <v>5.5540448830873279E-2</v>
      </c>
      <c r="BC29" s="87"/>
      <c r="BD29" s="87">
        <v>7.5827415854057723E-2</v>
      </c>
      <c r="BE29" s="87"/>
      <c r="BF29" s="87">
        <v>6.7170906043680034E-2</v>
      </c>
      <c r="BG29" s="87"/>
      <c r="BH29" s="87">
        <v>7.5827415854057501E-2</v>
      </c>
      <c r="BI29" s="87"/>
      <c r="BJ29" s="87">
        <v>4.0101930895040994E-2</v>
      </c>
      <c r="BK29" s="87"/>
      <c r="BL29" s="87">
        <v>3.8770773073720788E-2</v>
      </c>
      <c r="BM29" s="87"/>
      <c r="BN29" s="87">
        <v>0.20217878929716027</v>
      </c>
      <c r="BO29" s="87"/>
      <c r="BP29" s="87">
        <v>0.20146782189194457</v>
      </c>
      <c r="BQ29" s="87"/>
      <c r="BR29" s="87">
        <v>0.20146782189194457</v>
      </c>
      <c r="BS29" s="87"/>
      <c r="BT29" s="87">
        <v>0.20146782189194501</v>
      </c>
      <c r="BU29" s="87"/>
      <c r="BV29" s="87">
        <v>0.20146782189194457</v>
      </c>
      <c r="BW29" s="87"/>
      <c r="BX29" s="87">
        <v>0.20146782189194457</v>
      </c>
      <c r="BY29" s="87"/>
      <c r="BZ29" s="87">
        <v>0.19893340165337969</v>
      </c>
      <c r="CA29" s="87"/>
      <c r="CB29" s="87">
        <v>0.19893340165337969</v>
      </c>
      <c r="CC29" s="87"/>
      <c r="CD29" s="87">
        <v>9.6912329188112434E-2</v>
      </c>
      <c r="CE29" s="87"/>
      <c r="CF29" s="87"/>
    </row>
    <row r="30" spans="1:87">
      <c r="A30" s="2">
        <v>33694</v>
      </c>
      <c r="B30" s="103">
        <f>'Quarterly Return'!B34-'Adjusted Quarterly Return'!B$7</f>
        <v>4.2377862259362353E-2</v>
      </c>
      <c r="C30" s="103">
        <f>'Quarterly Return'!C34-'Adjusted Quarterly Return'!C$7</f>
        <v>-1.2367504962150389E-2</v>
      </c>
      <c r="D30" s="103">
        <f>'Quarterly Return'!D34-'Adjusted Quarterly Return'!D$7</f>
        <v>0.20375793570981213</v>
      </c>
      <c r="E30" s="103">
        <f>'Quarterly Return'!E34-'Adjusted Quarterly Return'!E$7</f>
        <v>1.5348577642739406E-2</v>
      </c>
      <c r="F30" s="103">
        <f>'Quarterly Return'!F34-'Adjusted Quarterly Return'!F$7</f>
        <v>5.863064803259517E-2</v>
      </c>
      <c r="G30" s="103">
        <f>'Quarterly Return'!G34-'Adjusted Quarterly Return'!G$7</f>
        <v>3.0830973320433289E-2</v>
      </c>
      <c r="H30" s="103"/>
      <c r="I30" s="103"/>
      <c r="J30" s="103">
        <f>'Quarterly Return'!J34-'Adjusted Quarterly Return'!J$7</f>
        <v>0.14676280575548931</v>
      </c>
      <c r="K30" s="103">
        <f>'Quarterly Return'!K34-'Adjusted Quarterly Return'!K$7</f>
        <v>7.6734459340122033E-2</v>
      </c>
      <c r="L30" s="103">
        <f>'Quarterly Return'!L34-'Adjusted Quarterly Return'!L$7</f>
        <v>3.1857552215016585E-2</v>
      </c>
      <c r="M30" s="175" t="s">
        <v>220</v>
      </c>
      <c r="N30" s="105">
        <f t="shared" si="16"/>
        <v>1.6931800947423736</v>
      </c>
      <c r="O30" s="105">
        <f t="shared" si="17"/>
        <v>1.1252227305434483</v>
      </c>
      <c r="P30" s="105">
        <f t="shared" si="18"/>
        <v>1.0916768920167979</v>
      </c>
      <c r="Q30" s="105">
        <f t="shared" si="19"/>
        <v>0.51021340387393532</v>
      </c>
      <c r="R30" s="105">
        <f t="shared" si="20"/>
        <v>0</v>
      </c>
      <c r="S30" s="105">
        <f t="shared" si="21"/>
        <v>3.5169360415440498E-2</v>
      </c>
      <c r="T30" s="105">
        <f t="shared" si="22"/>
        <v>0.25027968257443622</v>
      </c>
      <c r="U30" s="105">
        <f t="shared" si="23"/>
        <v>0.43718423127034478</v>
      </c>
      <c r="V30" s="105">
        <f t="shared" si="24"/>
        <v>0.47749247233770786</v>
      </c>
      <c r="W30" s="105">
        <f t="shared" si="25"/>
        <v>0.27148145123834444</v>
      </c>
      <c r="X30" s="105">
        <f t="shared" si="26"/>
        <v>9.7489393092464099E-2</v>
      </c>
      <c r="Y30" s="87">
        <f t="shared" si="5"/>
        <v>1.7649334475776599</v>
      </c>
      <c r="Z30" s="87">
        <f t="shared" si="6"/>
        <v>1.1113065328399279</v>
      </c>
      <c r="AA30" s="87">
        <f t="shared" si="7"/>
        <v>1.3141147219962439</v>
      </c>
      <c r="AB30" s="87">
        <f t="shared" si="8"/>
        <v>0.51804445391766074</v>
      </c>
      <c r="AC30" s="87">
        <f t="shared" si="9"/>
        <v>0</v>
      </c>
      <c r="AD30" s="87">
        <f t="shared" si="10"/>
        <v>3.6253666028105647E-2</v>
      </c>
      <c r="AE30" s="87">
        <f t="shared" si="11"/>
        <v>0.25027968257443622</v>
      </c>
      <c r="AF30" s="87">
        <f t="shared" si="12"/>
        <v>0.43718423127034478</v>
      </c>
      <c r="AG30" s="87">
        <f t="shared" si="13"/>
        <v>0.5475706073051152</v>
      </c>
      <c r="AH30" s="87">
        <f t="shared" si="14"/>
        <v>0.29231343361999051</v>
      </c>
      <c r="AI30" s="87">
        <f t="shared" si="15"/>
        <v>0.10059516652331756</v>
      </c>
      <c r="AJ30" s="87">
        <f t="shared" si="27"/>
        <v>0</v>
      </c>
      <c r="AK30" s="87">
        <f t="shared" si="28"/>
        <v>0</v>
      </c>
      <c r="AL30" s="87">
        <f t="shared" si="29"/>
        <v>6.3725959436528017</v>
      </c>
      <c r="AM30" s="270">
        <f t="shared" si="30"/>
        <v>6.3980847793724704E-2</v>
      </c>
      <c r="AN30" s="105">
        <v>4.4401931569867825E-2</v>
      </c>
      <c r="AP30" s="87">
        <v>5.3438340562800724E-2</v>
      </c>
      <c r="AR30" s="87">
        <v>6.3980847793724704E-2</v>
      </c>
      <c r="AT30" s="87">
        <v>6.7402160546257139E-2</v>
      </c>
      <c r="AV30" s="87">
        <v>7.2806929723806979E-2</v>
      </c>
      <c r="AX30" s="87">
        <v>7.8088204979554598E-2</v>
      </c>
      <c r="AZ30" s="87">
        <v>6.7402160546257361E-2</v>
      </c>
      <c r="BB30" s="87">
        <v>5.9970690203082766E-2</v>
      </c>
      <c r="BC30" s="87"/>
      <c r="BD30" s="87">
        <v>7.2806929723807201E-2</v>
      </c>
      <c r="BE30" s="87"/>
      <c r="BF30" s="87">
        <v>4.3950205990686664E-2</v>
      </c>
      <c r="BG30" s="87"/>
      <c r="BH30" s="87">
        <v>7.2806929723807423E-2</v>
      </c>
      <c r="BI30" s="87"/>
      <c r="BJ30" s="87">
        <v>4.4401744177178903E-2</v>
      </c>
      <c r="BK30" s="87"/>
      <c r="BL30" s="87">
        <v>4.4401463114545958E-2</v>
      </c>
      <c r="BM30" s="87"/>
      <c r="BN30" s="87">
        <v>4.1939246007238973E-2</v>
      </c>
      <c r="BO30" s="87"/>
      <c r="BP30" s="87">
        <v>0.13721754187089563</v>
      </c>
      <c r="BQ30" s="87"/>
      <c r="BR30" s="87">
        <v>0.13721754187089563</v>
      </c>
      <c r="BS30" s="87"/>
      <c r="BT30" s="87">
        <v>0.13721754187089541</v>
      </c>
      <c r="BU30" s="87"/>
      <c r="BV30" s="87">
        <v>0.13721754187089541</v>
      </c>
      <c r="BW30" s="87"/>
      <c r="BX30" s="87">
        <v>0.13721754187089541</v>
      </c>
      <c r="BY30" s="87"/>
      <c r="BZ30" s="87">
        <v>0.13698350912756774</v>
      </c>
      <c r="CA30" s="87"/>
      <c r="CB30" s="87">
        <v>0.13698350912756774</v>
      </c>
      <c r="CC30" s="87"/>
      <c r="CD30" s="87">
        <v>8.6303937473461767E-2</v>
      </c>
      <c r="CE30" s="87"/>
      <c r="CF30" s="87"/>
      <c r="CG30" t="s">
        <v>279</v>
      </c>
    </row>
    <row r="31" spans="1:87">
      <c r="A31" s="2">
        <v>33785</v>
      </c>
      <c r="B31" s="103">
        <f>'Quarterly Return'!B35-'Adjusted Quarterly Return'!B$7</f>
        <v>-0.11947330993742167</v>
      </c>
      <c r="C31" s="103">
        <f>'Quarterly Return'!C35-'Adjusted Quarterly Return'!C$7</f>
        <v>2.5759463469028077E-2</v>
      </c>
      <c r="D31" s="103">
        <f>'Quarterly Return'!D35-'Adjusted Quarterly Return'!D$7</f>
        <v>0.2305222979332596</v>
      </c>
      <c r="E31" s="103">
        <f>'Quarterly Return'!E35-'Adjusted Quarterly Return'!E$7</f>
        <v>7.9510493182086098E-2</v>
      </c>
      <c r="F31" s="103">
        <f>'Quarterly Return'!F35-'Adjusted Quarterly Return'!F$7</f>
        <v>5.4883737309055894E-2</v>
      </c>
      <c r="G31" s="103">
        <f>'Quarterly Return'!G35-'Adjusted Quarterly Return'!G$7</f>
        <v>4.4606102566229669E-2</v>
      </c>
      <c r="H31" s="103"/>
      <c r="I31" s="103"/>
      <c r="J31" s="103">
        <f>'Quarterly Return'!J35-'Adjusted Quarterly Return'!J$7</f>
        <v>8.509857374089938E-2</v>
      </c>
      <c r="K31" s="103">
        <f>'Quarterly Return'!K35-'Adjusted Quarterly Return'!K$7</f>
        <v>5.3735326226225469E-2</v>
      </c>
      <c r="L31" s="103">
        <f>'Quarterly Return'!L35-'Adjusted Quarterly Return'!L$7</f>
        <v>1.9853472485703308E-2</v>
      </c>
      <c r="M31" s="175" t="s">
        <v>210</v>
      </c>
      <c r="N31" s="105">
        <f t="shared" si="16"/>
        <v>1.6590207255425935</v>
      </c>
      <c r="O31" s="105">
        <f t="shared" si="17"/>
        <v>1.40661163571783</v>
      </c>
      <c r="P31" s="105">
        <f t="shared" si="18"/>
        <v>0.5968681408083284</v>
      </c>
      <c r="Q31" s="105">
        <f t="shared" si="19"/>
        <v>0.66030616464531788</v>
      </c>
      <c r="R31" s="105">
        <f t="shared" si="20"/>
        <v>0</v>
      </c>
      <c r="S31" s="105">
        <f t="shared" si="21"/>
        <v>7.4248449827422486E-2</v>
      </c>
      <c r="T31" s="105">
        <f t="shared" si="22"/>
        <v>0.38309824109642099</v>
      </c>
      <c r="U31" s="105">
        <f t="shared" si="23"/>
        <v>0.66918939768492025</v>
      </c>
      <c r="V31" s="105">
        <f t="shared" si="24"/>
        <v>0.47961528576894891</v>
      </c>
      <c r="W31" s="105">
        <f t="shared" si="25"/>
        <v>0.31618598368806655</v>
      </c>
      <c r="X31" s="105">
        <f t="shared" si="26"/>
        <v>0.12745191887305604</v>
      </c>
      <c r="Y31" s="87">
        <f t="shared" si="5"/>
        <v>1.460812028207237</v>
      </c>
      <c r="Z31" s="87">
        <f t="shared" si="6"/>
        <v>1.4428451967632134</v>
      </c>
      <c r="AA31" s="87">
        <f t="shared" si="7"/>
        <v>0.73445955619061654</v>
      </c>
      <c r="AB31" s="87">
        <f t="shared" si="8"/>
        <v>0.7128074334474388</v>
      </c>
      <c r="AC31" s="87">
        <f t="shared" si="9"/>
        <v>0</v>
      </c>
      <c r="AD31" s="87">
        <f t="shared" si="10"/>
        <v>7.7560383795808055E-2</v>
      </c>
      <c r="AE31" s="87">
        <f t="shared" si="11"/>
        <v>0.38309824109642099</v>
      </c>
      <c r="AF31" s="87">
        <f t="shared" si="12"/>
        <v>0.66918939768492025</v>
      </c>
      <c r="AG31" s="87">
        <f t="shared" si="13"/>
        <v>0.52042986253222034</v>
      </c>
      <c r="AH31" s="87">
        <f t="shared" si="14"/>
        <v>0.33317634066970481</v>
      </c>
      <c r="AI31" s="87">
        <f t="shared" si="15"/>
        <v>0.12998228203765236</v>
      </c>
      <c r="AJ31" s="87">
        <f t="shared" si="27"/>
        <v>1.7822292495183991</v>
      </c>
      <c r="AK31" s="87">
        <f t="shared" si="28"/>
        <v>5.7300923125265584E-3</v>
      </c>
      <c r="AL31" s="87">
        <f t="shared" si="29"/>
        <v>6.4586306301127046</v>
      </c>
      <c r="AM31" s="270">
        <f t="shared" si="30"/>
        <v>1.3500728309252752E-2</v>
      </c>
      <c r="AN31" s="105">
        <v>1.4084905124134517E-2</v>
      </c>
      <c r="AP31" s="87">
        <v>2.4667471936344443E-2</v>
      </c>
      <c r="AR31" s="87">
        <v>1.3500728309252752E-2</v>
      </c>
      <c r="AT31" s="87">
        <v>3.7103755262179128E-2</v>
      </c>
      <c r="AV31" s="87">
        <v>4.4425221567170547E-2</v>
      </c>
      <c r="AX31" s="87">
        <v>1.2911696904633674E-2</v>
      </c>
      <c r="AZ31" s="87">
        <v>3.7103755262178906E-2</v>
      </c>
      <c r="BB31" s="87">
        <v>3.0360472383684778E-2</v>
      </c>
      <c r="BC31" s="87"/>
      <c r="BD31" s="87">
        <v>4.4425221567170547E-2</v>
      </c>
      <c r="BE31" s="87"/>
      <c r="BF31" s="87">
        <v>1.8762405564035411E-2</v>
      </c>
      <c r="BG31" s="87"/>
      <c r="BH31" s="87">
        <v>4.4425221567170547E-2</v>
      </c>
      <c r="BI31" s="87"/>
      <c r="BJ31" s="87">
        <v>1.408490535600615E-2</v>
      </c>
      <c r="BK31" s="87"/>
      <c r="BL31" s="87">
        <v>1.4084905703781292E-2</v>
      </c>
      <c r="BM31" s="87"/>
      <c r="BN31" s="87">
        <v>2.0728633861971879E-2</v>
      </c>
      <c r="BO31" s="87"/>
      <c r="BP31" s="87">
        <v>0.14357598325384768</v>
      </c>
      <c r="BQ31" s="87"/>
      <c r="BR31" s="87">
        <v>0.14357598325384768</v>
      </c>
      <c r="BS31" s="87"/>
      <c r="BT31" s="87">
        <v>0.14357598325384724</v>
      </c>
      <c r="BU31" s="87"/>
      <c r="BV31" s="87">
        <v>0.14357598325384724</v>
      </c>
      <c r="BW31" s="87"/>
      <c r="BX31" s="87">
        <v>0.14357598325384724</v>
      </c>
      <c r="BY31" s="87"/>
      <c r="BZ31" s="87">
        <v>0.14295145890648753</v>
      </c>
      <c r="CA31" s="87"/>
      <c r="CB31" s="87">
        <v>0.14295145890648753</v>
      </c>
      <c r="CC31" s="87"/>
      <c r="CD31" s="87">
        <v>5.513316934710577E-2</v>
      </c>
      <c r="CE31" s="87"/>
      <c r="CF31" s="87"/>
      <c r="CG31" t="s">
        <v>266</v>
      </c>
      <c r="CH31" t="s">
        <v>268</v>
      </c>
    </row>
    <row r="32" spans="1:87">
      <c r="A32" s="2">
        <v>33877</v>
      </c>
      <c r="B32" s="103">
        <f>'Quarterly Return'!B36-'Adjusted Quarterly Return'!B$7</f>
        <v>-0.10379441544448209</v>
      </c>
      <c r="C32" s="103">
        <f>'Quarterly Return'!C36-'Adjusted Quarterly Return'!C$7</f>
        <v>-3.9755986694290979E-2</v>
      </c>
      <c r="D32" s="103">
        <f>'Quarterly Return'!D36-'Adjusted Quarterly Return'!D$7</f>
        <v>0.13050381467169778</v>
      </c>
      <c r="E32" s="103">
        <f>'Quarterly Return'!E36-'Adjusted Quarterly Return'!E$7</f>
        <v>9.8361350060148373E-3</v>
      </c>
      <c r="F32" s="103">
        <f>'Quarterly Return'!F36-'Adjusted Quarterly Return'!F$7</f>
        <v>-6.08054848967398E-2</v>
      </c>
      <c r="G32" s="103">
        <f>'Quarterly Return'!G36-'Adjusted Quarterly Return'!G$7</f>
        <v>9.2042181849839602E-2</v>
      </c>
      <c r="H32" s="103"/>
      <c r="I32" s="103"/>
      <c r="J32" s="103">
        <f>'Quarterly Return'!J36-'Adjusted Quarterly Return'!J$7</f>
        <v>3.0433729973457196E-2</v>
      </c>
      <c r="K32" s="103">
        <f>'Quarterly Return'!K36-'Adjusted Quarterly Return'!K$7</f>
        <v>1.7283495326630108E-2</v>
      </c>
      <c r="L32" s="103">
        <f>'Quarterly Return'!L36-'Adjusted Quarterly Return'!L$7</f>
        <v>1.107900703668592E-2</v>
      </c>
      <c r="M32" s="175" t="s">
        <v>220</v>
      </c>
      <c r="N32" s="105">
        <f t="shared" si="16"/>
        <v>1.460812028207237</v>
      </c>
      <c r="O32" s="105">
        <f t="shared" si="17"/>
        <v>1.4428451967632134</v>
      </c>
      <c r="P32" s="105">
        <f t="shared" si="18"/>
        <v>0.73445955619061654</v>
      </c>
      <c r="Q32" s="105">
        <f t="shared" si="19"/>
        <v>0.7128074334474388</v>
      </c>
      <c r="R32" s="105">
        <f t="shared" si="20"/>
        <v>0</v>
      </c>
      <c r="S32" s="105">
        <f t="shared" si="21"/>
        <v>7.7560383795808055E-2</v>
      </c>
      <c r="T32" s="105">
        <f t="shared" si="22"/>
        <v>0.38309824109642099</v>
      </c>
      <c r="U32" s="105">
        <f t="shared" si="23"/>
        <v>0.66918939768492025</v>
      </c>
      <c r="V32" s="105">
        <f t="shared" si="24"/>
        <v>0.52042986253222034</v>
      </c>
      <c r="W32" s="105">
        <f t="shared" si="25"/>
        <v>0.33317634066970481</v>
      </c>
      <c r="X32" s="105">
        <f t="shared" si="26"/>
        <v>0.12998228203765236</v>
      </c>
      <c r="Y32" s="87">
        <f t="shared" si="5"/>
        <v>1.3091878976651985</v>
      </c>
      <c r="Z32" s="87">
        <f t="shared" si="6"/>
        <v>1.3854834623187735</v>
      </c>
      <c r="AA32" s="87">
        <f t="shared" si="7"/>
        <v>0.83030932999557405</v>
      </c>
      <c r="AB32" s="87">
        <f t="shared" si="8"/>
        <v>0.71981870359611866</v>
      </c>
      <c r="AC32" s="87">
        <f t="shared" si="9"/>
        <v>0</v>
      </c>
      <c r="AD32" s="87">
        <f t="shared" si="10"/>
        <v>8.4699210745485171E-2</v>
      </c>
      <c r="AE32" s="87">
        <f t="shared" si="11"/>
        <v>0.38309824109642099</v>
      </c>
      <c r="AF32" s="87">
        <f t="shared" si="12"/>
        <v>0.66918939768492025</v>
      </c>
      <c r="AG32" s="87">
        <f t="shared" si="13"/>
        <v>0.53626848443864938</v>
      </c>
      <c r="AH32" s="87">
        <f t="shared" si="14"/>
        <v>0.33893479239661339</v>
      </c>
      <c r="AI32" s="87">
        <f t="shared" si="15"/>
        <v>0.131422356654992</v>
      </c>
      <c r="AJ32" s="87">
        <f t="shared" si="27"/>
        <v>0</v>
      </c>
      <c r="AK32" s="87">
        <f t="shared" si="28"/>
        <v>0</v>
      </c>
      <c r="AL32" s="87">
        <f t="shared" si="29"/>
        <v>6.3884118765927473</v>
      </c>
      <c r="AM32" s="270">
        <f t="shared" si="30"/>
        <v>-1.0872080715154886E-2</v>
      </c>
      <c r="AN32" s="105">
        <v>-1.8496012785985338E-2</v>
      </c>
      <c r="AP32" s="87">
        <v>-2.2596451179268673E-3</v>
      </c>
      <c r="AR32" s="87">
        <v>-1.0872080715154886E-2</v>
      </c>
      <c r="AT32" s="87">
        <v>7.6727169181842747E-3</v>
      </c>
      <c r="AV32" s="87">
        <v>-1.943406145326998E-2</v>
      </c>
      <c r="AX32" s="87">
        <v>-1.0296880123213281E-2</v>
      </c>
      <c r="AZ32" s="87">
        <v>7.6727169181842747E-3</v>
      </c>
      <c r="BB32" s="87">
        <v>2.364058175591488E-3</v>
      </c>
      <c r="BC32" s="87"/>
      <c r="BD32" s="87">
        <v>-1.943406145326998E-2</v>
      </c>
      <c r="BE32" s="87"/>
      <c r="BF32" s="87">
        <v>-1.8593396461171197E-2</v>
      </c>
      <c r="BG32" s="87"/>
      <c r="BH32" s="87">
        <v>-1.9434061453270091E-2</v>
      </c>
      <c r="BI32" s="87"/>
      <c r="BJ32" s="87">
        <v>-1.1441880959392248E-2</v>
      </c>
      <c r="BK32" s="87"/>
      <c r="BL32" s="87">
        <v>-1.1441881298413281E-2</v>
      </c>
      <c r="BM32" s="87"/>
      <c r="BN32" s="87">
        <v>-8.7045164471230008E-3</v>
      </c>
      <c r="BO32" s="87"/>
      <c r="BP32" s="87">
        <v>8.2345059091018857E-2</v>
      </c>
      <c r="BQ32" s="87"/>
      <c r="BR32" s="87">
        <v>8.2345059091018857E-2</v>
      </c>
      <c r="BS32" s="87"/>
      <c r="BT32" s="87">
        <v>8.2345059091019079E-2</v>
      </c>
      <c r="BU32" s="87"/>
      <c r="BV32" s="87">
        <v>8.2345059091019523E-2</v>
      </c>
      <c r="BW32" s="87"/>
      <c r="BX32" s="87">
        <v>8.2345059091019523E-2</v>
      </c>
      <c r="BY32" s="87"/>
      <c r="BZ32" s="87">
        <v>8.1925794120807582E-2</v>
      </c>
      <c r="CA32" s="87"/>
      <c r="CB32" s="87">
        <v>8.1925794120807582E-2</v>
      </c>
      <c r="CC32" s="87"/>
      <c r="CD32" s="87">
        <v>2.2441994592386605E-2</v>
      </c>
      <c r="CE32" s="87"/>
      <c r="CF32" s="87"/>
      <c r="CG32" t="s">
        <v>269</v>
      </c>
      <c r="CH32" s="165">
        <f>BJ2</f>
        <v>2.0917588137239287E-2</v>
      </c>
    </row>
    <row r="33" spans="1:86">
      <c r="A33" s="2">
        <v>33969</v>
      </c>
      <c r="B33" s="103">
        <f>'Quarterly Return'!B37-'Adjusted Quarterly Return'!B$7</f>
        <v>-1.6599950313794021E-2</v>
      </c>
      <c r="C33" s="103">
        <f>'Quarterly Return'!C37-'Adjusted Quarterly Return'!C$7</f>
        <v>0.13903510866433039</v>
      </c>
      <c r="D33" s="103">
        <f>'Quarterly Return'!D37-'Adjusted Quarterly Return'!D$7</f>
        <v>-3.279592603697648E-2</v>
      </c>
      <c r="E33" s="103">
        <f>'Quarterly Return'!E37-'Adjusted Quarterly Return'!E$7</f>
        <v>0.25225617022248686</v>
      </c>
      <c r="F33" s="103">
        <f>'Quarterly Return'!F37-'Adjusted Quarterly Return'!F$7</f>
        <v>8.5056962948090467E-2</v>
      </c>
      <c r="G33" s="103">
        <f>'Quarterly Return'!G37-'Adjusted Quarterly Return'!G$7</f>
        <v>9.0779805022167329E-2</v>
      </c>
      <c r="H33" s="103"/>
      <c r="I33" s="103"/>
      <c r="J33" s="103">
        <f>'Quarterly Return'!J37-'Adjusted Quarterly Return'!J$7</f>
        <v>0.10694462973960597</v>
      </c>
      <c r="K33" s="103">
        <f>'Quarterly Return'!K37-'Adjusted Quarterly Return'!K$7</f>
        <v>6.2283475029562232E-2</v>
      </c>
      <c r="L33" s="103">
        <f>'Quarterly Return'!L37-'Adjusted Quarterly Return'!L$7</f>
        <v>6.3539655034281078E-3</v>
      </c>
      <c r="M33" s="175" t="s">
        <v>220</v>
      </c>
      <c r="N33" s="105">
        <f t="shared" si="16"/>
        <v>1.3091878976651985</v>
      </c>
      <c r="O33" s="105">
        <f t="shared" si="17"/>
        <v>1.3854834623187735</v>
      </c>
      <c r="P33" s="105">
        <f t="shared" si="18"/>
        <v>0.83030932999557405</v>
      </c>
      <c r="Q33" s="105">
        <f t="shared" si="19"/>
        <v>0.71981870359611866</v>
      </c>
      <c r="R33" s="105">
        <f t="shared" si="20"/>
        <v>0</v>
      </c>
      <c r="S33" s="105">
        <f t="shared" si="21"/>
        <v>8.4699210745485171E-2</v>
      </c>
      <c r="T33" s="105">
        <f t="shared" si="22"/>
        <v>0.38309824109642099</v>
      </c>
      <c r="U33" s="105">
        <f t="shared" si="23"/>
        <v>0.66918939768492025</v>
      </c>
      <c r="V33" s="105">
        <f t="shared" si="24"/>
        <v>0.53626848443864938</v>
      </c>
      <c r="W33" s="105">
        <f t="shared" si="25"/>
        <v>0.33893479239661339</v>
      </c>
      <c r="X33" s="105">
        <f t="shared" si="26"/>
        <v>0.131422356654992</v>
      </c>
      <c r="Y33" s="87">
        <f t="shared" si="5"/>
        <v>1.2874554436125358</v>
      </c>
      <c r="Z33" s="87">
        <f t="shared" si="6"/>
        <v>1.578114306054897</v>
      </c>
      <c r="AA33" s="87">
        <f t="shared" si="7"/>
        <v>0.80307856662122779</v>
      </c>
      <c r="AB33" s="87">
        <f t="shared" si="8"/>
        <v>0.90139741301979093</v>
      </c>
      <c r="AC33" s="87">
        <f t="shared" si="9"/>
        <v>0</v>
      </c>
      <c r="AD33" s="87">
        <f t="shared" si="10"/>
        <v>9.2388188582491773E-2</v>
      </c>
      <c r="AE33" s="87">
        <f t="shared" si="11"/>
        <v>0.38309824109642099</v>
      </c>
      <c r="AF33" s="87">
        <f t="shared" si="12"/>
        <v>0.66918939768492025</v>
      </c>
      <c r="AG33" s="87">
        <f t="shared" si="13"/>
        <v>0.59361951894796039</v>
      </c>
      <c r="AH33" s="87">
        <f t="shared" si="14"/>
        <v>0.36004482907549773</v>
      </c>
      <c r="AI33" s="87">
        <f t="shared" si="15"/>
        <v>0.13225740977555706</v>
      </c>
      <c r="AJ33" s="87">
        <f t="shared" si="27"/>
        <v>0</v>
      </c>
      <c r="AK33" s="87">
        <f t="shared" si="28"/>
        <v>0</v>
      </c>
      <c r="AL33" s="87">
        <f t="shared" si="29"/>
        <v>6.8006433144712979</v>
      </c>
      <c r="AM33" s="270">
        <f t="shared" si="30"/>
        <v>6.4527999421730042E-2</v>
      </c>
      <c r="AN33" s="105">
        <v>6.1419514147931231E-2</v>
      </c>
      <c r="AP33" s="87">
        <v>6.091831024273997E-2</v>
      </c>
      <c r="AR33" s="87">
        <v>6.4527999421730042E-2</v>
      </c>
      <c r="AT33" s="87">
        <v>6.0463563104265816E-2</v>
      </c>
      <c r="AV33" s="87">
        <v>6.1419291554928757E-2</v>
      </c>
      <c r="AX33" s="87">
        <v>6.4527999421730486E-2</v>
      </c>
      <c r="AZ33" s="87">
        <v>4.2560076164205984E-2</v>
      </c>
      <c r="BB33" s="87">
        <v>6.0710393547833474E-2</v>
      </c>
      <c r="BC33" s="87"/>
      <c r="BD33" s="87">
        <v>6.3801000705630218E-2</v>
      </c>
      <c r="BE33" s="87"/>
      <c r="BF33" s="87">
        <v>6.2889757336543006E-2</v>
      </c>
      <c r="BG33" s="87"/>
      <c r="BH33" s="87">
        <v>6.1419291554928757E-2</v>
      </c>
      <c r="BI33" s="87"/>
      <c r="BJ33" s="87">
        <v>6.4527999421730486E-2</v>
      </c>
      <c r="BK33" s="87"/>
      <c r="BL33" s="87">
        <v>6.4527999421730708E-2</v>
      </c>
      <c r="BM33" s="87"/>
      <c r="BN33" s="87">
        <v>6.1988126830112567E-2</v>
      </c>
      <c r="BO33" s="87"/>
      <c r="BP33" s="87">
        <v>7.6106518784178068E-3</v>
      </c>
      <c r="BQ33" s="87"/>
      <c r="BR33" s="87">
        <v>7.6106518784178068E-3</v>
      </c>
      <c r="BS33" s="87"/>
      <c r="BT33" s="87">
        <v>7.6106518784175847E-3</v>
      </c>
      <c r="BU33" s="87"/>
      <c r="BV33" s="87">
        <v>7.6106518784175847E-3</v>
      </c>
      <c r="BW33" s="87"/>
      <c r="BX33" s="87">
        <v>7.6106518784175847E-3</v>
      </c>
      <c r="BY33" s="87"/>
      <c r="BZ33" s="87">
        <v>9.274290009232411E-3</v>
      </c>
      <c r="CA33" s="87"/>
      <c r="CB33" s="87">
        <v>9.274290009232411E-3</v>
      </c>
      <c r="CC33" s="87"/>
      <c r="CD33" s="87">
        <v>2.9873736688236452E-2</v>
      </c>
      <c r="CE33" s="87"/>
      <c r="CF33" s="87"/>
      <c r="CG33" t="s">
        <v>270</v>
      </c>
      <c r="CH33" s="165">
        <f>BL2</f>
        <v>2.3804148891937781E-2</v>
      </c>
    </row>
    <row r="34" spans="1:86">
      <c r="A34" s="2">
        <v>34059</v>
      </c>
      <c r="B34" s="103">
        <f>'Quarterly Return'!B38-'Adjusted Quarterly Return'!B$7</f>
        <v>-3.7720737687928607E-2</v>
      </c>
      <c r="C34" s="103">
        <f>'Quarterly Return'!C38-'Adjusted Quarterly Return'!C$7</f>
        <v>0.2301431194836891</v>
      </c>
      <c r="D34" s="103">
        <f>'Quarterly Return'!D38-'Adjusted Quarterly Return'!D$7</f>
        <v>0.23601351321794869</v>
      </c>
      <c r="E34" s="103">
        <f>'Quarterly Return'!E38-'Adjusted Quarterly Return'!E$7</f>
        <v>0.21991791120010046</v>
      </c>
      <c r="F34" s="103">
        <f>'Quarterly Return'!F38-'Adjusted Quarterly Return'!F$7</f>
        <v>0.10377090156183251</v>
      </c>
      <c r="G34" s="103">
        <f>'Quarterly Return'!G38-'Adjusted Quarterly Return'!G$7</f>
        <v>3.4443452675845393E-3</v>
      </c>
      <c r="H34" s="103"/>
      <c r="I34" s="103"/>
      <c r="J34" s="103">
        <f>'Quarterly Return'!J38-'Adjusted Quarterly Return'!J$7</f>
        <v>6.5637654902122061E-2</v>
      </c>
      <c r="K34" s="103">
        <f>'Quarterly Return'!K38-'Adjusted Quarterly Return'!K$7</f>
        <v>5.5781912325435293E-2</v>
      </c>
      <c r="L34" s="103">
        <f>'Quarterly Return'!L38-'Adjusted Quarterly Return'!L$7</f>
        <v>1.0307729872733457E-3</v>
      </c>
      <c r="M34" s="175" t="s">
        <v>220</v>
      </c>
      <c r="N34" s="105">
        <f t="shared" si="16"/>
        <v>1.2874554436125358</v>
      </c>
      <c r="O34" s="105">
        <f t="shared" si="17"/>
        <v>1.578114306054897</v>
      </c>
      <c r="P34" s="105">
        <f t="shared" si="18"/>
        <v>0.80307856662122779</v>
      </c>
      <c r="Q34" s="105">
        <f t="shared" si="19"/>
        <v>0.90139741301979093</v>
      </c>
      <c r="R34" s="105">
        <f t="shared" si="20"/>
        <v>0</v>
      </c>
      <c r="S34" s="105">
        <f t="shared" si="21"/>
        <v>9.2388188582491773E-2</v>
      </c>
      <c r="T34" s="105">
        <f t="shared" si="22"/>
        <v>0.38309824109642099</v>
      </c>
      <c r="U34" s="105">
        <f t="shared" si="23"/>
        <v>0.66918939768492025</v>
      </c>
      <c r="V34" s="105">
        <f t="shared" si="24"/>
        <v>0.59361951894796039</v>
      </c>
      <c r="W34" s="105">
        <f t="shared" si="25"/>
        <v>0.36004482907549773</v>
      </c>
      <c r="X34" s="105">
        <f t="shared" si="26"/>
        <v>0.13225740977555706</v>
      </c>
      <c r="Y34" s="87">
        <f t="shared" si="5"/>
        <v>1.2388916745391316</v>
      </c>
      <c r="Z34" s="87">
        <f t="shared" si="6"/>
        <v>1.9413064553522084</v>
      </c>
      <c r="AA34" s="87">
        <f t="shared" si="7"/>
        <v>0.99261596051953815</v>
      </c>
      <c r="AB34" s="87">
        <f t="shared" si="8"/>
        <v>1.0996308492522775</v>
      </c>
      <c r="AC34" s="87">
        <f t="shared" si="9"/>
        <v>0</v>
      </c>
      <c r="AD34" s="87">
        <f t="shared" si="10"/>
        <v>9.2706405402616585E-2</v>
      </c>
      <c r="AE34" s="87">
        <f t="shared" si="11"/>
        <v>0.38309824109642099</v>
      </c>
      <c r="AF34" s="87">
        <f t="shared" si="12"/>
        <v>0.66918939768492025</v>
      </c>
      <c r="AG34" s="87">
        <f t="shared" si="13"/>
        <v>0.6325833120758303</v>
      </c>
      <c r="AH34" s="87">
        <f t="shared" si="14"/>
        <v>0.38012881816421346</v>
      </c>
      <c r="AI34" s="87">
        <f t="shared" si="15"/>
        <v>0.13239373714092045</v>
      </c>
      <c r="AJ34" s="87">
        <f t="shared" si="27"/>
        <v>0</v>
      </c>
      <c r="AK34" s="87">
        <f t="shared" si="28"/>
        <v>0</v>
      </c>
      <c r="AL34" s="87">
        <f t="shared" si="29"/>
        <v>7.5625448512280782</v>
      </c>
      <c r="AM34" s="270">
        <f t="shared" si="30"/>
        <v>0.11203374468052263</v>
      </c>
      <c r="AN34" s="105">
        <v>9.3249009013785633E-2</v>
      </c>
      <c r="AP34" s="87">
        <v>0.10126395864904292</v>
      </c>
      <c r="AR34" s="87">
        <v>0.11203374468052263</v>
      </c>
      <c r="AT34" s="87">
        <v>0.10173620178056009</v>
      </c>
      <c r="AV34" s="87">
        <v>9.3249009014754414E-2</v>
      </c>
      <c r="AX34" s="87">
        <v>9.3030174466474547E-2</v>
      </c>
      <c r="AZ34" s="87">
        <v>9.2410442457548481E-2</v>
      </c>
      <c r="BB34" s="87">
        <v>0.10147982451016269</v>
      </c>
      <c r="BC34" s="87"/>
      <c r="BD34" s="87">
        <v>9.32015232450083E-2</v>
      </c>
      <c r="BE34" s="87"/>
      <c r="BF34" s="87">
        <v>9.3201523245008522E-2</v>
      </c>
      <c r="BG34" s="87"/>
      <c r="BH34" s="87">
        <v>9.3249009014754192E-2</v>
      </c>
      <c r="BI34" s="87"/>
      <c r="BJ34" s="87">
        <v>0.11203374468052218</v>
      </c>
      <c r="BK34" s="87"/>
      <c r="BL34" s="87">
        <v>0.11203374468052218</v>
      </c>
      <c r="BM34" s="87"/>
      <c r="BN34" s="87">
        <v>0.11272483678355605</v>
      </c>
      <c r="BO34" s="87"/>
      <c r="BP34" s="87">
        <v>0.16750838016084946</v>
      </c>
      <c r="BQ34" s="87"/>
      <c r="BR34" s="87">
        <v>0.16750838016084946</v>
      </c>
      <c r="BS34" s="87"/>
      <c r="BT34" s="87">
        <v>0.16750838016084924</v>
      </c>
      <c r="BU34" s="87"/>
      <c r="BV34" s="87">
        <v>0.16750838016084924</v>
      </c>
      <c r="BW34" s="87"/>
      <c r="BX34" s="87">
        <v>0.16750838016084924</v>
      </c>
      <c r="BY34" s="87"/>
      <c r="BZ34" s="87">
        <v>0.16535884675705126</v>
      </c>
      <c r="CA34" s="87"/>
      <c r="CB34" s="87">
        <v>0.16535884675705126</v>
      </c>
      <c r="CC34" s="87"/>
      <c r="CD34" s="87">
        <v>0.12434926953665348</v>
      </c>
      <c r="CE34" s="87"/>
      <c r="CF34" s="87"/>
      <c r="CG34" t="s">
        <v>271</v>
      </c>
      <c r="CH34" s="165">
        <f>BN2</f>
        <v>2.7183107210295716E-2</v>
      </c>
    </row>
    <row r="35" spans="1:86">
      <c r="A35" s="2">
        <v>34150</v>
      </c>
      <c r="B35" s="103">
        <f>'Quarterly Return'!B39-'Adjusted Quarterly Return'!B$7</f>
        <v>0.24976084489726647</v>
      </c>
      <c r="C35" s="103">
        <f>'Quarterly Return'!C39-'Adjusted Quarterly Return'!C$7</f>
        <v>0.24456058160076871</v>
      </c>
      <c r="D35" s="103">
        <f>'Quarterly Return'!D39-'Adjusted Quarterly Return'!D$7</f>
        <v>0.46475916171837672</v>
      </c>
      <c r="E35" s="103">
        <f>'Quarterly Return'!E39-'Adjusted Quarterly Return'!E$7</f>
        <v>0.28584303287228258</v>
      </c>
      <c r="F35" s="103">
        <f>'Quarterly Return'!F39-'Adjusted Quarterly Return'!F$7</f>
        <v>0.16827882436538083</v>
      </c>
      <c r="G35" s="103">
        <f>'Quarterly Return'!G39-'Adjusted Quarterly Return'!G$7</f>
        <v>-6.0540509030693052E-3</v>
      </c>
      <c r="H35" s="103"/>
      <c r="I35" s="103"/>
      <c r="J35" s="103">
        <f>'Quarterly Return'!J39-'Adjusted Quarterly Return'!J$7</f>
        <v>9.1541087694096329E-2</v>
      </c>
      <c r="K35" s="103">
        <f>'Quarterly Return'!K39-'Adjusted Quarterly Return'!K$7</f>
        <v>5.0846010065926497E-2</v>
      </c>
      <c r="L35" s="103">
        <f>'Quarterly Return'!L39-'Adjusted Quarterly Return'!L$7</f>
        <v>-1.4042984611520176E-3</v>
      </c>
      <c r="M35" s="175" t="s">
        <v>210</v>
      </c>
      <c r="N35" s="105">
        <f t="shared" si="16"/>
        <v>1.9688081210498254</v>
      </c>
      <c r="O35" s="105">
        <f t="shared" si="17"/>
        <v>1.6692669168787562</v>
      </c>
      <c r="P35" s="105">
        <f t="shared" si="18"/>
        <v>0.70832077304821939</v>
      </c>
      <c r="Q35" s="105">
        <f t="shared" si="19"/>
        <v>0.78360452001453218</v>
      </c>
      <c r="R35" s="105">
        <f t="shared" si="20"/>
        <v>0</v>
      </c>
      <c r="S35" s="105">
        <f t="shared" si="21"/>
        <v>8.8112793737269587E-2</v>
      </c>
      <c r="T35" s="105">
        <f t="shared" si="22"/>
        <v>0.45463381898611072</v>
      </c>
      <c r="U35" s="105">
        <f t="shared" si="23"/>
        <v>0.79414651088919552</v>
      </c>
      <c r="V35" s="105">
        <f t="shared" si="24"/>
        <v>0.56917340155151441</v>
      </c>
      <c r="W35" s="105">
        <f t="shared" si="25"/>
        <v>0.37522709804821591</v>
      </c>
      <c r="X35" s="105">
        <f t="shared" si="26"/>
        <v>0.15125089702456157</v>
      </c>
      <c r="Y35" s="87">
        <f t="shared" si="5"/>
        <v>2.4605393008038297</v>
      </c>
      <c r="Z35" s="87">
        <f t="shared" si="6"/>
        <v>2.0775038049175469</v>
      </c>
      <c r="AA35" s="87">
        <f t="shared" si="7"/>
        <v>1.0375193417578226</v>
      </c>
      <c r="AB35" s="87">
        <f t="shared" si="8"/>
        <v>1.0075924125879152</v>
      </c>
      <c r="AC35" s="87">
        <f t="shared" si="9"/>
        <v>0</v>
      </c>
      <c r="AD35" s="87">
        <f t="shared" si="10"/>
        <v>8.7579354398772513E-2</v>
      </c>
      <c r="AE35" s="87">
        <f t="shared" si="11"/>
        <v>0.45463381898611072</v>
      </c>
      <c r="AF35" s="87">
        <f t="shared" si="12"/>
        <v>0.79414651088919552</v>
      </c>
      <c r="AG35" s="87">
        <f t="shared" si="13"/>
        <v>0.62127615381608869</v>
      </c>
      <c r="AH35" s="87">
        <f t="shared" si="14"/>
        <v>0.39430589885258388</v>
      </c>
      <c r="AI35" s="87">
        <f t="shared" si="15"/>
        <v>0.15103849562262212</v>
      </c>
      <c r="AJ35" s="87">
        <f t="shared" si="27"/>
        <v>1.8905325949764766</v>
      </c>
      <c r="AK35" s="87">
        <f t="shared" si="28"/>
        <v>6.2388404576868076E-3</v>
      </c>
      <c r="AL35" s="87">
        <f t="shared" si="29"/>
        <v>9.0798962521747999</v>
      </c>
      <c r="AM35" s="270">
        <f t="shared" si="30"/>
        <v>0.20064031761746448</v>
      </c>
      <c r="AN35" s="105">
        <v>0.20100679951760525</v>
      </c>
      <c r="AP35" s="87">
        <v>0.2099576587943297</v>
      </c>
      <c r="AR35" s="87">
        <v>0.20064031761746448</v>
      </c>
      <c r="AT35" s="87">
        <v>0.2008715327948376</v>
      </c>
      <c r="AV35" s="87">
        <v>0.20100679951760525</v>
      </c>
      <c r="AX35" s="87">
        <v>0.20989888483027475</v>
      </c>
      <c r="AZ35" s="87">
        <v>0.21058526884616424</v>
      </c>
      <c r="BB35" s="87">
        <v>0.20087153279483783</v>
      </c>
      <c r="BC35" s="87"/>
      <c r="BD35" s="87">
        <v>0.20100680609767263</v>
      </c>
      <c r="BE35" s="87"/>
      <c r="BF35" s="87">
        <v>0.20100680609767285</v>
      </c>
      <c r="BG35" s="87"/>
      <c r="BH35" s="87">
        <v>0.20100679951760503</v>
      </c>
      <c r="BI35" s="87"/>
      <c r="BJ35" s="87">
        <v>0.2163730736935412</v>
      </c>
      <c r="BK35" s="87"/>
      <c r="BL35" s="87">
        <v>0.21637307369354142</v>
      </c>
      <c r="BM35" s="87"/>
      <c r="BN35" s="87">
        <v>0.22072029386665171</v>
      </c>
      <c r="BO35" s="87"/>
      <c r="BP35" s="87">
        <v>0.33563194366337679</v>
      </c>
      <c r="BQ35" s="87"/>
      <c r="BR35" s="87">
        <v>0.33563194366337679</v>
      </c>
      <c r="BS35" s="87"/>
      <c r="BT35" s="87">
        <v>0.33563194366337745</v>
      </c>
      <c r="BU35" s="87"/>
      <c r="BV35" s="87">
        <v>0.33563194366337701</v>
      </c>
      <c r="BW35" s="87"/>
      <c r="BX35" s="87">
        <v>0.33563194366337701</v>
      </c>
      <c r="BY35" s="87"/>
      <c r="BZ35" s="87">
        <v>0.33037193470570325</v>
      </c>
      <c r="CA35" s="87"/>
      <c r="CB35" s="87">
        <v>0.33037193470570325</v>
      </c>
      <c r="CC35" s="87"/>
      <c r="CD35" s="87">
        <v>0.26953217872628965</v>
      </c>
      <c r="CE35" s="87"/>
      <c r="CF35" s="87"/>
      <c r="CG35" t="s">
        <v>272</v>
      </c>
      <c r="CH35" s="165">
        <f>BP2</f>
        <v>3.1403277146864042E-2</v>
      </c>
    </row>
    <row r="36" spans="1:86">
      <c r="A36" s="2">
        <v>34242</v>
      </c>
      <c r="B36" s="103">
        <f>'Quarterly Return'!B40-'Adjusted Quarterly Return'!B$7</f>
        <v>0.28800186499736824</v>
      </c>
      <c r="C36" s="103">
        <f>'Quarterly Return'!C40-'Adjusted Quarterly Return'!C$7</f>
        <v>0.15952906319748855</v>
      </c>
      <c r="D36" s="103">
        <f>'Quarterly Return'!D40-'Adjusted Quarterly Return'!D$7</f>
        <v>0.67778073454276633</v>
      </c>
      <c r="E36" s="103">
        <f>'Quarterly Return'!E40-'Adjusted Quarterly Return'!E$7</f>
        <v>0.1277037019207648</v>
      </c>
      <c r="F36" s="103">
        <f>'Quarterly Return'!F40-'Adjusted Quarterly Return'!F$7</f>
        <v>0.27335277446565437</v>
      </c>
      <c r="G36" s="103">
        <f>'Quarterly Return'!G40-'Adjusted Quarterly Return'!G$7</f>
        <v>-0.17515440967044715</v>
      </c>
      <c r="H36" s="103"/>
      <c r="I36" s="103"/>
      <c r="J36" s="103">
        <f>'Quarterly Return'!J40-'Adjusted Quarterly Return'!J$7</f>
        <v>8.9513953991676082E-2</v>
      </c>
      <c r="K36" s="103">
        <f>'Quarterly Return'!K40-'Adjusted Quarterly Return'!K$7</f>
        <v>5.1280418076113291E-2</v>
      </c>
      <c r="L36" s="103">
        <f>'Quarterly Return'!L40-'Adjusted Quarterly Return'!L$7</f>
        <v>-4.2225614556361951E-3</v>
      </c>
      <c r="M36" s="175" t="s">
        <v>220</v>
      </c>
      <c r="N36" s="105">
        <f t="shared" si="16"/>
        <v>2.4605393008038297</v>
      </c>
      <c r="O36" s="105">
        <f t="shared" si="17"/>
        <v>2.0775038049175469</v>
      </c>
      <c r="P36" s="105">
        <f t="shared" si="18"/>
        <v>1.0375193417578226</v>
      </c>
      <c r="Q36" s="105">
        <f t="shared" si="19"/>
        <v>1.0075924125879152</v>
      </c>
      <c r="R36" s="105">
        <f t="shared" si="20"/>
        <v>0</v>
      </c>
      <c r="S36" s="105">
        <f t="shared" si="21"/>
        <v>8.7579354398772513E-2</v>
      </c>
      <c r="T36" s="105">
        <f t="shared" si="22"/>
        <v>0.45463381898611072</v>
      </c>
      <c r="U36" s="105">
        <f t="shared" si="23"/>
        <v>0.79414651088919552</v>
      </c>
      <c r="V36" s="105">
        <f t="shared" si="24"/>
        <v>0.62127615381608869</v>
      </c>
      <c r="W36" s="105">
        <f t="shared" si="25"/>
        <v>0.39430589885258388</v>
      </c>
      <c r="X36" s="105">
        <f t="shared" si="26"/>
        <v>0.15103849562262212</v>
      </c>
      <c r="Y36" s="87">
        <f t="shared" si="5"/>
        <v>3.1691792083346533</v>
      </c>
      <c r="Z36" s="87">
        <f t="shared" si="6"/>
        <v>2.4089260407052615</v>
      </c>
      <c r="AA36" s="87">
        <f t="shared" si="7"/>
        <v>1.740729963316767</v>
      </c>
      <c r="AB36" s="87">
        <f t="shared" si="8"/>
        <v>1.1362656937026665</v>
      </c>
      <c r="AC36" s="87">
        <f t="shared" si="9"/>
        <v>0</v>
      </c>
      <c r="AD36" s="87">
        <f t="shared" si="10"/>
        <v>7.2239444279736637E-2</v>
      </c>
      <c r="AE36" s="87">
        <f t="shared" si="11"/>
        <v>0.45463381898611072</v>
      </c>
      <c r="AF36" s="87">
        <f t="shared" si="12"/>
        <v>0.79414651088919552</v>
      </c>
      <c r="AG36" s="87">
        <f t="shared" si="13"/>
        <v>0.67688903886490748</v>
      </c>
      <c r="AH36" s="87">
        <f t="shared" si="14"/>
        <v>0.41452607019562204</v>
      </c>
      <c r="AI36" s="87">
        <f t="shared" si="15"/>
        <v>0.15040072629268877</v>
      </c>
      <c r="AJ36" s="87">
        <f t="shared" si="27"/>
        <v>0</v>
      </c>
      <c r="AK36" s="87">
        <f t="shared" si="28"/>
        <v>0</v>
      </c>
      <c r="AL36" s="87">
        <f t="shared" si="29"/>
        <v>11.017936515567609</v>
      </c>
      <c r="AM36" s="270">
        <f t="shared" si="30"/>
        <v>0.21344299643606757</v>
      </c>
      <c r="AN36" s="105">
        <v>0.19362913476850196</v>
      </c>
      <c r="AP36" s="87">
        <v>0.20981126741833944</v>
      </c>
      <c r="AR36" s="87">
        <v>0.21344299643606757</v>
      </c>
      <c r="AT36" s="87">
        <v>0.21320936075565422</v>
      </c>
      <c r="AV36" s="87">
        <v>0.19362913476850196</v>
      </c>
      <c r="AX36" s="87">
        <v>0.21800880989222171</v>
      </c>
      <c r="AZ36" s="87">
        <v>0.21800880989222149</v>
      </c>
      <c r="BB36" s="87">
        <v>0.21320936075565422</v>
      </c>
      <c r="BC36" s="87"/>
      <c r="BD36" s="87">
        <v>0.21307271303939967</v>
      </c>
      <c r="BE36" s="87"/>
      <c r="BF36" s="87">
        <v>0.21307271303939945</v>
      </c>
      <c r="BG36" s="87"/>
      <c r="BH36" s="87">
        <v>0.19362913476850196</v>
      </c>
      <c r="BI36" s="87"/>
      <c r="BJ36" s="87">
        <v>0.19307844384047113</v>
      </c>
      <c r="BK36" s="87"/>
      <c r="BL36" s="87">
        <v>0.22426318810703716</v>
      </c>
      <c r="BM36" s="87"/>
      <c r="BN36" s="87">
        <v>0.23636871664269643</v>
      </c>
      <c r="BO36" s="87"/>
      <c r="BP36" s="87">
        <v>0.50069238379096936</v>
      </c>
      <c r="BQ36" s="87"/>
      <c r="BR36" s="87">
        <v>0.50069238379096936</v>
      </c>
      <c r="BS36" s="87"/>
      <c r="BT36" s="87">
        <v>0.50069238379096892</v>
      </c>
      <c r="BU36" s="87"/>
      <c r="BV36" s="87">
        <v>0.50069238379096914</v>
      </c>
      <c r="BW36" s="87"/>
      <c r="BX36" s="87">
        <v>0.50069238379096914</v>
      </c>
      <c r="BY36" s="87"/>
      <c r="BZ36" s="87">
        <v>0.49390347120146161</v>
      </c>
      <c r="CA36" s="87"/>
      <c r="CB36" s="87">
        <v>0.49390347120146161</v>
      </c>
      <c r="CC36" s="87"/>
      <c r="CD36" s="87">
        <v>0.36698788778231095</v>
      </c>
      <c r="CE36" s="87"/>
      <c r="CF36" s="87"/>
      <c r="CG36" t="s">
        <v>273</v>
      </c>
      <c r="CH36" s="165">
        <f>BR2</f>
        <v>1.65375912102067E-2</v>
      </c>
    </row>
    <row r="37" spans="1:86">
      <c r="A37" s="2">
        <v>34334</v>
      </c>
      <c r="B37" s="103">
        <f>'Quarterly Return'!B41-'Adjusted Quarterly Return'!B$7</f>
        <v>0.13494029871441382</v>
      </c>
      <c r="C37" s="103">
        <f>'Quarterly Return'!C41-'Adjusted Quarterly Return'!C$7</f>
        <v>5.6685927023192251E-2</v>
      </c>
      <c r="D37" s="103">
        <f>'Quarterly Return'!D41-'Adjusted Quarterly Return'!D$7</f>
        <v>0.41797931669651922</v>
      </c>
      <c r="E37" s="103">
        <f>'Quarterly Return'!E41-'Adjusted Quarterly Return'!E$7</f>
        <v>-4.386618822884529E-2</v>
      </c>
      <c r="F37" s="103">
        <f>'Quarterly Return'!F41-'Adjusted Quarterly Return'!F$7</f>
        <v>0.12044957298088151</v>
      </c>
      <c r="G37" s="103">
        <f>'Quarterly Return'!G41-'Adjusted Quarterly Return'!G$7</f>
        <v>-0.17811766022691666</v>
      </c>
      <c r="H37" s="103"/>
      <c r="I37" s="103"/>
      <c r="J37" s="103">
        <f>'Quarterly Return'!J41-'Adjusted Quarterly Return'!J$7</f>
        <v>-1.3738873590315864E-2</v>
      </c>
      <c r="K37" s="103">
        <f>'Quarterly Return'!K41-'Adjusted Quarterly Return'!K$7</f>
        <v>-2.5894941459325457E-2</v>
      </c>
      <c r="L37" s="103">
        <f>'Quarterly Return'!L41-'Adjusted Quarterly Return'!L$7</f>
        <v>-7.2662196450830469E-3</v>
      </c>
      <c r="M37" s="175" t="s">
        <v>220</v>
      </c>
      <c r="N37" s="105">
        <f t="shared" si="16"/>
        <v>3.1691792083346533</v>
      </c>
      <c r="O37" s="105">
        <f t="shared" si="17"/>
        <v>2.4089260407052615</v>
      </c>
      <c r="P37" s="105">
        <f t="shared" si="18"/>
        <v>1.740729963316767</v>
      </c>
      <c r="Q37" s="105">
        <f t="shared" si="19"/>
        <v>1.1362656937026665</v>
      </c>
      <c r="R37" s="105">
        <f t="shared" si="20"/>
        <v>0</v>
      </c>
      <c r="S37" s="105">
        <f t="shared" si="21"/>
        <v>7.2239444279736637E-2</v>
      </c>
      <c r="T37" s="105">
        <f t="shared" si="22"/>
        <v>0.45463381898611072</v>
      </c>
      <c r="U37" s="105">
        <f t="shared" si="23"/>
        <v>0.79414651088919552</v>
      </c>
      <c r="V37" s="105">
        <f t="shared" si="24"/>
        <v>0.67688903886490748</v>
      </c>
      <c r="W37" s="105">
        <f t="shared" si="25"/>
        <v>0.41452607019562204</v>
      </c>
      <c r="X37" s="105">
        <f t="shared" si="26"/>
        <v>0.15040072629268877</v>
      </c>
      <c r="Y37" s="87">
        <f t="shared" ref="Y37:Y68" si="32">N37*(1+B37)</f>
        <v>3.5968291973868411</v>
      </c>
      <c r="Z37" s="87">
        <f t="shared" ref="Z37:Z68" si="33">O37*(1+C37)</f>
        <v>2.5454782464529475</v>
      </c>
      <c r="AA37" s="87">
        <f t="shared" ref="AA37:AA68" si="34">P37*(1+D37)</f>
        <v>2.4683190839370659</v>
      </c>
      <c r="AB37" s="87">
        <f t="shared" ref="AB37:AB68" si="35">Q37*(1+E37)</f>
        <v>1.0864220489047258</v>
      </c>
      <c r="AC37" s="87">
        <f t="shared" ref="AC37:AC68" si="36">R37*(1+F37)</f>
        <v>0</v>
      </c>
      <c r="AD37" s="87">
        <f t="shared" ref="AD37:AD68" si="37">S37*(1+G37)</f>
        <v>5.9372323488537229E-2</v>
      </c>
      <c r="AE37" s="87">
        <f t="shared" ref="AE37:AE68" si="38">T37*(1+H37)</f>
        <v>0.45463381898611072</v>
      </c>
      <c r="AF37" s="87">
        <f t="shared" ref="AF37:AF68" si="39">U37*(1+I37)</f>
        <v>0.79414651088919552</v>
      </c>
      <c r="AG37" s="87">
        <f t="shared" ref="AG37:AG68" si="40">V37*(1+J37)</f>
        <v>0.66758934592527208</v>
      </c>
      <c r="AH37" s="87">
        <f t="shared" ref="AH37:AH68" si="41">W37*(1+K37)</f>
        <v>0.40379194187454215</v>
      </c>
      <c r="AI37" s="87">
        <f t="shared" ref="AI37:AI68" si="42">X37*(1+L37)</f>
        <v>0.14930788158066607</v>
      </c>
      <c r="AJ37" s="87">
        <f t="shared" si="27"/>
        <v>0</v>
      </c>
      <c r="AK37" s="87">
        <f t="shared" si="28"/>
        <v>0</v>
      </c>
      <c r="AL37" s="87">
        <f t="shared" si="29"/>
        <v>12.225890399425905</v>
      </c>
      <c r="AM37" s="270">
        <f t="shared" si="30"/>
        <v>0.10963521909493101</v>
      </c>
      <c r="AN37" s="105">
        <v>7.7214078545920106E-2</v>
      </c>
      <c r="AP37" s="87">
        <v>7.681572461003161E-2</v>
      </c>
      <c r="AR37" s="87">
        <v>0.10963521909493101</v>
      </c>
      <c r="AT37" s="87">
        <v>7.7047891441107019E-2</v>
      </c>
      <c r="AV37" s="87">
        <v>7.7214078545920106E-2</v>
      </c>
      <c r="AX37" s="87">
        <v>0.11351291285692566</v>
      </c>
      <c r="AZ37" s="87">
        <v>0.11351291285692566</v>
      </c>
      <c r="BB37" s="87">
        <v>7.7047891441106797E-2</v>
      </c>
      <c r="BC37" s="87"/>
      <c r="BD37" s="87">
        <v>7.7047891441107019E-2</v>
      </c>
      <c r="BE37" s="87"/>
      <c r="BF37" s="87">
        <v>7.7047891441106797E-2</v>
      </c>
      <c r="BG37" s="87"/>
      <c r="BH37" s="87">
        <v>7.7214078545919884E-2</v>
      </c>
      <c r="BI37" s="87"/>
      <c r="BJ37" s="87">
        <v>7.7214280734241747E-2</v>
      </c>
      <c r="BK37" s="87"/>
      <c r="BL37" s="87">
        <v>7.6561303681279336E-2</v>
      </c>
      <c r="BM37" s="87"/>
      <c r="BN37" s="87">
        <v>7.6540636407092411E-2</v>
      </c>
      <c r="BO37" s="87"/>
      <c r="BP37" s="87">
        <v>0.32894070115387208</v>
      </c>
      <c r="BQ37" s="87"/>
      <c r="BR37" s="87">
        <v>0.32894070115387208</v>
      </c>
      <c r="BS37" s="87"/>
      <c r="BT37" s="87">
        <v>0.32894070115387186</v>
      </c>
      <c r="BU37" s="87"/>
      <c r="BV37" s="87">
        <v>0.32894070115387208</v>
      </c>
      <c r="BW37" s="87"/>
      <c r="BX37" s="87">
        <v>0.32894070115387208</v>
      </c>
      <c r="BY37" s="87"/>
      <c r="BZ37" s="87">
        <v>0.32530998257535093</v>
      </c>
      <c r="CA37" s="87"/>
      <c r="CB37" s="87">
        <v>0.32530998257535093</v>
      </c>
      <c r="CC37" s="87"/>
      <c r="CD37" s="87">
        <v>0.23735364995555419</v>
      </c>
      <c r="CE37" s="87"/>
      <c r="CF37" s="87"/>
      <c r="CG37" t="s">
        <v>274</v>
      </c>
      <c r="CH37" s="165">
        <f>BT2</f>
        <v>1.7186742517662897E-2</v>
      </c>
    </row>
    <row r="38" spans="1:86">
      <c r="A38" s="2">
        <v>34424</v>
      </c>
      <c r="B38" s="103">
        <f>'Quarterly Return'!B42-'Adjusted Quarterly Return'!B$7</f>
        <v>8.9426949670166844E-2</v>
      </c>
      <c r="C38" s="103">
        <f>'Quarterly Return'!C42-'Adjusted Quarterly Return'!C$7</f>
        <v>-8.3938562795751903E-2</v>
      </c>
      <c r="D38" s="103">
        <f>'Quarterly Return'!D42-'Adjusted Quarterly Return'!D$7</f>
        <v>0.14912809005252145</v>
      </c>
      <c r="E38" s="103">
        <f>'Quarterly Return'!E42-'Adjusted Quarterly Return'!E$7</f>
        <v>-0.1158236295079023</v>
      </c>
      <c r="F38" s="103">
        <f>'Quarterly Return'!F42-'Adjusted Quarterly Return'!F$7</f>
        <v>-1.3516551455706224E-2</v>
      </c>
      <c r="G38" s="103">
        <f>'Quarterly Return'!G42-'Adjusted Quarterly Return'!G$7</f>
        <v>-0.15574835119001507</v>
      </c>
      <c r="H38" s="103"/>
      <c r="I38" s="103"/>
      <c r="J38" s="103">
        <f>'Quarterly Return'!J42-'Adjusted Quarterly Return'!J$7</f>
        <v>-8.5023130465906455E-2</v>
      </c>
      <c r="K38" s="103">
        <f>'Quarterly Return'!K42-'Adjusted Quarterly Return'!K$7</f>
        <v>-7.4093980869808659E-2</v>
      </c>
      <c r="L38" s="103">
        <f>'Quarterly Return'!L42-'Adjusted Quarterly Return'!L$7</f>
        <v>-8.7965975189432805E-3</v>
      </c>
      <c r="M38" s="175" t="s">
        <v>220</v>
      </c>
      <c r="N38" s="105">
        <f t="shared" ref="N38:N69" si="43">IF($M38="Yes",$AL37*CI$7,Y37)</f>
        <v>3.5968291973868411</v>
      </c>
      <c r="O38" s="105">
        <f t="shared" ref="O38:O69" si="44">IF($M38="Yes",$AL37*CJ$7,Z37)</f>
        <v>2.5454782464529475</v>
      </c>
      <c r="P38" s="105">
        <f t="shared" ref="P38:P69" si="45">IF($M38="Yes",$AL37*CK$7,AA37)</f>
        <v>2.4683190839370659</v>
      </c>
      <c r="Q38" s="105">
        <f t="shared" ref="Q38:Q69" si="46">IF($M38="Yes",$AL37*CL$7,AB37)</f>
        <v>1.0864220489047258</v>
      </c>
      <c r="R38" s="105">
        <f t="shared" ref="R38:R69" si="47">IF($M38="Yes",$AL37*CM$7,AC37)</f>
        <v>0</v>
      </c>
      <c r="S38" s="105">
        <f t="shared" ref="S38:S69" si="48">IF($M38="Yes",$AL37*CN$7,AD37)</f>
        <v>5.9372323488537229E-2</v>
      </c>
      <c r="T38" s="105">
        <f t="shared" ref="T38:T69" si="49">IF($M38="Yes",$AL37*CO$7,AE37)</f>
        <v>0.45463381898611072</v>
      </c>
      <c r="U38" s="105">
        <f t="shared" ref="U38:U69" si="50">IF($M38="Yes",$AL37*CP$7,AF37)</f>
        <v>0.79414651088919552</v>
      </c>
      <c r="V38" s="105">
        <f t="shared" ref="V38:V69" si="51">IF($M38="Yes",$AL37*CQ$7,AG37)</f>
        <v>0.66758934592527208</v>
      </c>
      <c r="W38" s="105">
        <f t="shared" ref="W38:W69" si="52">IF($M38="Yes",$AL37*CR$7,AH37)</f>
        <v>0.40379194187454215</v>
      </c>
      <c r="X38" s="105">
        <f t="shared" ref="X38:X69" si="53">IF($M38="Yes",$AL37*CS$7,AI37)</f>
        <v>0.14930788158066607</v>
      </c>
      <c r="Y38" s="87">
        <f t="shared" si="32"/>
        <v>3.9184826609937411</v>
      </c>
      <c r="Z38" s="87">
        <f t="shared" si="33"/>
        <v>2.3318144608178364</v>
      </c>
      <c r="AA38" s="87">
        <f t="shared" si="34"/>
        <v>2.8364147945647895</v>
      </c>
      <c r="AB38" s="87">
        <f t="shared" si="35"/>
        <v>0.96058870402316876</v>
      </c>
      <c r="AC38" s="87">
        <f t="shared" si="36"/>
        <v>0</v>
      </c>
      <c r="AD38" s="87">
        <f t="shared" si="37"/>
        <v>5.0125181998877354E-2</v>
      </c>
      <c r="AE38" s="87">
        <f t="shared" si="38"/>
        <v>0.45463381898611072</v>
      </c>
      <c r="AF38" s="87">
        <f t="shared" si="39"/>
        <v>0.79414651088919552</v>
      </c>
      <c r="AG38" s="87">
        <f t="shared" si="40"/>
        <v>0.61082880986901855</v>
      </c>
      <c r="AH38" s="87">
        <f t="shared" si="41"/>
        <v>0.37387338945790694</v>
      </c>
      <c r="AI38" s="87">
        <f t="shared" si="42"/>
        <v>0.14799448023999492</v>
      </c>
      <c r="AJ38" s="87">
        <f t="shared" ref="AJ38:AJ69" si="54">ABS(N38-Y37)+ABS(O38-Z37)+ABS(P38-AA37)+ABS(Q38-AB37)+ABS(R38-AC37)+ABS(S38-AD37)+ABS(T38-AE37)+ABS(U38-AF37)+ABS(V38-AG37)+ABS(W38-AH37)+ABS(X38-AI37)</f>
        <v>0</v>
      </c>
      <c r="AK38" s="87">
        <f t="shared" ref="AK38:AK69" si="55">IF($M38="Yes",AL37*$CI$10+$CI$11*AJ38,0)</f>
        <v>0</v>
      </c>
      <c r="AL38" s="87">
        <f t="shared" ref="AL38:AL69" si="56">SUM(Y38:AI38)-AK38</f>
        <v>12.478902811840637</v>
      </c>
      <c r="AM38" s="270">
        <f t="shared" ref="AM38:AM69" si="57">AL38/AL37-1</f>
        <v>2.0694804562178426E-2</v>
      </c>
      <c r="AN38" s="105">
        <v>-5.7627950627449076E-3</v>
      </c>
      <c r="AP38" s="87">
        <v>4.1862439885163027E-3</v>
      </c>
      <c r="AR38" s="87">
        <v>2.0694804562178426E-2</v>
      </c>
      <c r="AT38" s="87">
        <v>3.9697831050875543E-3</v>
      </c>
      <c r="AV38" s="87">
        <v>-5.7627950627450186E-3</v>
      </c>
      <c r="AX38" s="87">
        <v>1.8097681618894024E-2</v>
      </c>
      <c r="AZ38" s="87">
        <v>1.8097681618894024E-2</v>
      </c>
      <c r="BB38" s="87">
        <v>3.9697831050877763E-3</v>
      </c>
      <c r="BC38" s="87"/>
      <c r="BD38" s="87">
        <v>3.9697831050877763E-3</v>
      </c>
      <c r="BE38" s="87"/>
      <c r="BF38" s="87">
        <v>-5.7627158689194102E-3</v>
      </c>
      <c r="BG38" s="87"/>
      <c r="BH38" s="87">
        <v>-5.7627950627449076E-3</v>
      </c>
      <c r="BI38" s="87"/>
      <c r="BJ38" s="87">
        <v>-5.7627951590794035E-3</v>
      </c>
      <c r="BK38" s="87"/>
      <c r="BL38" s="87">
        <v>-5.7624838526514344E-3</v>
      </c>
      <c r="BM38" s="87"/>
      <c r="BN38" s="87">
        <v>-5.7624739933751501E-3</v>
      </c>
      <c r="BO38" s="87"/>
      <c r="BP38" s="87">
        <v>-9.2900140024780864E-3</v>
      </c>
      <c r="BQ38" s="87"/>
      <c r="BR38" s="87">
        <v>0.1166044782998612</v>
      </c>
      <c r="BS38" s="87"/>
      <c r="BT38" s="87">
        <v>0.11660447829986142</v>
      </c>
      <c r="BU38" s="87"/>
      <c r="BV38" s="87">
        <v>0.1166044782998612</v>
      </c>
      <c r="BW38" s="87"/>
      <c r="BX38" s="87">
        <v>0.1166044782998612</v>
      </c>
      <c r="BY38" s="87"/>
      <c r="BZ38" s="87">
        <v>0.11505402746575899</v>
      </c>
      <c r="CA38" s="87"/>
      <c r="CB38" s="87">
        <v>0.11505402746575899</v>
      </c>
      <c r="CC38" s="87"/>
      <c r="CD38" s="87">
        <v>7.8129956613909091E-2</v>
      </c>
      <c r="CE38" s="87"/>
      <c r="CF38" s="87"/>
      <c r="CG38" t="s">
        <v>275</v>
      </c>
      <c r="CH38" s="165">
        <f>BV2</f>
        <v>1.7780696043856403E-2</v>
      </c>
    </row>
    <row r="39" spans="1:86">
      <c r="A39" s="2">
        <v>34515</v>
      </c>
      <c r="B39" s="103">
        <f>'Quarterly Return'!B43-'Adjusted Quarterly Return'!B$7</f>
        <v>-3.4951773050755475E-2</v>
      </c>
      <c r="C39" s="103">
        <f>'Quarterly Return'!C43-'Adjusted Quarterly Return'!C$7</f>
        <v>-0.1484618197989534</v>
      </c>
      <c r="D39" s="103">
        <f>'Quarterly Return'!D43-'Adjusted Quarterly Return'!D$7</f>
        <v>0.15409130887050523</v>
      </c>
      <c r="E39" s="103">
        <f>'Quarterly Return'!E43-'Adjusted Quarterly Return'!E$7</f>
        <v>-0.23778089970128208</v>
      </c>
      <c r="F39" s="103">
        <f>'Quarterly Return'!F43-'Adjusted Quarterly Return'!F$7</f>
        <v>-9.9579821019232392E-2</v>
      </c>
      <c r="G39" s="103">
        <f>'Quarterly Return'!G43-'Adjusted Quarterly Return'!G$7</f>
        <v>-0.24809076104190042</v>
      </c>
      <c r="H39" s="103"/>
      <c r="I39" s="103"/>
      <c r="J39" s="103">
        <f>'Quarterly Return'!J43-'Adjusted Quarterly Return'!J$7</f>
        <v>-0.11607821921861647</v>
      </c>
      <c r="K39" s="103">
        <f>'Quarterly Return'!K43-'Adjusted Quarterly Return'!K$7</f>
        <v>-0.10322686511493472</v>
      </c>
      <c r="L39" s="103">
        <f>'Quarterly Return'!L43-'Adjusted Quarterly Return'!L$7</f>
        <v>-8.0694153288066034E-3</v>
      </c>
      <c r="M39" s="175" t="s">
        <v>210</v>
      </c>
      <c r="N39" s="105">
        <f t="shared" si="43"/>
        <v>3.2487166266198964</v>
      </c>
      <c r="O39" s="105">
        <f t="shared" si="44"/>
        <v>2.7544457629719954</v>
      </c>
      <c r="P39" s="105">
        <f t="shared" si="45"/>
        <v>1.1687951953159241</v>
      </c>
      <c r="Q39" s="105">
        <f t="shared" si="46"/>
        <v>1.2930203840830707</v>
      </c>
      <c r="R39" s="105">
        <f t="shared" si="47"/>
        <v>0</v>
      </c>
      <c r="S39" s="105">
        <f t="shared" si="48"/>
        <v>0.14539430987289839</v>
      </c>
      <c r="T39" s="105">
        <f t="shared" si="49"/>
        <v>0.75018811176800293</v>
      </c>
      <c r="U39" s="105">
        <f t="shared" si="50"/>
        <v>1.3104156501153603</v>
      </c>
      <c r="V39" s="105">
        <f t="shared" si="51"/>
        <v>0.939189082613202</v>
      </c>
      <c r="W39" s="105">
        <f t="shared" si="52"/>
        <v>0.61915963224367621</v>
      </c>
      <c r="X39" s="105">
        <f t="shared" si="53"/>
        <v>0.24957805623681276</v>
      </c>
      <c r="Y39" s="87">
        <f t="shared" si="32"/>
        <v>3.1351682203800619</v>
      </c>
      <c r="Z39" s="87">
        <f t="shared" si="33"/>
        <v>2.3455157324636566</v>
      </c>
      <c r="AA39" s="87">
        <f t="shared" si="34"/>
        <v>1.3488963767637125</v>
      </c>
      <c r="AB39" s="87">
        <f t="shared" si="35"/>
        <v>0.98556483382370097</v>
      </c>
      <c r="AC39" s="87">
        <f t="shared" si="36"/>
        <v>0</v>
      </c>
      <c r="AD39" s="87">
        <f t="shared" si="37"/>
        <v>0.10932332488536914</v>
      </c>
      <c r="AE39" s="87">
        <f t="shared" si="38"/>
        <v>0.75018811176800293</v>
      </c>
      <c r="AF39" s="87">
        <f t="shared" si="39"/>
        <v>1.3104156501153603</v>
      </c>
      <c r="AG39" s="87">
        <f t="shared" si="40"/>
        <v>0.83016968639389543</v>
      </c>
      <c r="AH39" s="87">
        <f t="shared" si="41"/>
        <v>0.5552457244014456</v>
      </c>
      <c r="AI39" s="87">
        <f t="shared" si="42"/>
        <v>0.24756410724408168</v>
      </c>
      <c r="AJ39" s="87">
        <f t="shared" si="54"/>
        <v>4.6747712672456201</v>
      </c>
      <c r="AK39" s="87">
        <f t="shared" si="55"/>
        <v>1.4182708730482177E-2</v>
      </c>
      <c r="AL39" s="87">
        <f t="shared" si="56"/>
        <v>11.603869059508803</v>
      </c>
      <c r="AM39" s="270">
        <f t="shared" si="57"/>
        <v>-7.0121048743288283E-2</v>
      </c>
      <c r="AN39" s="105">
        <v>-6.938583370956819E-2</v>
      </c>
      <c r="AP39" s="87">
        <v>-5.0818208301451673E-2</v>
      </c>
      <c r="AR39" s="87">
        <v>-7.0121048743288283E-2</v>
      </c>
      <c r="AT39" s="87">
        <v>-6.9608617220926483E-2</v>
      </c>
      <c r="AV39" s="87">
        <v>-6.9385833709568079E-2</v>
      </c>
      <c r="AX39" s="87">
        <v>-3.08513684373386E-2</v>
      </c>
      <c r="AZ39" s="87">
        <v>-3.0851368437338933E-2</v>
      </c>
      <c r="BB39" s="87">
        <v>-6.9608617220926594E-2</v>
      </c>
      <c r="BC39" s="87"/>
      <c r="BD39" s="87">
        <v>-6.9608617220926483E-2</v>
      </c>
      <c r="BE39" s="87"/>
      <c r="BF39" s="87">
        <v>-6.9385833685915443E-2</v>
      </c>
      <c r="BG39" s="87"/>
      <c r="BH39" s="87">
        <v>-6.9385833709567968E-2</v>
      </c>
      <c r="BI39" s="87"/>
      <c r="BJ39" s="87">
        <v>-6.9385833709596612E-2</v>
      </c>
      <c r="BK39" s="87"/>
      <c r="BL39" s="87">
        <v>-6.938583361661943E-2</v>
      </c>
      <c r="BM39" s="87"/>
      <c r="BN39" s="87">
        <v>-6.9385833613674786E-2</v>
      </c>
      <c r="BO39" s="87"/>
      <c r="BP39" s="87">
        <v>-5.7053793744963333E-2</v>
      </c>
      <c r="BQ39" s="87"/>
      <c r="BR39" s="87">
        <v>0.1194428918826318</v>
      </c>
      <c r="BS39" s="87"/>
      <c r="BT39" s="87">
        <v>0.1194428918826318</v>
      </c>
      <c r="BU39" s="87"/>
      <c r="BV39" s="87">
        <v>0.11944289188263157</v>
      </c>
      <c r="BW39" s="87"/>
      <c r="BX39" s="87">
        <v>0.11944289188263157</v>
      </c>
      <c r="BY39" s="87"/>
      <c r="BZ39" s="87">
        <v>0.11814339016822117</v>
      </c>
      <c r="CA39" s="87"/>
      <c r="CB39" s="87">
        <v>0.11814339016822117</v>
      </c>
      <c r="CC39" s="87"/>
      <c r="CD39" s="87">
        <v>6.3154252235810615E-2</v>
      </c>
      <c r="CE39" s="87"/>
      <c r="CF39" s="87"/>
      <c r="CG39" t="s">
        <v>276</v>
      </c>
      <c r="CH39" s="165">
        <f>BX2</f>
        <v>1.7780696043856403E-2</v>
      </c>
    </row>
    <row r="40" spans="1:86">
      <c r="A40" s="2">
        <v>34607</v>
      </c>
      <c r="B40" s="103">
        <f>'Quarterly Return'!B44-'Adjusted Quarterly Return'!B$7</f>
        <v>-0.16683752844937516</v>
      </c>
      <c r="C40" s="103">
        <f>'Quarterly Return'!C44-'Adjusted Quarterly Return'!C$7</f>
        <v>-0.16689795401195279</v>
      </c>
      <c r="D40" s="103">
        <f>'Quarterly Return'!D44-'Adjusted Quarterly Return'!D$7</f>
        <v>-0.28659546728448693</v>
      </c>
      <c r="E40" s="103">
        <f>'Quarterly Return'!E44-'Adjusted Quarterly Return'!E$7</f>
        <v>-0.22295102403661066</v>
      </c>
      <c r="F40" s="103">
        <f>'Quarterly Return'!F44-'Adjusted Quarterly Return'!F$7</f>
        <v>-0.17705634170854584</v>
      </c>
      <c r="G40" s="103">
        <f>'Quarterly Return'!G44-'Adjusted Quarterly Return'!G$7</f>
        <v>-0.14130718670787557</v>
      </c>
      <c r="H40" s="103"/>
      <c r="I40" s="103"/>
      <c r="J40" s="103">
        <f>'Quarterly Return'!J44-'Adjusted Quarterly Return'!J$7</f>
        <v>-0.12031675730334354</v>
      </c>
      <c r="K40" s="103">
        <f>'Quarterly Return'!K44-'Adjusted Quarterly Return'!K$7</f>
        <v>-0.10871561233837145</v>
      </c>
      <c r="L40" s="103">
        <f>'Quarterly Return'!L44-'Adjusted Quarterly Return'!L$7</f>
        <v>-4.5025795165252597E-3</v>
      </c>
      <c r="M40" s="175" t="s">
        <v>220</v>
      </c>
      <c r="N40" s="105">
        <f t="shared" si="43"/>
        <v>3.1351682203800619</v>
      </c>
      <c r="O40" s="105">
        <f t="shared" si="44"/>
        <v>2.3455157324636566</v>
      </c>
      <c r="P40" s="105">
        <f t="shared" si="45"/>
        <v>1.3488963767637125</v>
      </c>
      <c r="Q40" s="105">
        <f t="shared" si="46"/>
        <v>0.98556483382370097</v>
      </c>
      <c r="R40" s="105">
        <f t="shared" si="47"/>
        <v>0</v>
      </c>
      <c r="S40" s="105">
        <f t="shared" si="48"/>
        <v>0.10932332488536914</v>
      </c>
      <c r="T40" s="105">
        <f t="shared" si="49"/>
        <v>0.75018811176800293</v>
      </c>
      <c r="U40" s="105">
        <f t="shared" si="50"/>
        <v>1.3104156501153603</v>
      </c>
      <c r="V40" s="105">
        <f t="shared" si="51"/>
        <v>0.83016968639389543</v>
      </c>
      <c r="W40" s="105">
        <f t="shared" si="52"/>
        <v>0.5552457244014456</v>
      </c>
      <c r="X40" s="105">
        <f t="shared" si="53"/>
        <v>0.24756410724408168</v>
      </c>
      <c r="Y40" s="87">
        <f t="shared" si="32"/>
        <v>2.6121045032188266</v>
      </c>
      <c r="Z40" s="87">
        <f t="shared" si="33"/>
        <v>1.9540539556126253</v>
      </c>
      <c r="AA40" s="87">
        <f t="shared" si="34"/>
        <v>0.962308789346765</v>
      </c>
      <c r="AB40" s="87">
        <f t="shared" si="35"/>
        <v>0.76583214486823492</v>
      </c>
      <c r="AC40" s="87">
        <f t="shared" si="36"/>
        <v>0</v>
      </c>
      <c r="AD40" s="87">
        <f t="shared" si="37"/>
        <v>9.387515340426654E-2</v>
      </c>
      <c r="AE40" s="87">
        <f t="shared" si="38"/>
        <v>0.75018811176800293</v>
      </c>
      <c r="AF40" s="87">
        <f t="shared" si="39"/>
        <v>1.3104156501153603</v>
      </c>
      <c r="AG40" s="87">
        <f t="shared" si="40"/>
        <v>0.73028636171544825</v>
      </c>
      <c r="AH40" s="87">
        <f t="shared" si="41"/>
        <v>0.49488184547487979</v>
      </c>
      <c r="AI40" s="87">
        <f t="shared" si="42"/>
        <v>0.24644943016577761</v>
      </c>
      <c r="AJ40" s="87">
        <f t="shared" si="54"/>
        <v>0</v>
      </c>
      <c r="AK40" s="87">
        <f t="shared" si="55"/>
        <v>0</v>
      </c>
      <c r="AL40" s="87">
        <f t="shared" si="56"/>
        <v>9.9203959456901867</v>
      </c>
      <c r="AM40" s="270">
        <f t="shared" si="57"/>
        <v>-0.14507860310945964</v>
      </c>
      <c r="AN40" s="105">
        <v>-0.14683097653125454</v>
      </c>
      <c r="AP40" s="87">
        <v>-0.15597600681242285</v>
      </c>
      <c r="AR40" s="87">
        <v>-0.14507860310945964</v>
      </c>
      <c r="AT40" s="87">
        <v>-0.14554946803901203</v>
      </c>
      <c r="AV40" s="87">
        <v>-0.14683097653125476</v>
      </c>
      <c r="AX40" s="87">
        <v>-0.18583920985629243</v>
      </c>
      <c r="AZ40" s="87">
        <v>-0.18583920985629221</v>
      </c>
      <c r="BB40" s="87">
        <v>-0.14554946803901192</v>
      </c>
      <c r="BC40" s="87"/>
      <c r="BD40" s="87">
        <v>-0.14554946803901192</v>
      </c>
      <c r="BE40" s="87"/>
      <c r="BF40" s="87">
        <v>-0.14575401844979741</v>
      </c>
      <c r="BG40" s="87"/>
      <c r="BH40" s="87">
        <v>-0.14683097653125454</v>
      </c>
      <c r="BI40" s="87"/>
      <c r="BJ40" s="87">
        <v>-0.14683097653125443</v>
      </c>
      <c r="BK40" s="87"/>
      <c r="BL40" s="87">
        <v>-0.14575401851340686</v>
      </c>
      <c r="BM40" s="87"/>
      <c r="BN40" s="87">
        <v>-0.14575401851610958</v>
      </c>
      <c r="BO40" s="87"/>
      <c r="BP40" s="87">
        <v>-0.14826295742327666</v>
      </c>
      <c r="BQ40" s="87"/>
      <c r="BR40" s="87">
        <v>-0.26865016780493378</v>
      </c>
      <c r="BS40" s="87"/>
      <c r="BT40" s="87">
        <v>-0.268650167804934</v>
      </c>
      <c r="BU40" s="87"/>
      <c r="BV40" s="87">
        <v>-0.26865016780493378</v>
      </c>
      <c r="BW40" s="87"/>
      <c r="BX40" s="87">
        <v>-0.26865016780493378</v>
      </c>
      <c r="BY40" s="87"/>
      <c r="BZ40" s="87">
        <v>-0.26790960185803159</v>
      </c>
      <c r="CA40" s="87"/>
      <c r="CB40" s="87">
        <v>-0.26790960185803159</v>
      </c>
      <c r="CC40" s="87"/>
      <c r="CD40" s="87">
        <v>-0.24150686959945677</v>
      </c>
      <c r="CE40" s="87"/>
      <c r="CF40" s="87"/>
      <c r="CG40" t="s">
        <v>277</v>
      </c>
      <c r="CH40" s="165">
        <f>BZ2</f>
        <v>1.8598624728069984E-2</v>
      </c>
    </row>
    <row r="41" spans="1:86">
      <c r="A41" s="2">
        <v>34698</v>
      </c>
      <c r="B41" s="103">
        <f>'Quarterly Return'!B45-'Adjusted Quarterly Return'!B$7</f>
        <v>-9.4844909911410702E-2</v>
      </c>
      <c r="C41" s="103">
        <f>'Quarterly Return'!C45-'Adjusted Quarterly Return'!C$7</f>
        <v>-4.0881648365063861E-2</v>
      </c>
      <c r="D41" s="103">
        <f>'Quarterly Return'!D45-'Adjusted Quarterly Return'!D$7</f>
        <v>-0.24435667647448459</v>
      </c>
      <c r="E41" s="103">
        <f>'Quarterly Return'!E45-'Adjusted Quarterly Return'!E$7</f>
        <v>-0.14436169669960924</v>
      </c>
      <c r="F41" s="103">
        <f>'Quarterly Return'!F45-'Adjusted Quarterly Return'!F$7</f>
        <v>-8.2698371104149723E-2</v>
      </c>
      <c r="G41" s="103">
        <f>'Quarterly Return'!G45-'Adjusted Quarterly Return'!G$7</f>
        <v>-0.10353303860786443</v>
      </c>
      <c r="H41" s="103"/>
      <c r="I41" s="103"/>
      <c r="J41" s="103">
        <f>'Quarterly Return'!J45-'Adjusted Quarterly Return'!J$7</f>
        <v>-5.0014944328563321E-2</v>
      </c>
      <c r="K41" s="103">
        <f>'Quarterly Return'!K45-'Adjusted Quarterly Return'!K$7</f>
        <v>-2.8617600544713614E-2</v>
      </c>
      <c r="L41" s="103">
        <f>'Quarterly Return'!L45-'Adjusted Quarterly Return'!L$7</f>
        <v>4.3081779727204977E-3</v>
      </c>
      <c r="M41" s="175" t="s">
        <v>220</v>
      </c>
      <c r="N41" s="105">
        <f t="shared" si="43"/>
        <v>2.6121045032188266</v>
      </c>
      <c r="O41" s="105">
        <f t="shared" si="44"/>
        <v>1.9540539556126253</v>
      </c>
      <c r="P41" s="105">
        <f t="shared" si="45"/>
        <v>0.962308789346765</v>
      </c>
      <c r="Q41" s="105">
        <f t="shared" si="46"/>
        <v>0.76583214486823492</v>
      </c>
      <c r="R41" s="105">
        <f t="shared" si="47"/>
        <v>0</v>
      </c>
      <c r="S41" s="105">
        <f t="shared" si="48"/>
        <v>9.387515340426654E-2</v>
      </c>
      <c r="T41" s="105">
        <f t="shared" si="49"/>
        <v>0.75018811176800293</v>
      </c>
      <c r="U41" s="105">
        <f t="shared" si="50"/>
        <v>1.3104156501153603</v>
      </c>
      <c r="V41" s="105">
        <f t="shared" si="51"/>
        <v>0.73028636171544825</v>
      </c>
      <c r="W41" s="105">
        <f t="shared" si="52"/>
        <v>0.49488184547487979</v>
      </c>
      <c r="X41" s="105">
        <f t="shared" si="53"/>
        <v>0.24644943016577761</v>
      </c>
      <c r="Y41" s="87">
        <f t="shared" si="32"/>
        <v>2.3643596869318468</v>
      </c>
      <c r="Z41" s="87">
        <f t="shared" si="33"/>
        <v>1.8741690089129079</v>
      </c>
      <c r="AA41" s="87">
        <f t="shared" si="34"/>
        <v>0.72716221183980467</v>
      </c>
      <c r="AB41" s="87">
        <f t="shared" si="35"/>
        <v>0.6552753170479555</v>
      </c>
      <c r="AC41" s="87">
        <f t="shared" si="36"/>
        <v>0</v>
      </c>
      <c r="AD41" s="87">
        <f t="shared" si="37"/>
        <v>8.415597352254342E-2</v>
      </c>
      <c r="AE41" s="87">
        <f t="shared" si="38"/>
        <v>0.75018811176800293</v>
      </c>
      <c r="AF41" s="87">
        <f t="shared" si="39"/>
        <v>1.3104156501153603</v>
      </c>
      <c r="AG41" s="87">
        <f t="shared" si="40"/>
        <v>0.69376112999034101</v>
      </c>
      <c r="AH41" s="87">
        <f t="shared" si="41"/>
        <v>0.48071951450424899</v>
      </c>
      <c r="AI41" s="87">
        <f t="shared" si="42"/>
        <v>0.24751117817220733</v>
      </c>
      <c r="AJ41" s="87">
        <f t="shared" si="54"/>
        <v>0</v>
      </c>
      <c r="AK41" s="87">
        <f t="shared" si="55"/>
        <v>0</v>
      </c>
      <c r="AL41" s="87">
        <f t="shared" si="56"/>
        <v>9.187717782805219</v>
      </c>
      <c r="AM41" s="270">
        <f t="shared" si="57"/>
        <v>-7.3855737905629826E-2</v>
      </c>
      <c r="AN41" s="105">
        <v>-7.8245397411214168E-2</v>
      </c>
      <c r="AP41" s="87">
        <v>-7.865339466364929E-2</v>
      </c>
      <c r="AR41" s="87">
        <v>-7.3855737905629826E-2</v>
      </c>
      <c r="AT41" s="87">
        <v>-7.3855737905629715E-2</v>
      </c>
      <c r="AV41" s="87">
        <v>-7.166215889371752E-2</v>
      </c>
      <c r="AX41" s="87">
        <v>-0.11135216624025812</v>
      </c>
      <c r="AZ41" s="87">
        <v>-0.11135216624025801</v>
      </c>
      <c r="BB41" s="87">
        <v>-7.3855737905629604E-2</v>
      </c>
      <c r="BC41" s="87"/>
      <c r="BD41" s="87">
        <v>-7.3855737905629715E-2</v>
      </c>
      <c r="BE41" s="87"/>
      <c r="BF41" s="87">
        <v>-7.3855737905629826E-2</v>
      </c>
      <c r="BG41" s="87"/>
      <c r="BH41" s="87">
        <v>-7.1662158893717742E-2</v>
      </c>
      <c r="BI41" s="87"/>
      <c r="BJ41" s="87">
        <v>-7.1662158893718075E-2</v>
      </c>
      <c r="BK41" s="87"/>
      <c r="BL41" s="87">
        <v>-7.3855737905629937E-2</v>
      </c>
      <c r="BM41" s="87"/>
      <c r="BN41" s="87">
        <v>-7.3855737905630159E-2</v>
      </c>
      <c r="BO41" s="87"/>
      <c r="BP41" s="87">
        <v>-7.7018130703892407E-2</v>
      </c>
      <c r="BQ41" s="87"/>
      <c r="BR41" s="87">
        <v>-0.21955076037185506</v>
      </c>
      <c r="BS41" s="87"/>
      <c r="BT41" s="87">
        <v>-0.21955076037185461</v>
      </c>
      <c r="BU41" s="87"/>
      <c r="BV41" s="87">
        <v>-0.21955076037185461</v>
      </c>
      <c r="BW41" s="87"/>
      <c r="BX41" s="87">
        <v>-0.21955076037185461</v>
      </c>
      <c r="BY41" s="87"/>
      <c r="BZ41" s="87">
        <v>-0.21858789987461369</v>
      </c>
      <c r="CA41" s="87"/>
      <c r="CB41" s="87">
        <v>-0.21858789987461369</v>
      </c>
      <c r="CC41" s="87"/>
      <c r="CD41" s="87">
        <v>-0.17919240209757137</v>
      </c>
      <c r="CE41" s="87"/>
      <c r="CF41" s="87"/>
      <c r="CG41" t="s">
        <v>278</v>
      </c>
      <c r="CH41" s="165">
        <f>CB2</f>
        <v>1.8598624728069984E-2</v>
      </c>
    </row>
    <row r="42" spans="1:86">
      <c r="A42" s="2">
        <v>34789</v>
      </c>
      <c r="B42" s="103">
        <f>'Quarterly Return'!B46-'Adjusted Quarterly Return'!B$7</f>
        <v>-1.4074738318563429E-2</v>
      </c>
      <c r="C42" s="103">
        <f>'Quarterly Return'!C46-'Adjusted Quarterly Return'!C$7</f>
        <v>5.5585836724833582E-2</v>
      </c>
      <c r="D42" s="103">
        <f>'Quarterly Return'!D46-'Adjusted Quarterly Return'!D$7</f>
        <v>-6.7058891015559979E-2</v>
      </c>
      <c r="E42" s="103">
        <f>'Quarterly Return'!E46-'Adjusted Quarterly Return'!E$7</f>
        <v>-2.1364727314151219E-2</v>
      </c>
      <c r="F42" s="103">
        <f>'Quarterly Return'!F46-'Adjusted Quarterly Return'!F$7</f>
        <v>2.5259112282247712E-2</v>
      </c>
      <c r="G42" s="103">
        <f>'Quarterly Return'!G46-'Adjusted Quarterly Return'!G$7</f>
        <v>-8.9496340500680546E-2</v>
      </c>
      <c r="H42" s="103"/>
      <c r="I42" s="103"/>
      <c r="J42" s="103">
        <f>'Quarterly Return'!J46-'Adjusted Quarterly Return'!J$7</f>
        <v>4.5092541580919604E-2</v>
      </c>
      <c r="K42" s="103">
        <f>'Quarterly Return'!K46-'Adjusted Quarterly Return'!K$7</f>
        <v>5.0413945850637645E-2</v>
      </c>
      <c r="L42" s="103">
        <f>'Quarterly Return'!L46-'Adjusted Quarterly Return'!L$7</f>
        <v>1.2924903149319225E-2</v>
      </c>
      <c r="M42" s="175" t="s">
        <v>220</v>
      </c>
      <c r="N42" s="105">
        <f t="shared" si="43"/>
        <v>2.3643596869318468</v>
      </c>
      <c r="O42" s="105">
        <f t="shared" si="44"/>
        <v>1.8741690089129079</v>
      </c>
      <c r="P42" s="105">
        <f t="shared" si="45"/>
        <v>0.72716221183980467</v>
      </c>
      <c r="Q42" s="105">
        <f t="shared" si="46"/>
        <v>0.6552753170479555</v>
      </c>
      <c r="R42" s="105">
        <f t="shared" si="47"/>
        <v>0</v>
      </c>
      <c r="S42" s="105">
        <f t="shared" si="48"/>
        <v>8.415597352254342E-2</v>
      </c>
      <c r="T42" s="105">
        <f t="shared" si="49"/>
        <v>0.75018811176800293</v>
      </c>
      <c r="U42" s="105">
        <f t="shared" si="50"/>
        <v>1.3104156501153603</v>
      </c>
      <c r="V42" s="105">
        <f t="shared" si="51"/>
        <v>0.69376112999034101</v>
      </c>
      <c r="W42" s="105">
        <f t="shared" si="52"/>
        <v>0.48071951450424899</v>
      </c>
      <c r="X42" s="105">
        <f t="shared" si="53"/>
        <v>0.24751117817220733</v>
      </c>
      <c r="Y42" s="87">
        <f t="shared" si="32"/>
        <v>2.3310819430473204</v>
      </c>
      <c r="Z42" s="87">
        <f t="shared" si="33"/>
        <v>1.9783462614370841</v>
      </c>
      <c r="AA42" s="87">
        <f t="shared" si="34"/>
        <v>0.67839952032540574</v>
      </c>
      <c r="AB42" s="87">
        <f t="shared" si="35"/>
        <v>0.64127553858353192</v>
      </c>
      <c r="AC42" s="87">
        <f t="shared" si="36"/>
        <v>0</v>
      </c>
      <c r="AD42" s="87">
        <f t="shared" si="37"/>
        <v>7.6624321861003611E-2</v>
      </c>
      <c r="AE42" s="87">
        <f t="shared" si="38"/>
        <v>0.75018811176800293</v>
      </c>
      <c r="AF42" s="87">
        <f t="shared" si="39"/>
        <v>1.3104156501153603</v>
      </c>
      <c r="AG42" s="87">
        <f t="shared" si="40"/>
        <v>0.72504458259165616</v>
      </c>
      <c r="AH42" s="87">
        <f t="shared" si="41"/>
        <v>0.50495448207781102</v>
      </c>
      <c r="AI42" s="87">
        <f t="shared" si="42"/>
        <v>0.250710236178457</v>
      </c>
      <c r="AJ42" s="87">
        <f t="shared" si="54"/>
        <v>0</v>
      </c>
      <c r="AK42" s="87">
        <f t="shared" si="55"/>
        <v>0</v>
      </c>
      <c r="AL42" s="87">
        <f t="shared" si="56"/>
        <v>9.2470406479856315</v>
      </c>
      <c r="AM42" s="270">
        <f t="shared" si="57"/>
        <v>6.4567574432288222E-3</v>
      </c>
      <c r="AN42" s="105">
        <v>4.8738574637965382E-3</v>
      </c>
      <c r="AP42" s="87">
        <v>8.2251264065278384E-3</v>
      </c>
      <c r="AR42" s="87">
        <v>6.4567574432288222E-3</v>
      </c>
      <c r="AT42" s="87">
        <v>6.4567574432288222E-3</v>
      </c>
      <c r="AV42" s="87">
        <v>4.7248434155646724E-3</v>
      </c>
      <c r="AX42" s="87">
        <v>-5.4386151912335645E-3</v>
      </c>
      <c r="AZ42" s="87">
        <v>-5.4386151912335645E-3</v>
      </c>
      <c r="BB42" s="87">
        <v>6.4567574432288222E-3</v>
      </c>
      <c r="BC42" s="87"/>
      <c r="BD42" s="87">
        <v>6.4567574432288222E-3</v>
      </c>
      <c r="BE42" s="87"/>
      <c r="BF42" s="87">
        <v>6.4567574432288222E-3</v>
      </c>
      <c r="BG42" s="87"/>
      <c r="BH42" s="87">
        <v>4.7248434155644503E-3</v>
      </c>
      <c r="BI42" s="87"/>
      <c r="BJ42" s="87">
        <v>8.3838034777354853E-3</v>
      </c>
      <c r="BK42" s="87"/>
      <c r="BL42" s="87">
        <v>6.4567574432288222E-3</v>
      </c>
      <c r="BM42" s="87"/>
      <c r="BN42" s="87">
        <v>6.4567574432290442E-3</v>
      </c>
      <c r="BO42" s="87"/>
      <c r="BP42" s="87">
        <v>4.2164335389509588E-3</v>
      </c>
      <c r="BQ42" s="87"/>
      <c r="BR42" s="87">
        <v>-5.33746383815491E-2</v>
      </c>
      <c r="BS42" s="87"/>
      <c r="BT42" s="87">
        <v>-5.3374638381549544E-2</v>
      </c>
      <c r="BU42" s="87"/>
      <c r="BV42" s="87">
        <v>-5.3374638381549211E-2</v>
      </c>
      <c r="BW42" s="87"/>
      <c r="BX42" s="87">
        <v>-5.3374638381549211E-2</v>
      </c>
      <c r="BY42" s="87"/>
      <c r="BZ42" s="87">
        <v>-5.2749749628977494E-2</v>
      </c>
      <c r="CA42" s="87"/>
      <c r="CB42" s="87">
        <v>-5.2749749628977494E-2</v>
      </c>
      <c r="CC42" s="87"/>
      <c r="CD42" s="87">
        <v>-3.1419750690098169E-2</v>
      </c>
      <c r="CE42" s="87"/>
      <c r="CF42" s="87"/>
      <c r="CG42" t="s">
        <v>280</v>
      </c>
      <c r="CH42" s="165">
        <f>CD2</f>
        <v>1.0614901103617361E-2</v>
      </c>
    </row>
    <row r="43" spans="1:86">
      <c r="A43" s="2">
        <v>34880</v>
      </c>
      <c r="B43" s="103">
        <f>'Quarterly Return'!B47-'Adjusted Quarterly Return'!B$7</f>
        <v>-2.5017675070283518E-3</v>
      </c>
      <c r="C43" s="103">
        <f>'Quarterly Return'!C47-'Adjusted Quarterly Return'!C$7</f>
        <v>3.6332979376054675E-2</v>
      </c>
      <c r="D43" s="103">
        <f>'Quarterly Return'!D47-'Adjusted Quarterly Return'!D$7</f>
        <v>-0.2910918453037068</v>
      </c>
      <c r="E43" s="103">
        <f>'Quarterly Return'!E47-'Adjusted Quarterly Return'!E$7</f>
        <v>-2.2997368449855157E-2</v>
      </c>
      <c r="F43" s="103">
        <f>'Quarterly Return'!F47-'Adjusted Quarterly Return'!F$7</f>
        <v>4.4467719744963066E-2</v>
      </c>
      <c r="G43" s="103">
        <f>'Quarterly Return'!G47-'Adjusted Quarterly Return'!G$7</f>
        <v>-2.6222017291488417E-2</v>
      </c>
      <c r="H43" s="103"/>
      <c r="I43" s="103"/>
      <c r="J43" s="103">
        <f>'Quarterly Return'!J47-'Adjusted Quarterly Return'!J$7</f>
        <v>9.1649532244595849E-2</v>
      </c>
      <c r="K43" s="103">
        <f>'Quarterly Return'!K47-'Adjusted Quarterly Return'!K$7</f>
        <v>7.9843606999513886E-2</v>
      </c>
      <c r="L43" s="103">
        <f>'Quarterly Return'!L47-'Adjusted Quarterly Return'!L$7</f>
        <v>1.8792375738754655E-2</v>
      </c>
      <c r="M43" s="175" t="s">
        <v>210</v>
      </c>
      <c r="N43" s="105">
        <f t="shared" si="43"/>
        <v>2.4073442315486622</v>
      </c>
      <c r="O43" s="105">
        <f t="shared" si="44"/>
        <v>2.0410826429953537</v>
      </c>
      <c r="P43" s="105">
        <f t="shared" si="45"/>
        <v>0.8660935054323492</v>
      </c>
      <c r="Q43" s="105">
        <f t="shared" si="46"/>
        <v>0.9581460991061721</v>
      </c>
      <c r="R43" s="105">
        <f t="shared" si="47"/>
        <v>0</v>
      </c>
      <c r="S43" s="105">
        <f t="shared" si="48"/>
        <v>0.1077392070162458</v>
      </c>
      <c r="T43" s="105">
        <f t="shared" si="49"/>
        <v>0.55589983091879702</v>
      </c>
      <c r="U43" s="105">
        <f t="shared" si="50"/>
        <v>0.97103623331977273</v>
      </c>
      <c r="V43" s="105">
        <f t="shared" si="51"/>
        <v>0.69595218057376784</v>
      </c>
      <c r="W43" s="105">
        <f t="shared" si="52"/>
        <v>0.45880590411494787</v>
      </c>
      <c r="X43" s="105">
        <f t="shared" si="53"/>
        <v>0.18494081295971262</v>
      </c>
      <c r="Y43" s="87">
        <f t="shared" si="32"/>
        <v>2.4013216159719417</v>
      </c>
      <c r="Z43" s="87">
        <f t="shared" si="33"/>
        <v>2.1152412565681273</v>
      </c>
      <c r="AA43" s="87">
        <f t="shared" si="34"/>
        <v>0.61398074873049069</v>
      </c>
      <c r="AB43" s="87">
        <f t="shared" si="35"/>
        <v>0.93611126023623603</v>
      </c>
      <c r="AC43" s="87">
        <f t="shared" si="36"/>
        <v>0</v>
      </c>
      <c r="AD43" s="87">
        <f t="shared" si="37"/>
        <v>0.10491406766689455</v>
      </c>
      <c r="AE43" s="87">
        <f t="shared" si="38"/>
        <v>0.55589983091879702</v>
      </c>
      <c r="AF43" s="87">
        <f t="shared" si="39"/>
        <v>0.97103623331977273</v>
      </c>
      <c r="AG43" s="87">
        <f t="shared" si="40"/>
        <v>0.75973587238796014</v>
      </c>
      <c r="AH43" s="87">
        <f t="shared" si="41"/>
        <v>0.49543862241215841</v>
      </c>
      <c r="AI43" s="87">
        <f t="shared" si="42"/>
        <v>0.18841629020628231</v>
      </c>
      <c r="AJ43" s="87">
        <f t="shared" si="54"/>
        <v>1.3493562016887266</v>
      </c>
      <c r="AK43" s="87">
        <f t="shared" si="55"/>
        <v>5.2227986338189425E-3</v>
      </c>
      <c r="AL43" s="87">
        <f t="shared" si="56"/>
        <v>9.1368729997848437</v>
      </c>
      <c r="AM43" s="270">
        <f t="shared" si="57"/>
        <v>-1.1913827611949146E-2</v>
      </c>
      <c r="AN43" s="105">
        <v>-1.1630956963346373E-2</v>
      </c>
      <c r="AP43" s="87">
        <v>-2.8572842360079509E-3</v>
      </c>
      <c r="AR43" s="87">
        <v>-1.1913827611949146E-2</v>
      </c>
      <c r="AT43" s="87">
        <v>-3.969621186806882E-3</v>
      </c>
      <c r="AV43" s="87">
        <v>-7.9377541624870984E-3</v>
      </c>
      <c r="AX43" s="87">
        <v>-4.8155544346034751E-2</v>
      </c>
      <c r="AZ43" s="87">
        <v>-4.8155544346034751E-2</v>
      </c>
      <c r="BB43" s="87">
        <v>-3.969621186806882E-3</v>
      </c>
      <c r="BC43" s="87"/>
      <c r="BD43" s="87">
        <v>-3.969621186806882E-3</v>
      </c>
      <c r="BE43" s="87"/>
      <c r="BF43" s="87">
        <v>-3.96962118680666E-3</v>
      </c>
      <c r="BG43" s="87"/>
      <c r="BH43" s="87">
        <v>-7.9377541624869874E-3</v>
      </c>
      <c r="BI43" s="87"/>
      <c r="BJ43" s="87">
        <v>1.0155883533542465E-3</v>
      </c>
      <c r="BK43" s="87"/>
      <c r="BL43" s="87">
        <v>-3.96962118680666E-3</v>
      </c>
      <c r="BM43" s="87"/>
      <c r="BN43" s="87">
        <v>-3.969621186806882E-3</v>
      </c>
      <c r="BO43" s="87"/>
      <c r="BP43" s="87">
        <v>-8.6241197899503685E-3</v>
      </c>
      <c r="BQ43" s="87"/>
      <c r="BR43" s="87">
        <v>-0.23499112199591998</v>
      </c>
      <c r="BS43" s="87"/>
      <c r="BT43" s="87">
        <v>-0.23499112199591965</v>
      </c>
      <c r="BU43" s="87"/>
      <c r="BV43" s="87">
        <v>-0.23499112199591987</v>
      </c>
      <c r="BW43" s="87"/>
      <c r="BX43" s="87">
        <v>-0.23499112199591987</v>
      </c>
      <c r="BY43" s="87"/>
      <c r="BZ43" s="87">
        <v>-0.2327073696112153</v>
      </c>
      <c r="CA43" s="87"/>
      <c r="CB43" s="87">
        <v>-0.2327073696112153</v>
      </c>
      <c r="CC43" s="87"/>
      <c r="CD43" s="87">
        <v>-0.15241990892479562</v>
      </c>
      <c r="CE43" s="87"/>
      <c r="CF43" s="87"/>
    </row>
    <row r="44" spans="1:86">
      <c r="A44" s="2">
        <v>34971</v>
      </c>
      <c r="B44" s="103">
        <f>'Quarterly Return'!B48-'Adjusted Quarterly Return'!B$7</f>
        <v>7.4092444778691147E-2</v>
      </c>
      <c r="C44" s="103">
        <f>'Quarterly Return'!C48-'Adjusted Quarterly Return'!C$7</f>
        <v>0.17422135340051143</v>
      </c>
      <c r="D44" s="103">
        <f>'Quarterly Return'!D48-'Adjusted Quarterly Return'!D$7</f>
        <v>-0.10920028469592072</v>
      </c>
      <c r="E44" s="103">
        <f>'Quarterly Return'!E48-'Adjusted Quarterly Return'!E$7</f>
        <v>9.2417806400663174E-2</v>
      </c>
      <c r="F44" s="103">
        <f>'Quarterly Return'!F48-'Adjusted Quarterly Return'!F$7</f>
        <v>0.11101344943933629</v>
      </c>
      <c r="G44" s="103">
        <f>'Quarterly Return'!G48-'Adjusted Quarterly Return'!G$7</f>
        <v>0.19216134837641397</v>
      </c>
      <c r="H44" s="103"/>
      <c r="I44" s="103"/>
      <c r="J44" s="103">
        <f>'Quarterly Return'!J48-'Adjusted Quarterly Return'!J$7</f>
        <v>0.11258461184359628</v>
      </c>
      <c r="K44" s="103">
        <f>'Quarterly Return'!K48-'Adjusted Quarterly Return'!K$7</f>
        <v>0.12212722447494741</v>
      </c>
      <c r="L44" s="103">
        <f>'Quarterly Return'!L48-'Adjusted Quarterly Return'!L$7</f>
        <v>2.2210636159239974E-2</v>
      </c>
      <c r="M44" s="175" t="s">
        <v>220</v>
      </c>
      <c r="N44" s="105">
        <f t="shared" si="43"/>
        <v>2.4013216159719417</v>
      </c>
      <c r="O44" s="105">
        <f t="shared" si="44"/>
        <v>2.1152412565681273</v>
      </c>
      <c r="P44" s="105">
        <f t="shared" si="45"/>
        <v>0.61398074873049069</v>
      </c>
      <c r="Q44" s="105">
        <f t="shared" si="46"/>
        <v>0.93611126023623603</v>
      </c>
      <c r="R44" s="105">
        <f t="shared" si="47"/>
        <v>0</v>
      </c>
      <c r="S44" s="105">
        <f t="shared" si="48"/>
        <v>0.10491406766689455</v>
      </c>
      <c r="T44" s="105">
        <f t="shared" si="49"/>
        <v>0.55589983091879702</v>
      </c>
      <c r="U44" s="105">
        <f t="shared" si="50"/>
        <v>0.97103623331977273</v>
      </c>
      <c r="V44" s="105">
        <f t="shared" si="51"/>
        <v>0.75973587238796014</v>
      </c>
      <c r="W44" s="105">
        <f t="shared" si="52"/>
        <v>0.49543862241215841</v>
      </c>
      <c r="X44" s="105">
        <f t="shared" si="53"/>
        <v>0.18841629020628231</v>
      </c>
      <c r="Y44" s="87">
        <f t="shared" si="32"/>
        <v>2.5792414051992201</v>
      </c>
      <c r="Z44" s="87">
        <f t="shared" si="33"/>
        <v>2.4837614510560249</v>
      </c>
      <c r="AA44" s="87">
        <f t="shared" si="34"/>
        <v>0.54693387617130651</v>
      </c>
      <c r="AB44" s="87">
        <f t="shared" si="35"/>
        <v>1.0226246094542293</v>
      </c>
      <c r="AC44" s="87">
        <f t="shared" si="36"/>
        <v>0</v>
      </c>
      <c r="AD44" s="87">
        <f t="shared" si="37"/>
        <v>0.12507449637341936</v>
      </c>
      <c r="AE44" s="87">
        <f t="shared" si="38"/>
        <v>0.55589983091879702</v>
      </c>
      <c r="AF44" s="87">
        <f t="shared" si="39"/>
        <v>0.97103623331977273</v>
      </c>
      <c r="AG44" s="87">
        <f t="shared" si="40"/>
        <v>0.84527044068441459</v>
      </c>
      <c r="AH44" s="87">
        <f t="shared" si="41"/>
        <v>0.55594516626504675</v>
      </c>
      <c r="AI44" s="87">
        <f t="shared" si="42"/>
        <v>0.19260113587452782</v>
      </c>
      <c r="AJ44" s="87">
        <f t="shared" si="54"/>
        <v>0</v>
      </c>
      <c r="AK44" s="87">
        <f t="shared" si="55"/>
        <v>0</v>
      </c>
      <c r="AL44" s="87">
        <f t="shared" si="56"/>
        <v>9.8783886453167593</v>
      </c>
      <c r="AM44" s="270">
        <f t="shared" si="57"/>
        <v>8.1156391858503207E-2</v>
      </c>
      <c r="AN44" s="105">
        <v>7.3968743563179506E-2</v>
      </c>
      <c r="AP44" s="87">
        <v>8.4577449310780706E-2</v>
      </c>
      <c r="AR44" s="87">
        <v>8.1156391858503207E-2</v>
      </c>
      <c r="AT44" s="87">
        <v>7.7149845061072808E-2</v>
      </c>
      <c r="AV44" s="87">
        <v>8.2681936482443819E-2</v>
      </c>
      <c r="AX44" s="87">
        <v>6.3210773874545323E-2</v>
      </c>
      <c r="AZ44" s="87">
        <v>6.3210773874545101E-2</v>
      </c>
      <c r="BB44" s="87">
        <v>7.7149845061072586E-2</v>
      </c>
      <c r="BC44" s="87"/>
      <c r="BD44" s="87">
        <v>7.7149845061072586E-2</v>
      </c>
      <c r="BE44" s="87"/>
      <c r="BF44" s="87">
        <v>7.7149845061072586E-2</v>
      </c>
      <c r="BG44" s="87"/>
      <c r="BH44" s="87">
        <v>8.2681936482444263E-2</v>
      </c>
      <c r="BI44" s="87"/>
      <c r="BJ44" s="87">
        <v>8.3024963820499176E-2</v>
      </c>
      <c r="BK44" s="87"/>
      <c r="BL44" s="87">
        <v>7.7149845061072586E-2</v>
      </c>
      <c r="BM44" s="87"/>
      <c r="BN44" s="87">
        <v>7.7149845061072808E-2</v>
      </c>
      <c r="BO44" s="87"/>
      <c r="BP44" s="87">
        <v>7.306942940896155E-2</v>
      </c>
      <c r="BQ44" s="87"/>
      <c r="BR44" s="87">
        <v>-6.2648131832805598E-2</v>
      </c>
      <c r="BS44" s="87"/>
      <c r="BT44" s="87">
        <v>-6.2648131832806042E-2</v>
      </c>
      <c r="BU44" s="87"/>
      <c r="BV44" s="87">
        <v>-6.2648131832805931E-2</v>
      </c>
      <c r="BW44" s="87"/>
      <c r="BX44" s="87">
        <v>-6.2648131832805931E-2</v>
      </c>
      <c r="BY44" s="87"/>
      <c r="BZ44" s="87">
        <v>-6.0945154630312581E-2</v>
      </c>
      <c r="CA44" s="87"/>
      <c r="CB44" s="87">
        <v>-6.0945154630312581E-2</v>
      </c>
      <c r="CC44" s="87"/>
      <c r="CD44" s="87">
        <v>4.5745906978420514E-3</v>
      </c>
      <c r="CE44" s="87"/>
      <c r="CF44" s="87"/>
    </row>
    <row r="45" spans="1:86">
      <c r="A45" s="2">
        <v>35062</v>
      </c>
      <c r="B45" s="103">
        <f>'Quarterly Return'!B49-'Adjusted Quarterly Return'!B$7</f>
        <v>6.3839513104450574E-2</v>
      </c>
      <c r="C45" s="103">
        <f>'Quarterly Return'!C49-'Adjusted Quarterly Return'!C$7</f>
        <v>3.9991310893950194E-2</v>
      </c>
      <c r="D45" s="103">
        <f>'Quarterly Return'!D49-'Adjusted Quarterly Return'!D$7</f>
        <v>-2.0087822853102871E-2</v>
      </c>
      <c r="E45" s="103">
        <f>'Quarterly Return'!E49-'Adjusted Quarterly Return'!E$7</f>
        <v>-1.5609667542205205E-2</v>
      </c>
      <c r="F45" s="103">
        <f>'Quarterly Return'!F49-'Adjusted Quarterly Return'!F$7</f>
        <v>2.1165711011523161E-2</v>
      </c>
      <c r="G45" s="103">
        <f>'Quarterly Return'!G49-'Adjusted Quarterly Return'!G$7</f>
        <v>0.18972964153293526</v>
      </c>
      <c r="H45" s="103"/>
      <c r="I45" s="103"/>
      <c r="J45" s="103">
        <f>'Quarterly Return'!J49-'Adjusted Quarterly Return'!J$7</f>
        <v>5.4314908102584908E-2</v>
      </c>
      <c r="K45" s="103">
        <f>'Quarterly Return'!K49-'Adjusted Quarterly Return'!K$7</f>
        <v>6.1581152530331598E-2</v>
      </c>
      <c r="L45" s="103">
        <f>'Quarterly Return'!L49-'Adjusted Quarterly Return'!L$7</f>
        <v>2.0421986871621514E-2</v>
      </c>
      <c r="M45" s="175" t="s">
        <v>220</v>
      </c>
      <c r="N45" s="105">
        <f t="shared" si="43"/>
        <v>2.5792414051992201</v>
      </c>
      <c r="O45" s="105">
        <f t="shared" si="44"/>
        <v>2.4837614510560249</v>
      </c>
      <c r="P45" s="105">
        <f t="shared" si="45"/>
        <v>0.54693387617130651</v>
      </c>
      <c r="Q45" s="105">
        <f t="shared" si="46"/>
        <v>1.0226246094542293</v>
      </c>
      <c r="R45" s="105">
        <f t="shared" si="47"/>
        <v>0</v>
      </c>
      <c r="S45" s="105">
        <f t="shared" si="48"/>
        <v>0.12507449637341936</v>
      </c>
      <c r="T45" s="105">
        <f t="shared" si="49"/>
        <v>0.55589983091879702</v>
      </c>
      <c r="U45" s="105">
        <f t="shared" si="50"/>
        <v>0.97103623331977273</v>
      </c>
      <c r="V45" s="105">
        <f t="shared" si="51"/>
        <v>0.84527044068441459</v>
      </c>
      <c r="W45" s="105">
        <f t="shared" si="52"/>
        <v>0.55594516626504675</v>
      </c>
      <c r="X45" s="105">
        <f t="shared" si="53"/>
        <v>0.19260113587452782</v>
      </c>
      <c r="Y45" s="87">
        <f t="shared" si="32"/>
        <v>2.7438989206859774</v>
      </c>
      <c r="Z45" s="87">
        <f t="shared" si="33"/>
        <v>2.5830903274316155</v>
      </c>
      <c r="AA45" s="87">
        <f t="shared" si="34"/>
        <v>0.53594716535441644</v>
      </c>
      <c r="AB45" s="87">
        <f t="shared" si="35"/>
        <v>1.0066617792801713</v>
      </c>
      <c r="AC45" s="87">
        <f t="shared" si="36"/>
        <v>0</v>
      </c>
      <c r="AD45" s="87">
        <f t="shared" si="37"/>
        <v>0.14880483573526063</v>
      </c>
      <c r="AE45" s="87">
        <f t="shared" si="38"/>
        <v>0.55589983091879702</v>
      </c>
      <c r="AF45" s="87">
        <f t="shared" si="39"/>
        <v>0.97103623331977273</v>
      </c>
      <c r="AG45" s="87">
        <f t="shared" si="40"/>
        <v>0.89118122699201996</v>
      </c>
      <c r="AH45" s="87">
        <f t="shared" si="41"/>
        <v>0.59018091034731512</v>
      </c>
      <c r="AI45" s="87">
        <f t="shared" si="42"/>
        <v>0.19653443374281682</v>
      </c>
      <c r="AJ45" s="87">
        <f t="shared" si="54"/>
        <v>0</v>
      </c>
      <c r="AK45" s="87">
        <f t="shared" si="55"/>
        <v>0</v>
      </c>
      <c r="AL45" s="87">
        <f t="shared" si="56"/>
        <v>10.223235663808165</v>
      </c>
      <c r="AM45" s="270">
        <f t="shared" si="57"/>
        <v>3.4909237819357619E-2</v>
      </c>
      <c r="AN45" s="105">
        <v>3.1368071865683689E-2</v>
      </c>
      <c r="AP45" s="87">
        <v>3.1122537707888087E-2</v>
      </c>
      <c r="AR45" s="87">
        <v>3.4909237819357619E-2</v>
      </c>
      <c r="AT45" s="87">
        <v>3.4688966954196987E-2</v>
      </c>
      <c r="AV45" s="87">
        <v>3.5158799065012625E-2</v>
      </c>
      <c r="AX45" s="87">
        <v>3.2422964285731659E-2</v>
      </c>
      <c r="AZ45" s="87">
        <v>3.2422964285731881E-2</v>
      </c>
      <c r="BB45" s="87">
        <v>3.4688966954196987E-2</v>
      </c>
      <c r="BC45" s="87"/>
      <c r="BD45" s="87">
        <v>3.4688966954196765E-2</v>
      </c>
      <c r="BE45" s="87"/>
      <c r="BF45" s="87">
        <v>3.4688966954196543E-2</v>
      </c>
      <c r="BG45" s="87"/>
      <c r="BH45" s="87">
        <v>3.5158799065012181E-2</v>
      </c>
      <c r="BI45" s="87"/>
      <c r="BJ45" s="87">
        <v>3.5238700628093644E-2</v>
      </c>
      <c r="BK45" s="87"/>
      <c r="BL45" s="87">
        <v>3.4688966954196765E-2</v>
      </c>
      <c r="BM45" s="87"/>
      <c r="BN45" s="87">
        <v>3.4688966954196543E-2</v>
      </c>
      <c r="BO45" s="87"/>
      <c r="BP45" s="87">
        <v>3.4803689467751697E-2</v>
      </c>
      <c r="BQ45" s="87"/>
      <c r="BR45" s="87">
        <v>-2.5014847318494127E-3</v>
      </c>
      <c r="BS45" s="87"/>
      <c r="BT45" s="87">
        <v>-2.5014847318489686E-3</v>
      </c>
      <c r="BU45" s="87"/>
      <c r="BV45" s="87">
        <v>-2.5014847318493016E-3</v>
      </c>
      <c r="BW45" s="87"/>
      <c r="BX45" s="87">
        <v>-2.5014847318493016E-3</v>
      </c>
      <c r="BY45" s="87"/>
      <c r="BZ45" s="87">
        <v>-1.8156551440542401E-3</v>
      </c>
      <c r="CA45" s="87"/>
      <c r="CB45" s="87">
        <v>-1.8156551440542401E-3</v>
      </c>
      <c r="CC45" s="87"/>
      <c r="CD45" s="87">
        <v>2.1131268356357147E-2</v>
      </c>
      <c r="CE45" s="87"/>
      <c r="CF45" s="87"/>
    </row>
    <row r="46" spans="1:86">
      <c r="A46" s="2">
        <v>35153</v>
      </c>
      <c r="B46" s="103">
        <f>'Quarterly Return'!B50-'Adjusted Quarterly Return'!B$7</f>
        <v>-8.7379081972333017E-3</v>
      </c>
      <c r="C46" s="103">
        <f>'Quarterly Return'!C50-'Adjusted Quarterly Return'!C$7</f>
        <v>-1.9081315164793777E-2</v>
      </c>
      <c r="D46" s="103">
        <f>'Quarterly Return'!D50-'Adjusted Quarterly Return'!D$7</f>
        <v>-0.1206914318851903</v>
      </c>
      <c r="E46" s="103">
        <f>'Quarterly Return'!E50-'Adjusted Quarterly Return'!E$7</f>
        <v>-7.4399371535702682E-2</v>
      </c>
      <c r="F46" s="103">
        <f>'Quarterly Return'!F50-'Adjusted Quarterly Return'!F$7</f>
        <v>3.6749437091051079E-3</v>
      </c>
      <c r="G46" s="103">
        <f>'Quarterly Return'!G50-'Adjusted Quarterly Return'!G$7</f>
        <v>0.2436130532242502</v>
      </c>
      <c r="H46" s="103"/>
      <c r="I46" s="103"/>
      <c r="J46" s="103">
        <f>'Quarterly Return'!J50-'Adjusted Quarterly Return'!J$7</f>
        <v>2.0818984369490839E-2</v>
      </c>
      <c r="K46" s="103">
        <f>'Quarterly Return'!K50-'Adjusted Quarterly Return'!K$7</f>
        <v>2.1124447796533122E-2</v>
      </c>
      <c r="L46" s="103">
        <f>'Quarterly Return'!L50-'Adjusted Quarterly Return'!L$7</f>
        <v>1.9413579439687648E-2</v>
      </c>
      <c r="M46" s="175" t="s">
        <v>220</v>
      </c>
      <c r="N46" s="105">
        <f t="shared" si="43"/>
        <v>2.7438989206859774</v>
      </c>
      <c r="O46" s="105">
        <f t="shared" si="44"/>
        <v>2.5830903274316155</v>
      </c>
      <c r="P46" s="105">
        <f t="shared" si="45"/>
        <v>0.53594716535441644</v>
      </c>
      <c r="Q46" s="105">
        <f t="shared" si="46"/>
        <v>1.0066617792801713</v>
      </c>
      <c r="R46" s="105">
        <f t="shared" si="47"/>
        <v>0</v>
      </c>
      <c r="S46" s="105">
        <f t="shared" si="48"/>
        <v>0.14880483573526063</v>
      </c>
      <c r="T46" s="105">
        <f t="shared" si="49"/>
        <v>0.55589983091879702</v>
      </c>
      <c r="U46" s="105">
        <f t="shared" si="50"/>
        <v>0.97103623331977273</v>
      </c>
      <c r="V46" s="105">
        <f t="shared" si="51"/>
        <v>0.89118122699201996</v>
      </c>
      <c r="W46" s="105">
        <f t="shared" si="52"/>
        <v>0.59018091034731512</v>
      </c>
      <c r="X46" s="105">
        <f t="shared" si="53"/>
        <v>0.19653443374281682</v>
      </c>
      <c r="Y46" s="87">
        <f t="shared" si="32"/>
        <v>2.719922983814536</v>
      </c>
      <c r="Z46" s="87">
        <f t="shared" si="33"/>
        <v>2.5338015667947626</v>
      </c>
      <c r="AA46" s="87">
        <f t="shared" si="34"/>
        <v>0.47126293455298307</v>
      </c>
      <c r="AB46" s="87">
        <f t="shared" si="35"/>
        <v>0.93176677555271437</v>
      </c>
      <c r="AC46" s="87">
        <f t="shared" si="36"/>
        <v>0</v>
      </c>
      <c r="AD46" s="87">
        <f t="shared" si="37"/>
        <v>0.18505563610326048</v>
      </c>
      <c r="AE46" s="87">
        <f t="shared" si="38"/>
        <v>0.55589983091879702</v>
      </c>
      <c r="AF46" s="87">
        <f t="shared" si="39"/>
        <v>0.97103623331977273</v>
      </c>
      <c r="AG46" s="87">
        <f t="shared" si="40"/>
        <v>0.90973471502715042</v>
      </c>
      <c r="AH46" s="87">
        <f t="shared" si="41"/>
        <v>0.60264815617845735</v>
      </c>
      <c r="AI46" s="87">
        <f t="shared" si="42"/>
        <v>0.20034987058491702</v>
      </c>
      <c r="AJ46" s="87">
        <f t="shared" si="54"/>
        <v>0</v>
      </c>
      <c r="AK46" s="87">
        <f t="shared" si="55"/>
        <v>0</v>
      </c>
      <c r="AL46" s="87">
        <f t="shared" si="56"/>
        <v>10.081478702847351</v>
      </c>
      <c r="AM46" s="270">
        <f t="shared" si="57"/>
        <v>-1.386615408492009E-2</v>
      </c>
      <c r="AN46" s="105">
        <v>-1.993205347606597E-2</v>
      </c>
      <c r="AP46" s="87">
        <v>-1.7786778745514042E-2</v>
      </c>
      <c r="AR46" s="87">
        <v>-1.386615408492009E-2</v>
      </c>
      <c r="AT46" s="87">
        <v>-1.0499558050191871E-2</v>
      </c>
      <c r="AV46" s="87">
        <v>-1.3548162531754393E-2</v>
      </c>
      <c r="AX46" s="87">
        <v>-2.0438204596727738E-2</v>
      </c>
      <c r="AZ46" s="87">
        <v>-2.0438204596727627E-2</v>
      </c>
      <c r="BB46" s="87">
        <v>-1.0499558050191982E-2</v>
      </c>
      <c r="BC46" s="87"/>
      <c r="BD46" s="87">
        <v>-1.0499558050191538E-2</v>
      </c>
      <c r="BE46" s="87"/>
      <c r="BF46" s="87">
        <v>-1.049955805019176E-2</v>
      </c>
      <c r="BG46" s="87"/>
      <c r="BH46" s="87">
        <v>-1.3548162531753838E-2</v>
      </c>
      <c r="BI46" s="87"/>
      <c r="BJ46" s="87">
        <v>-1.0116004088395081E-2</v>
      </c>
      <c r="BK46" s="87"/>
      <c r="BL46" s="87">
        <v>-1.0499558050191871E-2</v>
      </c>
      <c r="BM46" s="87"/>
      <c r="BN46" s="87">
        <v>-1.0499558050191538E-2</v>
      </c>
      <c r="BO46" s="87"/>
      <c r="BP46" s="87">
        <v>-1.1283546061294558E-2</v>
      </c>
      <c r="BQ46" s="87"/>
      <c r="BR46" s="87">
        <v>-8.3231382600683745E-2</v>
      </c>
      <c r="BS46" s="87"/>
      <c r="BT46" s="87">
        <v>-8.3231382600683856E-2</v>
      </c>
      <c r="BU46" s="87"/>
      <c r="BV46" s="87">
        <v>-8.3231382600683745E-2</v>
      </c>
      <c r="BW46" s="87"/>
      <c r="BX46" s="87">
        <v>-8.3231382600683745E-2</v>
      </c>
      <c r="BY46" s="87"/>
      <c r="BZ46" s="87">
        <v>-8.168018760917406E-2</v>
      </c>
      <c r="CA46" s="87"/>
      <c r="CB46" s="87">
        <v>-8.168018760917406E-2</v>
      </c>
      <c r="CC46" s="87"/>
      <c r="CD46" s="87">
        <v>-4.8297624687802854E-2</v>
      </c>
      <c r="CE46" s="87"/>
      <c r="CF46" s="87"/>
    </row>
    <row r="47" spans="1:86">
      <c r="A47" s="2">
        <v>35244</v>
      </c>
      <c r="B47" s="103">
        <f>'Quarterly Return'!B51-'Adjusted Quarterly Return'!B$7</f>
        <v>-3.9241487817668674E-2</v>
      </c>
      <c r="C47" s="103">
        <f>'Quarterly Return'!C51-'Adjusted Quarterly Return'!C$7</f>
        <v>-1.4306094162988559E-3</v>
      </c>
      <c r="D47" s="103">
        <f>'Quarterly Return'!D51-'Adjusted Quarterly Return'!D$7</f>
        <v>-9.3961295499368852E-2</v>
      </c>
      <c r="E47" s="103">
        <f>'Quarterly Return'!E51-'Adjusted Quarterly Return'!E$7</f>
        <v>2.1085688185485355E-2</v>
      </c>
      <c r="F47" s="103">
        <f>'Quarterly Return'!F51-'Adjusted Quarterly Return'!F$7</f>
        <v>6.1217525847602053E-2</v>
      </c>
      <c r="G47" s="103">
        <f>'Quarterly Return'!G51-'Adjusted Quarterly Return'!G$7</f>
        <v>0.27625737681149065</v>
      </c>
      <c r="H47" s="103"/>
      <c r="I47" s="103"/>
      <c r="J47" s="103">
        <f>'Quarterly Return'!J51-'Adjusted Quarterly Return'!J$7</f>
        <v>4.8189569423386064E-2</v>
      </c>
      <c r="K47" s="103">
        <f>'Quarterly Return'!K51-'Adjusted Quarterly Return'!K$7</f>
        <v>2.3275062337202682E-2</v>
      </c>
      <c r="L47" s="103">
        <f>'Quarterly Return'!L51-'Adjusted Quarterly Return'!L$7</f>
        <v>1.9142465261063404E-2</v>
      </c>
      <c r="M47" s="175" t="s">
        <v>210</v>
      </c>
      <c r="N47" s="105">
        <f t="shared" si="43"/>
        <v>2.6245790977535206</v>
      </c>
      <c r="O47" s="105">
        <f t="shared" si="44"/>
        <v>2.2252666533472576</v>
      </c>
      <c r="P47" s="105">
        <f t="shared" si="45"/>
        <v>0.94424838843902981</v>
      </c>
      <c r="Q47" s="105">
        <f t="shared" si="46"/>
        <v>1.0446076599067795</v>
      </c>
      <c r="R47" s="105">
        <f t="shared" si="47"/>
        <v>0</v>
      </c>
      <c r="S47" s="105">
        <f t="shared" si="48"/>
        <v>0.11746141953345414</v>
      </c>
      <c r="T47" s="105">
        <f t="shared" si="49"/>
        <v>0.60606333633291976</v>
      </c>
      <c r="U47" s="105">
        <f t="shared" si="50"/>
        <v>1.0586609790710646</v>
      </c>
      <c r="V47" s="105">
        <f t="shared" si="51"/>
        <v>0.75875378445351849</v>
      </c>
      <c r="W47" s="105">
        <f t="shared" si="52"/>
        <v>0.5002078099530225</v>
      </c>
      <c r="X47" s="105">
        <f t="shared" si="53"/>
        <v>0.20162957405694701</v>
      </c>
      <c r="Y47" s="87">
        <f t="shared" si="32"/>
        <v>2.5215867090625181</v>
      </c>
      <c r="Z47" s="87">
        <f t="shared" si="33"/>
        <v>2.2220831659192033</v>
      </c>
      <c r="AA47" s="87">
        <f t="shared" si="34"/>
        <v>0.85552558658810729</v>
      </c>
      <c r="AB47" s="87">
        <f t="shared" si="35"/>
        <v>1.0666339312997433</v>
      </c>
      <c r="AC47" s="87">
        <f t="shared" si="36"/>
        <v>0</v>
      </c>
      <c r="AD47" s="87">
        <f t="shared" si="37"/>
        <v>0.14991100317032016</v>
      </c>
      <c r="AE47" s="87">
        <f t="shared" si="38"/>
        <v>0.60606333633291976</v>
      </c>
      <c r="AF47" s="87">
        <f t="shared" si="39"/>
        <v>1.0586609790710646</v>
      </c>
      <c r="AG47" s="87">
        <f t="shared" si="40"/>
        <v>0.7953178026246982</v>
      </c>
      <c r="AH47" s="87">
        <f t="shared" si="41"/>
        <v>0.51185017791123477</v>
      </c>
      <c r="AI47" s="87">
        <f t="shared" si="42"/>
        <v>0.20548926117393512</v>
      </c>
      <c r="AJ47" s="87">
        <f t="shared" si="54"/>
        <v>1.4497885857549502</v>
      </c>
      <c r="AK47" s="87">
        <f t="shared" si="55"/>
        <v>5.6407672049568463E-3</v>
      </c>
      <c r="AL47" s="87">
        <f t="shared" si="56"/>
        <v>9.9874811859487878</v>
      </c>
      <c r="AM47" s="270">
        <f t="shared" si="57"/>
        <v>-9.3237827177093946E-3</v>
      </c>
      <c r="AN47" s="105">
        <v>-9.0419022992526132E-3</v>
      </c>
      <c r="AP47" s="87">
        <v>-6.2913413139432661E-3</v>
      </c>
      <c r="AR47" s="87">
        <v>-9.3237827177093946E-3</v>
      </c>
      <c r="AT47" s="87">
        <v>-2.5334759134615359E-3</v>
      </c>
      <c r="AV47" s="87">
        <v>-1.9783217000907127E-3</v>
      </c>
      <c r="AX47" s="87">
        <v>-6.2250211671927014E-3</v>
      </c>
      <c r="AZ47" s="87">
        <v>-6.2250211671927014E-3</v>
      </c>
      <c r="BB47" s="87">
        <v>-2.5334759134615359E-3</v>
      </c>
      <c r="BC47" s="87"/>
      <c r="BD47" s="87">
        <v>-2.5334759134614249E-3</v>
      </c>
      <c r="BE47" s="87"/>
      <c r="BF47" s="87">
        <v>-2.5334759134610918E-3</v>
      </c>
      <c r="BG47" s="87"/>
      <c r="BH47" s="87">
        <v>-1.9783217000908238E-3</v>
      </c>
      <c r="BI47" s="87"/>
      <c r="BJ47" s="87">
        <v>-1.3929494516062846E-4</v>
      </c>
      <c r="BK47" s="87"/>
      <c r="BL47" s="87">
        <v>-2.5334759134614249E-3</v>
      </c>
      <c r="BM47" s="87"/>
      <c r="BN47" s="87">
        <v>-2.5334759134614249E-3</v>
      </c>
      <c r="BO47" s="87"/>
      <c r="BP47" s="87">
        <v>-5.2024080269271744E-3</v>
      </c>
      <c r="BQ47" s="87"/>
      <c r="BR47" s="87">
        <v>-5.5566396871188584E-2</v>
      </c>
      <c r="BS47" s="87"/>
      <c r="BT47" s="87">
        <v>-5.5566396871188584E-2</v>
      </c>
      <c r="BU47" s="87"/>
      <c r="BV47" s="87">
        <v>-5.5566396871188584E-2</v>
      </c>
      <c r="BW47" s="87"/>
      <c r="BX47" s="87">
        <v>-5.5566396871188584E-2</v>
      </c>
      <c r="BY47" s="87"/>
      <c r="BZ47" s="87">
        <v>-5.3713087823247019E-2</v>
      </c>
      <c r="CA47" s="87"/>
      <c r="CB47" s="87">
        <v>-5.3713087823247019E-2</v>
      </c>
      <c r="CC47" s="87"/>
      <c r="CD47" s="87">
        <v>-3.2286639879443468E-2</v>
      </c>
      <c r="CE47" s="87"/>
      <c r="CF47" s="87"/>
    </row>
    <row r="48" spans="1:86">
      <c r="A48" s="2">
        <v>35338</v>
      </c>
      <c r="B48" s="103">
        <f>'Quarterly Return'!B52-'Adjusted Quarterly Return'!B$7</f>
        <v>4.9450565240799493E-3</v>
      </c>
      <c r="C48" s="103">
        <f>'Quarterly Return'!C52-'Adjusted Quarterly Return'!C$7</f>
        <v>-2.3190973212119215E-2</v>
      </c>
      <c r="D48" s="103">
        <f>'Quarterly Return'!D52-'Adjusted Quarterly Return'!D$7</f>
        <v>-0.1046165620620754</v>
      </c>
      <c r="E48" s="103">
        <f>'Quarterly Return'!E52-'Adjusted Quarterly Return'!E$7</f>
        <v>0.12091994306011829</v>
      </c>
      <c r="F48" s="103">
        <f>'Quarterly Return'!F52-'Adjusted Quarterly Return'!F$7</f>
        <v>0.10233022627799244</v>
      </c>
      <c r="G48" s="103">
        <f>'Quarterly Return'!G52-'Adjusted Quarterly Return'!G$7</f>
        <v>0.19156265505736769</v>
      </c>
      <c r="H48" s="103"/>
      <c r="I48" s="103"/>
      <c r="J48" s="103">
        <f>'Quarterly Return'!J52-'Adjusted Quarterly Return'!J$7</f>
        <v>4.5027721355532596E-2</v>
      </c>
      <c r="K48" s="103">
        <f>'Quarterly Return'!K52-'Adjusted Quarterly Return'!K$7</f>
        <v>1.0610747697983772E-2</v>
      </c>
      <c r="L48" s="103">
        <f>'Quarterly Return'!L52-'Adjusted Quarterly Return'!L$7</f>
        <v>1.755454610630465E-2</v>
      </c>
      <c r="M48" s="175" t="s">
        <v>220</v>
      </c>
      <c r="N48" s="105">
        <f t="shared" si="43"/>
        <v>2.5215867090625181</v>
      </c>
      <c r="O48" s="105">
        <f t="shared" si="44"/>
        <v>2.2220831659192033</v>
      </c>
      <c r="P48" s="105">
        <f t="shared" si="45"/>
        <v>0.85552558658810729</v>
      </c>
      <c r="Q48" s="105">
        <f t="shared" si="46"/>
        <v>1.0666339312997433</v>
      </c>
      <c r="R48" s="105">
        <f t="shared" si="47"/>
        <v>0</v>
      </c>
      <c r="S48" s="105">
        <f t="shared" si="48"/>
        <v>0.14991100317032016</v>
      </c>
      <c r="T48" s="105">
        <f t="shared" si="49"/>
        <v>0.60606333633291976</v>
      </c>
      <c r="U48" s="105">
        <f t="shared" si="50"/>
        <v>1.0586609790710646</v>
      </c>
      <c r="V48" s="105">
        <f t="shared" si="51"/>
        <v>0.7953178026246982</v>
      </c>
      <c r="W48" s="105">
        <f t="shared" si="52"/>
        <v>0.51185017791123477</v>
      </c>
      <c r="X48" s="105">
        <f t="shared" si="53"/>
        <v>0.20548926117393512</v>
      </c>
      <c r="Y48" s="87">
        <f t="shared" si="32"/>
        <v>2.5340560978692008</v>
      </c>
      <c r="Z48" s="87">
        <f t="shared" si="33"/>
        <v>2.1705508947432701</v>
      </c>
      <c r="AA48" s="87">
        <f t="shared" si="34"/>
        <v>0.76602344096311914</v>
      </c>
      <c r="AB48" s="87">
        <f t="shared" si="35"/>
        <v>1.1956112455384982</v>
      </c>
      <c r="AC48" s="87">
        <f t="shared" si="36"/>
        <v>0</v>
      </c>
      <c r="AD48" s="87">
        <f t="shared" si="37"/>
        <v>0.17862835295994015</v>
      </c>
      <c r="AE48" s="87">
        <f t="shared" si="38"/>
        <v>0.60606333633291976</v>
      </c>
      <c r="AF48" s="87">
        <f t="shared" si="39"/>
        <v>1.0586609790710646</v>
      </c>
      <c r="AG48" s="87">
        <f t="shared" si="40"/>
        <v>0.83112915103037754</v>
      </c>
      <c r="AH48" s="87">
        <f t="shared" si="41"/>
        <v>0.51728129100821896</v>
      </c>
      <c r="AI48" s="87">
        <f t="shared" si="42"/>
        <v>0.20909653188356345</v>
      </c>
      <c r="AJ48" s="87">
        <f t="shared" si="54"/>
        <v>0</v>
      </c>
      <c r="AK48" s="87">
        <f t="shared" si="55"/>
        <v>0</v>
      </c>
      <c r="AL48" s="87">
        <f t="shared" si="56"/>
        <v>10.067101321400173</v>
      </c>
      <c r="AM48" s="270">
        <f t="shared" si="57"/>
        <v>7.9719935356075133E-3</v>
      </c>
      <c r="AN48" s="105">
        <v>5.1170944606084845E-3</v>
      </c>
      <c r="AP48" s="87">
        <v>9.0329539306965856E-3</v>
      </c>
      <c r="AR48" s="87">
        <v>7.9719935356075133E-3</v>
      </c>
      <c r="AT48" s="87">
        <v>8.5493529978499794E-3</v>
      </c>
      <c r="AV48" s="87">
        <v>1.1631095871201591E-2</v>
      </c>
      <c r="AX48" s="87">
        <v>8.5578392265170944E-3</v>
      </c>
      <c r="AZ48" s="87">
        <v>8.5578392265170944E-3</v>
      </c>
      <c r="BB48" s="87">
        <v>8.5493529978497573E-3</v>
      </c>
      <c r="BC48" s="87"/>
      <c r="BD48" s="87">
        <v>8.5493529978497573E-3</v>
      </c>
      <c r="BE48" s="87"/>
      <c r="BF48" s="87">
        <v>8.5493529978495353E-3</v>
      </c>
      <c r="BG48" s="87"/>
      <c r="BH48" s="87">
        <v>4.7549213609985319E-3</v>
      </c>
      <c r="BI48" s="87"/>
      <c r="BJ48" s="87">
        <v>1.1128804844463769E-2</v>
      </c>
      <c r="BK48" s="87"/>
      <c r="BL48" s="87">
        <v>8.5493529978497573E-3</v>
      </c>
      <c r="BM48" s="87"/>
      <c r="BN48" s="87">
        <v>8.5493529978495353E-3</v>
      </c>
      <c r="BO48" s="87"/>
      <c r="BP48" s="87">
        <v>6.9227902908506334E-3</v>
      </c>
      <c r="BQ48" s="87"/>
      <c r="BR48" s="87">
        <v>-5.7872881506279339E-2</v>
      </c>
      <c r="BS48" s="87"/>
      <c r="BT48" s="87">
        <v>-5.787288150627945E-2</v>
      </c>
      <c r="BU48" s="87"/>
      <c r="BV48" s="87">
        <v>-5.7872881506279228E-2</v>
      </c>
      <c r="BW48" s="87"/>
      <c r="BX48" s="87">
        <v>-5.7872881506279228E-2</v>
      </c>
      <c r="BY48" s="87"/>
      <c r="BZ48" s="87">
        <v>-5.602197229274497E-2</v>
      </c>
      <c r="CA48" s="87"/>
      <c r="CB48" s="87">
        <v>-5.602197229274497E-2</v>
      </c>
      <c r="CC48" s="87"/>
      <c r="CD48" s="87">
        <v>-2.8821635685584934E-2</v>
      </c>
      <c r="CE48" s="87"/>
      <c r="CF48" s="87"/>
    </row>
    <row r="49" spans="1:84">
      <c r="A49" s="2">
        <v>35430</v>
      </c>
      <c r="B49" s="103">
        <f>'Quarterly Return'!B53-'Adjusted Quarterly Return'!B$7</f>
        <v>-5.6100331862783959E-3</v>
      </c>
      <c r="C49" s="103">
        <f>'Quarterly Return'!C53-'Adjusted Quarterly Return'!C$7</f>
        <v>5.3984257434928629E-3</v>
      </c>
      <c r="D49" s="103">
        <f>'Quarterly Return'!D53-'Adjusted Quarterly Return'!D$7</f>
        <v>-1.7150455995596087E-2</v>
      </c>
      <c r="E49" s="103">
        <f>'Quarterly Return'!E53-'Adjusted Quarterly Return'!E$7</f>
        <v>0.17519007072521303</v>
      </c>
      <c r="F49" s="103">
        <f>'Quarterly Return'!F53-'Adjusted Quarterly Return'!F$7</f>
        <v>0.10733264816057438</v>
      </c>
      <c r="G49" s="103">
        <f>'Quarterly Return'!G53-'Adjusted Quarterly Return'!G$7</f>
        <v>6.4629790279928004E-2</v>
      </c>
      <c r="H49" s="103"/>
      <c r="I49" s="103"/>
      <c r="J49" s="103">
        <f>'Quarterly Return'!J53-'Adjusted Quarterly Return'!J$7</f>
        <v>5.1879574236039422E-2</v>
      </c>
      <c r="K49" s="103">
        <f>'Quarterly Return'!K53-'Adjusted Quarterly Return'!K$7</f>
        <v>1.6002271861197639E-2</v>
      </c>
      <c r="L49" s="103">
        <f>'Quarterly Return'!L53-'Adjusted Quarterly Return'!L$7</f>
        <v>1.3296511850915363E-2</v>
      </c>
      <c r="M49" s="175" t="s">
        <v>220</v>
      </c>
      <c r="N49" s="105">
        <f t="shared" si="43"/>
        <v>2.5340560978692008</v>
      </c>
      <c r="O49" s="105">
        <f t="shared" si="44"/>
        <v>2.1705508947432701</v>
      </c>
      <c r="P49" s="105">
        <f t="shared" si="45"/>
        <v>0.76602344096311914</v>
      </c>
      <c r="Q49" s="105">
        <f t="shared" si="46"/>
        <v>1.1956112455384982</v>
      </c>
      <c r="R49" s="105">
        <f t="shared" si="47"/>
        <v>0</v>
      </c>
      <c r="S49" s="105">
        <f t="shared" si="48"/>
        <v>0.17862835295994015</v>
      </c>
      <c r="T49" s="105">
        <f t="shared" si="49"/>
        <v>0.60606333633291976</v>
      </c>
      <c r="U49" s="105">
        <f t="shared" si="50"/>
        <v>1.0586609790710646</v>
      </c>
      <c r="V49" s="105">
        <f t="shared" si="51"/>
        <v>0.83112915103037754</v>
      </c>
      <c r="W49" s="105">
        <f t="shared" si="52"/>
        <v>0.51728129100821896</v>
      </c>
      <c r="X49" s="105">
        <f t="shared" si="53"/>
        <v>0.20909653188356345</v>
      </c>
      <c r="Y49" s="87">
        <f t="shared" si="32"/>
        <v>2.5198399590642633</v>
      </c>
      <c r="Z49" s="87">
        <f t="shared" si="33"/>
        <v>2.1822684525710137</v>
      </c>
      <c r="AA49" s="87">
        <f t="shared" si="34"/>
        <v>0.75288578964728614</v>
      </c>
      <c r="AB49" s="87">
        <f t="shared" si="35"/>
        <v>1.4050704642042477</v>
      </c>
      <c r="AC49" s="87">
        <f t="shared" si="36"/>
        <v>0</v>
      </c>
      <c r="AD49" s="87">
        <f t="shared" si="37"/>
        <v>0.19017306594979003</v>
      </c>
      <c r="AE49" s="87">
        <f t="shared" si="38"/>
        <v>0.60606333633291976</v>
      </c>
      <c r="AF49" s="87">
        <f t="shared" si="39"/>
        <v>1.0586609790710646</v>
      </c>
      <c r="AG49" s="87">
        <f t="shared" si="40"/>
        <v>0.87424777752099436</v>
      </c>
      <c r="AH49" s="87">
        <f t="shared" si="41"/>
        <v>0.52555896685564374</v>
      </c>
      <c r="AI49" s="87">
        <f t="shared" si="42"/>
        <v>0.21187678639773855</v>
      </c>
      <c r="AJ49" s="87">
        <f t="shared" si="54"/>
        <v>0</v>
      </c>
      <c r="AK49" s="87">
        <f t="shared" si="55"/>
        <v>0</v>
      </c>
      <c r="AL49" s="87">
        <f t="shared" si="56"/>
        <v>10.326645577614961</v>
      </c>
      <c r="AM49" s="270">
        <f t="shared" si="57"/>
        <v>2.5781428827289288E-2</v>
      </c>
      <c r="AN49" s="105">
        <v>2.1707486949962718E-2</v>
      </c>
      <c r="AP49" s="87">
        <v>2.1614053673110867E-2</v>
      </c>
      <c r="AR49" s="87">
        <v>2.5781428827289288E-2</v>
      </c>
      <c r="AT49" s="87">
        <v>1.9581965956257052E-2</v>
      </c>
      <c r="AV49" s="87">
        <v>2.5286236987039246E-2</v>
      </c>
      <c r="AX49" s="87">
        <v>2.5195722472335369E-2</v>
      </c>
      <c r="AZ49" s="87">
        <v>2.5195722472335591E-2</v>
      </c>
      <c r="BB49" s="87">
        <v>1.9581965956257497E-2</v>
      </c>
      <c r="BC49" s="87"/>
      <c r="BD49" s="87">
        <v>1.9581965956257052E-2</v>
      </c>
      <c r="BE49" s="87"/>
      <c r="BF49" s="87">
        <v>1.9581965956257275E-2</v>
      </c>
      <c r="BG49" s="87"/>
      <c r="BH49" s="87">
        <v>2.5179129725634519E-2</v>
      </c>
      <c r="BI49" s="87"/>
      <c r="BJ49" s="87">
        <v>2.2704520540030471E-2</v>
      </c>
      <c r="BK49" s="87"/>
      <c r="BL49" s="87">
        <v>1.9581965956257052E-2</v>
      </c>
      <c r="BM49" s="87"/>
      <c r="BN49" s="87">
        <v>1.9581965956257052E-2</v>
      </c>
      <c r="BO49" s="87"/>
      <c r="BP49" s="87">
        <v>1.7445261897515385E-2</v>
      </c>
      <c r="BQ49" s="87"/>
      <c r="BR49" s="87">
        <v>2.4706405812597865E-3</v>
      </c>
      <c r="BS49" s="87"/>
      <c r="BT49" s="87">
        <v>2.4706405812600085E-3</v>
      </c>
      <c r="BU49" s="87"/>
      <c r="BV49" s="87">
        <v>2.4706405812600085E-3</v>
      </c>
      <c r="BW49" s="87"/>
      <c r="BX49" s="87">
        <v>2.4706405812600085E-3</v>
      </c>
      <c r="BY49" s="87"/>
      <c r="BZ49" s="87">
        <v>3.3945340278584979E-3</v>
      </c>
      <c r="CA49" s="87"/>
      <c r="CB49" s="87">
        <v>3.3945340278584979E-3</v>
      </c>
      <c r="CC49" s="87"/>
      <c r="CD49" s="87">
        <v>6.0717721543857017E-3</v>
      </c>
      <c r="CE49" s="87"/>
      <c r="CF49" s="87"/>
    </row>
    <row r="50" spans="1:84">
      <c r="A50" s="2">
        <v>35520</v>
      </c>
      <c r="B50" s="103">
        <f>'Quarterly Return'!B54-'Adjusted Quarterly Return'!B$7</f>
        <v>0.1353511975034728</v>
      </c>
      <c r="C50" s="103">
        <f>'Quarterly Return'!C54-'Adjusted Quarterly Return'!C$7</f>
        <v>0.19938130736897025</v>
      </c>
      <c r="D50" s="103">
        <f>'Quarterly Return'!D54-'Adjusted Quarterly Return'!D$7</f>
        <v>8.7635281249040048E-2</v>
      </c>
      <c r="E50" s="103">
        <f>'Quarterly Return'!E54-'Adjusted Quarterly Return'!E$7</f>
        <v>0.24929899452274845</v>
      </c>
      <c r="F50" s="103">
        <f>'Quarterly Return'!F54-'Adjusted Quarterly Return'!F$7</f>
        <v>0.24040247901125605</v>
      </c>
      <c r="G50" s="103">
        <f>'Quarterly Return'!G54-'Adjusted Quarterly Return'!G$7</f>
        <v>-1.4679859692061509E-3</v>
      </c>
      <c r="H50" s="103"/>
      <c r="I50" s="103"/>
      <c r="J50" s="103">
        <f>'Quarterly Return'!J54-'Adjusted Quarterly Return'!J$7</f>
        <v>9.3883159888043216E-2</v>
      </c>
      <c r="K50" s="103">
        <f>'Quarterly Return'!K54-'Adjusted Quarterly Return'!K$7</f>
        <v>3.3548879368042309E-2</v>
      </c>
      <c r="L50" s="103">
        <f>'Quarterly Return'!L54-'Adjusted Quarterly Return'!L$7</f>
        <v>9.5464767792532018E-3</v>
      </c>
      <c r="M50" s="175" t="s">
        <v>220</v>
      </c>
      <c r="N50" s="105">
        <f t="shared" si="43"/>
        <v>2.5198399590642633</v>
      </c>
      <c r="O50" s="105">
        <f t="shared" si="44"/>
        <v>2.1822684525710137</v>
      </c>
      <c r="P50" s="105">
        <f t="shared" si="45"/>
        <v>0.75288578964728614</v>
      </c>
      <c r="Q50" s="105">
        <f t="shared" si="46"/>
        <v>1.4050704642042477</v>
      </c>
      <c r="R50" s="105">
        <f t="shared" si="47"/>
        <v>0</v>
      </c>
      <c r="S50" s="105">
        <f t="shared" si="48"/>
        <v>0.19017306594979003</v>
      </c>
      <c r="T50" s="105">
        <f t="shared" si="49"/>
        <v>0.60606333633291976</v>
      </c>
      <c r="U50" s="105">
        <f t="shared" si="50"/>
        <v>1.0586609790710646</v>
      </c>
      <c r="V50" s="105">
        <f t="shared" si="51"/>
        <v>0.87424777752099436</v>
      </c>
      <c r="W50" s="105">
        <f t="shared" si="52"/>
        <v>0.52555896685564374</v>
      </c>
      <c r="X50" s="105">
        <f t="shared" si="53"/>
        <v>0.21187678639773855</v>
      </c>
      <c r="Y50" s="87">
        <f t="shared" si="32"/>
        <v>2.860903315040713</v>
      </c>
      <c r="Z50" s="87">
        <f t="shared" si="33"/>
        <v>2.6173719896746821</v>
      </c>
      <c r="AA50" s="87">
        <f t="shared" si="34"/>
        <v>0.81886514757143158</v>
      </c>
      <c r="AB50" s="87">
        <f t="shared" si="35"/>
        <v>1.7553531181639781</v>
      </c>
      <c r="AC50" s="87">
        <f t="shared" si="36"/>
        <v>0</v>
      </c>
      <c r="AD50" s="87">
        <f t="shared" si="37"/>
        <v>0.18989389455725481</v>
      </c>
      <c r="AE50" s="87">
        <f t="shared" si="38"/>
        <v>0.60606333633291976</v>
      </c>
      <c r="AF50" s="87">
        <f t="shared" si="39"/>
        <v>1.0586609790710646</v>
      </c>
      <c r="AG50" s="87">
        <f t="shared" si="40"/>
        <v>0.95632492139976433</v>
      </c>
      <c r="AH50" s="87">
        <f t="shared" si="41"/>
        <v>0.54319088123547665</v>
      </c>
      <c r="AI50" s="87">
        <f t="shared" si="42"/>
        <v>0.21389946321914735</v>
      </c>
      <c r="AJ50" s="87">
        <f t="shared" si="54"/>
        <v>0</v>
      </c>
      <c r="AK50" s="87">
        <f t="shared" si="55"/>
        <v>0</v>
      </c>
      <c r="AL50" s="87">
        <f t="shared" si="56"/>
        <v>11.620527046266432</v>
      </c>
      <c r="AM50" s="270">
        <f t="shared" si="57"/>
        <v>0.12529542714782549</v>
      </c>
      <c r="AN50" s="105">
        <v>0.12189909373383334</v>
      </c>
      <c r="AP50" s="87">
        <v>0.12469458225897956</v>
      </c>
      <c r="AR50" s="87">
        <v>0.12529542714782549</v>
      </c>
      <c r="AT50" s="87">
        <v>0.11380813763802555</v>
      </c>
      <c r="AV50" s="87">
        <v>0.12150451274920671</v>
      </c>
      <c r="AX50" s="87">
        <v>0.12324696585028172</v>
      </c>
      <c r="AZ50" s="87">
        <v>0.12324696585028128</v>
      </c>
      <c r="BB50" s="87">
        <v>0.11380813763802489</v>
      </c>
      <c r="BC50" s="87"/>
      <c r="BD50" s="87">
        <v>0.11380813763802533</v>
      </c>
      <c r="BE50" s="87"/>
      <c r="BF50" s="87">
        <v>0.12145909528140786</v>
      </c>
      <c r="BG50" s="87"/>
      <c r="BH50" s="87">
        <v>0.12180643894238052</v>
      </c>
      <c r="BI50" s="87"/>
      <c r="BJ50" s="87">
        <v>0.11876485890798616</v>
      </c>
      <c r="BK50" s="87"/>
      <c r="BL50" s="87">
        <v>0.11380813763802533</v>
      </c>
      <c r="BM50" s="87"/>
      <c r="BN50" s="87">
        <v>0.11380813763802533</v>
      </c>
      <c r="BO50" s="87"/>
      <c r="BP50" s="87">
        <v>0.11217631503936665</v>
      </c>
      <c r="BQ50" s="87"/>
      <c r="BR50" s="87">
        <v>8.7363500912761127E-2</v>
      </c>
      <c r="BS50" s="87"/>
      <c r="BT50" s="87">
        <v>8.7363500912761127E-2</v>
      </c>
      <c r="BU50" s="87"/>
      <c r="BV50" s="87">
        <v>8.7363500912761127E-2</v>
      </c>
      <c r="BW50" s="87"/>
      <c r="BX50" s="87">
        <v>8.7363500912761127E-2</v>
      </c>
      <c r="BY50" s="87"/>
      <c r="BZ50" s="87">
        <v>8.6752103047829765E-2</v>
      </c>
      <c r="CA50" s="87"/>
      <c r="CB50" s="87">
        <v>8.6752103047829765E-2</v>
      </c>
      <c r="CC50" s="87"/>
      <c r="CD50" s="87">
        <v>0.10917538884430389</v>
      </c>
      <c r="CE50" s="87"/>
      <c r="CF50" s="87"/>
    </row>
    <row r="51" spans="1:84">
      <c r="A51" s="2">
        <v>35611</v>
      </c>
      <c r="B51" s="103">
        <f>'Quarterly Return'!B55-'Adjusted Quarterly Return'!B$7</f>
        <v>0.12476334476310613</v>
      </c>
      <c r="C51" s="103">
        <f>'Quarterly Return'!C55-'Adjusted Quarterly Return'!C$7</f>
        <v>0.27096644806263542</v>
      </c>
      <c r="D51" s="103">
        <f>'Quarterly Return'!D55-'Adjusted Quarterly Return'!D$7</f>
        <v>6.6723398271003903E-2</v>
      </c>
      <c r="E51" s="103">
        <f>'Quarterly Return'!E55-'Adjusted Quarterly Return'!E$7</f>
        <v>0.33412465870933589</v>
      </c>
      <c r="F51" s="103">
        <f>'Quarterly Return'!F55-'Adjusted Quarterly Return'!F$7</f>
        <v>0.27435097583779028</v>
      </c>
      <c r="G51" s="103">
        <f>'Quarterly Return'!G55-'Adjusted Quarterly Return'!G$7</f>
        <v>0.1234024984793869</v>
      </c>
      <c r="H51" s="103"/>
      <c r="I51" s="103"/>
      <c r="J51" s="103">
        <f>'Quarterly Return'!J55-'Adjusted Quarterly Return'!J$7</f>
        <v>7.2268975467723068E-2</v>
      </c>
      <c r="K51" s="103">
        <f>'Quarterly Return'!K55-'Adjusted Quarterly Return'!K$7</f>
        <v>3.3393637186716299E-2</v>
      </c>
      <c r="L51" s="103">
        <f>'Quarterly Return'!L55-'Adjusted Quarterly Return'!L$7</f>
        <v>3.5776633815005204E-3</v>
      </c>
      <c r="M51" s="175" t="s">
        <v>210</v>
      </c>
      <c r="N51" s="105">
        <f t="shared" si="43"/>
        <v>3.0252498953250169</v>
      </c>
      <c r="O51" s="105">
        <f t="shared" si="44"/>
        <v>2.5649780248083252</v>
      </c>
      <c r="P51" s="105">
        <f t="shared" si="45"/>
        <v>1.0883982657375635</v>
      </c>
      <c r="Q51" s="105">
        <f t="shared" si="46"/>
        <v>1.2040784811909968</v>
      </c>
      <c r="R51" s="105">
        <f t="shared" si="47"/>
        <v>0</v>
      </c>
      <c r="S51" s="105">
        <f t="shared" si="48"/>
        <v>0.13539319407537309</v>
      </c>
      <c r="T51" s="105">
        <f t="shared" si="49"/>
        <v>0.69858555467840688</v>
      </c>
      <c r="U51" s="105">
        <f t="shared" si="50"/>
        <v>1.2202771937263182</v>
      </c>
      <c r="V51" s="105">
        <f t="shared" si="51"/>
        <v>0.87458587510668151</v>
      </c>
      <c r="W51" s="105">
        <f t="shared" si="52"/>
        <v>0.57657002069260932</v>
      </c>
      <c r="X51" s="105">
        <f t="shared" si="53"/>
        <v>0.23241054092532865</v>
      </c>
      <c r="Y51" s="87">
        <f t="shared" si="32"/>
        <v>3.4026901910100031</v>
      </c>
      <c r="Z51" s="87">
        <f t="shared" si="33"/>
        <v>3.2600010095493515</v>
      </c>
      <c r="AA51" s="87">
        <f t="shared" si="34"/>
        <v>1.1610198966998408</v>
      </c>
      <c r="AB51" s="87">
        <f t="shared" si="35"/>
        <v>1.606390792778194</v>
      </c>
      <c r="AC51" s="87">
        <f t="shared" si="36"/>
        <v>0</v>
      </c>
      <c r="AD51" s="87">
        <f t="shared" si="37"/>
        <v>0.15210105250137865</v>
      </c>
      <c r="AE51" s="87">
        <f t="shared" si="38"/>
        <v>0.69858555467840688</v>
      </c>
      <c r="AF51" s="87">
        <f t="shared" si="39"/>
        <v>1.2202771937263182</v>
      </c>
      <c r="AG51" s="87">
        <f t="shared" si="40"/>
        <v>0.93779130025918334</v>
      </c>
      <c r="AH51" s="87">
        <f t="shared" si="41"/>
        <v>0.59582379077635583</v>
      </c>
      <c r="AI51" s="87">
        <f t="shared" si="42"/>
        <v>0.23324202760707194</v>
      </c>
      <c r="AJ51" s="87">
        <f t="shared" si="54"/>
        <v>1.4798166972287934</v>
      </c>
      <c r="AK51" s="87">
        <f t="shared" si="55"/>
        <v>6.0236471523252705E-3</v>
      </c>
      <c r="AL51" s="87">
        <f t="shared" si="56"/>
        <v>13.261899162433782</v>
      </c>
      <c r="AM51" s="270">
        <f t="shared" si="57"/>
        <v>0.14124764820324631</v>
      </c>
      <c r="AN51" s="105">
        <v>0.14141599745923705</v>
      </c>
      <c r="AP51" s="87">
        <v>0.15309051383586003</v>
      </c>
      <c r="AR51" s="87">
        <v>0.14124764820324631</v>
      </c>
      <c r="AT51" s="87">
        <v>0.14220026702197819</v>
      </c>
      <c r="AV51" s="87">
        <v>0.15025881631096061</v>
      </c>
      <c r="AX51" s="87">
        <v>0.15436226266697806</v>
      </c>
      <c r="AZ51" s="87">
        <v>0.15436226266697828</v>
      </c>
      <c r="BB51" s="87">
        <v>0.14220026702197819</v>
      </c>
      <c r="BC51" s="87"/>
      <c r="BD51" s="87">
        <v>0.14220026702197819</v>
      </c>
      <c r="BE51" s="87"/>
      <c r="BF51" s="87">
        <v>0.15030540012571558</v>
      </c>
      <c r="BG51" s="87"/>
      <c r="BH51" s="87">
        <v>0.14994923236357227</v>
      </c>
      <c r="BI51" s="87"/>
      <c r="BJ51" s="87">
        <v>0.1505832299280081</v>
      </c>
      <c r="BK51" s="87"/>
      <c r="BL51" s="87">
        <v>0.14220026702197819</v>
      </c>
      <c r="BM51" s="87"/>
      <c r="BN51" s="87">
        <v>0.14220026702197819</v>
      </c>
      <c r="BO51" s="87"/>
      <c r="BP51" s="87">
        <v>0.13790985339857054</v>
      </c>
      <c r="BQ51" s="87"/>
      <c r="BR51" s="87">
        <v>8.068689646218008E-2</v>
      </c>
      <c r="BS51" s="87"/>
      <c r="BT51" s="87">
        <v>8.0686896462180302E-2</v>
      </c>
      <c r="BU51" s="87"/>
      <c r="BV51" s="87">
        <v>8.0686896462179858E-2</v>
      </c>
      <c r="BW51" s="87"/>
      <c r="BX51" s="87">
        <v>8.0686896462179858E-2</v>
      </c>
      <c r="BY51" s="87"/>
      <c r="BZ51" s="87">
        <v>8.0076295361182215E-2</v>
      </c>
      <c r="CA51" s="87"/>
      <c r="CB51" s="87">
        <v>8.0076295361182215E-2</v>
      </c>
      <c r="CC51" s="87"/>
      <c r="CD51" s="87">
        <v>0.11692685619827481</v>
      </c>
      <c r="CE51" s="87"/>
      <c r="CF51" s="87"/>
    </row>
    <row r="52" spans="1:84">
      <c r="A52" s="2">
        <v>35703</v>
      </c>
      <c r="B52" s="103">
        <f>'Quarterly Return'!B56-'Adjusted Quarterly Return'!B$7</f>
        <v>4.3414578620509792E-3</v>
      </c>
      <c r="C52" s="103">
        <f>'Quarterly Return'!C56-'Adjusted Quarterly Return'!C$7</f>
        <v>0.32601292738745541</v>
      </c>
      <c r="D52" s="103">
        <f>'Quarterly Return'!D56-'Adjusted Quarterly Return'!D$7</f>
        <v>-1.9850602782115173E-2</v>
      </c>
      <c r="E52" s="103">
        <f>'Quarterly Return'!E56-'Adjusted Quarterly Return'!E$7</f>
        <v>0.29393968844310542</v>
      </c>
      <c r="F52" s="103">
        <f>'Quarterly Return'!F56-'Adjusted Quarterly Return'!F$7</f>
        <v>0.138818992647394</v>
      </c>
      <c r="G52" s="103">
        <f>'Quarterly Return'!G56-'Adjusted Quarterly Return'!G$7</f>
        <v>-1.5214991844472378E-2</v>
      </c>
      <c r="H52" s="103"/>
      <c r="I52" s="103"/>
      <c r="J52" s="103">
        <f>'Quarterly Return'!J56-'Adjusted Quarterly Return'!J$7</f>
        <v>4.8576373343703932E-2</v>
      </c>
      <c r="K52" s="103">
        <f>'Quarterly Return'!K56-'Adjusted Quarterly Return'!K$7</f>
        <v>2.2939262250166972E-2</v>
      </c>
      <c r="L52" s="103">
        <f>'Quarterly Return'!L56-'Adjusted Quarterly Return'!L$7</f>
        <v>-1.7711634703064111E-3</v>
      </c>
      <c r="M52" s="175" t="s">
        <v>220</v>
      </c>
      <c r="N52" s="105">
        <f t="shared" si="43"/>
        <v>3.4026901910100031</v>
      </c>
      <c r="O52" s="105">
        <f t="shared" si="44"/>
        <v>3.2600010095493515</v>
      </c>
      <c r="P52" s="105">
        <f t="shared" si="45"/>
        <v>1.1610198966998408</v>
      </c>
      <c r="Q52" s="105">
        <f t="shared" si="46"/>
        <v>1.606390792778194</v>
      </c>
      <c r="R52" s="105">
        <f t="shared" si="47"/>
        <v>0</v>
      </c>
      <c r="S52" s="105">
        <f t="shared" si="48"/>
        <v>0.15210105250137865</v>
      </c>
      <c r="T52" s="105">
        <f t="shared" si="49"/>
        <v>0.69858555467840688</v>
      </c>
      <c r="U52" s="105">
        <f t="shared" si="50"/>
        <v>1.2202771937263182</v>
      </c>
      <c r="V52" s="105">
        <f t="shared" si="51"/>
        <v>0.93779130025918334</v>
      </c>
      <c r="W52" s="105">
        <f t="shared" si="52"/>
        <v>0.59582379077635583</v>
      </c>
      <c r="X52" s="105">
        <f t="shared" si="53"/>
        <v>0.23324202760707194</v>
      </c>
      <c r="Y52" s="87">
        <f t="shared" si="32"/>
        <v>3.4174628270918874</v>
      </c>
      <c r="Z52" s="87">
        <f t="shared" si="33"/>
        <v>4.3228034819585961</v>
      </c>
      <c r="AA52" s="87">
        <f t="shared" si="34"/>
        <v>1.1379729519083199</v>
      </c>
      <c r="AB52" s="87">
        <f t="shared" si="35"/>
        <v>2.0785728019252891</v>
      </c>
      <c r="AC52" s="87">
        <f t="shared" si="36"/>
        <v>0</v>
      </c>
      <c r="AD52" s="87">
        <f t="shared" si="37"/>
        <v>0.14978683622803451</v>
      </c>
      <c r="AE52" s="87">
        <f t="shared" si="38"/>
        <v>0.69858555467840688</v>
      </c>
      <c r="AF52" s="87">
        <f t="shared" si="39"/>
        <v>1.2202771937263182</v>
      </c>
      <c r="AG52" s="87">
        <f t="shared" si="40"/>
        <v>0.98334580057905097</v>
      </c>
      <c r="AH52" s="87">
        <f t="shared" si="41"/>
        <v>0.60949154896786328</v>
      </c>
      <c r="AI52" s="87">
        <f t="shared" si="42"/>
        <v>0.23282891784803411</v>
      </c>
      <c r="AJ52" s="87">
        <f t="shared" si="54"/>
        <v>0</v>
      </c>
      <c r="AK52" s="87">
        <f t="shared" si="55"/>
        <v>0</v>
      </c>
      <c r="AL52" s="87">
        <f t="shared" si="56"/>
        <v>14.851127914911801</v>
      </c>
      <c r="AM52" s="270">
        <f t="shared" si="57"/>
        <v>0.1198341755590886</v>
      </c>
      <c r="AN52" s="105">
        <v>0.10585771836169022</v>
      </c>
      <c r="AP52" s="87">
        <v>0.13190060437758233</v>
      </c>
      <c r="AR52" s="87">
        <v>0.1198341755590886</v>
      </c>
      <c r="AT52" s="87">
        <v>0.12752791866238788</v>
      </c>
      <c r="AV52" s="87">
        <v>0.12791496494762145</v>
      </c>
      <c r="AX52" s="87">
        <v>0.13370030188131743</v>
      </c>
      <c r="AZ52" s="87">
        <v>0.13370030188131721</v>
      </c>
      <c r="BB52" s="87">
        <v>0.10559838446621161</v>
      </c>
      <c r="BC52" s="87"/>
      <c r="BD52" s="87">
        <v>0.10559838446621184</v>
      </c>
      <c r="BE52" s="87"/>
      <c r="BF52" s="87">
        <v>0.12791496494762167</v>
      </c>
      <c r="BG52" s="87"/>
      <c r="BH52" s="87">
        <v>0.12791496494762145</v>
      </c>
      <c r="BI52" s="87"/>
      <c r="BJ52" s="87">
        <v>0.10540776812079344</v>
      </c>
      <c r="BK52" s="87"/>
      <c r="BL52" s="87">
        <v>0.12752791866238766</v>
      </c>
      <c r="BM52" s="87"/>
      <c r="BN52" s="87">
        <v>0.12752791866238788</v>
      </c>
      <c r="BO52" s="87"/>
      <c r="BP52" s="87">
        <v>0.11892229498064655</v>
      </c>
      <c r="BQ52" s="87"/>
      <c r="BR52" s="87">
        <v>2.0329682100945989E-2</v>
      </c>
      <c r="BS52" s="87"/>
      <c r="BT52" s="87">
        <v>2.0329682100945545E-2</v>
      </c>
      <c r="BU52" s="87"/>
      <c r="BV52" s="87">
        <v>2.0329682100945767E-2</v>
      </c>
      <c r="BW52" s="87"/>
      <c r="BX52" s="87">
        <v>2.0329682100945767E-2</v>
      </c>
      <c r="BY52" s="87"/>
      <c r="BZ52" s="87">
        <v>2.0506751075093588E-2</v>
      </c>
      <c r="CA52" s="87"/>
      <c r="CB52" s="87">
        <v>2.0506751075093588E-2</v>
      </c>
      <c r="CC52" s="87"/>
      <c r="CD52" s="87">
        <v>7.6992391620098521E-2</v>
      </c>
      <c r="CE52" s="87"/>
      <c r="CF52" s="87"/>
    </row>
    <row r="53" spans="1:84">
      <c r="A53" s="2">
        <v>35795</v>
      </c>
      <c r="B53" s="103">
        <f>'Quarterly Return'!B57-'Adjusted Quarterly Return'!B$7</f>
        <v>8.41397260269513E-2</v>
      </c>
      <c r="C53" s="103">
        <f>'Quarterly Return'!C57-'Adjusted Quarterly Return'!C$7</f>
        <v>0.47498196914150798</v>
      </c>
      <c r="D53" s="103">
        <f>'Quarterly Return'!D57-'Adjusted Quarterly Return'!D$7</f>
        <v>-7.4504913427647118E-2</v>
      </c>
      <c r="E53" s="103">
        <f>'Quarterly Return'!E57-'Adjusted Quarterly Return'!E$7</f>
        <v>0.25292981575863954</v>
      </c>
      <c r="F53" s="103">
        <f>'Quarterly Return'!F57-'Adjusted Quarterly Return'!F$7</f>
        <v>0.46739912197338268</v>
      </c>
      <c r="G53" s="103">
        <f>'Quarterly Return'!G57-'Adjusted Quarterly Return'!G$7</f>
        <v>-6.7285358727157338E-2</v>
      </c>
      <c r="H53" s="103"/>
      <c r="I53" s="103"/>
      <c r="J53" s="103">
        <f>'Quarterly Return'!J57-'Adjusted Quarterly Return'!J$7</f>
        <v>8.3098568330505246E-2</v>
      </c>
      <c r="K53" s="103">
        <f>'Quarterly Return'!K57-'Adjusted Quarterly Return'!K$7</f>
        <v>4.1342046942178592E-2</v>
      </c>
      <c r="L53" s="103">
        <f>'Quarterly Return'!L57-'Adjusted Quarterly Return'!L$7</f>
        <v>-4.0583751782077709E-3</v>
      </c>
      <c r="M53" s="175" t="s">
        <v>220</v>
      </c>
      <c r="N53" s="105">
        <f t="shared" si="43"/>
        <v>3.4174628270918874</v>
      </c>
      <c r="O53" s="105">
        <f t="shared" si="44"/>
        <v>4.3228034819585961</v>
      </c>
      <c r="P53" s="105">
        <f t="shared" si="45"/>
        <v>1.1379729519083199</v>
      </c>
      <c r="Q53" s="105">
        <f t="shared" si="46"/>
        <v>2.0785728019252891</v>
      </c>
      <c r="R53" s="105">
        <f t="shared" si="47"/>
        <v>0</v>
      </c>
      <c r="S53" s="105">
        <f t="shared" si="48"/>
        <v>0.14978683622803451</v>
      </c>
      <c r="T53" s="105">
        <f t="shared" si="49"/>
        <v>0.69858555467840688</v>
      </c>
      <c r="U53" s="105">
        <f t="shared" si="50"/>
        <v>1.2202771937263182</v>
      </c>
      <c r="V53" s="105">
        <f t="shared" si="51"/>
        <v>0.98334580057905097</v>
      </c>
      <c r="W53" s="105">
        <f t="shared" si="52"/>
        <v>0.60949154896786328</v>
      </c>
      <c r="X53" s="105">
        <f t="shared" si="53"/>
        <v>0.23282891784803411</v>
      </c>
      <c r="Y53" s="87">
        <f t="shared" si="32"/>
        <v>3.7050072130706897</v>
      </c>
      <c r="Z53" s="87">
        <f t="shared" si="33"/>
        <v>6.3760571920310571</v>
      </c>
      <c r="AA53" s="87">
        <f t="shared" si="34"/>
        <v>1.0531883756433866</v>
      </c>
      <c r="AB53" s="87">
        <f t="shared" si="35"/>
        <v>2.6043058377571717</v>
      </c>
      <c r="AC53" s="87">
        <f t="shared" si="36"/>
        <v>0</v>
      </c>
      <c r="AD53" s="87">
        <f t="shared" si="37"/>
        <v>0.13970837521982524</v>
      </c>
      <c r="AE53" s="87">
        <f t="shared" si="38"/>
        <v>0.69858555467840688</v>
      </c>
      <c r="AF53" s="87">
        <f t="shared" si="39"/>
        <v>1.2202771937263182</v>
      </c>
      <c r="AG53" s="87">
        <f t="shared" si="40"/>
        <v>1.0650604287809846</v>
      </c>
      <c r="AH53" s="87">
        <f t="shared" si="41"/>
        <v>0.63468917719615381</v>
      </c>
      <c r="AI53" s="87">
        <f t="shared" si="42"/>
        <v>0.23188401074707068</v>
      </c>
      <c r="AJ53" s="87">
        <f t="shared" si="54"/>
        <v>0</v>
      </c>
      <c r="AK53" s="87">
        <f t="shared" si="55"/>
        <v>0</v>
      </c>
      <c r="AL53" s="87">
        <f t="shared" si="56"/>
        <v>17.728763358851065</v>
      </c>
      <c r="AM53" s="270">
        <f t="shared" si="57"/>
        <v>0.19376544734018974</v>
      </c>
      <c r="AN53" s="105">
        <v>0.1529094294340223</v>
      </c>
      <c r="AP53" s="87">
        <v>0.15246689210123665</v>
      </c>
      <c r="AR53" s="87">
        <v>0.19376544734018974</v>
      </c>
      <c r="AT53" s="87">
        <v>0.15250375323851095</v>
      </c>
      <c r="AV53" s="87">
        <v>0.15253697019027479</v>
      </c>
      <c r="AX53" s="87">
        <v>0.15241818930170514</v>
      </c>
      <c r="AZ53" s="87">
        <v>0.15241818930170514</v>
      </c>
      <c r="BB53" s="87">
        <v>0.15290956345923745</v>
      </c>
      <c r="BC53" s="87"/>
      <c r="BD53" s="87">
        <v>0.15290956345923723</v>
      </c>
      <c r="BE53" s="87"/>
      <c r="BF53" s="87">
        <v>0.15253697019027479</v>
      </c>
      <c r="BG53" s="87"/>
      <c r="BH53" s="87">
        <v>0.15253697019027501</v>
      </c>
      <c r="BI53" s="87"/>
      <c r="BJ53" s="87">
        <v>0.1529096620109347</v>
      </c>
      <c r="BK53" s="87"/>
      <c r="BL53" s="87">
        <v>0.21037722560792127</v>
      </c>
      <c r="BM53" s="87"/>
      <c r="BN53" s="87">
        <v>0.21037722560792127</v>
      </c>
      <c r="BO53" s="87"/>
      <c r="BP53" s="87">
        <v>0.20117147823467585</v>
      </c>
      <c r="BQ53" s="87"/>
      <c r="BR53" s="87">
        <v>1.0594275404713915E-2</v>
      </c>
      <c r="BS53" s="87"/>
      <c r="BT53" s="87">
        <v>1.0594275404714137E-2</v>
      </c>
      <c r="BU53" s="87"/>
      <c r="BV53" s="87">
        <v>1.0594275404714137E-2</v>
      </c>
      <c r="BW53" s="87"/>
      <c r="BX53" s="87">
        <v>1.0594275404714137E-2</v>
      </c>
      <c r="BY53" s="87"/>
      <c r="BZ53" s="87">
        <v>1.099162207652693E-2</v>
      </c>
      <c r="CA53" s="87"/>
      <c r="CB53" s="87">
        <v>1.099162207652693E-2</v>
      </c>
      <c r="CC53" s="87"/>
      <c r="CD53" s="87">
        <v>0.13784090261232729</v>
      </c>
      <c r="CE53" s="87"/>
      <c r="CF53" s="87"/>
    </row>
    <row r="54" spans="1:84">
      <c r="A54" s="2">
        <v>35885</v>
      </c>
      <c r="B54" s="103">
        <f>'Quarterly Return'!B58-'Adjusted Quarterly Return'!B$7</f>
        <v>-5.5843446710954203E-2</v>
      </c>
      <c r="C54" s="103">
        <f>'Quarterly Return'!C58-'Adjusted Quarterly Return'!C$7</f>
        <v>0.33023141256385763</v>
      </c>
      <c r="D54" s="103">
        <f>'Quarterly Return'!D58-'Adjusted Quarterly Return'!D$7</f>
        <v>-0.36065689373592646</v>
      </c>
      <c r="E54" s="103">
        <f>'Quarterly Return'!E58-'Adjusted Quarterly Return'!E$7</f>
        <v>0.17382913456165144</v>
      </c>
      <c r="F54" s="103">
        <f>'Quarterly Return'!F58-'Adjusted Quarterly Return'!F$7</f>
        <v>0.24284484425763481</v>
      </c>
      <c r="G54" s="103">
        <f>'Quarterly Return'!G58-'Adjusted Quarterly Return'!G$7</f>
        <v>-0.12827714196377416</v>
      </c>
      <c r="H54" s="103"/>
      <c r="I54" s="103"/>
      <c r="J54" s="103">
        <f>'Quarterly Return'!J58-'Adjusted Quarterly Return'!J$7</f>
        <v>3.5124029020411146E-2</v>
      </c>
      <c r="K54" s="103">
        <f>'Quarterly Return'!K58-'Adjusted Quarterly Return'!K$7</f>
        <v>2.4838259308408009E-2</v>
      </c>
      <c r="L54" s="103">
        <f>'Quarterly Return'!L58-'Adjusted Quarterly Return'!L$7</f>
        <v>-7.0199910729691756E-3</v>
      </c>
      <c r="M54" s="175" t="s">
        <v>220</v>
      </c>
      <c r="N54" s="105">
        <f t="shared" si="43"/>
        <v>3.7050072130706897</v>
      </c>
      <c r="O54" s="105">
        <f t="shared" si="44"/>
        <v>6.3760571920310571</v>
      </c>
      <c r="P54" s="105">
        <f t="shared" si="45"/>
        <v>1.0531883756433866</v>
      </c>
      <c r="Q54" s="105">
        <f t="shared" si="46"/>
        <v>2.6043058377571717</v>
      </c>
      <c r="R54" s="105">
        <f t="shared" si="47"/>
        <v>0</v>
      </c>
      <c r="S54" s="105">
        <f t="shared" si="48"/>
        <v>0.13970837521982524</v>
      </c>
      <c r="T54" s="105">
        <f t="shared" si="49"/>
        <v>0.69858555467840688</v>
      </c>
      <c r="U54" s="105">
        <f t="shared" si="50"/>
        <v>1.2202771937263182</v>
      </c>
      <c r="V54" s="105">
        <f t="shared" si="51"/>
        <v>1.0650604287809846</v>
      </c>
      <c r="W54" s="105">
        <f t="shared" si="52"/>
        <v>0.63468917719615381</v>
      </c>
      <c r="X54" s="105">
        <f t="shared" si="53"/>
        <v>0.23188401074707068</v>
      </c>
      <c r="Y54" s="87">
        <f t="shared" si="32"/>
        <v>3.4981068402038757</v>
      </c>
      <c r="Z54" s="87">
        <f t="shared" si="33"/>
        <v>8.4816315651434167</v>
      </c>
      <c r="AA54" s="87">
        <f t="shared" si="34"/>
        <v>0.6733487275650567</v>
      </c>
      <c r="AB54" s="87">
        <f t="shared" si="35"/>
        <v>3.0570100676683576</v>
      </c>
      <c r="AC54" s="87">
        <f t="shared" si="36"/>
        <v>0</v>
      </c>
      <c r="AD54" s="87">
        <f t="shared" si="37"/>
        <v>0.12178698413822349</v>
      </c>
      <c r="AE54" s="87">
        <f t="shared" si="38"/>
        <v>0.69858555467840688</v>
      </c>
      <c r="AF54" s="87">
        <f t="shared" si="39"/>
        <v>1.2202771937263182</v>
      </c>
      <c r="AG54" s="87">
        <f t="shared" si="40"/>
        <v>1.1024696421899793</v>
      </c>
      <c r="AH54" s="87">
        <f t="shared" si="41"/>
        <v>0.65045375155959195</v>
      </c>
      <c r="AI54" s="87">
        <f t="shared" si="42"/>
        <v>0.23025618706166198</v>
      </c>
      <c r="AJ54" s="87">
        <f t="shared" si="54"/>
        <v>0</v>
      </c>
      <c r="AK54" s="87">
        <f t="shared" si="55"/>
        <v>0</v>
      </c>
      <c r="AL54" s="87">
        <f t="shared" si="56"/>
        <v>19.73392651393489</v>
      </c>
      <c r="AM54" s="270">
        <f t="shared" si="57"/>
        <v>0.11310225730339774</v>
      </c>
      <c r="AN54" s="105">
        <v>4.4273876279238733E-2</v>
      </c>
      <c r="AP54" s="87">
        <v>7.5159211167711959E-2</v>
      </c>
      <c r="AR54" s="87">
        <v>0.11310225730339774</v>
      </c>
      <c r="AT54" s="87">
        <v>4.4274061471273329E-2</v>
      </c>
      <c r="AV54" s="87">
        <v>4.4274046302764658E-2</v>
      </c>
      <c r="AX54" s="87">
        <v>7.5204648895103254E-2</v>
      </c>
      <c r="AZ54" s="87">
        <v>7.5204648895103032E-2</v>
      </c>
      <c r="BB54" s="87">
        <v>4.4273876218077657E-2</v>
      </c>
      <c r="BC54" s="87"/>
      <c r="BD54" s="87">
        <v>4.4273876218077435E-2</v>
      </c>
      <c r="BE54" s="87"/>
      <c r="BF54" s="87">
        <v>4.427404630276488E-2</v>
      </c>
      <c r="BG54" s="87"/>
      <c r="BH54" s="87">
        <v>4.427404630276488E-2</v>
      </c>
      <c r="BI54" s="87"/>
      <c r="BJ54" s="87">
        <v>4.4273876173104521E-2</v>
      </c>
      <c r="BK54" s="87"/>
      <c r="BL54" s="87">
        <v>0.13809158735123361</v>
      </c>
      <c r="BM54" s="87"/>
      <c r="BN54" s="87">
        <v>0.13809158735123384</v>
      </c>
      <c r="BO54" s="87"/>
      <c r="BP54" s="87">
        <v>0.12770570659561775</v>
      </c>
      <c r="BQ54" s="87"/>
      <c r="BR54" s="87">
        <v>-0.15484074958713845</v>
      </c>
      <c r="BS54" s="87"/>
      <c r="BT54" s="87">
        <v>-0.15484074958713845</v>
      </c>
      <c r="BU54" s="87"/>
      <c r="BV54" s="87">
        <v>-0.15484074958713834</v>
      </c>
      <c r="BW54" s="87"/>
      <c r="BX54" s="87">
        <v>-0.15484074958713834</v>
      </c>
      <c r="BY54" s="87"/>
      <c r="BZ54" s="87">
        <v>-0.15180577603844192</v>
      </c>
      <c r="CA54" s="87"/>
      <c r="CB54" s="87">
        <v>-0.15180577603844192</v>
      </c>
      <c r="CC54" s="87"/>
      <c r="CD54" s="87">
        <v>2.9903976290429179E-2</v>
      </c>
      <c r="CE54" s="87"/>
      <c r="CF54" s="87"/>
    </row>
    <row r="55" spans="1:84">
      <c r="A55" s="2">
        <v>35976</v>
      </c>
      <c r="B55" s="103">
        <f>'Quarterly Return'!B59-'Adjusted Quarterly Return'!B$7</f>
        <v>-0.10161993873695208</v>
      </c>
      <c r="C55" s="103">
        <f>'Quarterly Return'!C59-'Adjusted Quarterly Return'!C$7</f>
        <v>0.13815381104438357</v>
      </c>
      <c r="D55" s="103">
        <f>'Quarterly Return'!D59-'Adjusted Quarterly Return'!D$7</f>
        <v>-0.45947156167543901</v>
      </c>
      <c r="E55" s="103">
        <f>'Quarterly Return'!E59-'Adjusted Quarterly Return'!E$7</f>
        <v>6.5624961172712493E-4</v>
      </c>
      <c r="F55" s="103">
        <f>'Quarterly Return'!F59-'Adjusted Quarterly Return'!F$7</f>
        <v>0.1126733110831853</v>
      </c>
      <c r="G55" s="103">
        <f>'Quarterly Return'!G59-'Adjusted Quarterly Return'!G$7</f>
        <v>-0.23796746514194123</v>
      </c>
      <c r="H55" s="103"/>
      <c r="I55" s="103"/>
      <c r="J55" s="103">
        <f>'Quarterly Return'!J59-'Adjusted Quarterly Return'!J$7</f>
        <v>1.9448454952412791E-2</v>
      </c>
      <c r="K55" s="103">
        <f>'Quarterly Return'!K59-'Adjusted Quarterly Return'!K$7</f>
        <v>3.7753733560063077E-2</v>
      </c>
      <c r="L55" s="103">
        <f>'Quarterly Return'!L59-'Adjusted Quarterly Return'!L$7</f>
        <v>-6.945792663532388E-3</v>
      </c>
      <c r="M55" s="175" t="s">
        <v>210</v>
      </c>
      <c r="N55" s="105">
        <f t="shared" si="43"/>
        <v>5.1374657003887085</v>
      </c>
      <c r="O55" s="105">
        <f t="shared" si="44"/>
        <v>4.3558340899596422</v>
      </c>
      <c r="P55" s="105">
        <f t="shared" si="45"/>
        <v>1.8483130161346732</v>
      </c>
      <c r="Q55" s="105">
        <f t="shared" si="46"/>
        <v>2.0447606352301992</v>
      </c>
      <c r="R55" s="105">
        <f t="shared" si="47"/>
        <v>0</v>
      </c>
      <c r="S55" s="105">
        <f t="shared" si="48"/>
        <v>0.22992411030348014</v>
      </c>
      <c r="T55" s="105">
        <f t="shared" si="49"/>
        <v>1.1863348318740317</v>
      </c>
      <c r="U55" s="105">
        <f t="shared" si="50"/>
        <v>2.0722692156516955</v>
      </c>
      <c r="V55" s="105">
        <f t="shared" si="51"/>
        <v>1.4852177806363656</v>
      </c>
      <c r="W55" s="105">
        <f t="shared" si="52"/>
        <v>0.97912860347771524</v>
      </c>
      <c r="X55" s="105">
        <f t="shared" si="53"/>
        <v>0.39467853027869781</v>
      </c>
      <c r="Y55" s="87">
        <f t="shared" si="32"/>
        <v>4.6153967506520157</v>
      </c>
      <c r="Z55" s="87">
        <f t="shared" si="33"/>
        <v>4.957609169764611</v>
      </c>
      <c r="AA55" s="87">
        <f t="shared" si="34"/>
        <v>0.99906574814623406</v>
      </c>
      <c r="AB55" s="87">
        <f t="shared" si="35"/>
        <v>2.0461025086031439</v>
      </c>
      <c r="AC55" s="87">
        <f t="shared" si="36"/>
        <v>0</v>
      </c>
      <c r="AD55" s="87">
        <f t="shared" si="37"/>
        <v>0.17520965259954488</v>
      </c>
      <c r="AE55" s="87">
        <f t="shared" si="38"/>
        <v>1.1863348318740317</v>
      </c>
      <c r="AF55" s="87">
        <f t="shared" si="39"/>
        <v>2.0722692156516955</v>
      </c>
      <c r="AG55" s="87">
        <f t="shared" si="40"/>
        <v>1.5141029717375944</v>
      </c>
      <c r="AH55" s="87">
        <f t="shared" si="41"/>
        <v>1.0160943638944495</v>
      </c>
      <c r="AI55" s="87">
        <f t="shared" si="42"/>
        <v>0.39193717503863429</v>
      </c>
      <c r="AJ55" s="87">
        <f t="shared" si="54"/>
        <v>10.276093815244186</v>
      </c>
      <c r="AK55" s="87">
        <f t="shared" si="55"/>
        <v>2.9637019840897443E-2</v>
      </c>
      <c r="AL55" s="87">
        <f t="shared" si="56"/>
        <v>18.944485368121054</v>
      </c>
      <c r="AM55" s="270">
        <f t="shared" si="57"/>
        <v>-4.0004260949101034E-2</v>
      </c>
      <c r="AN55" s="105">
        <v>-3.9067597120371444E-2</v>
      </c>
      <c r="AP55" s="87">
        <v>6.9702987976527631E-3</v>
      </c>
      <c r="AR55" s="87">
        <v>-4.0004260949101034E-2</v>
      </c>
      <c r="AT55" s="87">
        <v>-3.9067597211366878E-2</v>
      </c>
      <c r="AV55" s="87">
        <v>-3.9067597203913507E-2</v>
      </c>
      <c r="AX55" s="87">
        <v>-3.9443235558681788E-2</v>
      </c>
      <c r="AZ55" s="87">
        <v>-3.9443235558681788E-2</v>
      </c>
      <c r="BB55" s="87">
        <v>-3.9067597120341357E-2</v>
      </c>
      <c r="BC55" s="87"/>
      <c r="BD55" s="87">
        <v>-3.9067597120341357E-2</v>
      </c>
      <c r="BE55" s="87"/>
      <c r="BF55" s="87">
        <v>-3.9067597203913396E-2</v>
      </c>
      <c r="BG55" s="87"/>
      <c r="BH55" s="87">
        <v>-3.9067597203913396E-2</v>
      </c>
      <c r="BI55" s="87"/>
      <c r="BJ55" s="87">
        <v>-9.973882819388602E-3</v>
      </c>
      <c r="BK55" s="87"/>
      <c r="BL55" s="87">
        <v>4.3985476590539641E-2</v>
      </c>
      <c r="BM55" s="87"/>
      <c r="BN55" s="87">
        <v>4.3985476590539418E-2</v>
      </c>
      <c r="BO55" s="87"/>
      <c r="BP55" s="87">
        <v>3.8460219143636953E-2</v>
      </c>
      <c r="BQ55" s="87"/>
      <c r="BR55" s="87">
        <v>-0.1725764915398138</v>
      </c>
      <c r="BS55" s="87"/>
      <c r="BT55" s="87">
        <v>-0.17257649153981369</v>
      </c>
      <c r="BU55" s="87"/>
      <c r="BV55" s="87">
        <v>-0.17257649153981369</v>
      </c>
      <c r="BW55" s="87"/>
      <c r="BX55" s="87">
        <v>-0.17257649153981369</v>
      </c>
      <c r="BY55" s="87"/>
      <c r="BZ55" s="87">
        <v>-0.16858002112048232</v>
      </c>
      <c r="CA55" s="87"/>
      <c r="CB55" s="87">
        <v>-0.16858002112048232</v>
      </c>
      <c r="CC55" s="87"/>
      <c r="CD55" s="87">
        <v>-1.7836181715886745E-2</v>
      </c>
      <c r="CE55" s="87"/>
      <c r="CF55" s="87"/>
    </row>
    <row r="56" spans="1:84">
      <c r="A56" s="2">
        <v>36068</v>
      </c>
      <c r="B56" s="103">
        <f>'Quarterly Return'!B60-'Adjusted Quarterly Return'!B$7</f>
        <v>3.8643707646290104E-2</v>
      </c>
      <c r="C56" s="103">
        <f>'Quarterly Return'!C60-'Adjusted Quarterly Return'!C$7</f>
        <v>0.23486515705393568</v>
      </c>
      <c r="D56" s="103">
        <f>'Quarterly Return'!D60-'Adjusted Quarterly Return'!D$7</f>
        <v>-0.30453970688721399</v>
      </c>
      <c r="E56" s="103">
        <f>'Quarterly Return'!E60-'Adjusted Quarterly Return'!E$7</f>
        <v>-0.13578316102498161</v>
      </c>
      <c r="F56" s="103">
        <f>'Quarterly Return'!F60-'Adjusted Quarterly Return'!F$7</f>
        <v>0.12785402510286265</v>
      </c>
      <c r="G56" s="103">
        <f>'Quarterly Return'!G60-'Adjusted Quarterly Return'!G$7</f>
        <v>-0.38010061756078373</v>
      </c>
      <c r="H56" s="103"/>
      <c r="I56" s="103"/>
      <c r="J56" s="103">
        <f>'Quarterly Return'!J60-'Adjusted Quarterly Return'!J$7</f>
        <v>2.1693149665930306E-2</v>
      </c>
      <c r="K56" s="103">
        <f>'Quarterly Return'!K60-'Adjusted Quarterly Return'!K$7</f>
        <v>1.6668971678528446E-2</v>
      </c>
      <c r="L56" s="103">
        <f>'Quarterly Return'!L60-'Adjusted Quarterly Return'!L$7</f>
        <v>-6.7083398404719635E-3</v>
      </c>
      <c r="M56" s="175" t="s">
        <v>220</v>
      </c>
      <c r="N56" s="105">
        <f t="shared" si="43"/>
        <v>4.6153967506520157</v>
      </c>
      <c r="O56" s="105">
        <f t="shared" si="44"/>
        <v>4.957609169764611</v>
      </c>
      <c r="P56" s="105">
        <f t="shared" si="45"/>
        <v>0.99906574814623406</v>
      </c>
      <c r="Q56" s="105">
        <f t="shared" si="46"/>
        <v>2.0461025086031439</v>
      </c>
      <c r="R56" s="105">
        <f t="shared" si="47"/>
        <v>0</v>
      </c>
      <c r="S56" s="105">
        <f t="shared" si="48"/>
        <v>0.17520965259954488</v>
      </c>
      <c r="T56" s="105">
        <f t="shared" si="49"/>
        <v>1.1863348318740317</v>
      </c>
      <c r="U56" s="105">
        <f t="shared" si="50"/>
        <v>2.0722692156516955</v>
      </c>
      <c r="V56" s="105">
        <f t="shared" si="51"/>
        <v>1.5141029717375944</v>
      </c>
      <c r="W56" s="105">
        <f t="shared" si="52"/>
        <v>1.0160943638944495</v>
      </c>
      <c r="X56" s="105">
        <f t="shared" si="53"/>
        <v>0.39193717503863429</v>
      </c>
      <c r="Y56" s="87">
        <f t="shared" si="32"/>
        <v>4.793752793355849</v>
      </c>
      <c r="Z56" s="87">
        <f t="shared" si="33"/>
        <v>6.1219788260334083</v>
      </c>
      <c r="AA56" s="87">
        <f t="shared" si="34"/>
        <v>0.6948105580447248</v>
      </c>
      <c r="AB56" s="87">
        <f t="shared" si="35"/>
        <v>1.7682762422038645</v>
      </c>
      <c r="AC56" s="87">
        <f t="shared" si="36"/>
        <v>0</v>
      </c>
      <c r="AD56" s="87">
        <f t="shared" si="37"/>
        <v>0.10861235544384749</v>
      </c>
      <c r="AE56" s="87">
        <f t="shared" si="38"/>
        <v>1.1863348318740317</v>
      </c>
      <c r="AF56" s="87">
        <f t="shared" si="39"/>
        <v>2.0722692156516955</v>
      </c>
      <c r="AG56" s="87">
        <f t="shared" si="40"/>
        <v>1.546948634113128</v>
      </c>
      <c r="AH56" s="87">
        <f t="shared" si="41"/>
        <v>1.0330316120689185</v>
      </c>
      <c r="AI56" s="87">
        <f t="shared" si="42"/>
        <v>0.38930792727236058</v>
      </c>
      <c r="AJ56" s="87">
        <f t="shared" si="54"/>
        <v>0</v>
      </c>
      <c r="AK56" s="87">
        <f t="shared" si="55"/>
        <v>0</v>
      </c>
      <c r="AL56" s="87">
        <f t="shared" si="56"/>
        <v>19.715322996061825</v>
      </c>
      <c r="AM56" s="270">
        <f t="shared" si="57"/>
        <v>4.0689288358178644E-2</v>
      </c>
      <c r="AN56" s="105">
        <v>1.6702442136905526E-2</v>
      </c>
      <c r="AP56" s="87">
        <v>7.6217071105157519E-2</v>
      </c>
      <c r="AR56" s="87">
        <v>4.0689288358178644E-2</v>
      </c>
      <c r="AT56" s="87">
        <v>1.67024421368136E-2</v>
      </c>
      <c r="AV56" s="87">
        <v>1.670244213682115E-2</v>
      </c>
      <c r="AX56" s="87">
        <v>4.0081460548392123E-2</v>
      </c>
      <c r="AZ56" s="87">
        <v>4.0081460548391901E-2</v>
      </c>
      <c r="BB56" s="87">
        <v>1.6702442136905749E-2</v>
      </c>
      <c r="BC56" s="87"/>
      <c r="BD56" s="87">
        <v>1.6702442136905749E-2</v>
      </c>
      <c r="BE56" s="87"/>
      <c r="BF56" s="87">
        <v>1.6702442136820927E-2</v>
      </c>
      <c r="BG56" s="87"/>
      <c r="BH56" s="87">
        <v>1.670244213682115E-2</v>
      </c>
      <c r="BI56" s="87"/>
      <c r="BJ56" s="87">
        <v>5.8196264736153358E-2</v>
      </c>
      <c r="BK56" s="87"/>
      <c r="BL56" s="87">
        <v>0.10536874829434018</v>
      </c>
      <c r="BM56" s="87"/>
      <c r="BN56" s="87">
        <v>0.10536874829433973</v>
      </c>
      <c r="BO56" s="87"/>
      <c r="BP56" s="87">
        <v>0.10338302451920089</v>
      </c>
      <c r="BQ56" s="87"/>
      <c r="BR56" s="87">
        <v>-5.0816539254629922E-2</v>
      </c>
      <c r="BS56" s="87"/>
      <c r="BT56" s="87">
        <v>-5.0816539254629922E-2</v>
      </c>
      <c r="BU56" s="87"/>
      <c r="BV56" s="87">
        <v>-5.0816539254630144E-2</v>
      </c>
      <c r="BW56" s="87"/>
      <c r="BX56" s="87">
        <v>-5.0816539254630144E-2</v>
      </c>
      <c r="BY56" s="87"/>
      <c r="BZ56" s="87">
        <v>-5.0273895760300058E-2</v>
      </c>
      <c r="CA56" s="87"/>
      <c r="CB56" s="87">
        <v>-5.0273895760300058E-2</v>
      </c>
      <c r="CC56" s="87"/>
      <c r="CD56" s="87">
        <v>9.8701325675617069E-2</v>
      </c>
      <c r="CE56" s="87"/>
      <c r="CF56" s="87"/>
    </row>
    <row r="57" spans="1:84">
      <c r="A57" s="2">
        <v>36160</v>
      </c>
      <c r="B57" s="103">
        <f>'Quarterly Return'!B61-'Adjusted Quarterly Return'!B$7</f>
        <v>1.3765633680065448E-2</v>
      </c>
      <c r="C57" s="103">
        <f>'Quarterly Return'!C61-'Adjusted Quarterly Return'!C$7</f>
        <v>9.635476685550487E-2</v>
      </c>
      <c r="D57" s="103">
        <f>'Quarterly Return'!D61-'Adjusted Quarterly Return'!D$7</f>
        <v>-0.26752213628388133</v>
      </c>
      <c r="E57" s="103">
        <f>'Quarterly Return'!E61-'Adjusted Quarterly Return'!E$7</f>
        <v>-0.19918897157039167</v>
      </c>
      <c r="F57" s="103">
        <f>'Quarterly Return'!F61-'Adjusted Quarterly Return'!F$7</f>
        <v>-0.12885001197169382</v>
      </c>
      <c r="G57" s="103">
        <f>'Quarterly Return'!G61-'Adjusted Quarterly Return'!G$7</f>
        <v>-0.2360358716150246</v>
      </c>
      <c r="H57" s="103"/>
      <c r="I57" s="103"/>
      <c r="J57" s="103">
        <f>'Quarterly Return'!J61-'Adjusted Quarterly Return'!J$7</f>
        <v>-7.2012321462208984E-3</v>
      </c>
      <c r="K57" s="103">
        <f>'Quarterly Return'!K61-'Adjusted Quarterly Return'!K$7</f>
        <v>1.7122439523388489E-4</v>
      </c>
      <c r="L57" s="103">
        <f>'Quarterly Return'!L61-'Adjusted Quarterly Return'!L$7</f>
        <v>-7.2098416217161593E-3</v>
      </c>
      <c r="M57" s="175" t="s">
        <v>220</v>
      </c>
      <c r="N57" s="105">
        <f t="shared" si="43"/>
        <v>4.793752793355849</v>
      </c>
      <c r="O57" s="105">
        <f t="shared" si="44"/>
        <v>6.1219788260334083</v>
      </c>
      <c r="P57" s="105">
        <f t="shared" si="45"/>
        <v>0.6948105580447248</v>
      </c>
      <c r="Q57" s="105">
        <f t="shared" si="46"/>
        <v>1.7682762422038645</v>
      </c>
      <c r="R57" s="105">
        <f t="shared" si="47"/>
        <v>0</v>
      </c>
      <c r="S57" s="105">
        <f t="shared" si="48"/>
        <v>0.10861235544384749</v>
      </c>
      <c r="T57" s="105">
        <f t="shared" si="49"/>
        <v>1.1863348318740317</v>
      </c>
      <c r="U57" s="105">
        <f t="shared" si="50"/>
        <v>2.0722692156516955</v>
      </c>
      <c r="V57" s="105">
        <f t="shared" si="51"/>
        <v>1.546948634113128</v>
      </c>
      <c r="W57" s="105">
        <f t="shared" si="52"/>
        <v>1.0330316120689185</v>
      </c>
      <c r="X57" s="105">
        <f t="shared" si="53"/>
        <v>0.38930792727236058</v>
      </c>
      <c r="Y57" s="87">
        <f t="shared" si="32"/>
        <v>4.8597418382619768</v>
      </c>
      <c r="Z57" s="87">
        <f t="shared" si="33"/>
        <v>6.7118606685101954</v>
      </c>
      <c r="AA57" s="87">
        <f t="shared" si="34"/>
        <v>0.50893335324400435</v>
      </c>
      <c r="AB57" s="87">
        <f t="shared" si="35"/>
        <v>1.4160551160669199</v>
      </c>
      <c r="AC57" s="87">
        <f t="shared" si="36"/>
        <v>0</v>
      </c>
      <c r="AD57" s="87">
        <f t="shared" si="37"/>
        <v>8.2975943458498083E-2</v>
      </c>
      <c r="AE57" s="87">
        <f t="shared" si="38"/>
        <v>1.1863348318740317</v>
      </c>
      <c r="AF57" s="87">
        <f t="shared" si="39"/>
        <v>2.0722692156516955</v>
      </c>
      <c r="AG57" s="87">
        <f t="shared" si="40"/>
        <v>1.5358086978806</v>
      </c>
      <c r="AH57" s="87">
        <f t="shared" si="41"/>
        <v>1.0332084922819524</v>
      </c>
      <c r="AI57" s="87">
        <f t="shared" si="42"/>
        <v>0.38650107877464829</v>
      </c>
      <c r="AJ57" s="87">
        <f t="shared" si="54"/>
        <v>0</v>
      </c>
      <c r="AK57" s="87">
        <f t="shared" si="55"/>
        <v>0</v>
      </c>
      <c r="AL57" s="87">
        <f t="shared" si="56"/>
        <v>19.793689236004525</v>
      </c>
      <c r="AM57" s="270">
        <f t="shared" si="57"/>
        <v>3.9748899857412479E-3</v>
      </c>
      <c r="AN57" s="105">
        <v>-2.473723327213051E-2</v>
      </c>
      <c r="AP57" s="87">
        <v>-2.5634514191149149E-2</v>
      </c>
      <c r="AR57" s="87">
        <v>3.9748899857412479E-3</v>
      </c>
      <c r="AT57" s="87">
        <v>-7.0493227681965864E-3</v>
      </c>
      <c r="AV57" s="87">
        <v>-7.049322768204247E-3</v>
      </c>
      <c r="AX57" s="87">
        <v>3.9748899857408038E-3</v>
      </c>
      <c r="AZ57" s="87">
        <v>3.9748899857408038E-3</v>
      </c>
      <c r="BB57" s="87">
        <v>-7.0493227682865145E-3</v>
      </c>
      <c r="BC57" s="87"/>
      <c r="BD57" s="87">
        <v>-7.0493227682867365E-3</v>
      </c>
      <c r="BE57" s="87"/>
      <c r="BF57" s="87">
        <v>-7.0493227682036919E-3</v>
      </c>
      <c r="BG57" s="87"/>
      <c r="BH57" s="87">
        <v>-2.4737233272130732E-2</v>
      </c>
      <c r="BI57" s="87"/>
      <c r="BJ57" s="87">
        <v>1.2886487846879513E-2</v>
      </c>
      <c r="BK57" s="87"/>
      <c r="BL57" s="87">
        <v>3.4663624060693454E-2</v>
      </c>
      <c r="BM57" s="87"/>
      <c r="BN57" s="87">
        <v>3.4663624060693454E-2</v>
      </c>
      <c r="BO57" s="87"/>
      <c r="BP57" s="87">
        <v>3.4456206983289217E-2</v>
      </c>
      <c r="BQ57" s="87"/>
      <c r="BR57" s="87">
        <v>-5.0877793898639334E-2</v>
      </c>
      <c r="BS57" s="87"/>
      <c r="BT57" s="87">
        <v>-5.0877793898639445E-2</v>
      </c>
      <c r="BU57" s="87"/>
      <c r="BV57" s="87">
        <v>-5.0877793898639334E-2</v>
      </c>
      <c r="BW57" s="87"/>
      <c r="BX57" s="87">
        <v>-5.0877793898639334E-2</v>
      </c>
      <c r="BY57" s="87"/>
      <c r="BZ57" s="87">
        <v>-5.0370879629078047E-2</v>
      </c>
      <c r="CA57" s="87"/>
      <c r="CB57" s="87">
        <v>-5.0370879629078047E-2</v>
      </c>
      <c r="CC57" s="87"/>
      <c r="CD57" s="87">
        <v>3.7699198115360932E-2</v>
      </c>
      <c r="CE57" s="87"/>
      <c r="CF57" s="87"/>
    </row>
    <row r="58" spans="1:84">
      <c r="A58" s="2">
        <v>36250</v>
      </c>
      <c r="B58" s="103">
        <f>'Quarterly Return'!B62-'Adjusted Quarterly Return'!B$7</f>
        <v>3.2390425230898301E-2</v>
      </c>
      <c r="C58" s="103">
        <f>'Quarterly Return'!C62-'Adjusted Quarterly Return'!C$7</f>
        <v>-4.83229098046839E-3</v>
      </c>
      <c r="D58" s="103">
        <f>'Quarterly Return'!D62-'Adjusted Quarterly Return'!D$7</f>
        <v>0.10650210542195779</v>
      </c>
      <c r="E58" s="103">
        <f>'Quarterly Return'!E62-'Adjusted Quarterly Return'!E$7</f>
        <v>-0.18298894654525405</v>
      </c>
      <c r="F58" s="103">
        <f>'Quarterly Return'!F62-'Adjusted Quarterly Return'!F$7</f>
        <v>-0.16897031788315781</v>
      </c>
      <c r="G58" s="103">
        <f>'Quarterly Return'!G62-'Adjusted Quarterly Return'!G$7</f>
        <v>-0.19952739919951334</v>
      </c>
      <c r="H58" s="103"/>
      <c r="I58" s="103"/>
      <c r="J58" s="103">
        <f>'Quarterly Return'!J62-'Adjusted Quarterly Return'!J$7</f>
        <v>-4.0871320882532841E-2</v>
      </c>
      <c r="K58" s="103">
        <f>'Quarterly Return'!K62-'Adjusted Quarterly Return'!K$7</f>
        <v>-3.2264497336020867E-2</v>
      </c>
      <c r="L58" s="103">
        <f>'Quarterly Return'!L62-'Adjusted Quarterly Return'!L$7</f>
        <v>-7.7406459258844568E-3</v>
      </c>
      <c r="M58" s="175" t="s">
        <v>220</v>
      </c>
      <c r="N58" s="105">
        <f t="shared" si="43"/>
        <v>4.8597418382619768</v>
      </c>
      <c r="O58" s="105">
        <f t="shared" si="44"/>
        <v>6.7118606685101954</v>
      </c>
      <c r="P58" s="105">
        <f t="shared" si="45"/>
        <v>0.50893335324400435</v>
      </c>
      <c r="Q58" s="105">
        <f t="shared" si="46"/>
        <v>1.4160551160669199</v>
      </c>
      <c r="R58" s="105">
        <f t="shared" si="47"/>
        <v>0</v>
      </c>
      <c r="S58" s="105">
        <f t="shared" si="48"/>
        <v>8.2975943458498083E-2</v>
      </c>
      <c r="T58" s="105">
        <f t="shared" si="49"/>
        <v>1.1863348318740317</v>
      </c>
      <c r="U58" s="105">
        <f t="shared" si="50"/>
        <v>2.0722692156516955</v>
      </c>
      <c r="V58" s="105">
        <f t="shared" si="51"/>
        <v>1.5358086978806</v>
      </c>
      <c r="W58" s="105">
        <f t="shared" si="52"/>
        <v>1.0332084922819524</v>
      </c>
      <c r="X58" s="105">
        <f t="shared" si="53"/>
        <v>0.38650107877464829</v>
      </c>
      <c r="Y58" s="87">
        <f t="shared" si="32"/>
        <v>5.01715094291567</v>
      </c>
      <c r="Z58" s="87">
        <f t="shared" si="33"/>
        <v>6.6794270047395932</v>
      </c>
      <c r="AA58" s="87">
        <f t="shared" si="34"/>
        <v>0.5631358268839477</v>
      </c>
      <c r="AB58" s="87">
        <f t="shared" si="35"/>
        <v>1.1569326821278167</v>
      </c>
      <c r="AC58" s="87">
        <f t="shared" si="36"/>
        <v>0</v>
      </c>
      <c r="AD58" s="87">
        <f t="shared" si="37"/>
        <v>6.6419969264098086E-2</v>
      </c>
      <c r="AE58" s="87">
        <f t="shared" si="38"/>
        <v>1.1863348318740317</v>
      </c>
      <c r="AF58" s="87">
        <f t="shared" si="39"/>
        <v>2.0722692156516955</v>
      </c>
      <c r="AG58" s="87">
        <f t="shared" si="40"/>
        <v>1.473038167775337</v>
      </c>
      <c r="AH58" s="87">
        <f t="shared" si="41"/>
        <v>0.9998725396351672</v>
      </c>
      <c r="AI58" s="87">
        <f t="shared" si="42"/>
        <v>0.3835093107738814</v>
      </c>
      <c r="AJ58" s="87">
        <f t="shared" si="54"/>
        <v>0</v>
      </c>
      <c r="AK58" s="87">
        <f t="shared" si="55"/>
        <v>0</v>
      </c>
      <c r="AL58" s="87">
        <f t="shared" si="56"/>
        <v>19.598090491641237</v>
      </c>
      <c r="AM58" s="270">
        <f t="shared" si="57"/>
        <v>-9.8818740675939987E-3</v>
      </c>
      <c r="AN58" s="105">
        <v>-9.1992482665165243E-3</v>
      </c>
      <c r="AP58" s="87">
        <v>-5.870672628320972E-3</v>
      </c>
      <c r="AR58" s="87">
        <v>-9.8818740675939987E-3</v>
      </c>
      <c r="AT58" s="87">
        <v>-6.5451446409343639E-3</v>
      </c>
      <c r="AV58" s="87">
        <v>-9.4121413630697814E-3</v>
      </c>
      <c r="AX58" s="87">
        <v>-9.8818740675936656E-3</v>
      </c>
      <c r="AZ58" s="87">
        <v>-9.8818740675936656E-3</v>
      </c>
      <c r="BB58" s="87">
        <v>-6.5451446409342529E-3</v>
      </c>
      <c r="BC58" s="87"/>
      <c r="BD58" s="87">
        <v>-6.5451446409341418E-3</v>
      </c>
      <c r="BE58" s="87"/>
      <c r="BF58" s="87">
        <v>-9.4121413630695594E-3</v>
      </c>
      <c r="BG58" s="87"/>
      <c r="BH58" s="87">
        <v>-9.1992482665167463E-3</v>
      </c>
      <c r="BI58" s="87"/>
      <c r="BJ58" s="87">
        <v>-1.2830802809787767E-2</v>
      </c>
      <c r="BK58" s="87"/>
      <c r="BL58" s="87">
        <v>-1.6599784458305678E-2</v>
      </c>
      <c r="BM58" s="87"/>
      <c r="BN58" s="87">
        <v>-1.6599784458305344E-2</v>
      </c>
      <c r="BO58" s="87"/>
      <c r="BP58" s="87">
        <v>-1.4795285394520019E-2</v>
      </c>
      <c r="BQ58" s="87"/>
      <c r="BR58" s="87">
        <v>-1.2417022752126194E-2</v>
      </c>
      <c r="BS58" s="87"/>
      <c r="BT58" s="87">
        <v>-1.2417022752125861E-2</v>
      </c>
      <c r="BU58" s="87"/>
      <c r="BV58" s="87">
        <v>-1.2417022752125972E-2</v>
      </c>
      <c r="BW58" s="87"/>
      <c r="BX58" s="87">
        <v>-1.2417022752125972E-2</v>
      </c>
      <c r="BY58" s="87"/>
      <c r="BZ58" s="87">
        <v>-1.3712863628664085E-2</v>
      </c>
      <c r="CA58" s="87"/>
      <c r="CB58" s="87">
        <v>-1.3712863628664085E-2</v>
      </c>
      <c r="CC58" s="87"/>
      <c r="CD58" s="87">
        <v>-5.0775941822742698E-3</v>
      </c>
      <c r="CE58" s="87"/>
      <c r="CF58" s="87"/>
    </row>
    <row r="59" spans="1:84">
      <c r="A59" s="2">
        <v>36341</v>
      </c>
      <c r="B59" s="103">
        <f>'Quarterly Return'!B63-'Adjusted Quarterly Return'!B$7</f>
        <v>3.5253959902820653E-2</v>
      </c>
      <c r="C59" s="103">
        <f>'Quarterly Return'!C63-'Adjusted Quarterly Return'!C$7</f>
        <v>8.8177779155383218E-2</v>
      </c>
      <c r="D59" s="103">
        <f>'Quarterly Return'!D63-'Adjusted Quarterly Return'!D$7</f>
        <v>0.32282761048951969</v>
      </c>
      <c r="E59" s="103">
        <f>'Quarterly Return'!E63-'Adjusted Quarterly Return'!E$7</f>
        <v>-0.2120687890538438</v>
      </c>
      <c r="F59" s="103">
        <f>'Quarterly Return'!F63-'Adjusted Quarterly Return'!F$7</f>
        <v>-0.1256930349255278</v>
      </c>
      <c r="G59" s="103">
        <f>'Quarterly Return'!G63-'Adjusted Quarterly Return'!G$7</f>
        <v>-3.9702878284713958E-2</v>
      </c>
      <c r="H59" s="103"/>
      <c r="I59" s="103">
        <f>'Quarterly Return'!I63-'Adjusted Quarterly Return'!I$7</f>
        <v>-0.15581015249264571</v>
      </c>
      <c r="J59" s="103">
        <f>'Quarterly Return'!J63-'Adjusted Quarterly Return'!J$7</f>
        <v>-6.0080985541170112E-2</v>
      </c>
      <c r="K59" s="103">
        <f>'Quarterly Return'!K63-'Adjusted Quarterly Return'!K$7</f>
        <v>-7.6396924722570855E-2</v>
      </c>
      <c r="L59" s="103">
        <f>'Quarterly Return'!L63-'Adjusted Quarterly Return'!L$7</f>
        <v>-8.6333289365554816E-3</v>
      </c>
      <c r="M59" s="175" t="s">
        <v>210</v>
      </c>
      <c r="N59" s="105">
        <f t="shared" si="43"/>
        <v>5.1021025958936104</v>
      </c>
      <c r="O59" s="105">
        <f t="shared" si="44"/>
        <v>4.325851249183712</v>
      </c>
      <c r="P59" s="105">
        <f t="shared" si="45"/>
        <v>1.8355903839769003</v>
      </c>
      <c r="Q59" s="105">
        <f t="shared" si="46"/>
        <v>2.0306857803838425</v>
      </c>
      <c r="R59" s="105">
        <f t="shared" si="47"/>
        <v>0</v>
      </c>
      <c r="S59" s="105">
        <f t="shared" si="48"/>
        <v>0.2283414563622598</v>
      </c>
      <c r="T59" s="105">
        <f t="shared" si="49"/>
        <v>1.1781688439974485</v>
      </c>
      <c r="U59" s="105">
        <f t="shared" si="50"/>
        <v>2.0580050089223887</v>
      </c>
      <c r="V59" s="105">
        <f t="shared" si="51"/>
        <v>1.4749944692533525</v>
      </c>
      <c r="W59" s="105">
        <f t="shared" si="52"/>
        <v>0.97238889383521532</v>
      </c>
      <c r="X59" s="105">
        <f t="shared" si="53"/>
        <v>0.39196180983282475</v>
      </c>
      <c r="Y59" s="87">
        <f t="shared" si="32"/>
        <v>5.2819719162293213</v>
      </c>
      <c r="Z59" s="87">
        <f t="shared" si="33"/>
        <v>4.7072952052932724</v>
      </c>
      <c r="AA59" s="87">
        <f t="shared" si="34"/>
        <v>2.4281696414737026</v>
      </c>
      <c r="AB59" s="87">
        <f t="shared" si="35"/>
        <v>1.6000407059889814</v>
      </c>
      <c r="AC59" s="87">
        <f t="shared" si="36"/>
        <v>0</v>
      </c>
      <c r="AD59" s="87">
        <f t="shared" si="37"/>
        <v>0.21927564331295468</v>
      </c>
      <c r="AE59" s="87">
        <f t="shared" si="38"/>
        <v>1.1781688439974485</v>
      </c>
      <c r="AF59" s="87">
        <f t="shared" si="39"/>
        <v>1.7373469346515626</v>
      </c>
      <c r="AG59" s="87">
        <f t="shared" si="40"/>
        <v>1.386375347872836</v>
      </c>
      <c r="AH59" s="87">
        <f t="shared" si="41"/>
        <v>0.89810137271182244</v>
      </c>
      <c r="AI59" s="87">
        <f t="shared" si="42"/>
        <v>0.38857787459797039</v>
      </c>
      <c r="AJ59" s="87">
        <f t="shared" si="54"/>
        <v>4.8069791919237623</v>
      </c>
      <c r="AK59" s="87">
        <f t="shared" si="55"/>
        <v>1.5937066078137652E-2</v>
      </c>
      <c r="AL59" s="87">
        <f t="shared" si="56"/>
        <v>19.809386420051734</v>
      </c>
      <c r="AM59" s="270">
        <f t="shared" si="57"/>
        <v>1.0781454882077268E-2</v>
      </c>
      <c r="AN59" s="105">
        <v>1.1273713722280476E-2</v>
      </c>
      <c r="AP59" s="87">
        <v>1.6705195055744193E-2</v>
      </c>
      <c r="AR59" s="87">
        <v>1.0781454882077268E-2</v>
      </c>
      <c r="AT59" s="87">
        <v>1.0906510792164648E-2</v>
      </c>
      <c r="AV59" s="87">
        <v>1.1273408497822324E-2</v>
      </c>
      <c r="AX59" s="87">
        <v>1.0642903069524534E-2</v>
      </c>
      <c r="AZ59" s="87">
        <v>1.0642903069524534E-2</v>
      </c>
      <c r="BB59" s="87">
        <v>1.0906510792164648E-2</v>
      </c>
      <c r="BC59" s="87"/>
      <c r="BD59" s="87">
        <v>1.0906510792164426E-2</v>
      </c>
      <c r="BE59" s="87"/>
      <c r="BF59" s="87">
        <v>1.1273408497822102E-2</v>
      </c>
      <c r="BG59" s="87"/>
      <c r="BH59" s="87">
        <v>1.1273713722280698E-2</v>
      </c>
      <c r="BI59" s="87"/>
      <c r="BJ59" s="87">
        <v>1.2986628450956772E-2</v>
      </c>
      <c r="BK59" s="87"/>
      <c r="BL59" s="87">
        <v>3.0789186962785431E-2</v>
      </c>
      <c r="BM59" s="87"/>
      <c r="BN59" s="87">
        <v>3.0789186962785209E-2</v>
      </c>
      <c r="BO59" s="87"/>
      <c r="BP59" s="87">
        <v>3.0550382182441993E-2</v>
      </c>
      <c r="BQ59" s="87"/>
      <c r="BR59" s="87">
        <v>3.9820808993909163E-2</v>
      </c>
      <c r="BS59" s="87"/>
      <c r="BT59" s="87">
        <v>3.9820808993909163E-2</v>
      </c>
      <c r="BU59" s="87"/>
      <c r="BV59" s="87">
        <v>3.982080899390894E-2</v>
      </c>
      <c r="BW59" s="87"/>
      <c r="BX59" s="87">
        <v>3.982080899390894E-2</v>
      </c>
      <c r="BY59" s="87"/>
      <c r="BZ59" s="87">
        <v>3.6153051453648111E-2</v>
      </c>
      <c r="CA59" s="87"/>
      <c r="CB59" s="87">
        <v>3.6153051453648111E-2</v>
      </c>
      <c r="CC59" s="87"/>
      <c r="CD59" s="87">
        <v>5.4986373789359666E-2</v>
      </c>
      <c r="CE59" s="87"/>
      <c r="CF59" s="87"/>
    </row>
    <row r="60" spans="1:84">
      <c r="A60" s="2">
        <v>36433</v>
      </c>
      <c r="B60" s="103">
        <f>'Quarterly Return'!B64-'Adjusted Quarterly Return'!B$7</f>
        <v>1.3718947303949069E-2</v>
      </c>
      <c r="C60" s="103">
        <f>'Quarterly Return'!C64-'Adjusted Quarterly Return'!C$7</f>
        <v>8.4051628330200134E-2</v>
      </c>
      <c r="D60" s="103">
        <f>'Quarterly Return'!D64-'Adjusted Quarterly Return'!D$7</f>
        <v>0.46217224908850663</v>
      </c>
      <c r="E60" s="103">
        <f>'Quarterly Return'!E64-'Adjusted Quarterly Return'!E$7</f>
        <v>-0.20023416022799062</v>
      </c>
      <c r="F60" s="103">
        <f>'Quarterly Return'!F64-'Adjusted Quarterly Return'!F$7</f>
        <v>-0.12089098532331292</v>
      </c>
      <c r="G60" s="103">
        <f>'Quarterly Return'!G64-'Adjusted Quarterly Return'!G$7</f>
        <v>0.25831349079266031</v>
      </c>
      <c r="H60" s="103"/>
      <c r="I60" s="103">
        <f>'Quarterly Return'!I64-'Adjusted Quarterly Return'!I$7</f>
        <v>-0.14586238018004702</v>
      </c>
      <c r="J60" s="103">
        <f>'Quarterly Return'!J64-'Adjusted Quarterly Return'!J$7</f>
        <v>-8.5892263252647844E-2</v>
      </c>
      <c r="K60" s="103">
        <f>'Quarterly Return'!K64-'Adjusted Quarterly Return'!K$7</f>
        <v>-8.1376441671867847E-2</v>
      </c>
      <c r="L60" s="103">
        <f>'Quarterly Return'!L64-'Adjusted Quarterly Return'!L$7</f>
        <v>-8.0340699068959659E-3</v>
      </c>
      <c r="M60" s="175" t="s">
        <v>220</v>
      </c>
      <c r="N60" s="105">
        <f t="shared" si="43"/>
        <v>5.2819719162293213</v>
      </c>
      <c r="O60" s="105">
        <f t="shared" si="44"/>
        <v>4.7072952052932724</v>
      </c>
      <c r="P60" s="105">
        <f t="shared" si="45"/>
        <v>2.4281696414737026</v>
      </c>
      <c r="Q60" s="105">
        <f t="shared" si="46"/>
        <v>1.6000407059889814</v>
      </c>
      <c r="R60" s="105">
        <f t="shared" si="47"/>
        <v>0</v>
      </c>
      <c r="S60" s="105">
        <f t="shared" si="48"/>
        <v>0.21927564331295468</v>
      </c>
      <c r="T60" s="105">
        <f t="shared" si="49"/>
        <v>1.1781688439974485</v>
      </c>
      <c r="U60" s="105">
        <f t="shared" si="50"/>
        <v>1.7373469346515626</v>
      </c>
      <c r="V60" s="105">
        <f t="shared" si="51"/>
        <v>1.386375347872836</v>
      </c>
      <c r="W60" s="105">
        <f t="shared" si="52"/>
        <v>0.89810137271182244</v>
      </c>
      <c r="X60" s="105">
        <f t="shared" si="53"/>
        <v>0.38857787459797039</v>
      </c>
      <c r="Y60" s="87">
        <f t="shared" si="32"/>
        <v>5.3544350106090093</v>
      </c>
      <c r="Z60" s="87">
        <f t="shared" si="33"/>
        <v>5.1029510323291163</v>
      </c>
      <c r="AA60" s="87">
        <f t="shared" si="34"/>
        <v>3.5504022658420364</v>
      </c>
      <c r="AB60" s="87">
        <f t="shared" si="35"/>
        <v>1.2796578988946763</v>
      </c>
      <c r="AC60" s="87">
        <f t="shared" si="36"/>
        <v>0</v>
      </c>
      <c r="AD60" s="87">
        <f t="shared" si="37"/>
        <v>0.27591750018293026</v>
      </c>
      <c r="AE60" s="87">
        <f t="shared" si="38"/>
        <v>1.1781688439974485</v>
      </c>
      <c r="AF60" s="87">
        <f t="shared" si="39"/>
        <v>1.483933375564777</v>
      </c>
      <c r="AG60" s="87">
        <f t="shared" si="40"/>
        <v>1.2672964315263611</v>
      </c>
      <c r="AH60" s="87">
        <f t="shared" si="41"/>
        <v>0.82501707873991437</v>
      </c>
      <c r="AI60" s="87">
        <f t="shared" si="42"/>
        <v>0.38545601278917724</v>
      </c>
      <c r="AJ60" s="87">
        <f t="shared" si="54"/>
        <v>0</v>
      </c>
      <c r="AK60" s="87">
        <f t="shared" si="55"/>
        <v>0</v>
      </c>
      <c r="AL60" s="87">
        <f t="shared" si="56"/>
        <v>20.703235450475447</v>
      </c>
      <c r="AM60" s="270">
        <f t="shared" si="57"/>
        <v>4.5122499580245945E-2</v>
      </c>
      <c r="AN60" s="105">
        <v>2.1235955131306827E-2</v>
      </c>
      <c r="AP60" s="87">
        <v>4.1526091714596536E-2</v>
      </c>
      <c r="AR60" s="87">
        <v>4.5122499580245945E-2</v>
      </c>
      <c r="AT60" s="87">
        <v>4.4993210923043314E-2</v>
      </c>
      <c r="AV60" s="87">
        <v>2.1235954940582058E-2</v>
      </c>
      <c r="AX60" s="87">
        <v>2.0604919858211446E-2</v>
      </c>
      <c r="AZ60" s="87">
        <v>2.0604919858211668E-2</v>
      </c>
      <c r="BB60" s="87">
        <v>4.499321092304287E-2</v>
      </c>
      <c r="BC60" s="87"/>
      <c r="BD60" s="87">
        <v>4.4993210923043314E-2</v>
      </c>
      <c r="BE60" s="87"/>
      <c r="BF60" s="87">
        <v>4.4614079415882246E-2</v>
      </c>
      <c r="BG60" s="87"/>
      <c r="BH60" s="87">
        <v>2.1235955131306827E-2</v>
      </c>
      <c r="BI60" s="87"/>
      <c r="BJ60" s="87">
        <v>2.0205750911601816E-2</v>
      </c>
      <c r="BK60" s="87"/>
      <c r="BL60" s="87">
        <v>3.420903352739546E-2</v>
      </c>
      <c r="BM60" s="87"/>
      <c r="BN60" s="87">
        <v>3.4209033527395238E-2</v>
      </c>
      <c r="BO60" s="87"/>
      <c r="BP60" s="87">
        <v>3.3513719355306559E-2</v>
      </c>
      <c r="BQ60" s="87"/>
      <c r="BR60" s="87">
        <v>8.6147560831183245E-2</v>
      </c>
      <c r="BS60" s="87"/>
      <c r="BT60" s="87">
        <v>8.6147560831183245E-2</v>
      </c>
      <c r="BU60" s="87"/>
      <c r="BV60" s="87">
        <v>8.6147560831183245E-2</v>
      </c>
      <c r="BW60" s="87"/>
      <c r="BX60" s="87">
        <v>8.6147560831183245E-2</v>
      </c>
      <c r="BY60" s="87"/>
      <c r="BZ60" s="87">
        <v>8.1378061497924481E-2</v>
      </c>
      <c r="CA60" s="87"/>
      <c r="CB60" s="87">
        <v>8.1378061497924481E-2</v>
      </c>
      <c r="CC60" s="87"/>
      <c r="CD60" s="87">
        <v>6.0841149697195451E-2</v>
      </c>
      <c r="CE60" s="87"/>
      <c r="CF60" s="87"/>
    </row>
    <row r="61" spans="1:84">
      <c r="A61" s="2">
        <v>36525</v>
      </c>
      <c r="B61" s="103">
        <f>'Quarterly Return'!B65-'Adjusted Quarterly Return'!B$7</f>
        <v>-2.8723947259167715E-2</v>
      </c>
      <c r="C61" s="103">
        <f>'Quarterly Return'!C65-'Adjusted Quarterly Return'!C$7</f>
        <v>0.18098942235149934</v>
      </c>
      <c r="D61" s="103">
        <f>'Quarterly Return'!D65-'Adjusted Quarterly Return'!D$7</f>
        <v>0.47941177539836388</v>
      </c>
      <c r="E61" s="103">
        <f>'Quarterly Return'!E65-'Adjusted Quarterly Return'!E$7</f>
        <v>-5.1201263705396613E-2</v>
      </c>
      <c r="F61" s="103">
        <f>'Quarterly Return'!F65-'Adjusted Quarterly Return'!F$7</f>
        <v>-8.4564208340921418E-2</v>
      </c>
      <c r="G61" s="103">
        <f>'Quarterly Return'!G65-'Adjusted Quarterly Return'!G$7</f>
        <v>0.41142704437581412</v>
      </c>
      <c r="H61" s="103"/>
      <c r="I61" s="103">
        <f>'Quarterly Return'!I65-'Adjusted Quarterly Return'!I$7</f>
        <v>-0.15016405760500315</v>
      </c>
      <c r="J61" s="103">
        <f>'Quarterly Return'!J65-'Adjusted Quarterly Return'!J$7</f>
        <v>-5.5808683459676905E-2</v>
      </c>
      <c r="K61" s="103">
        <f>'Quarterly Return'!K65-'Adjusted Quarterly Return'!K$7</f>
        <v>-6.759260174822844E-2</v>
      </c>
      <c r="L61" s="103">
        <f>'Quarterly Return'!L65-'Adjusted Quarterly Return'!L$7</f>
        <v>-5.7243912246179168E-3</v>
      </c>
      <c r="M61" s="175" t="s">
        <v>220</v>
      </c>
      <c r="N61" s="105">
        <f t="shared" si="43"/>
        <v>5.3544350106090093</v>
      </c>
      <c r="O61" s="105">
        <f t="shared" si="44"/>
        <v>5.1029510323291163</v>
      </c>
      <c r="P61" s="105">
        <f t="shared" si="45"/>
        <v>3.5504022658420364</v>
      </c>
      <c r="Q61" s="105">
        <f t="shared" si="46"/>
        <v>1.2796578988946763</v>
      </c>
      <c r="R61" s="105">
        <f t="shared" si="47"/>
        <v>0</v>
      </c>
      <c r="S61" s="105">
        <f t="shared" si="48"/>
        <v>0.27591750018293026</v>
      </c>
      <c r="T61" s="105">
        <f t="shared" si="49"/>
        <v>1.1781688439974485</v>
      </c>
      <c r="U61" s="105">
        <f t="shared" si="50"/>
        <v>1.483933375564777</v>
      </c>
      <c r="V61" s="105">
        <f t="shared" si="51"/>
        <v>1.2672964315263611</v>
      </c>
      <c r="W61" s="105">
        <f t="shared" si="52"/>
        <v>0.82501707873991437</v>
      </c>
      <c r="X61" s="105">
        <f t="shared" si="53"/>
        <v>0.38545601278917724</v>
      </c>
      <c r="Y61" s="87">
        <f t="shared" si="32"/>
        <v>5.2006345017616349</v>
      </c>
      <c r="Z61" s="87">
        <f t="shared" si="33"/>
        <v>6.0265311919583509</v>
      </c>
      <c r="AA61" s="87">
        <f t="shared" si="34"/>
        <v>5.2525069194877414</v>
      </c>
      <c r="AB61" s="87">
        <f t="shared" si="35"/>
        <v>1.2141377973606762</v>
      </c>
      <c r="AC61" s="87">
        <f t="shared" si="36"/>
        <v>0</v>
      </c>
      <c r="AD61" s="87">
        <f t="shared" si="37"/>
        <v>0.38943742177475643</v>
      </c>
      <c r="AE61" s="87">
        <f t="shared" si="38"/>
        <v>1.1781688439974485</v>
      </c>
      <c r="AF61" s="87">
        <f t="shared" si="39"/>
        <v>1.2610999186744811</v>
      </c>
      <c r="AG61" s="87">
        <f t="shared" si="40"/>
        <v>1.1965702861297283</v>
      </c>
      <c r="AH61" s="87">
        <f t="shared" si="41"/>
        <v>0.76925202790116054</v>
      </c>
      <c r="AI61" s="87">
        <f t="shared" si="42"/>
        <v>0.38324951177209066</v>
      </c>
      <c r="AJ61" s="87">
        <f t="shared" si="54"/>
        <v>0</v>
      </c>
      <c r="AK61" s="87">
        <f t="shared" si="55"/>
        <v>0</v>
      </c>
      <c r="AL61" s="87">
        <f t="shared" si="56"/>
        <v>22.871588420818064</v>
      </c>
      <c r="AM61" s="270">
        <f t="shared" si="57"/>
        <v>0.10473498094196776</v>
      </c>
      <c r="AN61" s="105">
        <v>5.2942651263638396E-2</v>
      </c>
      <c r="AP61" s="87">
        <v>5.2604345986588807E-2</v>
      </c>
      <c r="AR61" s="87">
        <v>0.10473498094196776</v>
      </c>
      <c r="AT61" s="87">
        <v>0.10473498094196776</v>
      </c>
      <c r="AV61" s="87">
        <v>8.1398017788953059E-2</v>
      </c>
      <c r="AX61" s="87">
        <v>7.1145981306270922E-2</v>
      </c>
      <c r="AZ61" s="87">
        <v>7.1145981306270922E-2</v>
      </c>
      <c r="BB61" s="87">
        <v>0.10473498094196776</v>
      </c>
      <c r="BC61" s="87"/>
      <c r="BD61" s="87">
        <v>0.10473498094196798</v>
      </c>
      <c r="BE61" s="87"/>
      <c r="BF61" s="87">
        <v>0.1047349809419682</v>
      </c>
      <c r="BG61" s="87"/>
      <c r="BH61" s="87">
        <v>8.1398017586992388E-2</v>
      </c>
      <c r="BI61" s="87"/>
      <c r="BJ61" s="87">
        <v>7.685774026862946E-2</v>
      </c>
      <c r="BK61" s="87"/>
      <c r="BL61" s="87">
        <v>0.10872978736901162</v>
      </c>
      <c r="BM61" s="87"/>
      <c r="BN61" s="87">
        <v>0.10872978736901162</v>
      </c>
      <c r="BO61" s="87"/>
      <c r="BP61" s="87">
        <v>0.10469269167566719</v>
      </c>
      <c r="BQ61" s="87"/>
      <c r="BR61" s="87">
        <v>0.17074222067103584</v>
      </c>
      <c r="BS61" s="87"/>
      <c r="BT61" s="87">
        <v>0.17074222067103562</v>
      </c>
      <c r="BU61" s="87"/>
      <c r="BV61" s="87">
        <v>0.17074222067103539</v>
      </c>
      <c r="BW61" s="87"/>
      <c r="BX61" s="87">
        <v>0.17074222067103539</v>
      </c>
      <c r="BY61" s="87"/>
      <c r="BZ61" s="87">
        <v>0.16576857565768943</v>
      </c>
      <c r="CA61" s="87"/>
      <c r="CB61" s="87">
        <v>0.16576857565768943</v>
      </c>
      <c r="CC61" s="87"/>
      <c r="CD61" s="87">
        <v>0.13389084418354935</v>
      </c>
      <c r="CE61" s="87"/>
      <c r="CF61" s="87"/>
    </row>
    <row r="62" spans="1:84">
      <c r="A62" s="2">
        <v>36616</v>
      </c>
      <c r="B62" s="103">
        <f>'Quarterly Return'!B66-'Adjusted Quarterly Return'!B$7</f>
        <v>4.868364880196252E-2</v>
      </c>
      <c r="C62" s="103">
        <f>'Quarterly Return'!C66-'Adjusted Quarterly Return'!C$7</f>
        <v>0.1497964373277984</v>
      </c>
      <c r="D62" s="103">
        <f>'Quarterly Return'!D66-'Adjusted Quarterly Return'!D$7</f>
        <v>0.10919461424171736</v>
      </c>
      <c r="E62" s="103">
        <f>'Quarterly Return'!E66-'Adjusted Quarterly Return'!E$7</f>
        <v>2.8786191084775828E-2</v>
      </c>
      <c r="F62" s="103">
        <f>'Quarterly Return'!F66-'Adjusted Quarterly Return'!F$7</f>
        <v>5.7359820433216482E-2</v>
      </c>
      <c r="G62" s="103">
        <f>'Quarterly Return'!G66-'Adjusted Quarterly Return'!G$7</f>
        <v>0.69697159210786941</v>
      </c>
      <c r="H62" s="103"/>
      <c r="I62" s="103">
        <f>'Quarterly Return'!I66-'Adjusted Quarterly Return'!I$7</f>
        <v>-0.10893763404366527</v>
      </c>
      <c r="J62" s="103">
        <f>'Quarterly Return'!J66-'Adjusted Quarterly Return'!J$7</f>
        <v>-1.2001509798959836E-2</v>
      </c>
      <c r="K62" s="103">
        <f>'Quarterly Return'!K66-'Adjusted Quarterly Return'!K$7</f>
        <v>-4.4750028580544429E-2</v>
      </c>
      <c r="L62" s="103">
        <f>'Quarterly Return'!L66-'Adjusted Quarterly Return'!L$7</f>
        <v>-2.3282642427846917E-3</v>
      </c>
      <c r="M62" s="175" t="s">
        <v>220</v>
      </c>
      <c r="N62" s="105">
        <f t="shared" si="43"/>
        <v>5.2006345017616349</v>
      </c>
      <c r="O62" s="105">
        <f t="shared" si="44"/>
        <v>6.0265311919583509</v>
      </c>
      <c r="P62" s="105">
        <f t="shared" si="45"/>
        <v>5.2525069194877414</v>
      </c>
      <c r="Q62" s="105">
        <f t="shared" si="46"/>
        <v>1.2141377973606762</v>
      </c>
      <c r="R62" s="105">
        <f t="shared" si="47"/>
        <v>0</v>
      </c>
      <c r="S62" s="105">
        <f t="shared" si="48"/>
        <v>0.38943742177475643</v>
      </c>
      <c r="T62" s="105">
        <f t="shared" si="49"/>
        <v>1.1781688439974485</v>
      </c>
      <c r="U62" s="105">
        <f t="shared" si="50"/>
        <v>1.2610999186744811</v>
      </c>
      <c r="V62" s="105">
        <f t="shared" si="51"/>
        <v>1.1965702861297283</v>
      </c>
      <c r="W62" s="105">
        <f t="shared" si="52"/>
        <v>0.76925202790116054</v>
      </c>
      <c r="X62" s="105">
        <f t="shared" si="53"/>
        <v>0.38324951177209066</v>
      </c>
      <c r="Y62" s="87">
        <f t="shared" si="32"/>
        <v>5.453820365392767</v>
      </c>
      <c r="Z62" s="87">
        <f t="shared" si="33"/>
        <v>6.9292840939585627</v>
      </c>
      <c r="AA62" s="87">
        <f t="shared" si="34"/>
        <v>5.8260523863631564</v>
      </c>
      <c r="AB62" s="87">
        <f t="shared" si="35"/>
        <v>1.2490881999987493</v>
      </c>
      <c r="AC62" s="87">
        <f t="shared" si="36"/>
        <v>0</v>
      </c>
      <c r="AD62" s="87">
        <f t="shared" si="37"/>
        <v>0.66086424165549229</v>
      </c>
      <c r="AE62" s="87">
        <f t="shared" si="38"/>
        <v>1.1781688439974485</v>
      </c>
      <c r="AF62" s="87">
        <f t="shared" si="39"/>
        <v>1.1237186772414245</v>
      </c>
      <c r="AG62" s="87">
        <f t="shared" si="40"/>
        <v>1.182209636115598</v>
      </c>
      <c r="AH62" s="87">
        <f t="shared" si="41"/>
        <v>0.73482797766694186</v>
      </c>
      <c r="AI62" s="87">
        <f t="shared" si="42"/>
        <v>0.38235720563776704</v>
      </c>
      <c r="AJ62" s="87">
        <f t="shared" si="54"/>
        <v>0</v>
      </c>
      <c r="AK62" s="87">
        <f t="shared" si="55"/>
        <v>0</v>
      </c>
      <c r="AL62" s="87">
        <f t="shared" si="56"/>
        <v>24.720391628027905</v>
      </c>
      <c r="AM62" s="270">
        <f t="shared" si="57"/>
        <v>8.0834053726108079E-2</v>
      </c>
      <c r="AN62" s="105">
        <v>5.1916742448783193E-2</v>
      </c>
      <c r="AP62" s="87">
        <v>6.5466509465796019E-2</v>
      </c>
      <c r="AR62" s="87">
        <v>8.0834053726108079E-2</v>
      </c>
      <c r="AT62" s="87">
        <v>5.1338658564200168E-2</v>
      </c>
      <c r="AV62" s="87">
        <v>5.159912923246579E-2</v>
      </c>
      <c r="AX62" s="87">
        <v>5.1214204299772748E-2</v>
      </c>
      <c r="AZ62" s="87">
        <v>5.1214204299772748E-2</v>
      </c>
      <c r="BB62" s="87">
        <v>5.1338658564200612E-2</v>
      </c>
      <c r="BC62" s="87"/>
      <c r="BD62" s="87">
        <v>5.1338658564200612E-2</v>
      </c>
      <c r="BE62" s="87"/>
      <c r="BF62" s="87">
        <v>5.1338658564200834E-2</v>
      </c>
      <c r="BG62" s="87"/>
      <c r="BH62" s="87">
        <v>5.1599129232465568E-2</v>
      </c>
      <c r="BI62" s="87"/>
      <c r="BJ62" s="87">
        <v>8.756583277538188E-2</v>
      </c>
      <c r="BK62" s="87"/>
      <c r="BL62" s="87">
        <v>0.1118688586206944</v>
      </c>
      <c r="BM62" s="87"/>
      <c r="BN62" s="87">
        <v>0.11186885862069462</v>
      </c>
      <c r="BO62" s="87"/>
      <c r="BP62" s="87">
        <v>0.10952779581343464</v>
      </c>
      <c r="BQ62" s="87"/>
      <c r="BR62" s="87">
        <v>8.7352188921976825E-2</v>
      </c>
      <c r="BS62" s="87"/>
      <c r="BT62" s="87">
        <v>8.735218892197727E-2</v>
      </c>
      <c r="BU62" s="87"/>
      <c r="BV62" s="87">
        <v>8.7352188921976825E-2</v>
      </c>
      <c r="BW62" s="87"/>
      <c r="BX62" s="87">
        <v>8.7352188921976825E-2</v>
      </c>
      <c r="BY62" s="87"/>
      <c r="BZ62" s="87">
        <v>8.5465942896734814E-2</v>
      </c>
      <c r="CA62" s="87"/>
      <c r="CB62" s="87">
        <v>8.5465942896734814E-2</v>
      </c>
      <c r="CC62" s="87"/>
      <c r="CD62" s="87">
        <v>0.11382433532549108</v>
      </c>
      <c r="CE62" s="87"/>
      <c r="CF62" s="87"/>
    </row>
    <row r="63" spans="1:84">
      <c r="A63" s="2">
        <v>36707</v>
      </c>
      <c r="B63" s="103">
        <f>'Quarterly Return'!B67-'Adjusted Quarterly Return'!B$7</f>
        <v>0.10334833808570376</v>
      </c>
      <c r="C63" s="103">
        <f>'Quarterly Return'!C67-'Adjusted Quarterly Return'!C$7</f>
        <v>0.21642164920584567</v>
      </c>
      <c r="D63" s="103">
        <f>'Quarterly Return'!D67-'Adjusted Quarterly Return'!D$7</f>
        <v>0.11241322815815588</v>
      </c>
      <c r="E63" s="103">
        <f>'Quarterly Return'!E67-'Adjusted Quarterly Return'!E$7</f>
        <v>0.30928314975141996</v>
      </c>
      <c r="F63" s="103">
        <f>'Quarterly Return'!F67-'Adjusted Quarterly Return'!F$7</f>
        <v>5.2893395218883768E-2</v>
      </c>
      <c r="G63" s="103">
        <f>'Quarterly Return'!G67-'Adjusted Quarterly Return'!G$7</f>
        <v>0.66857536697773678</v>
      </c>
      <c r="H63" s="103"/>
      <c r="I63" s="103">
        <f>'Quarterly Return'!I67-'Adjusted Quarterly Return'!I$7</f>
        <v>1.0149043952309145E-3</v>
      </c>
      <c r="J63" s="103">
        <f>'Quarterly Return'!J67-'Adjusted Quarterly Return'!J$7</f>
        <v>-1.4657373233436716E-2</v>
      </c>
      <c r="K63" s="103">
        <f>'Quarterly Return'!K67-'Adjusted Quarterly Return'!K$7</f>
        <v>-2.2882507731583276E-2</v>
      </c>
      <c r="L63" s="103">
        <f>'Quarterly Return'!L67-'Adjusted Quarterly Return'!L$7</f>
        <v>1.0451240077750806E-3</v>
      </c>
      <c r="M63" s="175" t="s">
        <v>210</v>
      </c>
      <c r="N63" s="105">
        <f t="shared" si="43"/>
        <v>6.4356256723409713</v>
      </c>
      <c r="O63" s="105">
        <f t="shared" si="44"/>
        <v>5.4564875618889799</v>
      </c>
      <c r="P63" s="105">
        <f t="shared" si="45"/>
        <v>2.3153537932639194</v>
      </c>
      <c r="Q63" s="105">
        <f t="shared" si="46"/>
        <v>2.5614407580149976</v>
      </c>
      <c r="R63" s="105">
        <f t="shared" si="47"/>
        <v>0</v>
      </c>
      <c r="S63" s="105">
        <f t="shared" si="48"/>
        <v>0.28802245956547745</v>
      </c>
      <c r="T63" s="105">
        <f t="shared" si="49"/>
        <v>1.4861037221957836</v>
      </c>
      <c r="U63" s="105">
        <f t="shared" si="50"/>
        <v>2.5959003411430834</v>
      </c>
      <c r="V63" s="105">
        <f t="shared" si="51"/>
        <v>1.860509876953043</v>
      </c>
      <c r="W63" s="105">
        <f t="shared" si="52"/>
        <v>1.2265396101014905</v>
      </c>
      <c r="X63" s="105">
        <f t="shared" si="53"/>
        <v>0.49440783256055809</v>
      </c>
      <c r="Y63" s="87">
        <f t="shared" si="32"/>
        <v>7.1007368901191015</v>
      </c>
      <c r="Z63" s="87">
        <f t="shared" si="33"/>
        <v>6.6373895989041767</v>
      </c>
      <c r="AA63" s="87">
        <f t="shared" si="34"/>
        <v>2.5756301874929477</v>
      </c>
      <c r="AB63" s="87">
        <f t="shared" si="35"/>
        <v>3.3536512235555405</v>
      </c>
      <c r="AC63" s="87">
        <f t="shared" si="36"/>
        <v>0</v>
      </c>
      <c r="AD63" s="87">
        <f t="shared" si="37"/>
        <v>0.48058718116729687</v>
      </c>
      <c r="AE63" s="87">
        <f t="shared" si="38"/>
        <v>1.4861037221957836</v>
      </c>
      <c r="AF63" s="87">
        <f t="shared" si="39"/>
        <v>2.5985349318088913</v>
      </c>
      <c r="AG63" s="87">
        <f t="shared" si="40"/>
        <v>1.8332396892820468</v>
      </c>
      <c r="AH63" s="87">
        <f t="shared" si="41"/>
        <v>1.1984733079902499</v>
      </c>
      <c r="AI63" s="87">
        <f t="shared" si="42"/>
        <v>0.49492455005599917</v>
      </c>
      <c r="AJ63" s="87">
        <f t="shared" si="54"/>
        <v>10.712673814518064</v>
      </c>
      <c r="AK63" s="87">
        <f t="shared" si="55"/>
        <v>3.1725762861900743E-2</v>
      </c>
      <c r="AL63" s="87">
        <f t="shared" si="56"/>
        <v>27.727545519710134</v>
      </c>
      <c r="AM63" s="270">
        <f t="shared" si="57"/>
        <v>0.1216466930189215</v>
      </c>
      <c r="AN63" s="105">
        <v>0.12256745071792596</v>
      </c>
      <c r="AP63" s="87">
        <v>0.14047900985197548</v>
      </c>
      <c r="AR63" s="87">
        <v>0.1216466930189215</v>
      </c>
      <c r="AT63" s="87">
        <v>0.13323034444116089</v>
      </c>
      <c r="AV63" s="87">
        <v>0.1329496545309945</v>
      </c>
      <c r="AX63" s="87">
        <v>0.13336450867559324</v>
      </c>
      <c r="AZ63" s="87">
        <v>0.13336450867559346</v>
      </c>
      <c r="BB63" s="87">
        <v>0.13323034444116089</v>
      </c>
      <c r="BC63" s="87"/>
      <c r="BD63" s="87">
        <v>0.13323034444116066</v>
      </c>
      <c r="BE63" s="87"/>
      <c r="BF63" s="87">
        <v>0.13323034444116066</v>
      </c>
      <c r="BG63" s="87"/>
      <c r="BH63" s="87">
        <v>0.13294965453099494</v>
      </c>
      <c r="BI63" s="87"/>
      <c r="BJ63" s="87">
        <v>0.15570913703634282</v>
      </c>
      <c r="BK63" s="87"/>
      <c r="BL63" s="87">
        <v>0.18321481114427263</v>
      </c>
      <c r="BM63" s="87"/>
      <c r="BN63" s="87">
        <v>0.18321481114427263</v>
      </c>
      <c r="BO63" s="87"/>
      <c r="BP63" s="87">
        <v>0.18027899660398394</v>
      </c>
      <c r="BQ63" s="87"/>
      <c r="BR63" s="87">
        <v>0.12849514804380457</v>
      </c>
      <c r="BS63" s="87"/>
      <c r="BT63" s="87">
        <v>0.12849514804380457</v>
      </c>
      <c r="BU63" s="87"/>
      <c r="BV63" s="87">
        <v>0.1284951480438048</v>
      </c>
      <c r="BW63" s="87"/>
      <c r="BX63" s="87">
        <v>0.1284951480438048</v>
      </c>
      <c r="BY63" s="87"/>
      <c r="BZ63" s="87">
        <v>0.12600541394219489</v>
      </c>
      <c r="CA63" s="87"/>
      <c r="CB63" s="87">
        <v>0.12600541394219489</v>
      </c>
      <c r="CC63" s="87"/>
      <c r="CD63" s="87">
        <v>0.1725617080520585</v>
      </c>
      <c r="CE63" s="87"/>
      <c r="CF63" s="87"/>
    </row>
    <row r="64" spans="1:84">
      <c r="A64" s="2">
        <v>36798</v>
      </c>
      <c r="B64" s="103">
        <f>'Quarterly Return'!B68-'Adjusted Quarterly Return'!B$7</f>
        <v>-2.7987109013087097E-2</v>
      </c>
      <c r="C64" s="103">
        <f>'Quarterly Return'!C68-'Adjusted Quarterly Return'!C$7</f>
        <v>-6.530956231994739E-2</v>
      </c>
      <c r="D64" s="103">
        <f>'Quarterly Return'!D68-'Adjusted Quarterly Return'!D$7</f>
        <v>-0.28048292197246738</v>
      </c>
      <c r="E64" s="103">
        <f>'Quarterly Return'!E68-'Adjusted Quarterly Return'!E$7</f>
        <v>0.36398140432402221</v>
      </c>
      <c r="F64" s="103">
        <f>'Quarterly Return'!F68-'Adjusted Quarterly Return'!F$7</f>
        <v>7.7478377405592117E-2</v>
      </c>
      <c r="G64" s="103">
        <f>'Quarterly Return'!G68-'Adjusted Quarterly Return'!G$7</f>
        <v>0.7007027267776027</v>
      </c>
      <c r="H64" s="103"/>
      <c r="I64" s="103">
        <f>'Quarterly Return'!I68-'Adjusted Quarterly Return'!I$7</f>
        <v>-6.7281743954866163E-2</v>
      </c>
      <c r="J64" s="103">
        <f>'Quarterly Return'!J68-'Adjusted Quarterly Return'!J$7</f>
        <v>4.7088877761422704E-2</v>
      </c>
      <c r="K64" s="103">
        <f>'Quarterly Return'!K68-'Adjusted Quarterly Return'!K$7</f>
        <v>1.3280242343522333E-2</v>
      </c>
      <c r="L64" s="103">
        <f>'Quarterly Return'!L68-'Adjusted Quarterly Return'!L$7</f>
        <v>4.6193087621679424E-3</v>
      </c>
      <c r="M64" s="175" t="s">
        <v>220</v>
      </c>
      <c r="N64" s="105">
        <f t="shared" si="43"/>
        <v>7.1007368901191015</v>
      </c>
      <c r="O64" s="105">
        <f t="shared" si="44"/>
        <v>6.6373895989041767</v>
      </c>
      <c r="P64" s="105">
        <f t="shared" si="45"/>
        <v>2.5756301874929477</v>
      </c>
      <c r="Q64" s="105">
        <f t="shared" si="46"/>
        <v>3.3536512235555405</v>
      </c>
      <c r="R64" s="105">
        <f t="shared" si="47"/>
        <v>0</v>
      </c>
      <c r="S64" s="105">
        <f t="shared" si="48"/>
        <v>0.48058718116729687</v>
      </c>
      <c r="T64" s="105">
        <f t="shared" si="49"/>
        <v>1.4861037221957836</v>
      </c>
      <c r="U64" s="105">
        <f t="shared" si="50"/>
        <v>2.5985349318088913</v>
      </c>
      <c r="V64" s="105">
        <f t="shared" si="51"/>
        <v>1.8332396892820468</v>
      </c>
      <c r="W64" s="105">
        <f t="shared" si="52"/>
        <v>1.1984733079902499</v>
      </c>
      <c r="X64" s="105">
        <f t="shared" si="53"/>
        <v>0.49492455005599917</v>
      </c>
      <c r="Y64" s="87">
        <f t="shared" si="32"/>
        <v>6.9020077927020891</v>
      </c>
      <c r="Z64" s="87">
        <f t="shared" si="33"/>
        <v>6.2039045892527742</v>
      </c>
      <c r="AA64" s="87">
        <f t="shared" si="34"/>
        <v>1.8532099065844316</v>
      </c>
      <c r="AB64" s="87">
        <f t="shared" si="35"/>
        <v>4.574317905518261</v>
      </c>
      <c r="AC64" s="87">
        <f t="shared" si="36"/>
        <v>0</v>
      </c>
      <c r="AD64" s="87">
        <f t="shared" si="37"/>
        <v>0.81733592946558353</v>
      </c>
      <c r="AE64" s="87">
        <f t="shared" si="38"/>
        <v>1.4861037221957836</v>
      </c>
      <c r="AF64" s="87">
        <f t="shared" si="39"/>
        <v>2.4237009698691496</v>
      </c>
      <c r="AG64" s="87">
        <f t="shared" si="40"/>
        <v>1.9195648889180377</v>
      </c>
      <c r="AH64" s="87">
        <f t="shared" si="41"/>
        <v>1.2143893239626034</v>
      </c>
      <c r="AI64" s="87">
        <f t="shared" si="42"/>
        <v>0.49721075936668491</v>
      </c>
      <c r="AJ64" s="87">
        <f t="shared" si="54"/>
        <v>0</v>
      </c>
      <c r="AK64" s="87">
        <f t="shared" si="55"/>
        <v>0</v>
      </c>
      <c r="AL64" s="87">
        <f t="shared" si="56"/>
        <v>27.891745787835397</v>
      </c>
      <c r="AM64" s="270">
        <f t="shared" si="57"/>
        <v>5.9219186209087393E-3</v>
      </c>
      <c r="AN64" s="105">
        <v>-5.269667203313233E-3</v>
      </c>
      <c r="AP64" s="87">
        <v>-4.3821781566333318E-4</v>
      </c>
      <c r="AR64" s="87">
        <v>5.9219186209087393E-3</v>
      </c>
      <c r="AT64" s="87">
        <v>9.0355473853998003E-3</v>
      </c>
      <c r="AV64" s="87">
        <v>-5.4201961525958131E-3</v>
      </c>
      <c r="AX64" s="87">
        <v>9.0355473853995782E-3</v>
      </c>
      <c r="AZ64" s="87">
        <v>9.0355473853995782E-3</v>
      </c>
      <c r="BB64" s="87">
        <v>9.0355473853993562E-3</v>
      </c>
      <c r="BC64" s="87"/>
      <c r="BD64" s="87">
        <v>9.0355473853995782E-3</v>
      </c>
      <c r="BE64" s="87"/>
      <c r="BF64" s="87">
        <v>-5.4201961525955911E-3</v>
      </c>
      <c r="BG64" s="87"/>
      <c r="BH64" s="87">
        <v>-5.4201961525960352E-3</v>
      </c>
      <c r="BI64" s="87"/>
      <c r="BJ64" s="87">
        <v>-3.5015676192876377E-2</v>
      </c>
      <c r="BK64" s="87"/>
      <c r="BL64" s="87">
        <v>-3.6866089491676468E-2</v>
      </c>
      <c r="BM64" s="87"/>
      <c r="BN64" s="87">
        <v>-3.6866089491676579E-2</v>
      </c>
      <c r="BO64" s="87"/>
      <c r="BP64" s="87">
        <v>-3.7839999370993138E-2</v>
      </c>
      <c r="BQ64" s="87"/>
      <c r="BR64" s="87">
        <v>-9.093889910718822E-2</v>
      </c>
      <c r="BS64" s="87"/>
      <c r="BT64" s="87">
        <v>-9.0938899107188109E-2</v>
      </c>
      <c r="BU64" s="87"/>
      <c r="BV64" s="87">
        <v>-9.093889910718822E-2</v>
      </c>
      <c r="BW64" s="87"/>
      <c r="BX64" s="87">
        <v>-9.093889910718822E-2</v>
      </c>
      <c r="BY64" s="87"/>
      <c r="BZ64" s="87">
        <v>-8.7508720286297081E-2</v>
      </c>
      <c r="CA64" s="87"/>
      <c r="CB64" s="87">
        <v>-8.7508720286297081E-2</v>
      </c>
      <c r="CC64" s="87"/>
      <c r="CD64" s="87">
        <v>-6.0423118449173696E-2</v>
      </c>
      <c r="CE64" s="87"/>
      <c r="CF64" s="87"/>
    </row>
    <row r="65" spans="1:84">
      <c r="A65" s="2">
        <v>36889</v>
      </c>
      <c r="B65" s="103">
        <f>'Quarterly Return'!B69-'Adjusted Quarterly Return'!B$7</f>
        <v>-2.2919184874646725E-2</v>
      </c>
      <c r="C65" s="103">
        <f>'Quarterly Return'!C69-'Adjusted Quarterly Return'!C$7</f>
        <v>-0.15675069557118454</v>
      </c>
      <c r="D65" s="103">
        <f>'Quarterly Return'!D69-'Adjusted Quarterly Return'!D$7</f>
        <v>-0.30117310420216037</v>
      </c>
      <c r="E65" s="103">
        <f>'Quarterly Return'!E69-'Adjusted Quarterly Return'!E$7</f>
        <v>0.42607048046117951</v>
      </c>
      <c r="F65" s="103">
        <f>'Quarterly Return'!F69-'Adjusted Quarterly Return'!F$7</f>
        <v>-2.0950921437343936E-2</v>
      </c>
      <c r="G65" s="103">
        <f>'Quarterly Return'!G69-'Adjusted Quarterly Return'!G$7</f>
        <v>0.42037827191615884</v>
      </c>
      <c r="H65" s="103"/>
      <c r="I65" s="103">
        <f>'Quarterly Return'!I69-'Adjusted Quarterly Return'!I$7</f>
        <v>-5.0228608652311685E-2</v>
      </c>
      <c r="J65" s="103">
        <f>'Quarterly Return'!J69-'Adjusted Quarterly Return'!J$7</f>
        <v>4.4538066923110825E-2</v>
      </c>
      <c r="K65" s="103">
        <f>'Quarterly Return'!K69-'Adjusted Quarterly Return'!K$7</f>
        <v>2.419412351487861E-2</v>
      </c>
      <c r="L65" s="103">
        <f>'Quarterly Return'!L69-'Adjusted Quarterly Return'!L$7</f>
        <v>5.5282387754866519E-3</v>
      </c>
      <c r="M65" s="175" t="s">
        <v>220</v>
      </c>
      <c r="N65" s="105">
        <f t="shared" si="43"/>
        <v>6.9020077927020891</v>
      </c>
      <c r="O65" s="105">
        <f t="shared" si="44"/>
        <v>6.2039045892527742</v>
      </c>
      <c r="P65" s="105">
        <f t="shared" si="45"/>
        <v>1.8532099065844316</v>
      </c>
      <c r="Q65" s="105">
        <f t="shared" si="46"/>
        <v>4.574317905518261</v>
      </c>
      <c r="R65" s="105">
        <f t="shared" si="47"/>
        <v>0</v>
      </c>
      <c r="S65" s="105">
        <f t="shared" si="48"/>
        <v>0.81733592946558353</v>
      </c>
      <c r="T65" s="105">
        <f t="shared" si="49"/>
        <v>1.4861037221957836</v>
      </c>
      <c r="U65" s="105">
        <f t="shared" si="50"/>
        <v>2.4237009698691496</v>
      </c>
      <c r="V65" s="105">
        <f t="shared" si="51"/>
        <v>1.9195648889180377</v>
      </c>
      <c r="W65" s="105">
        <f t="shared" si="52"/>
        <v>1.2143893239626034</v>
      </c>
      <c r="X65" s="105">
        <f t="shared" si="53"/>
        <v>0.49721075936668491</v>
      </c>
      <c r="Y65" s="87">
        <f t="shared" si="32"/>
        <v>6.7438194000948979</v>
      </c>
      <c r="Z65" s="87">
        <f t="shared" si="33"/>
        <v>5.2314382296301378</v>
      </c>
      <c r="AA65" s="87">
        <f t="shared" si="34"/>
        <v>1.2950729262802028</v>
      </c>
      <c r="AB65" s="87">
        <f t="shared" si="35"/>
        <v>6.5232997333046026</v>
      </c>
      <c r="AC65" s="87">
        <f t="shared" si="36"/>
        <v>0</v>
      </c>
      <c r="AD65" s="87">
        <f t="shared" si="37"/>
        <v>1.160926195069313</v>
      </c>
      <c r="AE65" s="87">
        <f t="shared" si="38"/>
        <v>1.4861037221957836</v>
      </c>
      <c r="AF65" s="87">
        <f t="shared" si="39"/>
        <v>2.3019618423633639</v>
      </c>
      <c r="AG65" s="87">
        <f t="shared" si="40"/>
        <v>2.0050585984039229</v>
      </c>
      <c r="AH65" s="87">
        <f t="shared" si="41"/>
        <v>1.2437704092617046</v>
      </c>
      <c r="AI65" s="87">
        <f t="shared" si="42"/>
        <v>0.49995945916620499</v>
      </c>
      <c r="AJ65" s="87">
        <f t="shared" si="54"/>
        <v>0</v>
      </c>
      <c r="AK65" s="87">
        <f t="shared" si="55"/>
        <v>0</v>
      </c>
      <c r="AL65" s="87">
        <f t="shared" si="56"/>
        <v>28.491410515770131</v>
      </c>
      <c r="AM65" s="270">
        <f t="shared" si="57"/>
        <v>2.1499720114194876E-2</v>
      </c>
      <c r="AN65" s="105">
        <v>-2.0799703599960639E-2</v>
      </c>
      <c r="AP65" s="87">
        <v>-2.1221674979446825E-2</v>
      </c>
      <c r="AR65" s="87">
        <v>2.1499720114194876E-2</v>
      </c>
      <c r="AT65" s="87">
        <v>-2.1085334756958285E-2</v>
      </c>
      <c r="AV65" s="87">
        <v>-2.0799606884046917E-2</v>
      </c>
      <c r="AX65" s="87">
        <v>2.3279905895581932E-2</v>
      </c>
      <c r="AZ65" s="87">
        <v>2.327990589558171E-2</v>
      </c>
      <c r="BB65" s="87">
        <v>-2.1085334756958507E-2</v>
      </c>
      <c r="BC65" s="87"/>
      <c r="BD65" s="87">
        <v>-2.1085334756958174E-2</v>
      </c>
      <c r="BE65" s="87"/>
      <c r="BF65" s="87">
        <v>1.0642957158634614E-2</v>
      </c>
      <c r="BG65" s="87"/>
      <c r="BH65" s="87">
        <v>-2.0799606884047028E-2</v>
      </c>
      <c r="BI65" s="87"/>
      <c r="BJ65" s="87">
        <v>-7.1289487187814027E-2</v>
      </c>
      <c r="BK65" s="87"/>
      <c r="BL65" s="87">
        <v>-9.3355860952783143E-2</v>
      </c>
      <c r="BM65" s="87"/>
      <c r="BN65" s="87">
        <v>-9.3355860952783365E-2</v>
      </c>
      <c r="BO65" s="87"/>
      <c r="BP65" s="87">
        <v>-9.3218011086593444E-2</v>
      </c>
      <c r="BQ65" s="87"/>
      <c r="BR65" s="87">
        <v>-9.4968770921507795E-2</v>
      </c>
      <c r="BS65" s="87"/>
      <c r="BT65" s="87">
        <v>-9.4968770921507573E-2</v>
      </c>
      <c r="BU65" s="87"/>
      <c r="BV65" s="87">
        <v>-9.4968770921507573E-2</v>
      </c>
      <c r="BW65" s="87"/>
      <c r="BX65" s="87">
        <v>-9.4968770921507573E-2</v>
      </c>
      <c r="BY65" s="87"/>
      <c r="BZ65" s="87">
        <v>-9.0415177924089818E-2</v>
      </c>
      <c r="CA65" s="87"/>
      <c r="CB65" s="87">
        <v>-9.0415177924089818E-2</v>
      </c>
      <c r="CC65" s="87"/>
      <c r="CD65" s="87">
        <v>-0.11730049117679786</v>
      </c>
      <c r="CE65" s="87"/>
      <c r="CF65" s="87"/>
    </row>
    <row r="66" spans="1:84">
      <c r="A66" s="2">
        <v>36980</v>
      </c>
      <c r="B66" s="103">
        <f>'Quarterly Return'!B70-'Adjusted Quarterly Return'!B$7</f>
        <v>4.2813972717267168E-3</v>
      </c>
      <c r="C66" s="103">
        <f>'Quarterly Return'!C70-'Adjusted Quarterly Return'!C$7</f>
        <v>-0.14554516108069165</v>
      </c>
      <c r="D66" s="103">
        <f>'Quarterly Return'!D70-'Adjusted Quarterly Return'!D$7</f>
        <v>-0.22112753626024031</v>
      </c>
      <c r="E66" s="103">
        <f>'Quarterly Return'!E70-'Adjusted Quarterly Return'!E$7</f>
        <v>0.34749780683846626</v>
      </c>
      <c r="F66" s="103">
        <f>'Quarterly Return'!F70-'Adjusted Quarterly Return'!F$7</f>
        <v>-3.9023870892516063E-2</v>
      </c>
      <c r="G66" s="103">
        <f>'Quarterly Return'!G70-'Adjusted Quarterly Return'!G$7</f>
        <v>7.1485694773048017E-2</v>
      </c>
      <c r="H66" s="103"/>
      <c r="I66" s="103">
        <f>'Quarterly Return'!I70-'Adjusted Quarterly Return'!I$7</f>
        <v>-0.10955879257655673</v>
      </c>
      <c r="J66" s="103">
        <f>'Quarterly Return'!J70-'Adjusted Quarterly Return'!J$7</f>
        <v>5.2174463746815225E-4</v>
      </c>
      <c r="K66" s="103">
        <f>'Quarterly Return'!K70-'Adjusted Quarterly Return'!K$7</f>
        <v>1.6841786166790676E-2</v>
      </c>
      <c r="L66" s="103">
        <f>'Quarterly Return'!L70-'Adjusted Quarterly Return'!L$7</f>
        <v>2.6893393572208907E-3</v>
      </c>
      <c r="M66" s="175" t="s">
        <v>220</v>
      </c>
      <c r="N66" s="105">
        <f t="shared" si="43"/>
        <v>6.7438194000948979</v>
      </c>
      <c r="O66" s="105">
        <f t="shared" si="44"/>
        <v>5.2314382296301378</v>
      </c>
      <c r="P66" s="105">
        <f t="shared" si="45"/>
        <v>1.2950729262802028</v>
      </c>
      <c r="Q66" s="105">
        <f t="shared" si="46"/>
        <v>6.5232997333046026</v>
      </c>
      <c r="R66" s="105">
        <f t="shared" si="47"/>
        <v>0</v>
      </c>
      <c r="S66" s="105">
        <f t="shared" si="48"/>
        <v>1.160926195069313</v>
      </c>
      <c r="T66" s="105">
        <f t="shared" si="49"/>
        <v>1.4861037221957836</v>
      </c>
      <c r="U66" s="105">
        <f t="shared" si="50"/>
        <v>2.3019618423633639</v>
      </c>
      <c r="V66" s="105">
        <f t="shared" si="51"/>
        <v>2.0050585984039229</v>
      </c>
      <c r="W66" s="105">
        <f t="shared" si="52"/>
        <v>1.2437704092617046</v>
      </c>
      <c r="X66" s="105">
        <f t="shared" si="53"/>
        <v>0.49995945916620499</v>
      </c>
      <c r="Y66" s="87">
        <f t="shared" si="32"/>
        <v>6.7726923700754824</v>
      </c>
      <c r="Z66" s="87">
        <f t="shared" si="33"/>
        <v>4.4700277098149304</v>
      </c>
      <c r="AA66" s="87">
        <f t="shared" si="34"/>
        <v>1.0086966408145217</v>
      </c>
      <c r="AB66" s="87">
        <f t="shared" si="35"/>
        <v>8.7901320839779036</v>
      </c>
      <c r="AC66" s="87">
        <f t="shared" si="36"/>
        <v>0</v>
      </c>
      <c r="AD66" s="87">
        <f t="shared" si="37"/>
        <v>1.243915810704074</v>
      </c>
      <c r="AE66" s="87">
        <f t="shared" si="38"/>
        <v>1.4861037221957836</v>
      </c>
      <c r="AF66" s="87">
        <f t="shared" si="39"/>
        <v>2.0497616823567277</v>
      </c>
      <c r="AG66" s="87">
        <f t="shared" si="40"/>
        <v>2.0061047269754493</v>
      </c>
      <c r="AH66" s="87">
        <f t="shared" si="41"/>
        <v>1.2647177245350718</v>
      </c>
      <c r="AI66" s="87">
        <f t="shared" si="42"/>
        <v>0.50130401981675554</v>
      </c>
      <c r="AJ66" s="87">
        <f t="shared" si="54"/>
        <v>0</v>
      </c>
      <c r="AK66" s="87">
        <f t="shared" si="55"/>
        <v>0</v>
      </c>
      <c r="AL66" s="87">
        <f t="shared" si="56"/>
        <v>29.5934564912667</v>
      </c>
      <c r="AM66" s="270">
        <f t="shared" si="57"/>
        <v>3.8679937410841081E-2</v>
      </c>
      <c r="AN66" s="105">
        <v>-2.5966317480256795E-2</v>
      </c>
      <c r="AP66" s="87">
        <v>3.0260645490369775E-3</v>
      </c>
      <c r="AR66" s="87">
        <v>3.8679937410841081E-2</v>
      </c>
      <c r="AT66" s="87">
        <v>2.8863661650431194E-3</v>
      </c>
      <c r="AV66" s="87">
        <v>2.5937267929689867E-3</v>
      </c>
      <c r="AX66" s="87">
        <v>-2.6510236680698185E-2</v>
      </c>
      <c r="AZ66" s="87">
        <v>-2.6510236680698074E-2</v>
      </c>
      <c r="BB66" s="87">
        <v>2.8863661650433414E-3</v>
      </c>
      <c r="BC66" s="87"/>
      <c r="BD66" s="87">
        <v>2.8863661650431194E-3</v>
      </c>
      <c r="BE66" s="87"/>
      <c r="BF66" s="87">
        <v>-2.6267159708844412E-2</v>
      </c>
      <c r="BG66" s="87"/>
      <c r="BH66" s="87">
        <v>2.5937267929692087E-3</v>
      </c>
      <c r="BI66" s="87"/>
      <c r="BJ66" s="87">
        <v>-5.2182693772208744E-2</v>
      </c>
      <c r="BK66" s="87"/>
      <c r="BL66" s="87">
        <v>-7.5379635474669415E-2</v>
      </c>
      <c r="BM66" s="87"/>
      <c r="BN66" s="87">
        <v>-7.5379635474669415E-2</v>
      </c>
      <c r="BO66" s="87"/>
      <c r="BP66" s="87">
        <v>-7.4959472498274171E-2</v>
      </c>
      <c r="BQ66" s="87"/>
      <c r="BR66" s="87">
        <v>-6.5061922649853998E-2</v>
      </c>
      <c r="BS66" s="87"/>
      <c r="BT66" s="87">
        <v>-6.506192264985422E-2</v>
      </c>
      <c r="BU66" s="87"/>
      <c r="BV66" s="87">
        <v>-6.5061922649853998E-2</v>
      </c>
      <c r="BW66" s="87"/>
      <c r="BX66" s="87">
        <v>-6.5061922649853998E-2</v>
      </c>
      <c r="BY66" s="87"/>
      <c r="BZ66" s="87">
        <v>-6.2660995840864597E-2</v>
      </c>
      <c r="CA66" s="87"/>
      <c r="CB66" s="87">
        <v>-6.2660995840864597E-2</v>
      </c>
      <c r="CC66" s="87"/>
      <c r="CD66" s="87">
        <v>-0.10042576100918266</v>
      </c>
      <c r="CE66" s="87"/>
      <c r="CF66" s="87"/>
    </row>
    <row r="67" spans="1:84">
      <c r="A67" s="2">
        <v>37071</v>
      </c>
      <c r="B67" s="103">
        <f>'Quarterly Return'!B71-'Adjusted Quarterly Return'!B$7</f>
        <v>-0.157011044271128</v>
      </c>
      <c r="C67" s="103">
        <f>'Quarterly Return'!C71-'Adjusted Quarterly Return'!C$7</f>
        <v>-0.29931011601767926</v>
      </c>
      <c r="D67" s="103">
        <f>'Quarterly Return'!D71-'Adjusted Quarterly Return'!D$7</f>
        <v>-0.36411741334269787</v>
      </c>
      <c r="E67" s="103">
        <f>'Quarterly Return'!E71-'Adjusted Quarterly Return'!E$7</f>
        <v>0.15124513683693969</v>
      </c>
      <c r="F67" s="103">
        <f>'Quarterly Return'!F71-'Adjusted Quarterly Return'!F$7</f>
        <v>-2.613610809504878E-2</v>
      </c>
      <c r="G67" s="103">
        <f>'Quarterly Return'!G71-'Adjusted Quarterly Return'!G$7</f>
        <v>-0.1595121952718167</v>
      </c>
      <c r="H67" s="103"/>
      <c r="I67" s="103">
        <f>'Quarterly Return'!I71-'Adjusted Quarterly Return'!I$7</f>
        <v>-0.18074698681938214</v>
      </c>
      <c r="J67" s="103">
        <f>'Quarterly Return'!J71-'Adjusted Quarterly Return'!J$7</f>
        <v>3.3069117690671251E-2</v>
      </c>
      <c r="K67" s="103">
        <f>'Quarterly Return'!K71-'Adjusted Quarterly Return'!K$7</f>
        <v>3.0959525931878687E-2</v>
      </c>
      <c r="L67" s="103">
        <f>'Quarterly Return'!L71-'Adjusted Quarterly Return'!L$7</f>
        <v>-6.3853203726524366E-5</v>
      </c>
      <c r="M67" s="175" t="s">
        <v>210</v>
      </c>
      <c r="N67" s="105">
        <f t="shared" si="43"/>
        <v>7.7042633949442445</v>
      </c>
      <c r="O67" s="105">
        <f t="shared" si="44"/>
        <v>6.5321104005010211</v>
      </c>
      <c r="P67" s="105">
        <f t="shared" si="45"/>
        <v>2.7717733106282232</v>
      </c>
      <c r="Q67" s="105">
        <f t="shared" si="46"/>
        <v>3.0663707423360593</v>
      </c>
      <c r="R67" s="105">
        <f t="shared" si="47"/>
        <v>0</v>
      </c>
      <c r="S67" s="105">
        <f t="shared" si="48"/>
        <v>0.34479955875757928</v>
      </c>
      <c r="T67" s="105">
        <f t="shared" si="49"/>
        <v>1.7790553849659576</v>
      </c>
      <c r="U67" s="105">
        <f t="shared" si="50"/>
        <v>3.1076232511697777</v>
      </c>
      <c r="V67" s="105">
        <f t="shared" si="51"/>
        <v>2.227267226331326</v>
      </c>
      <c r="W67" s="105">
        <f t="shared" si="52"/>
        <v>1.4683240918076572</v>
      </c>
      <c r="X67" s="105">
        <f t="shared" si="53"/>
        <v>0.59186912982533402</v>
      </c>
      <c r="Y67" s="87">
        <f t="shared" si="32"/>
        <v>6.4946089539642227</v>
      </c>
      <c r="Z67" s="87">
        <f t="shared" si="33"/>
        <v>4.5769836786867719</v>
      </c>
      <c r="AA67" s="87">
        <f t="shared" si="34"/>
        <v>1.7625223823899483</v>
      </c>
      <c r="AB67" s="87">
        <f t="shared" si="35"/>
        <v>3.5301444048534649</v>
      </c>
      <c r="AC67" s="87">
        <f t="shared" si="36"/>
        <v>0</v>
      </c>
      <c r="AD67" s="87">
        <f t="shared" si="37"/>
        <v>0.28979982421140404</v>
      </c>
      <c r="AE67" s="87">
        <f t="shared" si="38"/>
        <v>1.7790553849659576</v>
      </c>
      <c r="AF67" s="87">
        <f t="shared" si="39"/>
        <v>2.5459297123509881</v>
      </c>
      <c r="AG67" s="87">
        <f t="shared" si="40"/>
        <v>2.3009209883674515</v>
      </c>
      <c r="AH67" s="87">
        <f t="shared" si="41"/>
        <v>1.5137827096043786</v>
      </c>
      <c r="AI67" s="87">
        <f t="shared" si="42"/>
        <v>0.59183133708520785</v>
      </c>
      <c r="AJ67" s="87">
        <f t="shared" si="54"/>
        <v>13.245755187177158</v>
      </c>
      <c r="AK67" s="87">
        <f t="shared" si="55"/>
        <v>3.9033079266196237E-2</v>
      </c>
      <c r="AL67" s="87">
        <f t="shared" si="56"/>
        <v>25.346546297213596</v>
      </c>
      <c r="AM67" s="270">
        <f t="shared" si="57"/>
        <v>-0.14350842035996725</v>
      </c>
      <c r="AN67" s="105">
        <v>-0.14266512810423559</v>
      </c>
      <c r="AP67" s="87">
        <v>-9.2530167315162504E-2</v>
      </c>
      <c r="AR67" s="87">
        <v>-0.14350842035996725</v>
      </c>
      <c r="AT67" s="87">
        <v>-9.2530167315162504E-2</v>
      </c>
      <c r="AV67" s="87">
        <v>-9.2530167315162615E-2</v>
      </c>
      <c r="AX67" s="87">
        <v>-0.11991594528576532</v>
      </c>
      <c r="AZ67" s="87">
        <v>-0.11991594528576555</v>
      </c>
      <c r="BB67" s="87">
        <v>-9.2530167315162615E-2</v>
      </c>
      <c r="BC67" s="87"/>
      <c r="BD67" s="87">
        <v>-9.2530167315162726E-2</v>
      </c>
      <c r="BE67" s="87"/>
      <c r="BF67" s="87">
        <v>-0.14266533778840562</v>
      </c>
      <c r="BG67" s="87"/>
      <c r="BH67" s="87">
        <v>-9.2530167315162504E-2</v>
      </c>
      <c r="BI67" s="87"/>
      <c r="BJ67" s="87">
        <v>-0.16697814155621882</v>
      </c>
      <c r="BK67" s="87"/>
      <c r="BL67" s="87">
        <v>-0.19854137692919893</v>
      </c>
      <c r="BM67" s="87"/>
      <c r="BN67" s="87">
        <v>-0.19854137692919893</v>
      </c>
      <c r="BO67" s="87"/>
      <c r="BP67" s="87">
        <v>-0.19839243832487874</v>
      </c>
      <c r="BQ67" s="87"/>
      <c r="BR67" s="87">
        <v>-0.15533882544539868</v>
      </c>
      <c r="BS67" s="87"/>
      <c r="BT67" s="87">
        <v>-0.15533882544539845</v>
      </c>
      <c r="BU67" s="87"/>
      <c r="BV67" s="87">
        <v>-0.15533882544539857</v>
      </c>
      <c r="BW67" s="87"/>
      <c r="BX67" s="87">
        <v>-0.15533882544539857</v>
      </c>
      <c r="BY67" s="87"/>
      <c r="BZ67" s="87">
        <v>-0.15017618773322428</v>
      </c>
      <c r="CA67" s="87"/>
      <c r="CB67" s="87">
        <v>-0.15017618773322428</v>
      </c>
      <c r="CC67" s="87"/>
      <c r="CD67" s="87">
        <v>-0.22532369820791853</v>
      </c>
      <c r="CE67" s="87"/>
      <c r="CF67" s="87"/>
    </row>
    <row r="68" spans="1:84">
      <c r="A68" s="2">
        <v>37162</v>
      </c>
      <c r="B68" s="103">
        <f>'Quarterly Return'!B72-'Adjusted Quarterly Return'!B$7</f>
        <v>1.5718856020629501E-2</v>
      </c>
      <c r="C68" s="103">
        <f>'Quarterly Return'!C72-'Adjusted Quarterly Return'!C$7</f>
        <v>-0.18467675223528496</v>
      </c>
      <c r="D68" s="103">
        <f>'Quarterly Return'!D72-'Adjusted Quarterly Return'!D$7</f>
        <v>-3.7922668674828103E-2</v>
      </c>
      <c r="E68" s="103">
        <f>'Quarterly Return'!E72-'Adjusted Quarterly Return'!E$7</f>
        <v>0.1362666336724217</v>
      </c>
      <c r="F68" s="103">
        <f>'Quarterly Return'!F72-'Adjusted Quarterly Return'!F$7</f>
        <v>1.9271293206546927E-2</v>
      </c>
      <c r="G68" s="103">
        <f>'Quarterly Return'!G72-'Adjusted Quarterly Return'!G$7</f>
        <v>-0.32378017103416712</v>
      </c>
      <c r="H68" s="103"/>
      <c r="I68" s="103">
        <f>'Quarterly Return'!I72-'Adjusted Quarterly Return'!I$7</f>
        <v>-4.8506765046044759E-2</v>
      </c>
      <c r="J68" s="103">
        <f>'Quarterly Return'!J72-'Adjusted Quarterly Return'!J$7</f>
        <v>-1.9205775941550901E-2</v>
      </c>
      <c r="K68" s="103">
        <f>'Quarterly Return'!K72-'Adjusted Quarterly Return'!K$7</f>
        <v>-1.3026448613244618E-3</v>
      </c>
      <c r="L68" s="103">
        <f>'Quarterly Return'!L72-'Adjusted Quarterly Return'!L$7</f>
        <v>-5.692853444516241E-3</v>
      </c>
      <c r="M68" s="175" t="s">
        <v>220</v>
      </c>
      <c r="N68" s="105">
        <f t="shared" si="43"/>
        <v>6.4946089539642227</v>
      </c>
      <c r="O68" s="105">
        <f t="shared" si="44"/>
        <v>4.5769836786867719</v>
      </c>
      <c r="P68" s="105">
        <f t="shared" si="45"/>
        <v>1.7625223823899483</v>
      </c>
      <c r="Q68" s="105">
        <f t="shared" si="46"/>
        <v>3.5301444048534649</v>
      </c>
      <c r="R68" s="105">
        <f t="shared" si="47"/>
        <v>0</v>
      </c>
      <c r="S68" s="105">
        <f t="shared" si="48"/>
        <v>0.28979982421140404</v>
      </c>
      <c r="T68" s="105">
        <f t="shared" si="49"/>
        <v>1.7790553849659576</v>
      </c>
      <c r="U68" s="105">
        <f t="shared" si="50"/>
        <v>2.5459297123509881</v>
      </c>
      <c r="V68" s="105">
        <f t="shared" si="51"/>
        <v>2.3009209883674515</v>
      </c>
      <c r="W68" s="105">
        <f t="shared" si="52"/>
        <v>1.5137827096043786</v>
      </c>
      <c r="X68" s="105">
        <f t="shared" si="53"/>
        <v>0.59183133708520785</v>
      </c>
      <c r="Y68" s="87">
        <f t="shared" si="32"/>
        <v>6.5966967770218785</v>
      </c>
      <c r="Z68" s="87">
        <f t="shared" si="33"/>
        <v>3.7317211978729916</v>
      </c>
      <c r="AA68" s="87">
        <f t="shared" si="34"/>
        <v>1.6956828300506057</v>
      </c>
      <c r="AB68" s="87">
        <f t="shared" si="35"/>
        <v>4.0111852992803811</v>
      </c>
      <c r="AC68" s="87">
        <f t="shared" si="36"/>
        <v>0</v>
      </c>
      <c r="AD68" s="87">
        <f t="shared" si="37"/>
        <v>0.19596838756256407</v>
      </c>
      <c r="AE68" s="87">
        <f t="shared" si="38"/>
        <v>1.7790553849659576</v>
      </c>
      <c r="AF68" s="87">
        <f t="shared" si="39"/>
        <v>2.4224348979702341</v>
      </c>
      <c r="AG68" s="87">
        <f t="shared" si="40"/>
        <v>2.2567300154056542</v>
      </c>
      <c r="AH68" s="87">
        <f t="shared" si="41"/>
        <v>1.5118107883365506</v>
      </c>
      <c r="AI68" s="87">
        <f t="shared" si="42"/>
        <v>0.58846212801930975</v>
      </c>
      <c r="AJ68" s="87">
        <f t="shared" si="54"/>
        <v>0</v>
      </c>
      <c r="AK68" s="87">
        <f t="shared" si="55"/>
        <v>0</v>
      </c>
      <c r="AL68" s="87">
        <f t="shared" si="56"/>
        <v>24.789747706486128</v>
      </c>
      <c r="AM68" s="270">
        <f t="shared" si="57"/>
        <v>-2.1967434308345135E-2</v>
      </c>
      <c r="AN68" s="105">
        <v>-3.7163956181312519E-2</v>
      </c>
      <c r="AP68" s="87">
        <v>3.0445764089708227E-3</v>
      </c>
      <c r="AR68" s="87">
        <v>-2.1967434308345135E-2</v>
      </c>
      <c r="AT68" s="87">
        <v>-3.776810043346801E-2</v>
      </c>
      <c r="AV68" s="87">
        <v>-3.7768100433468121E-2</v>
      </c>
      <c r="AX68" s="87">
        <v>-1.1188368500707369E-2</v>
      </c>
      <c r="AZ68" s="87">
        <v>-1.1188368500707369E-2</v>
      </c>
      <c r="BB68" s="87">
        <v>-3.776810043346801E-2</v>
      </c>
      <c r="BC68" s="87"/>
      <c r="BD68" s="87">
        <v>-3.776810043346801E-2</v>
      </c>
      <c r="BE68" s="87"/>
      <c r="BF68" s="87">
        <v>-2.2929208335336404E-2</v>
      </c>
      <c r="BG68" s="87"/>
      <c r="BH68" s="87">
        <v>-3.7768100433468121E-2</v>
      </c>
      <c r="BI68" s="87"/>
      <c r="BJ68" s="87">
        <v>-5.9076953612513861E-2</v>
      </c>
      <c r="BK68" s="87"/>
      <c r="BL68" s="87">
        <v>-8.9671691990902969E-2</v>
      </c>
      <c r="BM68" s="87"/>
      <c r="BN68" s="87">
        <v>-8.9671691990902858E-2</v>
      </c>
      <c r="BO68" s="87"/>
      <c r="BP68" s="87">
        <v>-8.7492406683570501E-2</v>
      </c>
      <c r="BQ68" s="87"/>
      <c r="BR68" s="87">
        <v>-6.1403293516929636E-2</v>
      </c>
      <c r="BS68" s="87"/>
      <c r="BT68" s="87">
        <v>-6.1403293516929969E-2</v>
      </c>
      <c r="BU68" s="87"/>
      <c r="BV68" s="87">
        <v>-6.1403293516929636E-2</v>
      </c>
      <c r="BW68" s="87"/>
      <c r="BX68" s="87">
        <v>-6.1403293516929636E-2</v>
      </c>
      <c r="BY68" s="87"/>
      <c r="BZ68" s="87">
        <v>-6.1627376619397878E-2</v>
      </c>
      <c r="CA68" s="87"/>
      <c r="CB68" s="87">
        <v>-6.1627376619397878E-2</v>
      </c>
      <c r="CC68" s="87"/>
      <c r="CD68" s="87">
        <v>-0.11333954381334899</v>
      </c>
      <c r="CE68" s="87"/>
      <c r="CF68" s="87"/>
    </row>
    <row r="69" spans="1:84">
      <c r="A69" s="2">
        <v>37256</v>
      </c>
      <c r="B69" s="103">
        <f>'Quarterly Return'!B73-'Adjusted Quarterly Return'!B$7</f>
        <v>4.5020087739008341E-3</v>
      </c>
      <c r="C69" s="103">
        <f>'Quarterly Return'!C73-'Adjusted Quarterly Return'!C$7</f>
        <v>-0.21151719009274933</v>
      </c>
      <c r="D69" s="103">
        <f>'Quarterly Return'!D73-'Adjusted Quarterly Return'!D$7</f>
        <v>-4.5389001023167147E-2</v>
      </c>
      <c r="E69" s="103">
        <f>'Quarterly Return'!E73-'Adjusted Quarterly Return'!E$7</f>
        <v>3.7229305051287812E-2</v>
      </c>
      <c r="F69" s="103">
        <f>'Quarterly Return'!F73-'Adjusted Quarterly Return'!F$7</f>
        <v>7.8522205955625937E-2</v>
      </c>
      <c r="G69" s="103">
        <f>'Quarterly Return'!G73-'Adjusted Quarterly Return'!G$7</f>
        <v>-0.26614065508479834</v>
      </c>
      <c r="H69" s="103"/>
      <c r="I69" s="103">
        <f>'Quarterly Return'!I73-'Adjusted Quarterly Return'!I$7</f>
        <v>-2.3756192971621098E-2</v>
      </c>
      <c r="J69" s="103">
        <f>'Quarterly Return'!J73-'Adjusted Quarterly Return'!J$7</f>
        <v>-5.0245317172096876E-2</v>
      </c>
      <c r="K69" s="103">
        <f>'Quarterly Return'!K73-'Adjusted Quarterly Return'!K$7</f>
        <v>-2.6817163677022013E-2</v>
      </c>
      <c r="L69" s="103">
        <f>'Quarterly Return'!L73-'Adjusted Quarterly Return'!L$7</f>
        <v>-1.043823300352735E-2</v>
      </c>
      <c r="M69" s="175" t="s">
        <v>220</v>
      </c>
      <c r="N69" s="105">
        <f t="shared" si="43"/>
        <v>6.5966967770218785</v>
      </c>
      <c r="O69" s="105">
        <f t="shared" si="44"/>
        <v>3.7317211978729916</v>
      </c>
      <c r="P69" s="105">
        <f t="shared" si="45"/>
        <v>1.6956828300506057</v>
      </c>
      <c r="Q69" s="105">
        <f t="shared" si="46"/>
        <v>4.0111852992803811</v>
      </c>
      <c r="R69" s="105">
        <f t="shared" si="47"/>
        <v>0</v>
      </c>
      <c r="S69" s="105">
        <f t="shared" si="48"/>
        <v>0.19596838756256407</v>
      </c>
      <c r="T69" s="105">
        <f t="shared" si="49"/>
        <v>1.7790553849659576</v>
      </c>
      <c r="U69" s="105">
        <f t="shared" si="50"/>
        <v>2.4224348979702341</v>
      </c>
      <c r="V69" s="105">
        <f t="shared" si="51"/>
        <v>2.2567300154056542</v>
      </c>
      <c r="W69" s="105">
        <f t="shared" si="52"/>
        <v>1.5118107883365506</v>
      </c>
      <c r="X69" s="105">
        <f t="shared" si="53"/>
        <v>0.58846212801930975</v>
      </c>
      <c r="Y69" s="87">
        <f t="shared" ref="Y69:Y100" si="58">N69*(1+B69)</f>
        <v>6.6263951637907939</v>
      </c>
      <c r="Z69" s="87">
        <f t="shared" ref="Z69:Z100" si="59">O69*(1+C69)</f>
        <v>2.9423980158893479</v>
      </c>
      <c r="AA69" s="87">
        <f t="shared" ref="AA69:AA100" si="60">P69*(1+D69)</f>
        <v>1.6187174803424718</v>
      </c>
      <c r="AB69" s="87">
        <f t="shared" ref="AB69:AB100" si="61">Q69*(1+E69)</f>
        <v>4.1605189404045317</v>
      </c>
      <c r="AC69" s="87">
        <f t="shared" ref="AC69:AC100" si="62">R69*(1+F69)</f>
        <v>0</v>
      </c>
      <c r="AD69" s="87">
        <f t="shared" ref="AD69:AD100" si="63">S69*(1+G69)</f>
        <v>0.14381323252075162</v>
      </c>
      <c r="AE69" s="87">
        <f t="shared" ref="AE69:AE100" si="64">T69*(1+H69)</f>
        <v>1.7790553849659576</v>
      </c>
      <c r="AF69" s="87">
        <f t="shared" ref="AF69:AF100" si="65">U69*(1+I69)</f>
        <v>2.3648870670728641</v>
      </c>
      <c r="AG69" s="87">
        <f t="shared" ref="AG69:AG100" si="66">V69*(1+J69)</f>
        <v>2.1433399000098059</v>
      </c>
      <c r="AH69" s="87">
        <f t="shared" ref="AH69:AH100" si="67">W69*(1+K69)</f>
        <v>1.4712683109770417</v>
      </c>
      <c r="AI69" s="87">
        <f t="shared" ref="AI69:AI100" si="68">X69*(1+L69)</f>
        <v>0.58231962321329267</v>
      </c>
      <c r="AJ69" s="87">
        <f t="shared" si="54"/>
        <v>0</v>
      </c>
      <c r="AK69" s="87">
        <f t="shared" si="55"/>
        <v>0</v>
      </c>
      <c r="AL69" s="87">
        <f t="shared" si="56"/>
        <v>23.832713119186863</v>
      </c>
      <c r="AM69" s="270">
        <f t="shared" si="57"/>
        <v>-3.8606064032223331E-2</v>
      </c>
      <c r="AN69" s="105">
        <v>-5.722029176110266E-2</v>
      </c>
      <c r="AP69" s="87">
        <v>-5.8132282422054815E-2</v>
      </c>
      <c r="AR69" s="87">
        <v>-3.8606064032223331E-2</v>
      </c>
      <c r="AT69" s="87">
        <v>-5.7220630304112841E-2</v>
      </c>
      <c r="AV69" s="87">
        <v>-5.7220630304112841E-2</v>
      </c>
      <c r="AX69" s="87">
        <v>-3.0764913072559352E-2</v>
      </c>
      <c r="AZ69" s="87">
        <v>-3.0764913072559574E-2</v>
      </c>
      <c r="BB69" s="87">
        <v>-5.7220630304112841E-2</v>
      </c>
      <c r="BC69" s="87"/>
      <c r="BD69" s="87">
        <v>-5.7220630304112952E-2</v>
      </c>
      <c r="BE69" s="87"/>
      <c r="BF69" s="87">
        <v>-3.8606064032223553E-2</v>
      </c>
      <c r="BG69" s="87"/>
      <c r="BH69" s="87">
        <v>-5.7220630304112619E-2</v>
      </c>
      <c r="BI69" s="87"/>
      <c r="BJ69" s="87">
        <v>-7.3698651102259816E-2</v>
      </c>
      <c r="BK69" s="87"/>
      <c r="BL69" s="87">
        <v>-0.10647918270324963</v>
      </c>
      <c r="BM69" s="87"/>
      <c r="BN69" s="87">
        <v>-0.10647918270324974</v>
      </c>
      <c r="BO69" s="87"/>
      <c r="BP69" s="87">
        <v>-0.1036697467128056</v>
      </c>
      <c r="BQ69" s="87"/>
      <c r="BR69" s="87">
        <v>-7.3318741026711987E-2</v>
      </c>
      <c r="BS69" s="87"/>
      <c r="BT69" s="87">
        <v>-7.3318741026711987E-2</v>
      </c>
      <c r="BU69" s="87"/>
      <c r="BV69" s="87">
        <v>-7.3318741026711987E-2</v>
      </c>
      <c r="BW69" s="87"/>
      <c r="BX69" s="87">
        <v>-7.3318741026711987E-2</v>
      </c>
      <c r="BY69" s="87"/>
      <c r="BZ69" s="87">
        <v>-7.3235743332134118E-2</v>
      </c>
      <c r="CA69" s="87"/>
      <c r="CB69" s="87">
        <v>-7.3235743332134118E-2</v>
      </c>
      <c r="CC69" s="87"/>
      <c r="CD69" s="87">
        <v>-0.12531055654844492</v>
      </c>
      <c r="CE69" s="87"/>
      <c r="CF69" s="87"/>
    </row>
    <row r="70" spans="1:84">
      <c r="A70" s="2">
        <v>37344</v>
      </c>
      <c r="B70" s="103">
        <f>'Quarterly Return'!B74-'Adjusted Quarterly Return'!B$7</f>
        <v>-0.15961850582280079</v>
      </c>
      <c r="C70" s="103">
        <f>'Quarterly Return'!C74-'Adjusted Quarterly Return'!C$7</f>
        <v>-0.32044286997944355</v>
      </c>
      <c r="D70" s="103">
        <f>'Quarterly Return'!D74-'Adjusted Quarterly Return'!D$7</f>
        <v>-0.18065202841644393</v>
      </c>
      <c r="E70" s="103">
        <f>'Quarterly Return'!E74-'Adjusted Quarterly Return'!E$7</f>
        <v>-2.1214433527369778E-2</v>
      </c>
      <c r="F70" s="103">
        <f>'Quarterly Return'!F74-'Adjusted Quarterly Return'!F$7</f>
        <v>2.2407059113604369E-2</v>
      </c>
      <c r="G70" s="103">
        <f>'Quarterly Return'!G74-'Adjusted Quarterly Return'!G$7</f>
        <v>-0.23276512457261955</v>
      </c>
      <c r="H70" s="103"/>
      <c r="I70" s="103">
        <f>'Quarterly Return'!I74-'Adjusted Quarterly Return'!I$7</f>
        <v>1.8223824670099559E-2</v>
      </c>
      <c r="J70" s="103">
        <f>'Quarterly Return'!J74-'Adjusted Quarterly Return'!J$7</f>
        <v>-1.1617455980520636E-2</v>
      </c>
      <c r="K70" s="103">
        <f>'Quarterly Return'!K74-'Adjusted Quarterly Return'!K$7</f>
        <v>2.5178595064585668E-3</v>
      </c>
      <c r="L70" s="103">
        <f>'Quarterly Return'!L74-'Adjusted Quarterly Return'!L$7</f>
        <v>-1.1513912760094544E-2</v>
      </c>
      <c r="M70" s="175" t="s">
        <v>220</v>
      </c>
      <c r="N70" s="105">
        <f t="shared" ref="N70:N101" si="69">IF($M70="Yes",$AL69*CI$7,Y69)</f>
        <v>6.6263951637907939</v>
      </c>
      <c r="O70" s="105">
        <f t="shared" ref="O70:O101" si="70">IF($M70="Yes",$AL69*CJ$7,Z69)</f>
        <v>2.9423980158893479</v>
      </c>
      <c r="P70" s="105">
        <f t="shared" ref="P70:P101" si="71">IF($M70="Yes",$AL69*CK$7,AA69)</f>
        <v>1.6187174803424718</v>
      </c>
      <c r="Q70" s="105">
        <f t="shared" ref="Q70:Q101" si="72">IF($M70="Yes",$AL69*CL$7,AB69)</f>
        <v>4.1605189404045317</v>
      </c>
      <c r="R70" s="105">
        <f t="shared" ref="R70:R101" si="73">IF($M70="Yes",$AL69*CM$7,AC69)</f>
        <v>0</v>
      </c>
      <c r="S70" s="105">
        <f t="shared" ref="S70:S101" si="74">IF($M70="Yes",$AL69*CN$7,AD69)</f>
        <v>0.14381323252075162</v>
      </c>
      <c r="T70" s="105">
        <f t="shared" ref="T70:T101" si="75">IF($M70="Yes",$AL69*CO$7,AE69)</f>
        <v>1.7790553849659576</v>
      </c>
      <c r="U70" s="105">
        <f t="shared" ref="U70:U101" si="76">IF($M70="Yes",$AL69*CP$7,AF69)</f>
        <v>2.3648870670728641</v>
      </c>
      <c r="V70" s="105">
        <f t="shared" ref="V70:V101" si="77">IF($M70="Yes",$AL69*CQ$7,AG69)</f>
        <v>2.1433399000098059</v>
      </c>
      <c r="W70" s="105">
        <f t="shared" ref="W70:W101" si="78">IF($M70="Yes",$AL69*CR$7,AH69)</f>
        <v>1.4712683109770417</v>
      </c>
      <c r="X70" s="105">
        <f t="shared" ref="X70:X101" si="79">IF($M70="Yes",$AL69*CS$7,AI69)</f>
        <v>0.58231962321329267</v>
      </c>
      <c r="Y70" s="87">
        <f t="shared" si="58"/>
        <v>5.5686998687550737</v>
      </c>
      <c r="Z70" s="87">
        <f t="shared" si="59"/>
        <v>1.9995275510559452</v>
      </c>
      <c r="AA70" s="87">
        <f t="shared" si="60"/>
        <v>1.3262928840854491</v>
      </c>
      <c r="AB70" s="87">
        <f t="shared" si="61"/>
        <v>4.0722558879039568</v>
      </c>
      <c r="AC70" s="87">
        <f t="shared" si="62"/>
        <v>0</v>
      </c>
      <c r="AD70" s="87">
        <f t="shared" si="63"/>
        <v>0.11033852753786777</v>
      </c>
      <c r="AE70" s="87">
        <f t="shared" si="64"/>
        <v>1.7790553849659576</v>
      </c>
      <c r="AF70" s="87">
        <f t="shared" si="65"/>
        <v>2.4079843543477861</v>
      </c>
      <c r="AG70" s="87">
        <f t="shared" si="66"/>
        <v>2.1184397430701485</v>
      </c>
      <c r="AH70" s="87">
        <f t="shared" si="67"/>
        <v>1.4749727578803864</v>
      </c>
      <c r="AI70" s="87">
        <f t="shared" si="68"/>
        <v>0.57561484587312373</v>
      </c>
      <c r="AJ70" s="87">
        <f t="shared" ref="AJ70:AJ101" si="80">ABS(N70-Y69)+ABS(O70-Z69)+ABS(P70-AA69)+ABS(Q70-AB69)+ABS(R70-AC69)+ABS(S70-AD69)+ABS(T70-AE69)+ABS(U70-AF69)+ABS(V70-AG69)+ABS(W70-AH69)+ABS(X70-AI69)</f>
        <v>0</v>
      </c>
      <c r="AK70" s="87">
        <f t="shared" ref="AK70:AK101" si="81">IF($M70="Yes",AL69*$CI$10+$CI$11*AJ70,0)</f>
        <v>0</v>
      </c>
      <c r="AL70" s="87">
        <f t="shared" ref="AL70:AL101" si="82">SUM(Y70:AI70)-AK70</f>
        <v>21.433181805475694</v>
      </c>
      <c r="AM70" s="270">
        <f t="shared" ref="AM70:AM101" si="83">AL70/AL69-1</f>
        <v>-0.10068225559176447</v>
      </c>
      <c r="AN70" s="105">
        <v>-0.13357626462418259</v>
      </c>
      <c r="AP70" s="87">
        <v>-0.12283687481375494</v>
      </c>
      <c r="AR70" s="87">
        <v>-0.10068225559176447</v>
      </c>
      <c r="AT70" s="87">
        <v>-0.13357626517455401</v>
      </c>
      <c r="AV70" s="87">
        <v>-0.13357626517455412</v>
      </c>
      <c r="AX70" s="87">
        <v>-9.2180433463433187E-2</v>
      </c>
      <c r="AZ70" s="87">
        <v>-9.2180433463432965E-2</v>
      </c>
      <c r="BB70" s="87">
        <v>-0.13357626517455401</v>
      </c>
      <c r="BC70" s="87"/>
      <c r="BD70" s="87">
        <v>-0.13357626517455401</v>
      </c>
      <c r="BE70" s="87"/>
      <c r="BF70" s="87">
        <v>-0.13405372654872294</v>
      </c>
      <c r="BG70" s="87"/>
      <c r="BH70" s="87">
        <v>-0.13357626517455412</v>
      </c>
      <c r="BI70" s="87"/>
      <c r="BJ70" s="87">
        <v>-0.1409291763768219</v>
      </c>
      <c r="BK70" s="87"/>
      <c r="BL70" s="87">
        <v>-0.17441743355029915</v>
      </c>
      <c r="BM70" s="87"/>
      <c r="BN70" s="87">
        <v>-0.17441743355029915</v>
      </c>
      <c r="BO70" s="87"/>
      <c r="BP70" s="87">
        <v>-0.17386647111049003</v>
      </c>
      <c r="BQ70" s="87"/>
      <c r="BR70" s="87">
        <v>-0.11172982716445512</v>
      </c>
      <c r="BS70" s="87"/>
      <c r="BT70" s="87">
        <v>-0.1117298271644549</v>
      </c>
      <c r="BU70" s="87"/>
      <c r="BV70" s="87">
        <v>-0.11172982716445501</v>
      </c>
      <c r="BW70" s="87"/>
      <c r="BX70" s="87">
        <v>-0.11172982716445501</v>
      </c>
      <c r="BY70" s="87"/>
      <c r="BZ70" s="87">
        <v>-0.10805467536184676</v>
      </c>
      <c r="CA70" s="87"/>
      <c r="CB70" s="87">
        <v>-0.10805467536184676</v>
      </c>
      <c r="CC70" s="87"/>
      <c r="CD70" s="87">
        <v>-0.19883108595054655</v>
      </c>
      <c r="CE70" s="87"/>
      <c r="CF70" s="87"/>
    </row>
    <row r="71" spans="1:84">
      <c r="A71" s="2">
        <v>37435</v>
      </c>
      <c r="B71" s="103">
        <f>'Quarterly Return'!B75-'Adjusted Quarterly Return'!B$7</f>
        <v>-8.7785807698808616E-2</v>
      </c>
      <c r="C71" s="103">
        <f>'Quarterly Return'!C75-'Adjusted Quarterly Return'!C$7</f>
        <v>-0.35384480740092977</v>
      </c>
      <c r="D71" s="103">
        <f>'Quarterly Return'!D75-'Adjusted Quarterly Return'!D$7</f>
        <v>-0.11534079439616576</v>
      </c>
      <c r="E71" s="103">
        <f>'Quarterly Return'!E75-'Adjusted Quarterly Return'!E$7</f>
        <v>-8.4594661253628065E-2</v>
      </c>
      <c r="F71" s="103">
        <f>'Quarterly Return'!F75-'Adjusted Quarterly Return'!F$7</f>
        <v>-3.3430540990182431E-2</v>
      </c>
      <c r="G71" s="103">
        <f>'Quarterly Return'!G75-'Adjusted Quarterly Return'!G$7</f>
        <v>-3.1943734266362642E-2</v>
      </c>
      <c r="H71" s="103"/>
      <c r="I71" s="103">
        <f>'Quarterly Return'!I75-'Adjusted Quarterly Return'!I$7</f>
        <v>-1.5570620674052321E-2</v>
      </c>
      <c r="J71" s="103">
        <f>'Quarterly Return'!J75-'Adjusted Quarterly Return'!J$7</f>
        <v>-1.6294260712597958E-2</v>
      </c>
      <c r="K71" s="103">
        <f>'Quarterly Return'!K75-'Adjusted Quarterly Return'!K$7</f>
        <v>1.4254492693724044E-2</v>
      </c>
      <c r="L71" s="103">
        <f>'Quarterly Return'!L75-'Adjusted Quarterly Return'!L$7</f>
        <v>-1.1818596308949478E-2</v>
      </c>
      <c r="M71" s="175" t="s">
        <v>210</v>
      </c>
      <c r="N71" s="105">
        <f t="shared" si="69"/>
        <v>5.5798442493475484</v>
      </c>
      <c r="O71" s="105">
        <f t="shared" si="70"/>
        <v>4.7309076528013367</v>
      </c>
      <c r="P71" s="105">
        <f t="shared" si="71"/>
        <v>2.0074681478249015</v>
      </c>
      <c r="Q71" s="105">
        <f t="shared" si="72"/>
        <v>2.2208315416915023</v>
      </c>
      <c r="R71" s="105">
        <f t="shared" si="73"/>
        <v>0</v>
      </c>
      <c r="S71" s="105">
        <f t="shared" si="74"/>
        <v>0.24972248954696785</v>
      </c>
      <c r="T71" s="105">
        <f t="shared" si="75"/>
        <v>1.2884881331533096</v>
      </c>
      <c r="U71" s="105">
        <f t="shared" si="76"/>
        <v>2.2507088398038739</v>
      </c>
      <c r="V71" s="105">
        <f t="shared" si="77"/>
        <v>1.6131073910012721</v>
      </c>
      <c r="W71" s="105">
        <f t="shared" si="78"/>
        <v>1.0634397241958147</v>
      </c>
      <c r="X71" s="105">
        <f t="shared" si="79"/>
        <v>0.42866363610951391</v>
      </c>
      <c r="Y71" s="87">
        <f t="shared" si="58"/>
        <v>5.0900131150850214</v>
      </c>
      <c r="Z71" s="87">
        <f t="shared" si="59"/>
        <v>3.0569005455642633</v>
      </c>
      <c r="AA71" s="87">
        <f t="shared" si="60"/>
        <v>1.7759251769297779</v>
      </c>
      <c r="AB71" s="87">
        <f t="shared" si="61"/>
        <v>2.0329610497207371</v>
      </c>
      <c r="AC71" s="87">
        <f t="shared" si="62"/>
        <v>0</v>
      </c>
      <c r="AD71" s="87">
        <f t="shared" si="63"/>
        <v>0.24174542070054497</v>
      </c>
      <c r="AE71" s="87">
        <f t="shared" si="64"/>
        <v>1.2884881331533096</v>
      </c>
      <c r="AF71" s="87">
        <f t="shared" si="65"/>
        <v>2.2156639062115513</v>
      </c>
      <c r="AG71" s="87">
        <f t="shared" si="66"/>
        <v>1.5868229986148785</v>
      </c>
      <c r="AH71" s="87">
        <f t="shared" si="67"/>
        <v>1.0785985179745798</v>
      </c>
      <c r="AI71" s="87">
        <f t="shared" si="68"/>
        <v>0.42359743364200919</v>
      </c>
      <c r="AJ71" s="87">
        <f t="shared" si="80"/>
        <v>7.1261674161724899</v>
      </c>
      <c r="AK71" s="87">
        <f t="shared" si="81"/>
        <v>2.2102054901526363E-2</v>
      </c>
      <c r="AL71" s="87">
        <f t="shared" si="82"/>
        <v>18.768614242695147</v>
      </c>
      <c r="AM71" s="270">
        <f t="shared" si="83"/>
        <v>-0.12431973875665114</v>
      </c>
      <c r="AN71" s="105">
        <v>-0.12379893746055348</v>
      </c>
      <c r="AP71" s="87">
        <v>-9.8063865922310423E-2</v>
      </c>
      <c r="AR71" s="87">
        <v>-0.12431973875665114</v>
      </c>
      <c r="AT71" s="87">
        <v>-0.10618962307936952</v>
      </c>
      <c r="AV71" s="87">
        <v>-0.12379893746047632</v>
      </c>
      <c r="AX71" s="87">
        <v>-7.8695859012152369E-2</v>
      </c>
      <c r="AZ71" s="87">
        <v>-7.869585901215248E-2</v>
      </c>
      <c r="BB71" s="87">
        <v>-0.10618962307936974</v>
      </c>
      <c r="BC71" s="87"/>
      <c r="BD71" s="87">
        <v>-0.10618962307936963</v>
      </c>
      <c r="BE71" s="87"/>
      <c r="BF71" s="87">
        <v>-0.10569679812718169</v>
      </c>
      <c r="BG71" s="87"/>
      <c r="BH71" s="87">
        <v>-0.12379893746047621</v>
      </c>
      <c r="BI71" s="87"/>
      <c r="BJ71" s="87">
        <v>-0.12389340382929315</v>
      </c>
      <c r="BK71" s="87"/>
      <c r="BL71" s="87">
        <v>-0.16547753607369586</v>
      </c>
      <c r="BM71" s="87"/>
      <c r="BN71" s="87">
        <v>-0.16547753607369564</v>
      </c>
      <c r="BO71" s="87"/>
      <c r="BP71" s="87">
        <v>-0.16269048720798318</v>
      </c>
      <c r="BQ71" s="87"/>
      <c r="BR71" s="87">
        <v>-9.1327679638643744E-2</v>
      </c>
      <c r="BS71" s="87"/>
      <c r="BT71" s="87">
        <v>-9.1327679638643522E-2</v>
      </c>
      <c r="BU71" s="87"/>
      <c r="BV71" s="87">
        <v>-9.1327679638643522E-2</v>
      </c>
      <c r="BW71" s="87"/>
      <c r="BX71" s="87">
        <v>-9.1327679638643522E-2</v>
      </c>
      <c r="BY71" s="87"/>
      <c r="BZ71" s="87">
        <v>-8.77909209385761E-2</v>
      </c>
      <c r="CA71" s="87"/>
      <c r="CB71" s="87">
        <v>-8.77909209385761E-2</v>
      </c>
      <c r="CC71" s="87"/>
      <c r="CD71" s="87">
        <v>-0.17392120334353078</v>
      </c>
      <c r="CE71" s="87"/>
      <c r="CF71" s="87"/>
    </row>
    <row r="72" spans="1:84">
      <c r="A72" s="2">
        <v>37529</v>
      </c>
      <c r="B72" s="103">
        <f>'Quarterly Return'!B76-'Adjusted Quarterly Return'!B$7</f>
        <v>-0.19207826310291343</v>
      </c>
      <c r="C72" s="103">
        <f>'Quarterly Return'!C76-'Adjusted Quarterly Return'!C$7</f>
        <v>-0.35938228857189941</v>
      </c>
      <c r="D72" s="103">
        <f>'Quarterly Return'!D76-'Adjusted Quarterly Return'!D$7</f>
        <v>-0.24311275351520104</v>
      </c>
      <c r="E72" s="103">
        <f>'Quarterly Return'!E76-'Adjusted Quarterly Return'!E$7</f>
        <v>-0.11000388839658441</v>
      </c>
      <c r="F72" s="103">
        <f>'Quarterly Return'!F76-'Adjusted Quarterly Return'!F$7</f>
        <v>-4.7318839783322117E-2</v>
      </c>
      <c r="G72" s="103">
        <f>'Quarterly Return'!G76-'Adjusted Quarterly Return'!G$7</f>
        <v>0.13788934044102197</v>
      </c>
      <c r="H72" s="103"/>
      <c r="I72" s="103">
        <f>'Quarterly Return'!I76-'Adjusted Quarterly Return'!I$7</f>
        <v>-0.10684035703171232</v>
      </c>
      <c r="J72" s="103">
        <f>'Quarterly Return'!J76-'Adjusted Quarterly Return'!J$7</f>
        <v>1.4416139692746049E-2</v>
      </c>
      <c r="K72" s="103">
        <f>'Quarterly Return'!K76-'Adjusted Quarterly Return'!K$7</f>
        <v>3.1590104286091783E-2</v>
      </c>
      <c r="L72" s="103">
        <f>'Quarterly Return'!L76-'Adjusted Quarterly Return'!L$7</f>
        <v>-1.0443981209527428E-2</v>
      </c>
      <c r="M72" s="175" t="s">
        <v>220</v>
      </c>
      <c r="N72" s="105">
        <f t="shared" si="69"/>
        <v>5.0900131150850214</v>
      </c>
      <c r="O72" s="105">
        <f t="shared" si="70"/>
        <v>3.0569005455642633</v>
      </c>
      <c r="P72" s="105">
        <f t="shared" si="71"/>
        <v>1.7759251769297779</v>
      </c>
      <c r="Q72" s="105">
        <f t="shared" si="72"/>
        <v>2.0329610497207371</v>
      </c>
      <c r="R72" s="105">
        <f t="shared" si="73"/>
        <v>0</v>
      </c>
      <c r="S72" s="105">
        <f t="shared" si="74"/>
        <v>0.24174542070054497</v>
      </c>
      <c r="T72" s="105">
        <f t="shared" si="75"/>
        <v>1.2884881331533096</v>
      </c>
      <c r="U72" s="105">
        <f t="shared" si="76"/>
        <v>2.2156639062115513</v>
      </c>
      <c r="V72" s="105">
        <f t="shared" si="77"/>
        <v>1.5868229986148785</v>
      </c>
      <c r="W72" s="105">
        <f t="shared" si="78"/>
        <v>1.0785985179745798</v>
      </c>
      <c r="X72" s="105">
        <f t="shared" si="79"/>
        <v>0.42359743364200919</v>
      </c>
      <c r="Y72" s="87">
        <f t="shared" si="58"/>
        <v>4.1123322367684407</v>
      </c>
      <c r="Z72" s="87">
        <f t="shared" si="59"/>
        <v>1.9583046315626906</v>
      </c>
      <c r="AA72" s="87">
        <f t="shared" si="60"/>
        <v>1.3441751171294092</v>
      </c>
      <c r="AB72" s="87">
        <f t="shared" si="61"/>
        <v>1.8093274292926542</v>
      </c>
      <c r="AC72" s="87">
        <f t="shared" si="62"/>
        <v>0</v>
      </c>
      <c r="AD72" s="87">
        <f t="shared" si="63"/>
        <v>0.27507953731558049</v>
      </c>
      <c r="AE72" s="87">
        <f t="shared" si="64"/>
        <v>1.2884881331533096</v>
      </c>
      <c r="AF72" s="87">
        <f t="shared" si="65"/>
        <v>1.9789415834096307</v>
      </c>
      <c r="AG72" s="87">
        <f t="shared" si="66"/>
        <v>1.6096988606305727</v>
      </c>
      <c r="AH72" s="87">
        <f t="shared" si="67"/>
        <v>1.1126715576402209</v>
      </c>
      <c r="AI72" s="87">
        <f t="shared" si="68"/>
        <v>0.41917339000464804</v>
      </c>
      <c r="AJ72" s="87">
        <f t="shared" si="80"/>
        <v>0</v>
      </c>
      <c r="AK72" s="87">
        <f t="shared" si="81"/>
        <v>0</v>
      </c>
      <c r="AL72" s="87">
        <f t="shared" si="82"/>
        <v>15.908192476907157</v>
      </c>
      <c r="AM72" s="270">
        <f t="shared" si="83"/>
        <v>-0.15240452645038949</v>
      </c>
      <c r="AN72" s="105">
        <v>-0.17115989851519531</v>
      </c>
      <c r="AP72" s="87">
        <v>-0.13429699890591706</v>
      </c>
      <c r="AR72" s="87">
        <v>-0.15240452645038949</v>
      </c>
      <c r="AT72" s="87">
        <v>-0.13880327513825563</v>
      </c>
      <c r="AV72" s="87">
        <v>-0.17115989851519509</v>
      </c>
      <c r="AX72" s="87">
        <v>-0.11262716657609995</v>
      </c>
      <c r="AZ72" s="87">
        <v>-0.11262716657610006</v>
      </c>
      <c r="BB72" s="87">
        <v>-0.13880327513825541</v>
      </c>
      <c r="BC72" s="87"/>
      <c r="BD72" s="87">
        <v>-0.13880327513825563</v>
      </c>
      <c r="BE72" s="87"/>
      <c r="BF72" s="87">
        <v>-0.13880327513825552</v>
      </c>
      <c r="BG72" s="87"/>
      <c r="BH72" s="87">
        <v>-0.1711598985151952</v>
      </c>
      <c r="BI72" s="87"/>
      <c r="BJ72" s="87">
        <v>-0.13844760510000842</v>
      </c>
      <c r="BK72" s="87"/>
      <c r="BL72" s="87">
        <v>-0.1645456299435446</v>
      </c>
      <c r="BM72" s="87"/>
      <c r="BN72" s="87">
        <v>-0.16454562994354471</v>
      </c>
      <c r="BO72" s="87"/>
      <c r="BP72" s="87">
        <v>-0.16508470183946944</v>
      </c>
      <c r="BQ72" s="87"/>
      <c r="BR72" s="87">
        <v>-9.1201310075733399E-2</v>
      </c>
      <c r="BS72" s="87"/>
      <c r="BT72" s="87">
        <v>-9.1201310075733399E-2</v>
      </c>
      <c r="BU72" s="87"/>
      <c r="BV72" s="87">
        <v>-9.1201310075733399E-2</v>
      </c>
      <c r="BW72" s="87"/>
      <c r="BX72" s="87">
        <v>-9.1201310075733399E-2</v>
      </c>
      <c r="BY72" s="87"/>
      <c r="BZ72" s="87">
        <v>-8.5448303234499368E-2</v>
      </c>
      <c r="CA72" s="87"/>
      <c r="CB72" s="87">
        <v>-8.5448303234499368E-2</v>
      </c>
      <c r="CC72" s="87"/>
      <c r="CD72" s="87">
        <v>-0.16800131502828641</v>
      </c>
      <c r="CE72" s="87"/>
      <c r="CF72" s="87"/>
    </row>
    <row r="73" spans="1:84">
      <c r="A73" s="106">
        <v>37621</v>
      </c>
      <c r="B73" s="107">
        <f>'Quarterly Return'!B77-'Adjusted Quarterly Return'!B$7</f>
        <v>-0.22023141877879837</v>
      </c>
      <c r="C73" s="107">
        <f>'Quarterly Return'!C77-'Adjusted Quarterly Return'!C$7</f>
        <v>-0.41823416764268379</v>
      </c>
      <c r="D73" s="107">
        <f>'Quarterly Return'!D77-'Adjusted Quarterly Return'!D$7</f>
        <v>-0.3962125799223869</v>
      </c>
      <c r="E73" s="107">
        <f>'Quarterly Return'!E77-'Adjusted Quarterly Return'!E$7</f>
        <v>-0.18540171002833566</v>
      </c>
      <c r="F73" s="107">
        <f>'Quarterly Return'!F77-'Adjusted Quarterly Return'!F$7</f>
        <v>-2.1908922868285316E-2</v>
      </c>
      <c r="G73" s="107">
        <f>'Quarterly Return'!G77-'Adjusted Quarterly Return'!G$7</f>
        <v>5.5046703054585644E-4</v>
      </c>
      <c r="H73" s="107">
        <f>'Quarterly Return'!H77-'Adjusted Quarterly Return'!H$7</f>
        <v>3.4502525778249221E-2</v>
      </c>
      <c r="I73" s="107">
        <f>'Quarterly Return'!I77-'Adjusted Quarterly Return'!I$7</f>
        <v>-0.14006929907625884</v>
      </c>
      <c r="J73" s="107">
        <f>'Quarterly Return'!J77-'Adjusted Quarterly Return'!J$7</f>
        <v>2.71871822630885E-2</v>
      </c>
      <c r="K73" s="107">
        <f>'Quarterly Return'!K77-'Adjusted Quarterly Return'!K$7</f>
        <v>4.9660431363467442E-2</v>
      </c>
      <c r="L73" s="107">
        <f>'Quarterly Return'!L77-'Adjusted Quarterly Return'!L$7</f>
        <v>-8.9902163866919932E-3</v>
      </c>
      <c r="M73" s="175" t="s">
        <v>220</v>
      </c>
      <c r="N73" s="105">
        <f t="shared" si="69"/>
        <v>4.1123322367684407</v>
      </c>
      <c r="O73" s="105">
        <f t="shared" si="70"/>
        <v>1.9583046315626906</v>
      </c>
      <c r="P73" s="105">
        <f t="shared" si="71"/>
        <v>1.3441751171294092</v>
      </c>
      <c r="Q73" s="105">
        <f t="shared" si="72"/>
        <v>1.8093274292926542</v>
      </c>
      <c r="R73" s="105">
        <f t="shared" si="73"/>
        <v>0</v>
      </c>
      <c r="S73" s="105">
        <f t="shared" si="74"/>
        <v>0.27507953731558049</v>
      </c>
      <c r="T73" s="105">
        <f t="shared" si="75"/>
        <v>1.2884881331533096</v>
      </c>
      <c r="U73" s="105">
        <f t="shared" si="76"/>
        <v>1.9789415834096307</v>
      </c>
      <c r="V73" s="105">
        <f t="shared" si="77"/>
        <v>1.6096988606305727</v>
      </c>
      <c r="W73" s="105">
        <f t="shared" si="78"/>
        <v>1.1126715576402209</v>
      </c>
      <c r="X73" s="105">
        <f t="shared" si="79"/>
        <v>0.41917339000464804</v>
      </c>
      <c r="Y73" s="87">
        <f t="shared" si="58"/>
        <v>3.2066674737751377</v>
      </c>
      <c r="Z73" s="87">
        <f t="shared" si="59"/>
        <v>1.1392747239902563</v>
      </c>
      <c r="AA73" s="87">
        <f t="shared" si="60"/>
        <v>0.81159602610408943</v>
      </c>
      <c r="AB73" s="87">
        <f t="shared" si="61"/>
        <v>1.4738750299006236</v>
      </c>
      <c r="AC73" s="87">
        <f t="shared" si="62"/>
        <v>0</v>
      </c>
      <c r="AD73" s="87">
        <f t="shared" si="63"/>
        <v>0.2752309595316505</v>
      </c>
      <c r="AE73" s="87">
        <f t="shared" si="64"/>
        <v>1.3329442281823998</v>
      </c>
      <c r="AF73" s="87">
        <f t="shared" si="65"/>
        <v>1.7017526229085818</v>
      </c>
      <c r="AG73" s="87">
        <f t="shared" si="66"/>
        <v>1.6534620369432218</v>
      </c>
      <c r="AH73" s="87">
        <f t="shared" si="67"/>
        <v>1.1679273071584955</v>
      </c>
      <c r="AI73" s="87">
        <f t="shared" si="68"/>
        <v>0.41540493052496302</v>
      </c>
      <c r="AJ73" s="87">
        <f t="shared" si="80"/>
        <v>0</v>
      </c>
      <c r="AK73" s="87">
        <f t="shared" si="81"/>
        <v>0</v>
      </c>
      <c r="AL73" s="87">
        <f t="shared" si="82"/>
        <v>13.178135339019418</v>
      </c>
      <c r="AM73" s="270">
        <f t="shared" si="83"/>
        <v>-0.17161328302073142</v>
      </c>
      <c r="AN73" s="105">
        <v>-0.21479445767202454</v>
      </c>
      <c r="AP73" s="87">
        <v>-0.21532964919785014</v>
      </c>
      <c r="AR73" s="87">
        <v>-0.17161328302073142</v>
      </c>
      <c r="AT73" s="87">
        <v>-0.15566478467211031</v>
      </c>
      <c r="AV73" s="87">
        <v>-0.18914559159635935</v>
      </c>
      <c r="AX73" s="87">
        <v>-0.21583642126224878</v>
      </c>
      <c r="AZ73" s="87">
        <v>-0.21583642126224878</v>
      </c>
      <c r="BB73" s="87">
        <v>-0.21528290260903038</v>
      </c>
      <c r="BC73" s="87"/>
      <c r="BD73" s="87">
        <v>-0.21528290260903049</v>
      </c>
      <c r="BE73" s="87"/>
      <c r="BF73" s="87">
        <v>-0.2152829026090306</v>
      </c>
      <c r="BG73" s="87"/>
      <c r="BH73" s="87">
        <v>-0.21479445767202432</v>
      </c>
      <c r="BI73" s="87"/>
      <c r="BJ73" s="87">
        <v>-0.15345370857093876</v>
      </c>
      <c r="BK73" s="87"/>
      <c r="BL73" s="87">
        <v>-0.18069879286835566</v>
      </c>
      <c r="BM73" s="87"/>
      <c r="BN73" s="87">
        <v>-0.18069879286835577</v>
      </c>
      <c r="BO73" s="87"/>
      <c r="BP73" s="87">
        <v>-0.18049606777071714</v>
      </c>
      <c r="BQ73" s="87"/>
      <c r="BR73" s="87">
        <v>-0.11058399126146545</v>
      </c>
      <c r="BS73" s="87"/>
      <c r="BT73" s="87">
        <v>-0.11058399126146545</v>
      </c>
      <c r="BU73" s="87"/>
      <c r="BV73" s="87">
        <v>-0.11058399126146556</v>
      </c>
      <c r="BW73" s="87"/>
      <c r="BX73" s="87">
        <v>-0.11058399126146556</v>
      </c>
      <c r="BY73" s="87"/>
      <c r="BZ73" s="87">
        <v>-0.10342704478407339</v>
      </c>
      <c r="CA73" s="87"/>
      <c r="CB73" s="87">
        <v>-0.10342704478407339</v>
      </c>
      <c r="CC73" s="87"/>
      <c r="CD73" s="87">
        <v>-0.16930587344022807</v>
      </c>
      <c r="CE73" s="87"/>
      <c r="CF73" s="87"/>
    </row>
    <row r="74" spans="1:84">
      <c r="A74" s="2">
        <v>37711</v>
      </c>
      <c r="B74" s="103">
        <f>'Quarterly Return'!B78-'Adjusted Quarterly Return'!B$7</f>
        <v>-0.13093588306455362</v>
      </c>
      <c r="C74" s="103">
        <f>'Quarterly Return'!C78-'Adjusted Quarterly Return'!C$7</f>
        <v>-0.26959180335542127</v>
      </c>
      <c r="D74" s="103">
        <f>'Quarterly Return'!D78-'Adjusted Quarterly Return'!D$7</f>
        <v>-0.20239509402114655</v>
      </c>
      <c r="E74" s="103">
        <f>'Quarterly Return'!E78-'Adjusted Quarterly Return'!E$7</f>
        <v>-0.17440277526540798</v>
      </c>
      <c r="F74" s="103">
        <f>'Quarterly Return'!F78-'Adjusted Quarterly Return'!F$7</f>
        <v>-4.2686303816325405E-3</v>
      </c>
      <c r="G74" s="103">
        <f>'Quarterly Return'!G78-'Adjusted Quarterly Return'!G$7</f>
        <v>-2.3983041249516099E-2</v>
      </c>
      <c r="H74" s="103">
        <f>'Quarterly Return'!H78-'Adjusted Quarterly Return'!H$7</f>
        <v>3.9888546305910461E-2</v>
      </c>
      <c r="I74" s="103">
        <f>'Quarterly Return'!I78-'Adjusted Quarterly Return'!I$7</f>
        <v>-8.6350402886626959E-2</v>
      </c>
      <c r="J74" s="103">
        <f>'Quarterly Return'!J78-'Adjusted Quarterly Return'!J$7</f>
        <v>2.4138864982293368E-2</v>
      </c>
      <c r="K74" s="103">
        <f>'Quarterly Return'!K78-'Adjusted Quarterly Return'!K$7</f>
        <v>4.0896162001649042E-2</v>
      </c>
      <c r="L74" s="103">
        <f>'Quarterly Return'!L78-'Adjusted Quarterly Return'!L$7</f>
        <v>-8.4500630897863943E-3</v>
      </c>
      <c r="M74" s="175" t="s">
        <v>220</v>
      </c>
      <c r="N74" s="105">
        <f t="shared" si="69"/>
        <v>3.2066674737751377</v>
      </c>
      <c r="O74" s="105">
        <f t="shared" si="70"/>
        <v>1.1392747239902563</v>
      </c>
      <c r="P74" s="105">
        <f t="shared" si="71"/>
        <v>0.81159602610408943</v>
      </c>
      <c r="Q74" s="105">
        <f t="shared" si="72"/>
        <v>1.4738750299006236</v>
      </c>
      <c r="R74" s="105">
        <f t="shared" si="73"/>
        <v>0</v>
      </c>
      <c r="S74" s="105">
        <f t="shared" si="74"/>
        <v>0.2752309595316505</v>
      </c>
      <c r="T74" s="105">
        <f t="shared" si="75"/>
        <v>1.3329442281823998</v>
      </c>
      <c r="U74" s="105">
        <f t="shared" si="76"/>
        <v>1.7017526229085818</v>
      </c>
      <c r="V74" s="105">
        <f t="shared" si="77"/>
        <v>1.6534620369432218</v>
      </c>
      <c r="W74" s="105">
        <f t="shared" si="78"/>
        <v>1.1679273071584955</v>
      </c>
      <c r="X74" s="105">
        <f t="shared" si="79"/>
        <v>0.41540493052496302</v>
      </c>
      <c r="Y74" s="87">
        <f t="shared" si="58"/>
        <v>2.7867996364020087</v>
      </c>
      <c r="Z74" s="87">
        <f t="shared" si="59"/>
        <v>0.83213559663247338</v>
      </c>
      <c r="AA74" s="87">
        <f t="shared" si="60"/>
        <v>0.64733297209356333</v>
      </c>
      <c r="AB74" s="87">
        <f t="shared" si="61"/>
        <v>1.2168271342915686</v>
      </c>
      <c r="AC74" s="87">
        <f t="shared" si="62"/>
        <v>0</v>
      </c>
      <c r="AD74" s="87">
        <f t="shared" si="63"/>
        <v>0.26863008407605904</v>
      </c>
      <c r="AE74" s="87">
        <f t="shared" si="64"/>
        <v>1.3861134357514495</v>
      </c>
      <c r="AF74" s="87">
        <f t="shared" si="65"/>
        <v>1.5548055983070515</v>
      </c>
      <c r="AG74" s="87">
        <f t="shared" si="66"/>
        <v>1.6933747338063418</v>
      </c>
      <c r="AH74" s="87">
        <f t="shared" si="67"/>
        <v>1.2156910515181989</v>
      </c>
      <c r="AI74" s="87">
        <f t="shared" si="68"/>
        <v>0.41189473265421878</v>
      </c>
      <c r="AJ74" s="87">
        <f t="shared" si="80"/>
        <v>0</v>
      </c>
      <c r="AK74" s="87">
        <f t="shared" si="81"/>
        <v>0</v>
      </c>
      <c r="AL74" s="87">
        <f t="shared" si="82"/>
        <v>12.013604975532933</v>
      </c>
      <c r="AM74" s="270">
        <f t="shared" si="83"/>
        <v>-8.8368371816489266E-2</v>
      </c>
      <c r="AN74" s="105">
        <v>-0.13449873994136918</v>
      </c>
      <c r="AP74" s="87">
        <v>-0.11224164633923028</v>
      </c>
      <c r="AR74" s="87">
        <v>-8.8368371816489266E-2</v>
      </c>
      <c r="AT74" s="87">
        <v>-0.13525492067483391</v>
      </c>
      <c r="AV74" s="87">
        <v>-0.13481689575305023</v>
      </c>
      <c r="AX74" s="87">
        <v>-0.11166792531243108</v>
      </c>
      <c r="AZ74" s="87">
        <v>-0.11166792531243097</v>
      </c>
      <c r="BB74" s="87">
        <v>-0.11229453122585742</v>
      </c>
      <c r="BC74" s="87"/>
      <c r="BD74" s="87">
        <v>-0.11229453122585697</v>
      </c>
      <c r="BE74" s="87"/>
      <c r="BF74" s="87">
        <v>-0.11229453122585709</v>
      </c>
      <c r="BG74" s="87"/>
      <c r="BH74" s="87">
        <v>-0.11284673726415095</v>
      </c>
      <c r="BI74" s="87"/>
      <c r="BJ74" s="87">
        <v>-8.9998126809340273E-2</v>
      </c>
      <c r="BK74" s="87"/>
      <c r="BL74" s="87">
        <v>-0.10913126185588296</v>
      </c>
      <c r="BM74" s="87"/>
      <c r="BN74" s="87">
        <v>-0.10913126185588296</v>
      </c>
      <c r="BO74" s="87"/>
      <c r="BP74" s="87">
        <v>-0.10783602035254869</v>
      </c>
      <c r="BQ74" s="87"/>
      <c r="BR74" s="87">
        <v>-5.4562995859247287E-2</v>
      </c>
      <c r="BS74" s="87"/>
      <c r="BT74" s="87">
        <v>-5.4562995859247398E-2</v>
      </c>
      <c r="BU74" s="87"/>
      <c r="BV74" s="87">
        <v>-5.456299585924751E-2</v>
      </c>
      <c r="BW74" s="87"/>
      <c r="BX74" s="87">
        <v>-5.456299585924751E-2</v>
      </c>
      <c r="BY74" s="87"/>
      <c r="BZ74" s="87">
        <v>-5.0155025846759016E-2</v>
      </c>
      <c r="CA74" s="87"/>
      <c r="CB74" s="87">
        <v>-5.0155025846759016E-2</v>
      </c>
      <c r="CC74" s="87"/>
      <c r="CD74" s="87">
        <v>-8.0527412478661353E-2</v>
      </c>
      <c r="CE74" s="87"/>
      <c r="CF74" s="87"/>
    </row>
    <row r="75" spans="1:84">
      <c r="A75" s="2">
        <v>37802</v>
      </c>
      <c r="B75" s="103">
        <f>'Quarterly Return'!B79-'Adjusted Quarterly Return'!B$7</f>
        <v>1.6741026726138086E-3</v>
      </c>
      <c r="C75" s="103">
        <f>'Quarterly Return'!C79-'Adjusted Quarterly Return'!C$7</f>
        <v>-7.9180573834118528E-2</v>
      </c>
      <c r="D75" s="103">
        <f>'Quarterly Return'!D79-'Adjusted Quarterly Return'!D$7</f>
        <v>7.4161905456607918E-2</v>
      </c>
      <c r="E75" s="103">
        <f>'Quarterly Return'!E79-'Adjusted Quarterly Return'!E$7</f>
        <v>-6.7994233456960693E-2</v>
      </c>
      <c r="F75" s="103">
        <f>'Quarterly Return'!F79-'Adjusted Quarterly Return'!F$7</f>
        <v>-1.6276884411796352E-2</v>
      </c>
      <c r="G75" s="103">
        <f>'Quarterly Return'!G79-'Adjusted Quarterly Return'!G$7</f>
        <v>-0.16466247962840275</v>
      </c>
      <c r="H75" s="103">
        <f>'Quarterly Return'!H79-'Adjusted Quarterly Return'!H$7</f>
        <v>1.687534010725103E-2</v>
      </c>
      <c r="I75" s="103">
        <f>'Quarterly Return'!I79-'Adjusted Quarterly Return'!I$7</f>
        <v>-1.6123197474792711E-2</v>
      </c>
      <c r="J75" s="103">
        <f>'Quarterly Return'!J79-'Adjusted Quarterly Return'!J$7</f>
        <v>-1.8598418921753818E-2</v>
      </c>
      <c r="K75" s="103">
        <f>'Quarterly Return'!K79-'Adjusted Quarterly Return'!K$7</f>
        <v>-5.4792164512316027E-3</v>
      </c>
      <c r="L75" s="103">
        <f>'Quarterly Return'!L79-'Adjusted Quarterly Return'!L$7</f>
        <v>-9.2407049388830015E-3</v>
      </c>
      <c r="M75" s="175" t="s">
        <v>210</v>
      </c>
      <c r="N75" s="105">
        <f t="shared" si="69"/>
        <v>3.1275825141153262</v>
      </c>
      <c r="O75" s="105">
        <f t="shared" si="70"/>
        <v>2.6517414088262363</v>
      </c>
      <c r="P75" s="105">
        <f t="shared" si="71"/>
        <v>1.1252146110556382</v>
      </c>
      <c r="Q75" s="105">
        <f t="shared" si="72"/>
        <v>1.2448078452014679</v>
      </c>
      <c r="R75" s="105">
        <f t="shared" si="73"/>
        <v>0</v>
      </c>
      <c r="S75" s="105">
        <f t="shared" si="74"/>
        <v>0.1399730273438671</v>
      </c>
      <c r="T75" s="105">
        <f t="shared" si="75"/>
        <v>0.72221602876578528</v>
      </c>
      <c r="U75" s="105">
        <f t="shared" si="76"/>
        <v>1.2615544981490285</v>
      </c>
      <c r="V75" s="105">
        <f t="shared" si="77"/>
        <v>0.90416976604243027</v>
      </c>
      <c r="W75" s="105">
        <f t="shared" si="78"/>
        <v>0.59607317652268943</v>
      </c>
      <c r="X75" s="105">
        <f t="shared" si="79"/>
        <v>0.24027209951065867</v>
      </c>
      <c r="Y75" s="87">
        <f t="shared" si="58"/>
        <v>3.1328184083610271</v>
      </c>
      <c r="Z75" s="87">
        <f t="shared" si="59"/>
        <v>2.4417750024156812</v>
      </c>
      <c r="AA75" s="87">
        <f t="shared" si="60"/>
        <v>1.2086626706591403</v>
      </c>
      <c r="AB75" s="87">
        <f t="shared" si="61"/>
        <v>1.1601680899657831</v>
      </c>
      <c r="AC75" s="87">
        <f t="shared" si="62"/>
        <v>0</v>
      </c>
      <c r="AD75" s="87">
        <f t="shared" si="63"/>
        <v>0.11692472158033172</v>
      </c>
      <c r="AE75" s="87">
        <f t="shared" si="64"/>
        <v>0.73440366988211603</v>
      </c>
      <c r="AF75" s="87">
        <f t="shared" si="65"/>
        <v>1.2412142058501587</v>
      </c>
      <c r="AG75" s="87">
        <f t="shared" si="66"/>
        <v>0.88735363795718902</v>
      </c>
      <c r="AH75" s="87">
        <f t="shared" si="67"/>
        <v>0.59280716256774846</v>
      </c>
      <c r="AI75" s="87">
        <f t="shared" si="68"/>
        <v>0.23805181593403474</v>
      </c>
      <c r="AJ75" s="87">
        <f t="shared" si="80"/>
        <v>5.3325020795579148</v>
      </c>
      <c r="AK75" s="87">
        <f t="shared" si="81"/>
        <v>1.5733976194001374E-2</v>
      </c>
      <c r="AL75" s="87">
        <f t="shared" si="82"/>
        <v>11.73844540897921</v>
      </c>
      <c r="AM75" s="270">
        <f t="shared" si="83"/>
        <v>-2.2903996520121761E-2</v>
      </c>
      <c r="AN75" s="105">
        <v>-2.2028951055060086E-2</v>
      </c>
      <c r="AP75" s="87">
        <v>-1.8070511233906683E-2</v>
      </c>
      <c r="AR75" s="87">
        <v>-2.2903996520121761E-2</v>
      </c>
      <c r="AT75" s="87">
        <v>-1.8001161513392372E-2</v>
      </c>
      <c r="AV75" s="87">
        <v>-1.8498327907775503E-2</v>
      </c>
      <c r="AX75" s="87">
        <v>-1.8070511233906794E-2</v>
      </c>
      <c r="AZ75" s="87">
        <v>-1.8070511233907016E-2</v>
      </c>
      <c r="BB75" s="87">
        <v>-1.8070511233906794E-2</v>
      </c>
      <c r="BC75" s="87"/>
      <c r="BD75" s="87">
        <v>-1.8070511233907016E-2</v>
      </c>
      <c r="BE75" s="87"/>
      <c r="BF75" s="87">
        <v>-1.8070511233906683E-2</v>
      </c>
      <c r="BG75" s="87"/>
      <c r="BH75" s="87">
        <v>-1.8070511233907016E-2</v>
      </c>
      <c r="BI75" s="87"/>
      <c r="BJ75" s="87">
        <v>-2.6075462950454487E-2</v>
      </c>
      <c r="BK75" s="87"/>
      <c r="BL75" s="87">
        <v>-3.5714220896665094E-2</v>
      </c>
      <c r="BM75" s="87"/>
      <c r="BN75" s="87">
        <v>-3.5714220896664539E-2</v>
      </c>
      <c r="BO75" s="87"/>
      <c r="BP75" s="87">
        <v>-3.3400762981411591E-2</v>
      </c>
      <c r="BQ75" s="87"/>
      <c r="BR75" s="87">
        <v>-2.7595844433025873E-2</v>
      </c>
      <c r="BS75" s="87"/>
      <c r="BT75" s="87">
        <v>-2.7595844433025873E-2</v>
      </c>
      <c r="BU75" s="87"/>
      <c r="BV75" s="87">
        <v>-2.7595844433025762E-2</v>
      </c>
      <c r="BW75" s="87"/>
      <c r="BX75" s="87">
        <v>-2.7595844433025762E-2</v>
      </c>
      <c r="BY75" s="87"/>
      <c r="BZ75" s="87">
        <v>-2.7715429760329369E-2</v>
      </c>
      <c r="CA75" s="87"/>
      <c r="CB75" s="87">
        <v>-2.7715429760329369E-2</v>
      </c>
      <c r="CC75" s="87"/>
      <c r="CD75" s="87">
        <v>-2.6463851145624218E-2</v>
      </c>
      <c r="CE75" s="87"/>
      <c r="CF75" s="87"/>
    </row>
    <row r="76" spans="1:84">
      <c r="A76" s="2">
        <v>37894</v>
      </c>
      <c r="B76" s="103">
        <f>'Quarterly Return'!B80-'Adjusted Quarterly Return'!B$7</f>
        <v>3.2557515601716713E-2</v>
      </c>
      <c r="C76" s="103">
        <f>'Quarterly Return'!C80-'Adjusted Quarterly Return'!C$7</f>
        <v>-9.1128187403267724E-2</v>
      </c>
      <c r="D76" s="103">
        <f>'Quarterly Return'!D80-'Adjusted Quarterly Return'!D$7</f>
        <v>7.0319165267314382E-2</v>
      </c>
      <c r="E76" s="103">
        <f>'Quarterly Return'!E80-'Adjusted Quarterly Return'!E$7</f>
        <v>-5.2154658190297562E-2</v>
      </c>
      <c r="F76" s="103">
        <f>'Quarterly Return'!F80-'Adjusted Quarterly Return'!F$7</f>
        <v>3.2735987305783365E-4</v>
      </c>
      <c r="G76" s="103">
        <f>'Quarterly Return'!G80-'Adjusted Quarterly Return'!G$7</f>
        <v>-0.16046208379125737</v>
      </c>
      <c r="H76" s="103">
        <f>'Quarterly Return'!H80-'Adjusted Quarterly Return'!H$7</f>
        <v>1.9724175439395364E-3</v>
      </c>
      <c r="I76" s="103">
        <f>'Quarterly Return'!I80-'Adjusted Quarterly Return'!I$7</f>
        <v>9.5533030792853385E-2</v>
      </c>
      <c r="J76" s="103">
        <f>'Quarterly Return'!J80-'Adjusted Quarterly Return'!J$7</f>
        <v>-4.3223000443326692E-2</v>
      </c>
      <c r="K76" s="103">
        <f>'Quarterly Return'!K80-'Adjusted Quarterly Return'!K$7</f>
        <v>-1.8203087285303163E-2</v>
      </c>
      <c r="L76" s="103">
        <f>'Quarterly Return'!L80-'Adjusted Quarterly Return'!L$7</f>
        <v>-9.126274250457686E-3</v>
      </c>
      <c r="M76" s="175" t="s">
        <v>220</v>
      </c>
      <c r="N76" s="105">
        <f t="shared" si="69"/>
        <v>3.1328184083610271</v>
      </c>
      <c r="O76" s="105">
        <f t="shared" si="70"/>
        <v>2.4417750024156812</v>
      </c>
      <c r="P76" s="105">
        <f t="shared" si="71"/>
        <v>1.2086626706591403</v>
      </c>
      <c r="Q76" s="105">
        <f t="shared" si="72"/>
        <v>1.1601680899657831</v>
      </c>
      <c r="R76" s="105">
        <f t="shared" si="73"/>
        <v>0</v>
      </c>
      <c r="S76" s="105">
        <f t="shared" si="74"/>
        <v>0.11692472158033172</v>
      </c>
      <c r="T76" s="105">
        <f t="shared" si="75"/>
        <v>0.73440366988211603</v>
      </c>
      <c r="U76" s="105">
        <f t="shared" si="76"/>
        <v>1.2412142058501587</v>
      </c>
      <c r="V76" s="105">
        <f t="shared" si="77"/>
        <v>0.88735363795718902</v>
      </c>
      <c r="W76" s="105">
        <f t="shared" si="78"/>
        <v>0.59280716256774846</v>
      </c>
      <c r="X76" s="105">
        <f t="shared" si="79"/>
        <v>0.23805181593403474</v>
      </c>
      <c r="Y76" s="87">
        <f t="shared" si="58"/>
        <v>3.2348151925685862</v>
      </c>
      <c r="Z76" s="87">
        <f t="shared" si="59"/>
        <v>2.2192604723989309</v>
      </c>
      <c r="AA76" s="87">
        <f t="shared" si="60"/>
        <v>1.2936548207496539</v>
      </c>
      <c r="AB76" s="87">
        <f t="shared" si="61"/>
        <v>1.0996599197903274</v>
      </c>
      <c r="AC76" s="87">
        <f t="shared" si="62"/>
        <v>0</v>
      </c>
      <c r="AD76" s="87">
        <f t="shared" si="63"/>
        <v>9.816273710883909E-2</v>
      </c>
      <c r="AE76" s="87">
        <f t="shared" si="64"/>
        <v>0.73585222056492505</v>
      </c>
      <c r="AF76" s="87">
        <f t="shared" si="65"/>
        <v>1.3597911607981692</v>
      </c>
      <c r="AG76" s="87">
        <f t="shared" si="66"/>
        <v>0.84899955127037785</v>
      </c>
      <c r="AH76" s="87">
        <f t="shared" si="67"/>
        <v>0.58201624204417479</v>
      </c>
      <c r="AI76" s="87">
        <f t="shared" si="68"/>
        <v>0.23587928977600128</v>
      </c>
      <c r="AJ76" s="87">
        <f t="shared" si="80"/>
        <v>0</v>
      </c>
      <c r="AK76" s="87">
        <f t="shared" si="81"/>
        <v>0</v>
      </c>
      <c r="AL76" s="87">
        <f t="shared" si="82"/>
        <v>11.708091607069985</v>
      </c>
      <c r="AM76" s="270">
        <f t="shared" si="83"/>
        <v>-2.5858451312475994E-3</v>
      </c>
      <c r="AN76" s="105">
        <v>-6.8127565935998113E-3</v>
      </c>
      <c r="AP76" s="87">
        <v>-3.7340799611917941E-4</v>
      </c>
      <c r="AR76" s="87">
        <v>-2.5858451312475994E-3</v>
      </c>
      <c r="AT76" s="87">
        <v>-1.6844370347344206E-3</v>
      </c>
      <c r="AV76" s="87">
        <v>-1.6844370347346427E-3</v>
      </c>
      <c r="AX76" s="87">
        <v>-3.7340799611929043E-4</v>
      </c>
      <c r="AZ76" s="87">
        <v>-3.7340799611929043E-4</v>
      </c>
      <c r="BB76" s="87">
        <v>-3.7340799611929043E-4</v>
      </c>
      <c r="BC76" s="87"/>
      <c r="BD76" s="87">
        <v>-3.7340799611917941E-4</v>
      </c>
      <c r="BE76" s="87"/>
      <c r="BF76" s="87">
        <v>-3.7340799611929043E-4</v>
      </c>
      <c r="BG76" s="87"/>
      <c r="BH76" s="87">
        <v>-3.7340799611929043E-4</v>
      </c>
      <c r="BI76" s="87"/>
      <c r="BJ76" s="87">
        <v>-1.6226583671425043E-2</v>
      </c>
      <c r="BK76" s="87"/>
      <c r="BL76" s="87">
        <v>-2.839757293847156E-2</v>
      </c>
      <c r="BM76" s="87"/>
      <c r="BN76" s="87">
        <v>-2.8397572938471893E-2</v>
      </c>
      <c r="BO76" s="87"/>
      <c r="BP76" s="87">
        <v>-2.5319818912780678E-2</v>
      </c>
      <c r="BQ76" s="87"/>
      <c r="BR76" s="87">
        <v>-3.1770852378793735E-2</v>
      </c>
      <c r="BS76" s="87"/>
      <c r="BT76" s="87">
        <v>-3.1770852378793735E-2</v>
      </c>
      <c r="BU76" s="87"/>
      <c r="BV76" s="87">
        <v>-3.1770852378793735E-2</v>
      </c>
      <c r="BW76" s="87"/>
      <c r="BX76" s="87">
        <v>-3.1770852378793735E-2</v>
      </c>
      <c r="BY76" s="87"/>
      <c r="BZ76" s="87">
        <v>-3.2781688090622874E-2</v>
      </c>
      <c r="CA76" s="87"/>
      <c r="CB76" s="87">
        <v>-3.2781688090622874E-2</v>
      </c>
      <c r="CC76" s="87"/>
      <c r="CD76" s="87">
        <v>-2.8250426429970332E-2</v>
      </c>
      <c r="CE76" s="87"/>
      <c r="CF76" s="87"/>
    </row>
    <row r="77" spans="1:84">
      <c r="A77" s="2">
        <v>37986</v>
      </c>
      <c r="B77" s="103">
        <f>'Quarterly Return'!B81-'Adjusted Quarterly Return'!B$7</f>
        <v>0.12229475094546716</v>
      </c>
      <c r="C77" s="103">
        <f>'Quarterly Return'!C81-'Adjusted Quarterly Return'!C$7</f>
        <v>5.3318576310600274E-2</v>
      </c>
      <c r="D77" s="103">
        <f>'Quarterly Return'!D81-'Adjusted Quarterly Return'!D$7</f>
        <v>0.3442274076485482</v>
      </c>
      <c r="E77" s="103">
        <f>'Quarterly Return'!E81-'Adjusted Quarterly Return'!E$7</f>
        <v>0.10791692926199799</v>
      </c>
      <c r="F77" s="103">
        <f>'Quarterly Return'!F81-'Adjusted Quarterly Return'!F$7</f>
        <v>4.3347678615005839E-2</v>
      </c>
      <c r="G77" s="103">
        <f>'Quarterly Return'!G81-'Adjusted Quarterly Return'!G$7</f>
        <v>-5.7703614853132232E-2</v>
      </c>
      <c r="H77" s="103">
        <f>'Quarterly Return'!H81-'Adjusted Quarterly Return'!H$7</f>
        <v>2.3098085677587782E-2</v>
      </c>
      <c r="I77" s="103">
        <f>'Quarterly Return'!I81-'Adjusted Quarterly Return'!I$7</f>
        <v>0.23207007901244694</v>
      </c>
      <c r="J77" s="103">
        <f>'Quarterly Return'!J81-'Adjusted Quarterly Return'!J$7</f>
        <v>-3.2027498421294903E-2</v>
      </c>
      <c r="K77" s="103">
        <f>'Quarterly Return'!K81-'Adjusted Quarterly Return'!K$7</f>
        <v>-7.7184406787056264E-3</v>
      </c>
      <c r="L77" s="103">
        <f>'Quarterly Return'!L81-'Adjusted Quarterly Return'!L$7</f>
        <v>-7.0147951906829736E-3</v>
      </c>
      <c r="M77" s="175" t="s">
        <v>220</v>
      </c>
      <c r="N77" s="105">
        <f t="shared" si="69"/>
        <v>3.2348151925685862</v>
      </c>
      <c r="O77" s="105">
        <f t="shared" si="70"/>
        <v>2.2192604723989309</v>
      </c>
      <c r="P77" s="105">
        <f t="shared" si="71"/>
        <v>1.2936548207496539</v>
      </c>
      <c r="Q77" s="105">
        <f t="shared" si="72"/>
        <v>1.0996599197903274</v>
      </c>
      <c r="R77" s="105">
        <f t="shared" si="73"/>
        <v>0</v>
      </c>
      <c r="S77" s="105">
        <f t="shared" si="74"/>
        <v>9.816273710883909E-2</v>
      </c>
      <c r="T77" s="105">
        <f t="shared" si="75"/>
        <v>0.73585222056492505</v>
      </c>
      <c r="U77" s="105">
        <f t="shared" si="76"/>
        <v>1.3597911607981692</v>
      </c>
      <c r="V77" s="105">
        <f t="shared" si="77"/>
        <v>0.84899955127037785</v>
      </c>
      <c r="W77" s="105">
        <f t="shared" si="78"/>
        <v>0.58201624204417479</v>
      </c>
      <c r="X77" s="105">
        <f t="shared" si="79"/>
        <v>0.23587928977600128</v>
      </c>
      <c r="Y77" s="87">
        <f t="shared" si="58"/>
        <v>3.6304161108983752</v>
      </c>
      <c r="Z77" s="87">
        <f t="shared" si="59"/>
        <v>2.3375882812496322</v>
      </c>
      <c r="AA77" s="87">
        <f t="shared" si="60"/>
        <v>1.7389662660883547</v>
      </c>
      <c r="AB77" s="87">
        <f t="shared" si="61"/>
        <v>1.2183318415665945</v>
      </c>
      <c r="AC77" s="87">
        <f t="shared" si="62"/>
        <v>0</v>
      </c>
      <c r="AD77" s="87">
        <f t="shared" si="63"/>
        <v>9.2498392333781362E-2</v>
      </c>
      <c r="AE77" s="87">
        <f t="shared" si="64"/>
        <v>0.75284899820157691</v>
      </c>
      <c r="AF77" s="87">
        <f t="shared" si="65"/>
        <v>1.6753580029250275</v>
      </c>
      <c r="AG77" s="87">
        <f t="shared" si="66"/>
        <v>0.82180821948238569</v>
      </c>
      <c r="AH77" s="87">
        <f t="shared" si="67"/>
        <v>0.57752398420591367</v>
      </c>
      <c r="AI77" s="87">
        <f t="shared" si="68"/>
        <v>0.23422464486849889</v>
      </c>
      <c r="AJ77" s="87">
        <f t="shared" si="80"/>
        <v>0</v>
      </c>
      <c r="AK77" s="87">
        <f t="shared" si="81"/>
        <v>0</v>
      </c>
      <c r="AL77" s="87">
        <f t="shared" si="82"/>
        <v>13.079564741820141</v>
      </c>
      <c r="AM77" s="270">
        <f t="shared" si="83"/>
        <v>0.11713891390480624</v>
      </c>
      <c r="AN77" s="105">
        <v>0.10883797943611961</v>
      </c>
      <c r="AP77" s="87">
        <v>0.10829531377787016</v>
      </c>
      <c r="AR77" s="87">
        <v>0.11713891390480624</v>
      </c>
      <c r="AT77" s="87">
        <v>0.11288585105135973</v>
      </c>
      <c r="AV77" s="87">
        <v>0.10859053129638085</v>
      </c>
      <c r="AX77" s="87">
        <v>0.10203838519262232</v>
      </c>
      <c r="AZ77" s="87">
        <v>0.10203838519262209</v>
      </c>
      <c r="BB77" s="87">
        <v>0.10203838519262232</v>
      </c>
      <c r="BC77" s="87"/>
      <c r="BD77" s="87">
        <v>0.10203838519262232</v>
      </c>
      <c r="BE77" s="87"/>
      <c r="BF77" s="87">
        <v>0.10203838519262254</v>
      </c>
      <c r="BG77" s="87"/>
      <c r="BH77" s="87">
        <v>0.10203838519262232</v>
      </c>
      <c r="BI77" s="87"/>
      <c r="BJ77" s="87">
        <v>6.6339409275006034E-2</v>
      </c>
      <c r="BK77" s="87"/>
      <c r="BL77" s="87">
        <v>6.1272393728899921E-2</v>
      </c>
      <c r="BM77" s="87"/>
      <c r="BN77" s="87">
        <v>6.1272393728899921E-2</v>
      </c>
      <c r="BO77" s="87"/>
      <c r="BP77" s="87">
        <v>6.3179654460811197E-2</v>
      </c>
      <c r="BQ77" s="87"/>
      <c r="BR77" s="87">
        <v>3.9427813066930772E-2</v>
      </c>
      <c r="BS77" s="87"/>
      <c r="BT77" s="87">
        <v>3.9427813066930995E-2</v>
      </c>
      <c r="BU77" s="87"/>
      <c r="BV77" s="87">
        <v>3.9427813066930772E-2</v>
      </c>
      <c r="BW77" s="87"/>
      <c r="BX77" s="87">
        <v>3.9427813066930772E-2</v>
      </c>
      <c r="BY77" s="87"/>
      <c r="BZ77" s="87">
        <v>3.5235009205956347E-2</v>
      </c>
      <c r="CA77" s="87"/>
      <c r="CB77" s="87">
        <v>3.5235009205956347E-2</v>
      </c>
      <c r="CC77" s="87"/>
      <c r="CD77" s="87">
        <v>3.8483017145426013E-2</v>
      </c>
      <c r="CE77" s="87"/>
      <c r="CF77" s="87"/>
    </row>
    <row r="78" spans="1:84">
      <c r="A78" s="2">
        <v>38077</v>
      </c>
      <c r="B78" s="103">
        <f>'Quarterly Return'!B82-'Adjusted Quarterly Return'!B$7</f>
        <v>0.11186001358925812</v>
      </c>
      <c r="C78" s="103">
        <f>'Quarterly Return'!C82-'Adjusted Quarterly Return'!C$7</f>
        <v>0.10846648790479135</v>
      </c>
      <c r="D78" s="103">
        <f>'Quarterly Return'!D82-'Adjusted Quarterly Return'!D$7</f>
        <v>0.18774136943250661</v>
      </c>
      <c r="E78" s="103">
        <f>'Quarterly Return'!E82-'Adjusted Quarterly Return'!E$7</f>
        <v>0.12921864044863246</v>
      </c>
      <c r="F78" s="103">
        <f>'Quarterly Return'!F82-'Adjusted Quarterly Return'!F$7</f>
        <v>7.861034479070568E-2</v>
      </c>
      <c r="G78" s="103">
        <f>'Quarterly Return'!G82-'Adjusted Quarterly Return'!G$7</f>
        <v>0.15224598178462112</v>
      </c>
      <c r="H78" s="103">
        <f>'Quarterly Return'!H82-'Adjusted Quarterly Return'!H$7</f>
        <v>2.3944897310404223E-3</v>
      </c>
      <c r="I78" s="103">
        <f>'Quarterly Return'!I82-'Adjusted Quarterly Return'!I$7</f>
        <v>0.66790175463782864</v>
      </c>
      <c r="J78" s="103">
        <f>'Quarterly Return'!J82-'Adjusted Quarterly Return'!J$7</f>
        <v>-5.0425202551016762E-2</v>
      </c>
      <c r="K78" s="103">
        <f>'Quarterly Return'!K82-'Adjusted Quarterly Return'!K$7</f>
        <v>-4.3519822649058723E-2</v>
      </c>
      <c r="L78" s="103">
        <f>'Quarterly Return'!L82-'Adjusted Quarterly Return'!L$7</f>
        <v>-5.0933732140734794E-3</v>
      </c>
      <c r="M78" s="175" t="s">
        <v>220</v>
      </c>
      <c r="N78" s="105">
        <f t="shared" si="69"/>
        <v>3.6304161108983752</v>
      </c>
      <c r="O78" s="105">
        <f t="shared" si="70"/>
        <v>2.3375882812496322</v>
      </c>
      <c r="P78" s="105">
        <f t="shared" si="71"/>
        <v>1.7389662660883547</v>
      </c>
      <c r="Q78" s="105">
        <f t="shared" si="72"/>
        <v>1.2183318415665945</v>
      </c>
      <c r="R78" s="105">
        <f t="shared" si="73"/>
        <v>0</v>
      </c>
      <c r="S78" s="105">
        <f t="shared" si="74"/>
        <v>9.2498392333781362E-2</v>
      </c>
      <c r="T78" s="105">
        <f t="shared" si="75"/>
        <v>0.75284899820157691</v>
      </c>
      <c r="U78" s="105">
        <f t="shared" si="76"/>
        <v>1.6753580029250275</v>
      </c>
      <c r="V78" s="105">
        <f t="shared" si="77"/>
        <v>0.82180821948238569</v>
      </c>
      <c r="W78" s="105">
        <f t="shared" si="78"/>
        <v>0.57752398420591367</v>
      </c>
      <c r="X78" s="105">
        <f t="shared" si="79"/>
        <v>0.23422464486849889</v>
      </c>
      <c r="Y78" s="87">
        <f t="shared" si="58"/>
        <v>4.0365145063981291</v>
      </c>
      <c r="Z78" s="87">
        <f t="shared" si="59"/>
        <v>2.5911382722841778</v>
      </c>
      <c r="AA78" s="87">
        <f t="shared" si="60"/>
        <v>2.0654421742807147</v>
      </c>
      <c r="AB78" s="87">
        <f t="shared" si="61"/>
        <v>1.3757630257491085</v>
      </c>
      <c r="AC78" s="87">
        <f t="shared" si="62"/>
        <v>0</v>
      </c>
      <c r="AD78" s="87">
        <f t="shared" si="63"/>
        <v>0.10658090088813697</v>
      </c>
      <c r="AE78" s="87">
        <f t="shared" si="64"/>
        <v>0.75465168739679467</v>
      </c>
      <c r="AF78" s="87">
        <f t="shared" si="65"/>
        <v>2.7943325527251819</v>
      </c>
      <c r="AG78" s="87">
        <f t="shared" si="66"/>
        <v>0.78036837355689592</v>
      </c>
      <c r="AH78" s="87">
        <f t="shared" si="67"/>
        <v>0.55239024283769456</v>
      </c>
      <c r="AI78" s="87">
        <f t="shared" si="68"/>
        <v>0.23303165133624981</v>
      </c>
      <c r="AJ78" s="87">
        <f t="shared" si="80"/>
        <v>0</v>
      </c>
      <c r="AK78" s="87">
        <f t="shared" si="81"/>
        <v>0</v>
      </c>
      <c r="AL78" s="87">
        <f t="shared" si="82"/>
        <v>15.290213387453084</v>
      </c>
      <c r="AM78" s="270">
        <f t="shared" si="83"/>
        <v>0.1690154595561344</v>
      </c>
      <c r="AN78" s="105">
        <v>0.14966166037872375</v>
      </c>
      <c r="AP78" s="87">
        <v>0.16202667532004122</v>
      </c>
      <c r="AR78" s="87">
        <v>0.1690154595561344</v>
      </c>
      <c r="AT78" s="87">
        <v>0.16734126307230235</v>
      </c>
      <c r="AV78" s="87">
        <v>0.16171722776312447</v>
      </c>
      <c r="AX78" s="87">
        <v>0.16223725484735296</v>
      </c>
      <c r="AZ78" s="87">
        <v>0.16223725484735319</v>
      </c>
      <c r="BB78" s="87">
        <v>0.16223725484735274</v>
      </c>
      <c r="BC78" s="87"/>
      <c r="BD78" s="87">
        <v>0.16223725484735296</v>
      </c>
      <c r="BE78" s="87"/>
      <c r="BF78" s="87">
        <v>0.16223725484735296</v>
      </c>
      <c r="BG78" s="87"/>
      <c r="BH78" s="87">
        <v>0.1491998010912774</v>
      </c>
      <c r="BI78" s="87"/>
      <c r="BJ78" s="87">
        <v>0.14829820950632833</v>
      </c>
      <c r="BK78" s="87"/>
      <c r="BL78" s="87">
        <v>9.3005244762726091E-2</v>
      </c>
      <c r="BM78" s="87"/>
      <c r="BN78" s="87">
        <v>9.3005244762725869E-2</v>
      </c>
      <c r="BO78" s="87"/>
      <c r="BP78" s="87">
        <v>9.4591474053447477E-2</v>
      </c>
      <c r="BQ78" s="87"/>
      <c r="BR78" s="87">
        <v>4.4895681516679886E-2</v>
      </c>
      <c r="BS78" s="87"/>
      <c r="BT78" s="87">
        <v>4.4895681516679664E-2</v>
      </c>
      <c r="BU78" s="87"/>
      <c r="BV78" s="87">
        <v>4.4895681516679886E-2</v>
      </c>
      <c r="BW78" s="87"/>
      <c r="BX78" s="87">
        <v>4.4895681516679886E-2</v>
      </c>
      <c r="BY78" s="87"/>
      <c r="BZ78" s="87">
        <v>4.0406663591359804E-2</v>
      </c>
      <c r="CA78" s="87"/>
      <c r="CB78" s="87">
        <v>4.0406663591359804E-2</v>
      </c>
      <c r="CC78" s="87"/>
      <c r="CD78" s="87">
        <v>4.2685381742828321E-2</v>
      </c>
      <c r="CE78" s="87"/>
      <c r="CF78" s="87"/>
    </row>
    <row r="79" spans="1:84">
      <c r="A79" s="2">
        <v>38168</v>
      </c>
      <c r="B79" s="103">
        <f>'Quarterly Return'!B83-'Adjusted Quarterly Return'!B$7</f>
        <v>0.10796466585455</v>
      </c>
      <c r="C79" s="103">
        <f>'Quarterly Return'!C83-'Adjusted Quarterly Return'!C$7</f>
        <v>8.3586960112506659E-3</v>
      </c>
      <c r="D79" s="103">
        <f>'Quarterly Return'!D83-'Adjusted Quarterly Return'!D$7</f>
        <v>8.4705310608693768E-2</v>
      </c>
      <c r="E79" s="103">
        <f>'Quarterly Return'!E83-'Adjusted Quarterly Return'!E$7</f>
        <v>0.1046773201073626</v>
      </c>
      <c r="F79" s="103">
        <f>'Quarterly Return'!F83-'Adjusted Quarterly Return'!F$7</f>
        <v>0.16532421900399147</v>
      </c>
      <c r="G79" s="103">
        <f>'Quarterly Return'!G83-'Adjusted Quarterly Return'!G$7</f>
        <v>0.30523947962841724</v>
      </c>
      <c r="H79" s="103">
        <f>'Quarterly Return'!H83-'Adjusted Quarterly Return'!H$7</f>
        <v>6.8466479530338298E-3</v>
      </c>
      <c r="I79" s="103">
        <f>'Quarterly Return'!I83-'Adjusted Quarterly Return'!I$7</f>
        <v>0.59204032255662542</v>
      </c>
      <c r="J79" s="103">
        <f>'Quarterly Return'!J83-'Adjusted Quarterly Return'!J$7</f>
        <v>-2.1367541628123571E-2</v>
      </c>
      <c r="K79" s="103">
        <f>'Quarterly Return'!K83-'Adjusted Quarterly Return'!K$7</f>
        <v>-9.1020958903953314E-3</v>
      </c>
      <c r="L79" s="103">
        <f>'Quarterly Return'!L83-'Adjusted Quarterly Return'!L$7</f>
        <v>-3.1882179297393759E-3</v>
      </c>
      <c r="M79" s="175" t="s">
        <v>210</v>
      </c>
      <c r="N79" s="105">
        <f t="shared" si="69"/>
        <v>3.9806040006379466</v>
      </c>
      <c r="O79" s="105">
        <f t="shared" si="70"/>
        <v>3.374981287621369</v>
      </c>
      <c r="P79" s="105">
        <f t="shared" si="71"/>
        <v>1.4321073104001838</v>
      </c>
      <c r="Q79" s="105">
        <f t="shared" si="72"/>
        <v>1.5843185803320268</v>
      </c>
      <c r="R79" s="105">
        <f t="shared" si="73"/>
        <v>0</v>
      </c>
      <c r="S79" s="105">
        <f t="shared" si="74"/>
        <v>0.17814947810705681</v>
      </c>
      <c r="T79" s="105">
        <f t="shared" si="75"/>
        <v>0.9191942979778176</v>
      </c>
      <c r="U79" s="105">
        <f t="shared" si="76"/>
        <v>1.6056327402045478</v>
      </c>
      <c r="V79" s="105">
        <f t="shared" si="77"/>
        <v>1.1507743670137618</v>
      </c>
      <c r="W79" s="105">
        <f t="shared" si="78"/>
        <v>0.75864705740956018</v>
      </c>
      <c r="X79" s="105">
        <f t="shared" si="79"/>
        <v>0.30580426774906172</v>
      </c>
      <c r="Y79" s="87">
        <f t="shared" si="58"/>
        <v>4.4103685814661082</v>
      </c>
      <c r="Z79" s="87">
        <f t="shared" si="59"/>
        <v>3.4031917302482557</v>
      </c>
      <c r="AA79" s="87">
        <f t="shared" si="60"/>
        <v>1.5534144049526122</v>
      </c>
      <c r="AB79" s="87">
        <f t="shared" si="61"/>
        <v>1.7501608035174845</v>
      </c>
      <c r="AC79" s="87">
        <f t="shared" si="62"/>
        <v>0</v>
      </c>
      <c r="AD79" s="87">
        <f t="shared" si="63"/>
        <v>0.23252773210052893</v>
      </c>
      <c r="AE79" s="87">
        <f t="shared" si="64"/>
        <v>0.92548769773650774</v>
      </c>
      <c r="AF79" s="87">
        <f t="shared" si="65"/>
        <v>2.5562320656227264</v>
      </c>
      <c r="AG79" s="87">
        <f t="shared" si="66"/>
        <v>1.1261851478220177</v>
      </c>
      <c r="AH79" s="87">
        <f t="shared" si="67"/>
        <v>0.75174177914605211</v>
      </c>
      <c r="AI79" s="87">
        <f t="shared" si="68"/>
        <v>0.30482929709963336</v>
      </c>
      <c r="AJ79" s="87">
        <f t="shared" si="80"/>
        <v>3.7558903643229433</v>
      </c>
      <c r="AK79" s="87">
        <f t="shared" si="81"/>
        <v>1.2447768588297974E-2</v>
      </c>
      <c r="AL79" s="87">
        <f t="shared" si="82"/>
        <v>17.001691471123628</v>
      </c>
      <c r="AM79" s="270">
        <f t="shared" si="83"/>
        <v>0.11193291030686048</v>
      </c>
      <c r="AN79" s="105">
        <v>0.11229549769160618</v>
      </c>
      <c r="AP79" s="87">
        <v>0.15027610402730507</v>
      </c>
      <c r="AR79" s="87">
        <v>0.11193291030686048</v>
      </c>
      <c r="AT79" s="87">
        <v>0.16465867412585866</v>
      </c>
      <c r="AV79" s="87">
        <v>0.1502761040273044</v>
      </c>
      <c r="AX79" s="87">
        <v>0.17098728895035409</v>
      </c>
      <c r="AZ79" s="87">
        <v>0.17098728895035387</v>
      </c>
      <c r="BB79" s="87">
        <v>0.17098728895035431</v>
      </c>
      <c r="BC79" s="87"/>
      <c r="BD79" s="87">
        <v>0.17098728895035431</v>
      </c>
      <c r="BE79" s="87"/>
      <c r="BF79" s="87">
        <v>0.17098728895035431</v>
      </c>
      <c r="BG79" s="87"/>
      <c r="BH79" s="87">
        <v>0.11229597870939423</v>
      </c>
      <c r="BI79" s="87"/>
      <c r="BJ79" s="87">
        <v>0.11229691881505155</v>
      </c>
      <c r="BK79" s="87"/>
      <c r="BL79" s="87">
        <v>9.833474519023655E-2</v>
      </c>
      <c r="BM79" s="87"/>
      <c r="BN79" s="87">
        <v>9.8334745190236994E-2</v>
      </c>
      <c r="BO79" s="87"/>
      <c r="BP79" s="87">
        <v>0.10046156958870167</v>
      </c>
      <c r="BQ79" s="87"/>
      <c r="BR79" s="87">
        <v>5.9756892022698516E-2</v>
      </c>
      <c r="BS79" s="87"/>
      <c r="BT79" s="87">
        <v>5.9756892022698294E-2</v>
      </c>
      <c r="BU79" s="87"/>
      <c r="BV79" s="87">
        <v>5.9756892022698516E-2</v>
      </c>
      <c r="BW79" s="87"/>
      <c r="BX79" s="87">
        <v>5.9756892022698516E-2</v>
      </c>
      <c r="BY79" s="87"/>
      <c r="BZ79" s="87">
        <v>5.6858150361992266E-2</v>
      </c>
      <c r="CA79" s="87"/>
      <c r="CB79" s="87">
        <v>5.6858150361992266E-2</v>
      </c>
      <c r="CC79" s="87"/>
      <c r="CD79" s="87">
        <v>4.8272370533258613E-2</v>
      </c>
      <c r="CE79" s="87"/>
      <c r="CF79" s="87"/>
    </row>
    <row r="80" spans="1:84">
      <c r="A80" s="2">
        <v>38260</v>
      </c>
      <c r="B80" s="103">
        <f>'Quarterly Return'!B84-'Adjusted Quarterly Return'!B$7</f>
        <v>0.16965835128256745</v>
      </c>
      <c r="C80" s="103">
        <f>'Quarterly Return'!C84-'Adjusted Quarterly Return'!C$7</f>
        <v>1.6887548593641444E-2</v>
      </c>
      <c r="D80" s="103">
        <f>'Quarterly Return'!D84-'Adjusted Quarterly Return'!D$7</f>
        <v>0.11295307904587401</v>
      </c>
      <c r="E80" s="103">
        <f>'Quarterly Return'!E84-'Adjusted Quarterly Return'!E$7</f>
        <v>0.19535735544600624</v>
      </c>
      <c r="F80" s="103">
        <f>'Quarterly Return'!F84-'Adjusted Quarterly Return'!F$7</f>
        <v>0.22245391188903524</v>
      </c>
      <c r="G80" s="103">
        <f>'Quarterly Return'!G84-'Adjusted Quarterly Return'!G$7</f>
        <v>6.4582819832557772E-2</v>
      </c>
      <c r="H80" s="103">
        <f>'Quarterly Return'!H84-'Adjusted Quarterly Return'!H$7</f>
        <v>8.934506889676036E-3</v>
      </c>
      <c r="I80" s="103">
        <f>'Quarterly Return'!I84-'Adjusted Quarterly Return'!I$7</f>
        <v>0.61894177891834434</v>
      </c>
      <c r="J80" s="103">
        <f>'Quarterly Return'!J84-'Adjusted Quarterly Return'!J$7</f>
        <v>-4.1090677973025513E-3</v>
      </c>
      <c r="K80" s="103">
        <f>'Quarterly Return'!K84-'Adjusted Quarterly Return'!K$7</f>
        <v>5.0112490657821113E-3</v>
      </c>
      <c r="L80" s="103">
        <f>'Quarterly Return'!L84-'Adjusted Quarterly Return'!L$7</f>
        <v>-1.9401952315663412E-3</v>
      </c>
      <c r="M80" s="175" t="s">
        <v>220</v>
      </c>
      <c r="N80" s="105">
        <f t="shared" si="69"/>
        <v>4.4103685814661082</v>
      </c>
      <c r="O80" s="105">
        <f t="shared" si="70"/>
        <v>3.4031917302482557</v>
      </c>
      <c r="P80" s="105">
        <f t="shared" si="71"/>
        <v>1.5534144049526122</v>
      </c>
      <c r="Q80" s="105">
        <f t="shared" si="72"/>
        <v>1.7501608035174845</v>
      </c>
      <c r="R80" s="105">
        <f t="shared" si="73"/>
        <v>0</v>
      </c>
      <c r="S80" s="105">
        <f t="shared" si="74"/>
        <v>0.23252773210052893</v>
      </c>
      <c r="T80" s="105">
        <f t="shared" si="75"/>
        <v>0.92548769773650774</v>
      </c>
      <c r="U80" s="105">
        <f t="shared" si="76"/>
        <v>2.5562320656227264</v>
      </c>
      <c r="V80" s="105">
        <f t="shared" si="77"/>
        <v>1.1261851478220177</v>
      </c>
      <c r="W80" s="105">
        <f t="shared" si="78"/>
        <v>0.75174177914605211</v>
      </c>
      <c r="X80" s="105">
        <f t="shared" si="79"/>
        <v>0.30482929709963336</v>
      </c>
      <c r="Y80" s="87">
        <f t="shared" si="58"/>
        <v>5.1586244435460848</v>
      </c>
      <c r="Z80" s="87">
        <f t="shared" si="59"/>
        <v>3.460663295966302</v>
      </c>
      <c r="AA80" s="87">
        <f t="shared" si="60"/>
        <v>1.7288773450262238</v>
      </c>
      <c r="AB80" s="87">
        <f t="shared" si="61"/>
        <v>2.0920675896979173</v>
      </c>
      <c r="AC80" s="87">
        <f t="shared" si="62"/>
        <v>0</v>
      </c>
      <c r="AD80" s="87">
        <f t="shared" si="63"/>
        <v>0.24754502872885065</v>
      </c>
      <c r="AE80" s="87">
        <f t="shared" si="64"/>
        <v>0.9337564739482449</v>
      </c>
      <c r="AF80" s="87">
        <f t="shared" si="65"/>
        <v>4.138390887647371</v>
      </c>
      <c r="AG80" s="87">
        <f t="shared" si="66"/>
        <v>1.1215575766973018</v>
      </c>
      <c r="AH80" s="87">
        <f t="shared" si="67"/>
        <v>0.75550894443450711</v>
      </c>
      <c r="AI80" s="87">
        <f t="shared" si="68"/>
        <v>0.30423786875095893</v>
      </c>
      <c r="AJ80" s="87">
        <f t="shared" si="80"/>
        <v>0</v>
      </c>
      <c r="AK80" s="87">
        <f t="shared" si="81"/>
        <v>0</v>
      </c>
      <c r="AL80" s="87">
        <f t="shared" si="82"/>
        <v>19.941229454443764</v>
      </c>
      <c r="AM80" s="270">
        <f t="shared" si="83"/>
        <v>0.1728967960813057</v>
      </c>
      <c r="AN80" s="105">
        <v>0.14446746628328455</v>
      </c>
      <c r="AP80" s="87">
        <v>0.22001297469571512</v>
      </c>
      <c r="AR80" s="87">
        <v>0.1728967960813057</v>
      </c>
      <c r="AT80" s="87">
        <v>0.23812281863190932</v>
      </c>
      <c r="AV80" s="87">
        <v>0.14398935435990401</v>
      </c>
      <c r="AX80" s="87">
        <v>0.24619400805649994</v>
      </c>
      <c r="AZ80" s="87">
        <v>0.24619400805649994</v>
      </c>
      <c r="BB80" s="87">
        <v>0.24619400805649994</v>
      </c>
      <c r="BC80" s="87"/>
      <c r="BD80" s="87">
        <v>0.24619400805649971</v>
      </c>
      <c r="BE80" s="87"/>
      <c r="BF80" s="87">
        <v>0.14377842927467577</v>
      </c>
      <c r="BG80" s="87"/>
      <c r="BH80" s="87">
        <v>0.17251394675501008</v>
      </c>
      <c r="BI80" s="87"/>
      <c r="BJ80" s="87">
        <v>0.14446746413538003</v>
      </c>
      <c r="BK80" s="87"/>
      <c r="BL80" s="87">
        <v>0.14330500488350162</v>
      </c>
      <c r="BM80" s="87"/>
      <c r="BN80" s="87">
        <v>0.15849160061179446</v>
      </c>
      <c r="BO80" s="87"/>
      <c r="BP80" s="87">
        <v>0.16147963832228651</v>
      </c>
      <c r="BQ80" s="87"/>
      <c r="BR80" s="87">
        <v>9.2241127172384418E-2</v>
      </c>
      <c r="BS80" s="87"/>
      <c r="BT80" s="87">
        <v>9.2241127172384418E-2</v>
      </c>
      <c r="BU80" s="87"/>
      <c r="BV80" s="87">
        <v>9.2241127172384418E-2</v>
      </c>
      <c r="BW80" s="87"/>
      <c r="BX80" s="87">
        <v>9.2241127172384418E-2</v>
      </c>
      <c r="BY80" s="87"/>
      <c r="BZ80" s="87">
        <v>8.7721977844421817E-2</v>
      </c>
      <c r="CA80" s="87"/>
      <c r="CB80" s="87">
        <v>8.7721977844421817E-2</v>
      </c>
      <c r="CC80" s="87"/>
      <c r="CD80" s="87">
        <v>7.9718206474256315E-2</v>
      </c>
      <c r="CE80" s="87"/>
      <c r="CF80" s="87"/>
    </row>
    <row r="81" spans="1:84">
      <c r="A81" s="2">
        <v>38352</v>
      </c>
      <c r="B81" s="103">
        <f>'Quarterly Return'!B85-'Adjusted Quarterly Return'!B$7</f>
        <v>0.15398660821470023</v>
      </c>
      <c r="C81" s="103">
        <f>'Quarterly Return'!C85-'Adjusted Quarterly Return'!C$7</f>
        <v>5.3313227113322426E-3</v>
      </c>
      <c r="D81" s="103">
        <f>'Quarterly Return'!D85-'Adjusted Quarterly Return'!D$7</f>
        <v>5.72403049284754E-2</v>
      </c>
      <c r="E81" s="103">
        <f>'Quarterly Return'!E85-'Adjusted Quarterly Return'!E$7</f>
        <v>2.0701205680034043E-2</v>
      </c>
      <c r="F81" s="103">
        <f>'Quarterly Return'!F85-'Adjusted Quarterly Return'!F$7</f>
        <v>0.11440406364983231</v>
      </c>
      <c r="G81" s="103">
        <f>'Quarterly Return'!G85-'Adjusted Quarterly Return'!G$7</f>
        <v>0.22080413735217519</v>
      </c>
      <c r="H81" s="103">
        <f>'Quarterly Return'!H85-'Adjusted Quarterly Return'!H$7</f>
        <v>5.1835337607931936E-2</v>
      </c>
      <c r="I81" s="103">
        <f>'Quarterly Return'!I85-'Adjusted Quarterly Return'!I$7</f>
        <v>0.4969941990313359</v>
      </c>
      <c r="J81" s="103">
        <f>'Quarterly Return'!J85-'Adjusted Quarterly Return'!J$7</f>
        <v>-2.5704205494644777E-2</v>
      </c>
      <c r="K81" s="103">
        <f>'Quarterly Return'!K85-'Adjusted Quarterly Return'!K$7</f>
        <v>-1.5941999596511311E-2</v>
      </c>
      <c r="L81" s="103">
        <f>'Quarterly Return'!L85-'Adjusted Quarterly Return'!L$7</f>
        <v>-2.4844754629150118E-3</v>
      </c>
      <c r="M81" s="175" t="s">
        <v>220</v>
      </c>
      <c r="N81" s="105">
        <f t="shared" si="69"/>
        <v>5.1586244435460848</v>
      </c>
      <c r="O81" s="105">
        <f t="shared" si="70"/>
        <v>3.460663295966302</v>
      </c>
      <c r="P81" s="105">
        <f t="shared" si="71"/>
        <v>1.7288773450262238</v>
      </c>
      <c r="Q81" s="105">
        <f t="shared" si="72"/>
        <v>2.0920675896979173</v>
      </c>
      <c r="R81" s="105">
        <f t="shared" si="73"/>
        <v>0</v>
      </c>
      <c r="S81" s="105">
        <f t="shared" si="74"/>
        <v>0.24754502872885065</v>
      </c>
      <c r="T81" s="105">
        <f t="shared" si="75"/>
        <v>0.9337564739482449</v>
      </c>
      <c r="U81" s="105">
        <f t="shared" si="76"/>
        <v>4.138390887647371</v>
      </c>
      <c r="V81" s="105">
        <f t="shared" si="77"/>
        <v>1.1215575766973018</v>
      </c>
      <c r="W81" s="105">
        <f t="shared" si="78"/>
        <v>0.75550894443450711</v>
      </c>
      <c r="X81" s="105">
        <f t="shared" si="79"/>
        <v>0.30423786875095893</v>
      </c>
      <c r="Y81" s="87">
        <f t="shared" si="58"/>
        <v>5.9529835246611915</v>
      </c>
      <c r="Z81" s="87">
        <f t="shared" si="59"/>
        <v>3.4791132087923611</v>
      </c>
      <c r="AA81" s="87">
        <f t="shared" si="60"/>
        <v>1.8278388114394577</v>
      </c>
      <c r="AB81" s="87">
        <f t="shared" si="61"/>
        <v>2.1353759111687869</v>
      </c>
      <c r="AC81" s="87">
        <f t="shared" si="62"/>
        <v>0</v>
      </c>
      <c r="AD81" s="87">
        <f t="shared" si="63"/>
        <v>0.30220399525314395</v>
      </c>
      <c r="AE81" s="87">
        <f t="shared" si="64"/>
        <v>0.98215805601894424</v>
      </c>
      <c r="AF81" s="87">
        <f t="shared" si="65"/>
        <v>6.1951471521322548</v>
      </c>
      <c r="AG81" s="87">
        <f t="shared" si="66"/>
        <v>1.0927288302717986</v>
      </c>
      <c r="AH81" s="87">
        <f t="shared" si="67"/>
        <v>0.74346462114717149</v>
      </c>
      <c r="AI81" s="87">
        <f t="shared" si="68"/>
        <v>0.30348199723115765</v>
      </c>
      <c r="AJ81" s="87">
        <f t="shared" si="80"/>
        <v>0</v>
      </c>
      <c r="AK81" s="87">
        <f t="shared" si="81"/>
        <v>0</v>
      </c>
      <c r="AL81" s="87">
        <f t="shared" si="82"/>
        <v>23.014496108116266</v>
      </c>
      <c r="AM81" s="270">
        <f t="shared" si="83"/>
        <v>0.15411620736291387</v>
      </c>
      <c r="AN81" s="105">
        <v>0.10340610642934922</v>
      </c>
      <c r="AP81" s="87">
        <v>0.1026297419595763</v>
      </c>
      <c r="AR81" s="87">
        <v>0.15411620736291387</v>
      </c>
      <c r="AT81" s="87">
        <v>0.10242218126757963</v>
      </c>
      <c r="AV81" s="87">
        <v>0.12686690157359437</v>
      </c>
      <c r="AX81" s="87">
        <v>0.10235679168567069</v>
      </c>
      <c r="AZ81" s="87">
        <v>0.10235679168567091</v>
      </c>
      <c r="BB81" s="87">
        <v>0.10235679168567091</v>
      </c>
      <c r="BC81" s="87"/>
      <c r="BD81" s="87">
        <v>0.10235679168567091</v>
      </c>
      <c r="BE81" s="87"/>
      <c r="BF81" s="87">
        <v>0.12707470799061693</v>
      </c>
      <c r="BG81" s="87"/>
      <c r="BH81" s="87">
        <v>0.15411620736291409</v>
      </c>
      <c r="BI81" s="87"/>
      <c r="BJ81" s="87">
        <v>0.10340610642913695</v>
      </c>
      <c r="BK81" s="87"/>
      <c r="BL81" s="87">
        <v>0.1034059912998273</v>
      </c>
      <c r="BM81" s="87"/>
      <c r="BN81" s="87">
        <v>0.11613218490841581</v>
      </c>
      <c r="BO81" s="87"/>
      <c r="BP81" s="87">
        <v>0.1224842822348553</v>
      </c>
      <c r="BQ81" s="87"/>
      <c r="BR81" s="87">
        <v>6.1007430549895991E-2</v>
      </c>
      <c r="BS81" s="87"/>
      <c r="BT81" s="87">
        <v>6.1007430549895991E-2</v>
      </c>
      <c r="BU81" s="87"/>
      <c r="BV81" s="87">
        <v>6.1007430549895991E-2</v>
      </c>
      <c r="BW81" s="87"/>
      <c r="BX81" s="87">
        <v>6.1007430549895991E-2</v>
      </c>
      <c r="BY81" s="87"/>
      <c r="BZ81" s="87">
        <v>5.7971195709229484E-2</v>
      </c>
      <c r="CA81" s="87"/>
      <c r="CB81" s="87">
        <v>5.7971195709229484E-2</v>
      </c>
      <c r="CC81" s="87"/>
      <c r="CD81" s="87">
        <v>6.312291805398873E-2</v>
      </c>
      <c r="CE81" s="87"/>
      <c r="CF81" s="87"/>
    </row>
    <row r="82" spans="1:84">
      <c r="A82" s="2">
        <v>38442</v>
      </c>
      <c r="B82" s="103">
        <f>'Quarterly Return'!B86-'Adjusted Quarterly Return'!B$7</f>
        <v>0.17505016579613597</v>
      </c>
      <c r="C82" s="103">
        <f>'Quarterly Return'!C86-'Adjusted Quarterly Return'!C$7</f>
        <v>-8.0147669278924749E-2</v>
      </c>
      <c r="D82" s="103">
        <f>'Quarterly Return'!D86-'Adjusted Quarterly Return'!D$7</f>
        <v>0.13508692051707979</v>
      </c>
      <c r="E82" s="103">
        <f>'Quarterly Return'!E86-'Adjusted Quarterly Return'!E$7</f>
        <v>0.12259184583320411</v>
      </c>
      <c r="F82" s="103">
        <f>'Quarterly Return'!F86-'Adjusted Quarterly Return'!F$7</f>
        <v>8.9552352566734397E-2</v>
      </c>
      <c r="G82" s="103">
        <f>'Quarterly Return'!G86-'Adjusted Quarterly Return'!G$7</f>
        <v>4.5190661704761284E-2</v>
      </c>
      <c r="H82" s="103">
        <f>'Quarterly Return'!H86-'Adjusted Quarterly Return'!H$7</f>
        <v>0.10260590599586486</v>
      </c>
      <c r="I82" s="103">
        <f>'Quarterly Return'!I86-'Adjusted Quarterly Return'!I$7</f>
        <v>8.2197226861969425E-2</v>
      </c>
      <c r="J82" s="103">
        <f>'Quarterly Return'!J86-'Adjusted Quarterly Return'!J$7</f>
        <v>4.1874051329047479E-3</v>
      </c>
      <c r="K82" s="103">
        <f>'Quarterly Return'!K86-'Adjusted Quarterly Return'!K$7</f>
        <v>3.1592195610827614E-2</v>
      </c>
      <c r="L82" s="103">
        <f>'Quarterly Return'!L86-'Adjusted Quarterly Return'!L$7</f>
        <v>-1.7333275090157113E-3</v>
      </c>
      <c r="M82" s="175" t="s">
        <v>220</v>
      </c>
      <c r="N82" s="105">
        <f t="shared" si="69"/>
        <v>5.9529835246611915</v>
      </c>
      <c r="O82" s="105">
        <f t="shared" si="70"/>
        <v>3.4791132087923611</v>
      </c>
      <c r="P82" s="105">
        <f t="shared" si="71"/>
        <v>1.8278388114394577</v>
      </c>
      <c r="Q82" s="105">
        <f t="shared" si="72"/>
        <v>2.1353759111687869</v>
      </c>
      <c r="R82" s="105">
        <f t="shared" si="73"/>
        <v>0</v>
      </c>
      <c r="S82" s="105">
        <f t="shared" si="74"/>
        <v>0.30220399525314395</v>
      </c>
      <c r="T82" s="105">
        <f t="shared" si="75"/>
        <v>0.98215805601894424</v>
      </c>
      <c r="U82" s="105">
        <f t="shared" si="76"/>
        <v>6.1951471521322548</v>
      </c>
      <c r="V82" s="105">
        <f t="shared" si="77"/>
        <v>1.0927288302717986</v>
      </c>
      <c r="W82" s="105">
        <f t="shared" si="78"/>
        <v>0.74346462114717149</v>
      </c>
      <c r="X82" s="105">
        <f t="shared" si="79"/>
        <v>0.30348199723115765</v>
      </c>
      <c r="Y82" s="87">
        <f t="shared" si="58"/>
        <v>6.9950542776347993</v>
      </c>
      <c r="Z82" s="87">
        <f t="shared" si="59"/>
        <v>3.2002703939501322</v>
      </c>
      <c r="AA82" s="87">
        <f t="shared" si="60"/>
        <v>2.0747559276784133</v>
      </c>
      <c r="AB82" s="87">
        <f t="shared" si="61"/>
        <v>2.3971555856667286</v>
      </c>
      <c r="AC82" s="87">
        <f t="shared" si="62"/>
        <v>0</v>
      </c>
      <c r="AD82" s="87">
        <f t="shared" si="63"/>
        <v>0.31586079376845605</v>
      </c>
      <c r="AE82" s="87">
        <f t="shared" si="64"/>
        <v>1.0829332731879053</v>
      </c>
      <c r="AF82" s="87">
        <f t="shared" si="65"/>
        <v>6.7043710680393538</v>
      </c>
      <c r="AG82" s="87">
        <f t="shared" si="66"/>
        <v>1.0973045285845517</v>
      </c>
      <c r="AH82" s="87">
        <f t="shared" si="67"/>
        <v>0.76695230088818278</v>
      </c>
      <c r="AI82" s="87">
        <f t="shared" si="68"/>
        <v>0.30295596353686588</v>
      </c>
      <c r="AJ82" s="87">
        <f t="shared" si="80"/>
        <v>0</v>
      </c>
      <c r="AK82" s="87">
        <f t="shared" si="81"/>
        <v>0</v>
      </c>
      <c r="AL82" s="87">
        <f t="shared" si="82"/>
        <v>24.937614112935389</v>
      </c>
      <c r="AM82" s="270">
        <f t="shared" si="83"/>
        <v>8.3561160573961901E-2</v>
      </c>
      <c r="AN82" s="105">
        <v>6.9958437363967674E-2</v>
      </c>
      <c r="AP82" s="87">
        <v>7.6415942744282317E-2</v>
      </c>
      <c r="AR82" s="87">
        <v>8.3561160573961901E-2</v>
      </c>
      <c r="AT82" s="87">
        <v>7.6618607060864541E-2</v>
      </c>
      <c r="AV82" s="87">
        <v>6.9686775200770379E-2</v>
      </c>
      <c r="AX82" s="87">
        <v>7.6682469905564599E-2</v>
      </c>
      <c r="AZ82" s="87">
        <v>7.6682469905564155E-2</v>
      </c>
      <c r="BB82" s="87">
        <v>6.9958782815366272E-2</v>
      </c>
      <c r="BC82" s="87"/>
      <c r="BD82" s="87">
        <v>6.9958782815366272E-2</v>
      </c>
      <c r="BE82" s="87"/>
      <c r="BF82" s="87">
        <v>6.9686775200770379E-2</v>
      </c>
      <c r="BG82" s="87"/>
      <c r="BH82" s="87">
        <v>8.3561160573961679E-2</v>
      </c>
      <c r="BI82" s="87"/>
      <c r="BJ82" s="87">
        <v>6.9958437363967674E-2</v>
      </c>
      <c r="BK82" s="87"/>
      <c r="BL82" s="87">
        <v>6.995843740183405E-2</v>
      </c>
      <c r="BM82" s="87"/>
      <c r="BN82" s="87">
        <v>8.8217246305993147E-2</v>
      </c>
      <c r="BO82" s="87"/>
      <c r="BP82" s="87">
        <v>9.0929778141414896E-2</v>
      </c>
      <c r="BQ82" s="87"/>
      <c r="BR82" s="87">
        <v>6.8896526194202057E-2</v>
      </c>
      <c r="BS82" s="87"/>
      <c r="BT82" s="87">
        <v>6.8896526194202057E-2</v>
      </c>
      <c r="BU82" s="87"/>
      <c r="BV82" s="87">
        <v>6.8896526194202279E-2</v>
      </c>
      <c r="BW82" s="87"/>
      <c r="BX82" s="87">
        <v>6.8896526194202279E-2</v>
      </c>
      <c r="BY82" s="87"/>
      <c r="BZ82" s="87">
        <v>6.5997485693637836E-2</v>
      </c>
      <c r="CA82" s="87"/>
      <c r="CB82" s="87">
        <v>6.5997485693637836E-2</v>
      </c>
      <c r="CC82" s="87"/>
      <c r="CD82" s="87">
        <v>7.1794166723834207E-2</v>
      </c>
      <c r="CE82" s="87"/>
      <c r="CF82" s="87"/>
    </row>
    <row r="83" spans="1:84">
      <c r="A83" s="2">
        <v>38533</v>
      </c>
      <c r="B83" s="103">
        <f>'Quarterly Return'!B87-'Adjusted Quarterly Return'!B$7</f>
        <v>0.24587659131178208</v>
      </c>
      <c r="C83" s="103">
        <f>'Quarterly Return'!C87-'Adjusted Quarterly Return'!C$7</f>
        <v>4.2748683639417917E-2</v>
      </c>
      <c r="D83" s="103">
        <f>'Quarterly Return'!D87-'Adjusted Quarterly Return'!D$7</f>
        <v>0.29837104344511645</v>
      </c>
      <c r="E83" s="103">
        <f>'Quarterly Return'!E87-'Adjusted Quarterly Return'!E$7</f>
        <v>0.11420331996652051</v>
      </c>
      <c r="F83" s="103">
        <f>'Quarterly Return'!F87-'Adjusted Quarterly Return'!F$7</f>
        <v>8.4247751882034219E-2</v>
      </c>
      <c r="G83" s="103">
        <f>'Quarterly Return'!G87-'Adjusted Quarterly Return'!G$7</f>
        <v>0.13510488481345151</v>
      </c>
      <c r="H83" s="103">
        <f>'Quarterly Return'!H87-'Adjusted Quarterly Return'!H$7</f>
        <v>0.14459447001894923</v>
      </c>
      <c r="I83" s="103">
        <f>'Quarterly Return'!I87-'Adjusted Quarterly Return'!I$7</f>
        <v>0.24945043894662447</v>
      </c>
      <c r="J83" s="103">
        <f>'Quarterly Return'!J87-'Adjusted Quarterly Return'!J$7</f>
        <v>-1.6226548681059522E-2</v>
      </c>
      <c r="K83" s="103">
        <f>'Quarterly Return'!K87-'Adjusted Quarterly Return'!K$7</f>
        <v>-2.8847562639466723E-3</v>
      </c>
      <c r="L83" s="103">
        <f>'Quarterly Return'!L87-'Adjusted Quarterly Return'!L$7</f>
        <v>-1.2747817130185773E-3</v>
      </c>
      <c r="M83" s="175" t="s">
        <v>210</v>
      </c>
      <c r="N83" s="105">
        <f t="shared" si="69"/>
        <v>6.4921766615613565</v>
      </c>
      <c r="O83" s="105">
        <f t="shared" si="70"/>
        <v>5.5044346901098953</v>
      </c>
      <c r="P83" s="105">
        <f t="shared" si="71"/>
        <v>2.3356992195007158</v>
      </c>
      <c r="Q83" s="105">
        <f t="shared" si="72"/>
        <v>2.5839485942488087</v>
      </c>
      <c r="R83" s="105">
        <f t="shared" si="73"/>
        <v>0</v>
      </c>
      <c r="S83" s="105">
        <f t="shared" si="74"/>
        <v>0.29055336422578398</v>
      </c>
      <c r="T83" s="105">
        <f t="shared" si="75"/>
        <v>1.4991623803361191</v>
      </c>
      <c r="U83" s="105">
        <f t="shared" si="76"/>
        <v>2.6187109798724455</v>
      </c>
      <c r="V83" s="105">
        <f t="shared" si="77"/>
        <v>1.876858508671662</v>
      </c>
      <c r="W83" s="105">
        <f t="shared" si="78"/>
        <v>1.2373174321502975</v>
      </c>
      <c r="X83" s="105">
        <f t="shared" si="79"/>
        <v>0.49875228225870777</v>
      </c>
      <c r="Y83" s="87">
        <f t="shared" si="58"/>
        <v>8.0884509292999685</v>
      </c>
      <c r="Z83" s="87">
        <f t="shared" si="59"/>
        <v>5.7397420272912409</v>
      </c>
      <c r="AA83" s="87">
        <f t="shared" si="60"/>
        <v>3.0326042327970884</v>
      </c>
      <c r="AB83" s="87">
        <f t="shared" si="61"/>
        <v>2.8790441023348463</v>
      </c>
      <c r="AC83" s="87">
        <f t="shared" si="62"/>
        <v>0</v>
      </c>
      <c r="AD83" s="87">
        <f t="shared" si="63"/>
        <v>0.32980854303166934</v>
      </c>
      <c r="AE83" s="87">
        <f t="shared" si="64"/>
        <v>1.7159329701931667</v>
      </c>
      <c r="AF83" s="87">
        <f t="shared" si="65"/>
        <v>3.2719495832759722</v>
      </c>
      <c r="AG83" s="87">
        <f t="shared" si="66"/>
        <v>1.8464035727132404</v>
      </c>
      <c r="AH83" s="87">
        <f t="shared" si="67"/>
        <v>1.2337480729374115</v>
      </c>
      <c r="AI83" s="87">
        <f t="shared" si="68"/>
        <v>0.49811648196995811</v>
      </c>
      <c r="AJ83" s="87">
        <f t="shared" si="80"/>
        <v>9.2276902675664498</v>
      </c>
      <c r="AK83" s="87">
        <f t="shared" si="81"/>
        <v>2.8056748491503206E-2</v>
      </c>
      <c r="AL83" s="87">
        <f t="shared" si="82"/>
        <v>28.607743767353057</v>
      </c>
      <c r="AM83" s="270">
        <f t="shared" si="83"/>
        <v>0.14717244551931441</v>
      </c>
      <c r="AN83" s="105">
        <v>0.14790155850671272</v>
      </c>
      <c r="AP83" s="87">
        <v>0.16495303805228256</v>
      </c>
      <c r="AR83" s="87">
        <v>0.14717244551931441</v>
      </c>
      <c r="AT83" s="87">
        <v>0.14771087602672961</v>
      </c>
      <c r="AV83" s="87">
        <v>0.1479013528784543</v>
      </c>
      <c r="AX83" s="87">
        <v>0.14771087602672961</v>
      </c>
      <c r="AZ83" s="87">
        <v>0.14771087602672961</v>
      </c>
      <c r="BB83" s="87">
        <v>0.14790155876812761</v>
      </c>
      <c r="BC83" s="87"/>
      <c r="BD83" s="87">
        <v>0.14790155876812738</v>
      </c>
      <c r="BE83" s="87"/>
      <c r="BF83" s="87">
        <v>0.14790135287845452</v>
      </c>
      <c r="BG83" s="87"/>
      <c r="BH83" s="87">
        <v>0.14717244551931441</v>
      </c>
      <c r="BI83" s="87"/>
      <c r="BJ83" s="87">
        <v>0.14790155850671272</v>
      </c>
      <c r="BK83" s="87"/>
      <c r="BL83" s="87">
        <v>0.14790155850674158</v>
      </c>
      <c r="BM83" s="87"/>
      <c r="BN83" s="87">
        <v>0.14663728911142493</v>
      </c>
      <c r="BO83" s="87"/>
      <c r="BP83" s="87">
        <v>0.15541624900118878</v>
      </c>
      <c r="BQ83" s="87"/>
      <c r="BR83" s="87">
        <v>0.11537063831364969</v>
      </c>
      <c r="BS83" s="87"/>
      <c r="BT83" s="87">
        <v>0.11537063831364991</v>
      </c>
      <c r="BU83" s="87"/>
      <c r="BV83" s="87">
        <v>0.11537063831364947</v>
      </c>
      <c r="BW83" s="87"/>
      <c r="BX83" s="87">
        <v>0.11537063831364947</v>
      </c>
      <c r="BY83" s="87"/>
      <c r="BZ83" s="87">
        <v>0.11027228258277355</v>
      </c>
      <c r="CA83" s="87"/>
      <c r="CB83" s="87">
        <v>0.11027228258277355</v>
      </c>
      <c r="CC83" s="87"/>
      <c r="CD83" s="87">
        <v>0.12498131858639039</v>
      </c>
      <c r="CE83" s="87"/>
      <c r="CF83" s="87"/>
    </row>
    <row r="84" spans="1:84">
      <c r="A84" s="2">
        <v>38625</v>
      </c>
      <c r="B84" s="103">
        <f>'Quarterly Return'!B88-'Adjusted Quarterly Return'!B$7</f>
        <v>0.15745116456287034</v>
      </c>
      <c r="C84" s="103">
        <f>'Quarterly Return'!C88-'Adjusted Quarterly Return'!C$7</f>
        <v>8.4938434568248178E-2</v>
      </c>
      <c r="D84" s="103">
        <f>'Quarterly Return'!D88-'Adjusted Quarterly Return'!D$7</f>
        <v>0.34012972081109616</v>
      </c>
      <c r="E84" s="103">
        <f>'Quarterly Return'!E88-'Adjusted Quarterly Return'!E$7</f>
        <v>8.9142705626051047E-2</v>
      </c>
      <c r="F84" s="103">
        <f>'Quarterly Return'!F88-'Adjusted Quarterly Return'!F$7</f>
        <v>3.9576239318617493E-2</v>
      </c>
      <c r="G84" s="103">
        <f>'Quarterly Return'!G88-'Adjusted Quarterly Return'!G$7</f>
        <v>0.27906675224121313</v>
      </c>
      <c r="H84" s="103">
        <f>'Quarterly Return'!H88-'Adjusted Quarterly Return'!H$7</f>
        <v>0.13717682646632204</v>
      </c>
      <c r="I84" s="103">
        <f>'Quarterly Return'!I88-'Adjusted Quarterly Return'!I$7</f>
        <v>0.20046165192136592</v>
      </c>
      <c r="J84" s="103">
        <f>'Quarterly Return'!J88-'Adjusted Quarterly Return'!J$7</f>
        <v>-1.5675526642068699E-2</v>
      </c>
      <c r="K84" s="103">
        <f>'Quarterly Return'!K88-'Adjusted Quarterly Return'!K$7</f>
        <v>-1.7965953375656415E-2</v>
      </c>
      <c r="L84" s="103">
        <f>'Quarterly Return'!L88-'Adjusted Quarterly Return'!L$7</f>
        <v>-7.0482788420082876E-4</v>
      </c>
      <c r="M84" s="175" t="s">
        <v>220</v>
      </c>
      <c r="N84" s="105">
        <f t="shared" si="69"/>
        <v>8.0884509292999685</v>
      </c>
      <c r="O84" s="105">
        <f t="shared" si="70"/>
        <v>5.7397420272912409</v>
      </c>
      <c r="P84" s="105">
        <f t="shared" si="71"/>
        <v>3.0326042327970884</v>
      </c>
      <c r="Q84" s="105">
        <f t="shared" si="72"/>
        <v>2.8790441023348463</v>
      </c>
      <c r="R84" s="105">
        <f t="shared" si="73"/>
        <v>0</v>
      </c>
      <c r="S84" s="105">
        <f t="shared" si="74"/>
        <v>0.32980854303166934</v>
      </c>
      <c r="T84" s="105">
        <f t="shared" si="75"/>
        <v>1.7159329701931667</v>
      </c>
      <c r="U84" s="105">
        <f t="shared" si="76"/>
        <v>3.2719495832759722</v>
      </c>
      <c r="V84" s="105">
        <f t="shared" si="77"/>
        <v>1.8464035727132404</v>
      </c>
      <c r="W84" s="105">
        <f t="shared" si="78"/>
        <v>1.2337480729374115</v>
      </c>
      <c r="X84" s="105">
        <f t="shared" si="79"/>
        <v>0.49811648196995811</v>
      </c>
      <c r="Y84" s="87">
        <f t="shared" si="58"/>
        <v>9.3619869476278801</v>
      </c>
      <c r="Z84" s="87">
        <f t="shared" si="59"/>
        <v>6.2272667299149429</v>
      </c>
      <c r="AA84" s="87">
        <f t="shared" si="60"/>
        <v>4.0640830638289112</v>
      </c>
      <c r="AB84" s="87">
        <f t="shared" si="61"/>
        <v>3.1356898832336997</v>
      </c>
      <c r="AC84" s="87">
        <f t="shared" si="62"/>
        <v>0</v>
      </c>
      <c r="AD84" s="87">
        <f t="shared" si="63"/>
        <v>0.42184714199692369</v>
      </c>
      <c r="AE84" s="87">
        <f t="shared" si="64"/>
        <v>1.9513192094731953</v>
      </c>
      <c r="AF84" s="87">
        <f t="shared" si="65"/>
        <v>3.9278500017428986</v>
      </c>
      <c r="AG84" s="87">
        <f t="shared" si="66"/>
        <v>1.8174602243171631</v>
      </c>
      <c r="AH84" s="87">
        <f t="shared" si="67"/>
        <v>1.211582612581712</v>
      </c>
      <c r="AI84" s="87">
        <f t="shared" si="68"/>
        <v>0.49776539558388566</v>
      </c>
      <c r="AJ84" s="87">
        <f t="shared" si="80"/>
        <v>0</v>
      </c>
      <c r="AK84" s="87">
        <f t="shared" si="81"/>
        <v>0</v>
      </c>
      <c r="AL84" s="87">
        <f t="shared" si="82"/>
        <v>32.616851210301206</v>
      </c>
      <c r="AM84" s="270">
        <f t="shared" si="83"/>
        <v>0.14014063728868109</v>
      </c>
      <c r="AN84" s="105">
        <v>0.13087769103250824</v>
      </c>
      <c r="AP84" s="87">
        <v>0.14824346875717498</v>
      </c>
      <c r="AR84" s="87">
        <v>0.14014063728868109</v>
      </c>
      <c r="AT84" s="87">
        <v>0.1308776888530192</v>
      </c>
      <c r="AV84" s="87">
        <v>0.13087769103015812</v>
      </c>
      <c r="AX84" s="87">
        <v>0.1308776888530192</v>
      </c>
      <c r="AZ84" s="87">
        <v>0.13087768885301965</v>
      </c>
      <c r="BB84" s="87">
        <v>0.13087769103251135</v>
      </c>
      <c r="BC84" s="87"/>
      <c r="BD84" s="87">
        <v>0.13087769103251135</v>
      </c>
      <c r="BE84" s="87"/>
      <c r="BF84" s="87">
        <v>0.13087769103015834</v>
      </c>
      <c r="BG84" s="87"/>
      <c r="BH84" s="87">
        <v>0.13087768269488098</v>
      </c>
      <c r="BI84" s="87"/>
      <c r="BJ84" s="87">
        <v>0.13087769103250846</v>
      </c>
      <c r="BK84" s="87"/>
      <c r="BL84" s="87">
        <v>0.13087769103250824</v>
      </c>
      <c r="BM84" s="87"/>
      <c r="BN84" s="87">
        <v>0.13087767656845872</v>
      </c>
      <c r="BO84" s="87"/>
      <c r="BP84" s="87">
        <v>0.12739895675978752</v>
      </c>
      <c r="BQ84" s="87"/>
      <c r="BR84" s="87">
        <v>0.12410822592061233</v>
      </c>
      <c r="BS84" s="87"/>
      <c r="BT84" s="87">
        <v>0.12410822592061233</v>
      </c>
      <c r="BU84" s="87"/>
      <c r="BV84" s="87">
        <v>0.1241082259206121</v>
      </c>
      <c r="BW84" s="87"/>
      <c r="BX84" s="87">
        <v>0.1241082259206121</v>
      </c>
      <c r="BY84" s="87"/>
      <c r="BZ84" s="87">
        <v>0.12043802576371188</v>
      </c>
      <c r="CA84" s="87"/>
      <c r="CB84" s="87">
        <v>0.12043802576371188</v>
      </c>
      <c r="CC84" s="87"/>
      <c r="CD84" s="87">
        <v>0.11105495623719563</v>
      </c>
      <c r="CE84" s="87"/>
      <c r="CF84" s="87"/>
    </row>
    <row r="85" spans="1:84">
      <c r="A85" s="2">
        <v>38716</v>
      </c>
      <c r="B85" s="103">
        <f>'Quarterly Return'!B89-'Adjusted Quarterly Return'!B$7</f>
        <v>0.22687330318404475</v>
      </c>
      <c r="C85" s="103">
        <f>'Quarterly Return'!C89-'Adjusted Quarterly Return'!C$7</f>
        <v>0.1958971672835525</v>
      </c>
      <c r="D85" s="103">
        <f>'Quarterly Return'!D89-'Adjusted Quarterly Return'!D$7</f>
        <v>0.50775972111520085</v>
      </c>
      <c r="E85" s="103">
        <f>'Quarterly Return'!E89-'Adjusted Quarterly Return'!E$7</f>
        <v>0.34459959843087945</v>
      </c>
      <c r="F85" s="103">
        <f>'Quarterly Return'!F89-'Adjusted Quarterly Return'!F$7</f>
        <v>9.6486280638771474E-2</v>
      </c>
      <c r="G85" s="103">
        <f>'Quarterly Return'!G89-'Adjusted Quarterly Return'!G$7</f>
        <v>3.8367762656482465E-2</v>
      </c>
      <c r="H85" s="103">
        <f>'Quarterly Return'!H89-'Adjusted Quarterly Return'!H$7</f>
        <v>4.8319897138697582E-2</v>
      </c>
      <c r="I85" s="103">
        <f>'Quarterly Return'!I89-'Adjusted Quarterly Return'!I$7</f>
        <v>0.31279969768285054</v>
      </c>
      <c r="J85" s="103">
        <f>'Quarterly Return'!J89-'Adjusted Quarterly Return'!J$7</f>
        <v>-6.3068311031686253E-3</v>
      </c>
      <c r="K85" s="103">
        <f>'Quarterly Return'!K89-'Adjusted Quarterly Return'!K$7</f>
        <v>-3.5667101467514714E-2</v>
      </c>
      <c r="L85" s="103">
        <f>'Quarterly Return'!L89-'Adjusted Quarterly Return'!L$7</f>
        <v>-7.389093300584626E-5</v>
      </c>
      <c r="M85" s="175" t="s">
        <v>220</v>
      </c>
      <c r="N85" s="105">
        <f t="shared" si="69"/>
        <v>9.3619869476278801</v>
      </c>
      <c r="O85" s="105">
        <f t="shared" si="70"/>
        <v>6.2272667299149429</v>
      </c>
      <c r="P85" s="105">
        <f t="shared" si="71"/>
        <v>4.0640830638289112</v>
      </c>
      <c r="Q85" s="105">
        <f t="shared" si="72"/>
        <v>3.1356898832336997</v>
      </c>
      <c r="R85" s="105">
        <f t="shared" si="73"/>
        <v>0</v>
      </c>
      <c r="S85" s="105">
        <f t="shared" si="74"/>
        <v>0.42184714199692369</v>
      </c>
      <c r="T85" s="105">
        <f t="shared" si="75"/>
        <v>1.9513192094731953</v>
      </c>
      <c r="U85" s="105">
        <f t="shared" si="76"/>
        <v>3.9278500017428986</v>
      </c>
      <c r="V85" s="105">
        <f t="shared" si="77"/>
        <v>1.8174602243171631</v>
      </c>
      <c r="W85" s="105">
        <f t="shared" si="78"/>
        <v>1.211582612581712</v>
      </c>
      <c r="X85" s="105">
        <f t="shared" si="79"/>
        <v>0.49776539558388566</v>
      </c>
      <c r="Y85" s="87">
        <f t="shared" si="58"/>
        <v>11.48597185080213</v>
      </c>
      <c r="Z85" s="87">
        <f t="shared" si="59"/>
        <v>7.4471706422243917</v>
      </c>
      <c r="AA85" s="87">
        <f t="shared" si="60"/>
        <v>6.1276607469076909</v>
      </c>
      <c r="AB85" s="87">
        <f t="shared" si="61"/>
        <v>4.2162473577998041</v>
      </c>
      <c r="AC85" s="87">
        <f t="shared" si="62"/>
        <v>0</v>
      </c>
      <c r="AD85" s="87">
        <f t="shared" si="63"/>
        <v>0.43803247301837711</v>
      </c>
      <c r="AE85" s="87">
        <f t="shared" si="64"/>
        <v>2.0456067529597046</v>
      </c>
      <c r="AF85" s="87">
        <f t="shared" si="65"/>
        <v>5.1564802948316615</v>
      </c>
      <c r="AG85" s="87">
        <f t="shared" si="66"/>
        <v>1.8059978096456677</v>
      </c>
      <c r="AH85" s="87">
        <f t="shared" si="67"/>
        <v>1.1683689726024835</v>
      </c>
      <c r="AI85" s="87">
        <f t="shared" si="68"/>
        <v>0.49772861523438794</v>
      </c>
      <c r="AJ85" s="87">
        <f t="shared" si="80"/>
        <v>0</v>
      </c>
      <c r="AK85" s="87">
        <f t="shared" si="81"/>
        <v>0</v>
      </c>
      <c r="AL85" s="87">
        <f t="shared" si="82"/>
        <v>40.389265516026299</v>
      </c>
      <c r="AM85" s="270">
        <f t="shared" si="83"/>
        <v>0.2382944403680014</v>
      </c>
      <c r="AN85" s="105">
        <v>0.2191626764029273</v>
      </c>
      <c r="AP85" s="87">
        <v>0.21858319661402459</v>
      </c>
      <c r="AR85" s="87">
        <v>0.2382944403680014</v>
      </c>
      <c r="AT85" s="87">
        <v>0.22939423490819322</v>
      </c>
      <c r="AV85" s="87">
        <v>0.21916267640292664</v>
      </c>
      <c r="AX85" s="87">
        <v>0.229394234908193</v>
      </c>
      <c r="AZ85" s="87">
        <v>0.22939423490819277</v>
      </c>
      <c r="BB85" s="87">
        <v>0.22939423253883429</v>
      </c>
      <c r="BC85" s="87"/>
      <c r="BD85" s="87">
        <v>0.22939423253883429</v>
      </c>
      <c r="BE85" s="87"/>
      <c r="BF85" s="87">
        <v>0.22939423254139224</v>
      </c>
      <c r="BG85" s="87"/>
      <c r="BH85" s="87">
        <v>0.21916267640062825</v>
      </c>
      <c r="BI85" s="87"/>
      <c r="BJ85" s="87">
        <v>0.21916267640292708</v>
      </c>
      <c r="BK85" s="87"/>
      <c r="BL85" s="87">
        <v>0.2191626764029273</v>
      </c>
      <c r="BM85" s="87"/>
      <c r="BN85" s="87">
        <v>0.21916267639893938</v>
      </c>
      <c r="BO85" s="87"/>
      <c r="BP85" s="87">
        <v>0.23211510536894364</v>
      </c>
      <c r="BQ85" s="87"/>
      <c r="BR85" s="87">
        <v>0.21864238606788655</v>
      </c>
      <c r="BS85" s="87"/>
      <c r="BT85" s="87">
        <v>0.21864238606788655</v>
      </c>
      <c r="BU85" s="87"/>
      <c r="BV85" s="87">
        <v>0.21864238606788655</v>
      </c>
      <c r="BW85" s="87"/>
      <c r="BX85" s="87">
        <v>0.21864238606788655</v>
      </c>
      <c r="BY85" s="87"/>
      <c r="BZ85" s="87">
        <v>0.21146152279827213</v>
      </c>
      <c r="CA85" s="87"/>
      <c r="CB85" s="87">
        <v>0.21146152279827213</v>
      </c>
      <c r="CC85" s="87"/>
      <c r="CD85" s="87">
        <v>0.18181218543206623</v>
      </c>
      <c r="CE85" s="87"/>
      <c r="CF85" s="87"/>
    </row>
    <row r="86" spans="1:84">
      <c r="A86" s="2">
        <v>38807</v>
      </c>
      <c r="B86" s="103">
        <f>'Quarterly Return'!B90-'Adjusted Quarterly Return'!B$7</f>
        <v>0.15461103316426794</v>
      </c>
      <c r="C86" s="103">
        <f>'Quarterly Return'!C90-'Adjusted Quarterly Return'!C$7</f>
        <v>0.11470707047346601</v>
      </c>
      <c r="D86" s="103">
        <f>'Quarterly Return'!D90-'Adjusted Quarterly Return'!D$7</f>
        <v>0.29669799069420988</v>
      </c>
      <c r="E86" s="103">
        <f>'Quarterly Return'!E90-'Adjusted Quarterly Return'!E$7</f>
        <v>0.12196776100272218</v>
      </c>
      <c r="F86" s="103">
        <f>'Quarterly Return'!F90-'Adjusted Quarterly Return'!F$7</f>
        <v>0.10077254238717266</v>
      </c>
      <c r="G86" s="103">
        <f>'Quarterly Return'!G90-'Adjusted Quarterly Return'!G$7</f>
        <v>0.10101184740235826</v>
      </c>
      <c r="H86" s="103">
        <f>'Quarterly Return'!H90-'Adjusted Quarterly Return'!H$7</f>
        <v>3.2154938078128553E-2</v>
      </c>
      <c r="I86" s="103">
        <f>'Quarterly Return'!I90-'Adjusted Quarterly Return'!I$7</f>
        <v>0.39450706377356515</v>
      </c>
      <c r="J86" s="103">
        <f>'Quarterly Return'!J90-'Adjusted Quarterly Return'!J$7</f>
        <v>-3.9571083021028047E-2</v>
      </c>
      <c r="K86" s="103">
        <f>'Quarterly Return'!K90-'Adjusted Quarterly Return'!K$7</f>
        <v>-7.2094179269810862E-2</v>
      </c>
      <c r="L86" s="103">
        <f>'Quarterly Return'!L90-'Adjusted Quarterly Return'!L$7</f>
        <v>-4.7563818763966814E-4</v>
      </c>
      <c r="M86" s="175" t="s">
        <v>220</v>
      </c>
      <c r="N86" s="105">
        <f t="shared" si="69"/>
        <v>11.48597185080213</v>
      </c>
      <c r="O86" s="105">
        <f t="shared" si="70"/>
        <v>7.4471706422243917</v>
      </c>
      <c r="P86" s="105">
        <f t="shared" si="71"/>
        <v>6.1276607469076909</v>
      </c>
      <c r="Q86" s="105">
        <f t="shared" si="72"/>
        <v>4.2162473577998041</v>
      </c>
      <c r="R86" s="105">
        <f t="shared" si="73"/>
        <v>0</v>
      </c>
      <c r="S86" s="105">
        <f t="shared" si="74"/>
        <v>0.43803247301837711</v>
      </c>
      <c r="T86" s="105">
        <f t="shared" si="75"/>
        <v>2.0456067529597046</v>
      </c>
      <c r="U86" s="105">
        <f t="shared" si="76"/>
        <v>5.1564802948316615</v>
      </c>
      <c r="V86" s="105">
        <f t="shared" si="77"/>
        <v>1.8059978096456677</v>
      </c>
      <c r="W86" s="105">
        <f t="shared" si="78"/>
        <v>1.1683689726024835</v>
      </c>
      <c r="X86" s="105">
        <f t="shared" si="79"/>
        <v>0.49772861523438794</v>
      </c>
      <c r="Y86" s="87">
        <f t="shared" si="58"/>
        <v>13.261829825550345</v>
      </c>
      <c r="Z86" s="87">
        <f t="shared" si="59"/>
        <v>8.3014137699099528</v>
      </c>
      <c r="AA86" s="87">
        <f t="shared" si="60"/>
        <v>7.9457253781709838</v>
      </c>
      <c r="AB86" s="87">
        <f t="shared" si="61"/>
        <v>4.7304936078642887</v>
      </c>
      <c r="AC86" s="87">
        <f t="shared" si="62"/>
        <v>0</v>
      </c>
      <c r="AD86" s="87">
        <f t="shared" si="63"/>
        <v>0.48227894234018703</v>
      </c>
      <c r="AE86" s="87">
        <f t="shared" si="64"/>
        <v>2.1113831114333257</v>
      </c>
      <c r="AF86" s="87">
        <f t="shared" si="65"/>
        <v>7.1907481953519472</v>
      </c>
      <c r="AG86" s="87">
        <f t="shared" si="66"/>
        <v>1.7345325203843842</v>
      </c>
      <c r="AH86" s="87">
        <f t="shared" si="67"/>
        <v>1.0841363704383953</v>
      </c>
      <c r="AI86" s="87">
        <f t="shared" si="68"/>
        <v>0.4974918764979015</v>
      </c>
      <c r="AJ86" s="87">
        <f t="shared" si="80"/>
        <v>0</v>
      </c>
      <c r="AK86" s="87">
        <f t="shared" si="81"/>
        <v>0</v>
      </c>
      <c r="AL86" s="87">
        <f t="shared" si="82"/>
        <v>47.340033597941712</v>
      </c>
      <c r="AM86" s="270">
        <f t="shared" si="83"/>
        <v>0.17209444126081896</v>
      </c>
      <c r="AN86" s="105">
        <v>0.14355769141805208</v>
      </c>
      <c r="AP86" s="87">
        <v>0.15649940640827564</v>
      </c>
      <c r="AR86" s="87">
        <v>0.17209444126081896</v>
      </c>
      <c r="AT86" s="87">
        <v>0.1636438075246367</v>
      </c>
      <c r="AV86" s="87">
        <v>0.15594971107650268</v>
      </c>
      <c r="AX86" s="87">
        <v>0.16364380752463692</v>
      </c>
      <c r="AZ86" s="87">
        <v>0.1636438075246367</v>
      </c>
      <c r="BB86" s="87">
        <v>0.16364380752463692</v>
      </c>
      <c r="BC86" s="87"/>
      <c r="BD86" s="87">
        <v>0.1636438075246367</v>
      </c>
      <c r="BE86" s="87"/>
      <c r="BF86" s="87">
        <v>0.14343175425382859</v>
      </c>
      <c r="BG86" s="87"/>
      <c r="BH86" s="87">
        <v>0.15594971107868183</v>
      </c>
      <c r="BI86" s="87"/>
      <c r="BJ86" s="87">
        <v>0.14355769141805186</v>
      </c>
      <c r="BK86" s="87"/>
      <c r="BL86" s="87">
        <v>0.1435576914180523</v>
      </c>
      <c r="BM86" s="87"/>
      <c r="BN86" s="87">
        <v>0.1435576914180503</v>
      </c>
      <c r="BO86" s="87"/>
      <c r="BP86" s="87">
        <v>0.18050813970452295</v>
      </c>
      <c r="BQ86" s="87"/>
      <c r="BR86" s="87">
        <v>0.15395742560821901</v>
      </c>
      <c r="BS86" s="87"/>
      <c r="BT86" s="87">
        <v>0.15395742560821923</v>
      </c>
      <c r="BU86" s="87"/>
      <c r="BV86" s="87">
        <v>0.15395742560821901</v>
      </c>
      <c r="BW86" s="87"/>
      <c r="BX86" s="87">
        <v>0.15395742560821901</v>
      </c>
      <c r="BY86" s="87"/>
      <c r="BZ86" s="87">
        <v>0.14947261984862403</v>
      </c>
      <c r="CA86" s="87"/>
      <c r="CB86" s="87">
        <v>0.14947261984862403</v>
      </c>
      <c r="CC86" s="87"/>
      <c r="CD86" s="87">
        <v>0.12547305863516578</v>
      </c>
      <c r="CE86" s="87"/>
      <c r="CF86" s="87"/>
    </row>
    <row r="87" spans="1:84">
      <c r="A87" s="2">
        <v>38898</v>
      </c>
      <c r="B87" s="103">
        <f>'Quarterly Return'!B91-'Adjusted Quarterly Return'!B$7</f>
        <v>6.0418433415711514E-2</v>
      </c>
      <c r="C87" s="103">
        <f>'Quarterly Return'!C91-'Adjusted Quarterly Return'!C$7</f>
        <v>8.3366382309569109E-2</v>
      </c>
      <c r="D87" s="103">
        <f>'Quarterly Return'!D91-'Adjusted Quarterly Return'!D$7</f>
        <v>0.13845671006010427</v>
      </c>
      <c r="E87" s="103">
        <f>'Quarterly Return'!E91-'Adjusted Quarterly Return'!E$7</f>
        <v>0.18842775082395807</v>
      </c>
      <c r="F87" s="103">
        <f>'Quarterly Return'!F91-'Adjusted Quarterly Return'!F$7</f>
        <v>0.16009811607133156</v>
      </c>
      <c r="G87" s="103">
        <f>'Quarterly Return'!G91-'Adjusted Quarterly Return'!G$7</f>
        <v>-0.25563545983841629</v>
      </c>
      <c r="H87" s="103">
        <f>'Quarterly Return'!H91-'Adjusted Quarterly Return'!H$7</f>
        <v>2.305356698561381E-2</v>
      </c>
      <c r="I87" s="103">
        <f>'Quarterly Return'!I91-'Adjusted Quarterly Return'!I$7</f>
        <v>0.23041932736972406</v>
      </c>
      <c r="J87" s="103">
        <f>'Quarterly Return'!J91-'Adjusted Quarterly Return'!J$7</f>
        <v>-2.5887869444428863E-2</v>
      </c>
      <c r="K87" s="103">
        <f>'Quarterly Return'!K91-'Adjusted Quarterly Return'!K$7</f>
        <v>-4.0987169710770419E-2</v>
      </c>
      <c r="L87" s="103">
        <f>'Quarterly Return'!L91-'Adjusted Quarterly Return'!L$7</f>
        <v>5.960547296770119E-4</v>
      </c>
      <c r="M87" s="175" t="s">
        <v>210</v>
      </c>
      <c r="N87" s="105">
        <f t="shared" si="69"/>
        <v>12.324349069250673</v>
      </c>
      <c r="O87" s="105">
        <f t="shared" si="70"/>
        <v>10.449280431856263</v>
      </c>
      <c r="P87" s="105">
        <f t="shared" si="71"/>
        <v>4.4339478117313265</v>
      </c>
      <c r="Q87" s="105">
        <f t="shared" si="72"/>
        <v>4.9052091636802606</v>
      </c>
      <c r="R87" s="105">
        <f t="shared" si="73"/>
        <v>0</v>
      </c>
      <c r="S87" s="105">
        <f t="shared" si="74"/>
        <v>0.55156864494542213</v>
      </c>
      <c r="T87" s="105">
        <f t="shared" si="75"/>
        <v>2.8459177021697961</v>
      </c>
      <c r="U87" s="105">
        <f t="shared" si="76"/>
        <v>4.9711999395385638</v>
      </c>
      <c r="V87" s="105">
        <f t="shared" si="77"/>
        <v>3.562912813419933</v>
      </c>
      <c r="W87" s="105">
        <f t="shared" si="78"/>
        <v>2.3488473493914079</v>
      </c>
      <c r="X87" s="105">
        <f t="shared" si="79"/>
        <v>0.94680067195883422</v>
      </c>
      <c r="Y87" s="87">
        <f t="shared" si="58"/>
        <v>13.068966932883182</v>
      </c>
      <c r="Z87" s="87">
        <f t="shared" si="59"/>
        <v>11.320399139198292</v>
      </c>
      <c r="AA87" s="87">
        <f t="shared" si="60"/>
        <v>5.0478576383218439</v>
      </c>
      <c r="AB87" s="87">
        <f t="shared" si="61"/>
        <v>5.8294866937136005</v>
      </c>
      <c r="AC87" s="87">
        <f t="shared" si="62"/>
        <v>0</v>
      </c>
      <c r="AD87" s="87">
        <f t="shared" si="63"/>
        <v>0.41056814076234699</v>
      </c>
      <c r="AE87" s="87">
        <f t="shared" si="64"/>
        <v>2.9115262565523117</v>
      </c>
      <c r="AF87" s="87">
        <f t="shared" si="65"/>
        <v>6.1166604858274534</v>
      </c>
      <c r="AG87" s="87">
        <f t="shared" si="66"/>
        <v>3.470676591664235</v>
      </c>
      <c r="AH87" s="87">
        <f t="shared" si="67"/>
        <v>2.2525747444572088</v>
      </c>
      <c r="AI87" s="87">
        <f t="shared" si="68"/>
        <v>0.94736501697741671</v>
      </c>
      <c r="AJ87" s="87">
        <f t="shared" si="80"/>
        <v>13.337613157106194</v>
      </c>
      <c r="AK87" s="87">
        <f t="shared" si="81"/>
        <v>4.281203961235383E-2</v>
      </c>
      <c r="AL87" s="87">
        <f t="shared" si="82"/>
        <v>51.333269600745531</v>
      </c>
      <c r="AM87" s="270">
        <f t="shared" si="83"/>
        <v>8.4352200438181368E-2</v>
      </c>
      <c r="AN87" s="105">
        <v>8.486693645497545E-2</v>
      </c>
      <c r="AP87" s="87">
        <v>9.9584589412602176E-2</v>
      </c>
      <c r="AR87" s="87">
        <v>8.4352200438181368E-2</v>
      </c>
      <c r="AT87" s="87">
        <v>0.10222585479913948</v>
      </c>
      <c r="AV87" s="87">
        <v>9.9584589412601732E-2</v>
      </c>
      <c r="AX87" s="87">
        <v>0.10222585479913948</v>
      </c>
      <c r="AZ87" s="87">
        <v>0.10222585479913926</v>
      </c>
      <c r="BB87" s="87">
        <v>0.10222585479913926</v>
      </c>
      <c r="BC87" s="87"/>
      <c r="BD87" s="87">
        <v>0.1022258547991397</v>
      </c>
      <c r="BE87" s="87"/>
      <c r="BF87" s="87">
        <v>9.277260809108645E-2</v>
      </c>
      <c r="BG87" s="87"/>
      <c r="BH87" s="87">
        <v>9.9584589412601954E-2</v>
      </c>
      <c r="BI87" s="87"/>
      <c r="BJ87" s="87">
        <v>8.4866936454975894E-2</v>
      </c>
      <c r="BK87" s="87"/>
      <c r="BL87" s="87">
        <v>8.4866936454975894E-2</v>
      </c>
      <c r="BM87" s="87"/>
      <c r="BN87" s="87">
        <v>8.4866936454975672E-2</v>
      </c>
      <c r="BO87" s="87"/>
      <c r="BP87" s="87">
        <v>0.1308961184817794</v>
      </c>
      <c r="BQ87" s="87"/>
      <c r="BR87" s="87">
        <v>9.5528335434697409E-2</v>
      </c>
      <c r="BS87" s="87"/>
      <c r="BT87" s="87">
        <v>9.5528335434697409E-2</v>
      </c>
      <c r="BU87" s="87"/>
      <c r="BV87" s="87">
        <v>9.5528335434697631E-2</v>
      </c>
      <c r="BW87" s="87"/>
      <c r="BX87" s="87">
        <v>9.5528335434697631E-2</v>
      </c>
      <c r="BY87" s="87"/>
      <c r="BZ87" s="87">
        <v>9.1968851540564556E-2</v>
      </c>
      <c r="CA87" s="87"/>
      <c r="CB87" s="87">
        <v>9.1968851540564556E-2</v>
      </c>
      <c r="CC87" s="87"/>
      <c r="CD87" s="87">
        <v>6.3704260759117393E-2</v>
      </c>
      <c r="CE87" s="87"/>
      <c r="CF87" s="87"/>
    </row>
    <row r="88" spans="1:84">
      <c r="A88" s="2">
        <v>38989</v>
      </c>
      <c r="B88" s="103">
        <f>'Quarterly Return'!B92-'Adjusted Quarterly Return'!B$7</f>
        <v>0.13457535258260778</v>
      </c>
      <c r="C88" s="103">
        <f>'Quarterly Return'!C92-'Adjusted Quarterly Return'!C$7</f>
        <v>3.2055825904361679E-2</v>
      </c>
      <c r="D88" s="103">
        <f>'Quarterly Return'!D92-'Adjusted Quarterly Return'!D$7</f>
        <v>0.13597129711491748</v>
      </c>
      <c r="E88" s="103">
        <f>'Quarterly Return'!E92-'Adjusted Quarterly Return'!E$7</f>
        <v>0.2009303171780959</v>
      </c>
      <c r="F88" s="103">
        <f>'Quarterly Return'!F92-'Adjusted Quarterly Return'!F$7</f>
        <v>0.24489807078918907</v>
      </c>
      <c r="G88" s="103">
        <f>'Quarterly Return'!G92-'Adjusted Quarterly Return'!G$7</f>
        <v>-0.27244615310132125</v>
      </c>
      <c r="H88" s="103">
        <f>'Quarterly Return'!H92-'Adjusted Quarterly Return'!H$7</f>
        <v>5.309514517392061E-3</v>
      </c>
      <c r="I88" s="103">
        <f>'Quarterly Return'!I92-'Adjusted Quarterly Return'!I$7</f>
        <v>0.28460856631593046</v>
      </c>
      <c r="J88" s="103">
        <f>'Quarterly Return'!J92-'Adjusted Quarterly Return'!J$7</f>
        <v>-4.2291471995779623E-2</v>
      </c>
      <c r="K88" s="103">
        <f>'Quarterly Return'!K92-'Adjusted Quarterly Return'!K$7</f>
        <v>-4.0062142571726009E-2</v>
      </c>
      <c r="L88" s="103">
        <f>'Quarterly Return'!L92-'Adjusted Quarterly Return'!L$7</f>
        <v>2.0956075959030623E-3</v>
      </c>
      <c r="M88" s="175" t="s">
        <v>220</v>
      </c>
      <c r="N88" s="105">
        <f t="shared" si="69"/>
        <v>13.068966932883182</v>
      </c>
      <c r="O88" s="105">
        <f t="shared" si="70"/>
        <v>11.320399139198292</v>
      </c>
      <c r="P88" s="105">
        <f t="shared" si="71"/>
        <v>5.0478576383218439</v>
      </c>
      <c r="Q88" s="105">
        <f t="shared" si="72"/>
        <v>5.8294866937136005</v>
      </c>
      <c r="R88" s="105">
        <f t="shared" si="73"/>
        <v>0</v>
      </c>
      <c r="S88" s="105">
        <f t="shared" si="74"/>
        <v>0.41056814076234699</v>
      </c>
      <c r="T88" s="105">
        <f t="shared" si="75"/>
        <v>2.9115262565523117</v>
      </c>
      <c r="U88" s="105">
        <f t="shared" si="76"/>
        <v>6.1166604858274534</v>
      </c>
      <c r="V88" s="105">
        <f t="shared" si="77"/>
        <v>3.470676591664235</v>
      </c>
      <c r="W88" s="105">
        <f t="shared" si="78"/>
        <v>2.2525747444572088</v>
      </c>
      <c r="X88" s="105">
        <f t="shared" si="79"/>
        <v>0.94736501697741671</v>
      </c>
      <c r="Y88" s="87">
        <f t="shared" si="58"/>
        <v>14.82772776576638</v>
      </c>
      <c r="Z88" s="87">
        <f t="shared" si="59"/>
        <v>11.683283883172319</v>
      </c>
      <c r="AA88" s="87">
        <f t="shared" si="60"/>
        <v>5.7342213890559082</v>
      </c>
      <c r="AB88" s="87">
        <f t="shared" si="61"/>
        <v>7.0008073040669636</v>
      </c>
      <c r="AC88" s="87">
        <f t="shared" si="62"/>
        <v>0</v>
      </c>
      <c r="AD88" s="87">
        <f t="shared" si="63"/>
        <v>0.29871043022568378</v>
      </c>
      <c r="AE88" s="87">
        <f t="shared" si="64"/>
        <v>2.9269850474792443</v>
      </c>
      <c r="AF88" s="87">
        <f t="shared" si="65"/>
        <v>7.8575144573401081</v>
      </c>
      <c r="AG88" s="87">
        <f t="shared" si="66"/>
        <v>3.3238965697814589</v>
      </c>
      <c r="AH88" s="87">
        <f t="shared" si="67"/>
        <v>2.1623317738912951</v>
      </c>
      <c r="AI88" s="87">
        <f t="shared" si="68"/>
        <v>0.94935032230308747</v>
      </c>
      <c r="AJ88" s="87">
        <f t="shared" si="80"/>
        <v>0</v>
      </c>
      <c r="AK88" s="87">
        <f t="shared" si="81"/>
        <v>0</v>
      </c>
      <c r="AL88" s="87">
        <f t="shared" si="82"/>
        <v>56.764828943082456</v>
      </c>
      <c r="AM88" s="270">
        <f t="shared" si="83"/>
        <v>0.1058097289454174</v>
      </c>
      <c r="AN88" s="105">
        <v>9.7226363304266927E-2</v>
      </c>
      <c r="AP88" s="87">
        <v>0.12188026191764734</v>
      </c>
      <c r="AR88" s="87">
        <v>0.1058097289454174</v>
      </c>
      <c r="AT88" s="87">
        <v>9.6733036455076249E-2</v>
      </c>
      <c r="AV88" s="87">
        <v>9.6844678811600415E-2</v>
      </c>
      <c r="AX88" s="87">
        <v>0.12553904346420586</v>
      </c>
      <c r="AZ88" s="87">
        <v>0.1255390434642063</v>
      </c>
      <c r="BB88" s="87">
        <v>9.6733036455076249E-2</v>
      </c>
      <c r="BC88" s="87"/>
      <c r="BD88" s="87">
        <v>9.6733036455076027E-2</v>
      </c>
      <c r="BE88" s="87"/>
      <c r="BF88" s="87">
        <v>9.7052801246995779E-2</v>
      </c>
      <c r="BG88" s="87"/>
      <c r="BH88" s="87">
        <v>9.6844678811600637E-2</v>
      </c>
      <c r="BI88" s="87"/>
      <c r="BJ88" s="87">
        <v>9.7226363304266705E-2</v>
      </c>
      <c r="BK88" s="87"/>
      <c r="BL88" s="87">
        <v>9.7226363304266927E-2</v>
      </c>
      <c r="BM88" s="87"/>
      <c r="BN88" s="87">
        <v>0.10528505621728557</v>
      </c>
      <c r="BO88" s="87"/>
      <c r="BP88" s="87">
        <v>0.17470963905838532</v>
      </c>
      <c r="BQ88" s="87"/>
      <c r="BR88" s="87">
        <v>0.12415556926262239</v>
      </c>
      <c r="BS88" s="87"/>
      <c r="BT88" s="87">
        <v>0.12415556926262239</v>
      </c>
      <c r="BU88" s="87"/>
      <c r="BV88" s="87">
        <v>0.12415556926262217</v>
      </c>
      <c r="BW88" s="87"/>
      <c r="BX88" s="87">
        <v>0.12415556926262217</v>
      </c>
      <c r="BY88" s="87"/>
      <c r="BZ88" s="87">
        <v>0.12022737130543293</v>
      </c>
      <c r="CA88" s="87"/>
      <c r="CB88" s="87">
        <v>0.12022737130543293</v>
      </c>
      <c r="CC88" s="87"/>
      <c r="CD88" s="87">
        <v>0.10150445146258402</v>
      </c>
      <c r="CE88" s="87"/>
      <c r="CF88" s="87"/>
    </row>
    <row r="89" spans="1:84">
      <c r="A89" s="2">
        <v>39080</v>
      </c>
      <c r="B89" s="103">
        <f>'Quarterly Return'!B93-'Adjusted Quarterly Return'!B$7</f>
        <v>0.10779265818907502</v>
      </c>
      <c r="C89" s="103">
        <f>'Quarterly Return'!C93-'Adjusted Quarterly Return'!C$7</f>
        <v>-6.692096271927378E-2</v>
      </c>
      <c r="D89" s="103">
        <f>'Quarterly Return'!D93-'Adjusted Quarterly Return'!D$7</f>
        <v>-2.9528859023395221E-2</v>
      </c>
      <c r="E89" s="103">
        <f>'Quarterly Return'!E93-'Adjusted Quarterly Return'!E$7</f>
        <v>6.1518319810174596E-2</v>
      </c>
      <c r="F89" s="103">
        <f>'Quarterly Return'!F93-'Adjusted Quarterly Return'!F$7</f>
        <v>0.2079512653646019</v>
      </c>
      <c r="G89" s="103">
        <f>'Quarterly Return'!G93-'Adjusted Quarterly Return'!G$7</f>
        <v>-0.26524930004173775</v>
      </c>
      <c r="H89" s="103">
        <f>'Quarterly Return'!H93-'Adjusted Quarterly Return'!H$7</f>
        <v>5.7460505473163642E-2</v>
      </c>
      <c r="I89" s="103">
        <f>'Quarterly Return'!I93-'Adjusted Quarterly Return'!I$7</f>
        <v>0.1792848617687505</v>
      </c>
      <c r="J89" s="103">
        <f>'Quarterly Return'!J93-'Adjusted Quarterly Return'!J$7</f>
        <v>-3.6682938739081655E-2</v>
      </c>
      <c r="K89" s="103">
        <f>'Quarterly Return'!K93-'Adjusted Quarterly Return'!K$7</f>
        <v>-2.0387508386138217E-2</v>
      </c>
      <c r="L89" s="103">
        <f>'Quarterly Return'!L93-'Adjusted Quarterly Return'!L$7</f>
        <v>4.0004480106578671E-3</v>
      </c>
      <c r="M89" s="175" t="s">
        <v>220</v>
      </c>
      <c r="N89" s="105">
        <f t="shared" si="69"/>
        <v>14.82772776576638</v>
      </c>
      <c r="O89" s="105">
        <f t="shared" si="70"/>
        <v>11.683283883172319</v>
      </c>
      <c r="P89" s="105">
        <f t="shared" si="71"/>
        <v>5.7342213890559082</v>
      </c>
      <c r="Q89" s="105">
        <f t="shared" si="72"/>
        <v>7.0008073040669636</v>
      </c>
      <c r="R89" s="105">
        <f t="shared" si="73"/>
        <v>0</v>
      </c>
      <c r="S89" s="105">
        <f t="shared" si="74"/>
        <v>0.29871043022568378</v>
      </c>
      <c r="T89" s="105">
        <f t="shared" si="75"/>
        <v>2.9269850474792443</v>
      </c>
      <c r="U89" s="105">
        <f t="shared" si="76"/>
        <v>7.8575144573401081</v>
      </c>
      <c r="V89" s="105">
        <f t="shared" si="77"/>
        <v>3.3238965697814589</v>
      </c>
      <c r="W89" s="105">
        <f t="shared" si="78"/>
        <v>2.1623317738912951</v>
      </c>
      <c r="X89" s="105">
        <f t="shared" si="79"/>
        <v>0.94935032230308747</v>
      </c>
      <c r="Y89" s="87">
        <f t="shared" si="58"/>
        <v>16.426047956542295</v>
      </c>
      <c r="Z89" s="87">
        <f t="shared" si="59"/>
        <v>10.901427277987853</v>
      </c>
      <c r="AA89" s="87">
        <f t="shared" si="60"/>
        <v>5.564896374049539</v>
      </c>
      <c r="AB89" s="87">
        <f t="shared" si="61"/>
        <v>7.4314852067279604</v>
      </c>
      <c r="AC89" s="87">
        <f t="shared" si="62"/>
        <v>0</v>
      </c>
      <c r="AD89" s="87">
        <f t="shared" si="63"/>
        <v>0.21947769769315481</v>
      </c>
      <c r="AE89" s="87">
        <f t="shared" si="64"/>
        <v>3.0951710878197933</v>
      </c>
      <c r="AF89" s="87">
        <f t="shared" si="65"/>
        <v>9.2662478506702879</v>
      </c>
      <c r="AG89" s="87">
        <f t="shared" si="66"/>
        <v>3.2019662755371217</v>
      </c>
      <c r="AH89" s="87">
        <f t="shared" si="67"/>
        <v>2.1182472167174731</v>
      </c>
      <c r="AI89" s="87">
        <f t="shared" si="68"/>
        <v>0.95314814891136235</v>
      </c>
      <c r="AJ89" s="87">
        <f t="shared" si="80"/>
        <v>0</v>
      </c>
      <c r="AK89" s="87">
        <f t="shared" si="81"/>
        <v>0</v>
      </c>
      <c r="AL89" s="87">
        <f t="shared" si="82"/>
        <v>59.178115092656846</v>
      </c>
      <c r="AM89" s="270">
        <f t="shared" si="83"/>
        <v>4.2513757101147354E-2</v>
      </c>
      <c r="AN89" s="105">
        <v>3.1999189955667529E-2</v>
      </c>
      <c r="AP89" s="87">
        <v>3.1512682235984135E-2</v>
      </c>
      <c r="AR89" s="87">
        <v>4.2513757101147354E-2</v>
      </c>
      <c r="AT89" s="87">
        <v>3.1998959728386955E-2</v>
      </c>
      <c r="AV89" s="87">
        <v>3.1999011848113268E-2</v>
      </c>
      <c r="AX89" s="87">
        <v>5.0428007397454344E-2</v>
      </c>
      <c r="AZ89" s="87">
        <v>5.0428007397454122E-2</v>
      </c>
      <c r="BB89" s="87">
        <v>3.1998959728386955E-2</v>
      </c>
      <c r="BC89" s="87"/>
      <c r="BD89" s="87">
        <v>3.1998959728386955E-2</v>
      </c>
      <c r="BE89" s="87"/>
      <c r="BF89" s="87">
        <v>3.1999108980805602E-2</v>
      </c>
      <c r="BG89" s="87"/>
      <c r="BH89" s="87">
        <v>3.1999011848113268E-2</v>
      </c>
      <c r="BI89" s="87"/>
      <c r="BJ89" s="87">
        <v>3.1999189955667751E-2</v>
      </c>
      <c r="BK89" s="87"/>
      <c r="BL89" s="87">
        <v>3.1999189955667751E-2</v>
      </c>
      <c r="BM89" s="87"/>
      <c r="BN89" s="87">
        <v>4.2513757101147576E-2</v>
      </c>
      <c r="BO89" s="87"/>
      <c r="BP89" s="87">
        <v>0.10178853737917914</v>
      </c>
      <c r="BQ89" s="87"/>
      <c r="BR89" s="87">
        <v>4.1206842893654727E-2</v>
      </c>
      <c r="BS89" s="87"/>
      <c r="BT89" s="87">
        <v>4.1206842893654727E-2</v>
      </c>
      <c r="BU89" s="87"/>
      <c r="BV89" s="87">
        <v>4.1206842893654949E-2</v>
      </c>
      <c r="BW89" s="87"/>
      <c r="BX89" s="87">
        <v>4.1206842893654949E-2</v>
      </c>
      <c r="BY89" s="87"/>
      <c r="BZ89" s="87">
        <v>3.9117637461052013E-2</v>
      </c>
      <c r="CA89" s="87"/>
      <c r="CB89" s="87">
        <v>3.9117637461052013E-2</v>
      </c>
      <c r="CC89" s="87"/>
      <c r="CD89" s="87">
        <v>5.0887902305345678E-2</v>
      </c>
      <c r="CE89" s="87"/>
      <c r="CF89" s="87"/>
    </row>
    <row r="90" spans="1:84">
      <c r="A90" s="2">
        <v>39171</v>
      </c>
      <c r="B90" s="103">
        <f>'Quarterly Return'!B94-'Adjusted Quarterly Return'!B$7</f>
        <v>0.17413229382455142</v>
      </c>
      <c r="C90" s="103">
        <f>'Quarterly Return'!C94-'Adjusted Quarterly Return'!C$7</f>
        <v>-3.2662278751046103E-3</v>
      </c>
      <c r="D90" s="103">
        <f>'Quarterly Return'!D94-'Adjusted Quarterly Return'!D$7</f>
        <v>0.17617524227606482</v>
      </c>
      <c r="E90" s="103">
        <f>'Quarterly Return'!E94-'Adjusted Quarterly Return'!E$7</f>
        <v>-2.1781340735257768E-2</v>
      </c>
      <c r="F90" s="103">
        <f>'Quarterly Return'!F94-'Adjusted Quarterly Return'!F$7</f>
        <v>0.17546888355023388</v>
      </c>
      <c r="G90" s="103">
        <f>'Quarterly Return'!G94-'Adjusted Quarterly Return'!G$7</f>
        <v>-0.31154244936539977</v>
      </c>
      <c r="H90" s="103">
        <f>'Quarterly Return'!H94-'Adjusted Quarterly Return'!H$7</f>
        <v>6.0912380728619847E-2</v>
      </c>
      <c r="I90" s="103">
        <f>'Quarterly Return'!I94-'Adjusted Quarterly Return'!I$7</f>
        <v>0.16722102761685523</v>
      </c>
      <c r="J90" s="103">
        <f>'Quarterly Return'!J94-'Adjusted Quarterly Return'!J$7</f>
        <v>-3.3823350360338428E-2</v>
      </c>
      <c r="K90" s="103">
        <f>'Quarterly Return'!K94-'Adjusted Quarterly Return'!K$7</f>
        <v>-2.6978747474661877E-2</v>
      </c>
      <c r="L90" s="103">
        <f>'Quarterly Return'!L94-'Adjusted Quarterly Return'!L$7</f>
        <v>6.1149434898985638E-3</v>
      </c>
      <c r="M90" s="175" t="s">
        <v>220</v>
      </c>
      <c r="N90" s="105">
        <f t="shared" si="69"/>
        <v>16.426047956542295</v>
      </c>
      <c r="O90" s="105">
        <f t="shared" si="70"/>
        <v>10.901427277987853</v>
      </c>
      <c r="P90" s="105">
        <f t="shared" si="71"/>
        <v>5.564896374049539</v>
      </c>
      <c r="Q90" s="105">
        <f t="shared" si="72"/>
        <v>7.4314852067279604</v>
      </c>
      <c r="R90" s="105">
        <f t="shared" si="73"/>
        <v>0</v>
      </c>
      <c r="S90" s="105">
        <f t="shared" si="74"/>
        <v>0.21947769769315481</v>
      </c>
      <c r="T90" s="105">
        <f t="shared" si="75"/>
        <v>3.0951710878197933</v>
      </c>
      <c r="U90" s="105">
        <f t="shared" si="76"/>
        <v>9.2662478506702879</v>
      </c>
      <c r="V90" s="105">
        <f t="shared" si="77"/>
        <v>3.2019662755371217</v>
      </c>
      <c r="W90" s="105">
        <f t="shared" si="78"/>
        <v>2.1182472167174731</v>
      </c>
      <c r="X90" s="105">
        <f t="shared" si="79"/>
        <v>0.95314814891136235</v>
      </c>
      <c r="Y90" s="87">
        <f t="shared" si="58"/>
        <v>19.286353365687091</v>
      </c>
      <c r="Z90" s="87">
        <f t="shared" si="59"/>
        <v>10.865820732334065</v>
      </c>
      <c r="AA90" s="87">
        <f t="shared" si="60"/>
        <v>6.5452933409889109</v>
      </c>
      <c r="AB90" s="87">
        <f t="shared" si="61"/>
        <v>7.2696174952711914</v>
      </c>
      <c r="AC90" s="87">
        <f t="shared" si="62"/>
        <v>0</v>
      </c>
      <c r="AD90" s="87">
        <f t="shared" si="63"/>
        <v>0.15110107817275062</v>
      </c>
      <c r="AE90" s="87">
        <f t="shared" si="64"/>
        <v>3.2837053275412891</v>
      </c>
      <c r="AF90" s="87">
        <f t="shared" si="65"/>
        <v>10.81575933841185</v>
      </c>
      <c r="AG90" s="87">
        <f t="shared" si="66"/>
        <v>3.0936650483576416</v>
      </c>
      <c r="AH90" s="87">
        <f t="shared" si="67"/>
        <v>2.0610995599687469</v>
      </c>
      <c r="AI90" s="87">
        <f t="shared" si="68"/>
        <v>0.95897659597945684</v>
      </c>
      <c r="AJ90" s="87">
        <f t="shared" si="80"/>
        <v>0</v>
      </c>
      <c r="AK90" s="87">
        <f t="shared" si="81"/>
        <v>0</v>
      </c>
      <c r="AL90" s="87">
        <f t="shared" si="82"/>
        <v>64.331391882712992</v>
      </c>
      <c r="AM90" s="270">
        <f t="shared" si="83"/>
        <v>8.7080786233010521E-2</v>
      </c>
      <c r="AN90" s="105">
        <v>7.2294287212508301E-2</v>
      </c>
      <c r="AP90" s="87">
        <v>7.9807686922560572E-2</v>
      </c>
      <c r="AR90" s="87">
        <v>8.7080786233010521E-2</v>
      </c>
      <c r="AT90" s="87">
        <v>7.229428713728181E-2</v>
      </c>
      <c r="AV90" s="87">
        <v>7.2294287154311743E-2</v>
      </c>
      <c r="AX90" s="87">
        <v>7.1587603636506181E-2</v>
      </c>
      <c r="AZ90" s="87">
        <v>7.1587603636506181E-2</v>
      </c>
      <c r="BB90" s="87">
        <v>7.229428713728181E-2</v>
      </c>
      <c r="BC90" s="87"/>
      <c r="BD90" s="87">
        <v>7.229428713728181E-2</v>
      </c>
      <c r="BE90" s="87"/>
      <c r="BF90" s="87">
        <v>7.229428718604991E-2</v>
      </c>
      <c r="BG90" s="87"/>
      <c r="BH90" s="87">
        <v>7.2294287154311743E-2</v>
      </c>
      <c r="BI90" s="87"/>
      <c r="BJ90" s="87">
        <v>7.2294287212508523E-2</v>
      </c>
      <c r="BK90" s="87"/>
      <c r="BL90" s="87">
        <v>7.2294287212508523E-2</v>
      </c>
      <c r="BM90" s="87"/>
      <c r="BN90" s="87">
        <v>8.7080786233010743E-2</v>
      </c>
      <c r="BO90" s="87"/>
      <c r="BP90" s="87">
        <v>0.10014818019489913</v>
      </c>
      <c r="BQ90" s="87"/>
      <c r="BR90" s="87">
        <v>8.1709725605324524E-2</v>
      </c>
      <c r="BS90" s="87"/>
      <c r="BT90" s="87">
        <v>8.1709725605324079E-2</v>
      </c>
      <c r="BU90" s="87"/>
      <c r="BV90" s="87">
        <v>8.1709725605324079E-2</v>
      </c>
      <c r="BW90" s="87"/>
      <c r="BX90" s="87">
        <v>8.1709725605324079E-2</v>
      </c>
      <c r="BY90" s="87"/>
      <c r="BZ90" s="87">
        <v>7.8989540213010301E-2</v>
      </c>
      <c r="CA90" s="87"/>
      <c r="CB90" s="87">
        <v>7.8989540213010301E-2</v>
      </c>
      <c r="CC90" s="87"/>
      <c r="CD90" s="87">
        <v>0.10295922891888787</v>
      </c>
      <c r="CE90" s="87"/>
      <c r="CF90" s="87"/>
    </row>
    <row r="91" spans="1:84">
      <c r="A91" s="2">
        <v>39262</v>
      </c>
      <c r="B91" s="103">
        <f>'Quarterly Return'!B95-'Adjusted Quarterly Return'!B$7</f>
        <v>0.22862803908442142</v>
      </c>
      <c r="C91" s="103">
        <f>'Quarterly Return'!C95-'Adjusted Quarterly Return'!C$7</f>
        <v>-6.4727594434560498E-2</v>
      </c>
      <c r="D91" s="103">
        <f>'Quarterly Return'!D95-'Adjusted Quarterly Return'!D$7</f>
        <v>0.24045318372346922</v>
      </c>
      <c r="E91" s="103">
        <f>'Quarterly Return'!E95-'Adjusted Quarterly Return'!E$7</f>
        <v>-0.13512145601357212</v>
      </c>
      <c r="F91" s="103">
        <f>'Quarterly Return'!F95-'Adjusted Quarterly Return'!F$7</f>
        <v>0.11579092574995638</v>
      </c>
      <c r="G91" s="103">
        <f>'Quarterly Return'!G95-'Adjusted Quarterly Return'!G$7</f>
        <v>-0.10827399715146822</v>
      </c>
      <c r="H91" s="103">
        <f>'Quarterly Return'!H95-'Adjusted Quarterly Return'!H$7</f>
        <v>7.4866672475250279E-2</v>
      </c>
      <c r="I91" s="103">
        <f>'Quarterly Return'!I95-'Adjusted Quarterly Return'!I$7</f>
        <v>8.24599873192641E-2</v>
      </c>
      <c r="J91" s="103">
        <f>'Quarterly Return'!J95-'Adjusted Quarterly Return'!J$7</f>
        <v>-3.897005134027573E-2</v>
      </c>
      <c r="K91" s="103">
        <f>'Quarterly Return'!K95-'Adjusted Quarterly Return'!K$7</f>
        <v>-3.3609778512695851E-2</v>
      </c>
      <c r="L91" s="103">
        <f>'Quarterly Return'!L95-'Adjusted Quarterly Return'!L$7</f>
        <v>7.3073556329472239E-3</v>
      </c>
      <c r="M91" s="175" t="s">
        <v>210</v>
      </c>
      <c r="N91" s="105">
        <f t="shared" si="69"/>
        <v>16.747823552617543</v>
      </c>
      <c r="O91" s="105">
        <f t="shared" si="70"/>
        <v>14.199752371602392</v>
      </c>
      <c r="P91" s="105">
        <f t="shared" si="71"/>
        <v>6.0253872375026729</v>
      </c>
      <c r="Q91" s="105">
        <f t="shared" si="72"/>
        <v>6.6657944448334705</v>
      </c>
      <c r="R91" s="105">
        <f t="shared" si="73"/>
        <v>0</v>
      </c>
      <c r="S91" s="105">
        <f t="shared" si="74"/>
        <v>0.74953851848858222</v>
      </c>
      <c r="T91" s="105">
        <f t="shared" si="75"/>
        <v>3.8673788979354549</v>
      </c>
      <c r="U91" s="105">
        <f t="shared" si="76"/>
        <v>6.7554707323164882</v>
      </c>
      <c r="V91" s="105">
        <f t="shared" si="77"/>
        <v>4.8417190065962021</v>
      </c>
      <c r="W91" s="105">
        <f t="shared" si="78"/>
        <v>3.1918992831669684</v>
      </c>
      <c r="X91" s="105">
        <f t="shared" si="79"/>
        <v>1.2866278376542599</v>
      </c>
      <c r="Y91" s="87">
        <f t="shared" si="58"/>
        <v>20.576845610384382</v>
      </c>
      <c r="Z91" s="87">
        <f t="shared" si="59"/>
        <v>13.280636559022124</v>
      </c>
      <c r="AA91" s="87">
        <f t="shared" si="60"/>
        <v>7.4742107819269492</v>
      </c>
      <c r="AB91" s="87">
        <f t="shared" si="61"/>
        <v>5.7651025939603917</v>
      </c>
      <c r="AC91" s="87">
        <f t="shared" si="62"/>
        <v>0</v>
      </c>
      <c r="AD91" s="87">
        <f t="shared" si="63"/>
        <v>0.66838298707283372</v>
      </c>
      <c r="AE91" s="87">
        <f t="shared" si="64"/>
        <v>4.1569166872248831</v>
      </c>
      <c r="AF91" s="87">
        <f t="shared" si="65"/>
        <v>7.3125267632389663</v>
      </c>
      <c r="AG91" s="87">
        <f t="shared" si="66"/>
        <v>4.653036968333959</v>
      </c>
      <c r="AH91" s="87">
        <f t="shared" si="67"/>
        <v>3.0846202552248938</v>
      </c>
      <c r="AI91" s="87">
        <f t="shared" si="68"/>
        <v>1.2960296848312496</v>
      </c>
      <c r="AJ91" s="87">
        <f t="shared" si="80"/>
        <v>15.445095146178776</v>
      </c>
      <c r="AK91" s="87">
        <f t="shared" si="81"/>
        <v>5.1479016241989535E-2</v>
      </c>
      <c r="AL91" s="87">
        <f t="shared" si="82"/>
        <v>68.216829874978657</v>
      </c>
      <c r="AM91" s="270">
        <f t="shared" si="83"/>
        <v>6.0397231873196233E-2</v>
      </c>
      <c r="AN91" s="105">
        <v>6.0782888228492427E-2</v>
      </c>
      <c r="AP91" s="87">
        <v>7.8518910159500077E-2</v>
      </c>
      <c r="AR91" s="87">
        <v>6.0397231873196233E-2</v>
      </c>
      <c r="AT91" s="87">
        <v>6.0782888228491538E-2</v>
      </c>
      <c r="AV91" s="87">
        <v>6.078288822849176E-2</v>
      </c>
      <c r="AX91" s="87">
        <v>6.0782881894735352E-2</v>
      </c>
      <c r="AZ91" s="87">
        <v>6.0782881894735352E-2</v>
      </c>
      <c r="BB91" s="87">
        <v>6.0782888228491538E-2</v>
      </c>
      <c r="BC91" s="87"/>
      <c r="BD91" s="87">
        <v>6.078288822849176E-2</v>
      </c>
      <c r="BE91" s="87"/>
      <c r="BF91" s="87">
        <v>6.078288822849176E-2</v>
      </c>
      <c r="BG91" s="87"/>
      <c r="BH91" s="87">
        <v>6.0782888228491316E-2</v>
      </c>
      <c r="BI91" s="87"/>
      <c r="BJ91" s="87">
        <v>6.0782888228492205E-2</v>
      </c>
      <c r="BK91" s="87"/>
      <c r="BL91" s="87">
        <v>6.0782888228492205E-2</v>
      </c>
      <c r="BM91" s="87"/>
      <c r="BN91" s="87">
        <v>8.1393534803428702E-2</v>
      </c>
      <c r="BO91" s="87"/>
      <c r="BP91" s="87">
        <v>6.1203206371228003E-2</v>
      </c>
      <c r="BQ91" s="87"/>
      <c r="BR91" s="87">
        <v>7.0439496653912137E-2</v>
      </c>
      <c r="BS91" s="87"/>
      <c r="BT91" s="87">
        <v>7.0439496653912137E-2</v>
      </c>
      <c r="BU91" s="87"/>
      <c r="BV91" s="87">
        <v>7.0439496653912359E-2</v>
      </c>
      <c r="BW91" s="87"/>
      <c r="BX91" s="87">
        <v>7.0439496653912359E-2</v>
      </c>
      <c r="BY91" s="87"/>
      <c r="BZ91" s="87">
        <v>6.772502483245324E-2</v>
      </c>
      <c r="CA91" s="87"/>
      <c r="CB91" s="87">
        <v>6.772502483245324E-2</v>
      </c>
      <c r="CC91" s="87"/>
      <c r="CD91" s="87">
        <v>0.12235491932144993</v>
      </c>
      <c r="CE91" s="87"/>
      <c r="CF91" s="87"/>
    </row>
    <row r="92" spans="1:84">
      <c r="A92" s="61">
        <v>39353</v>
      </c>
      <c r="B92" s="103">
        <f>'Quarterly Return'!B96-'Adjusted Quarterly Return'!B$7</f>
        <v>6.6452766989408274E-2</v>
      </c>
      <c r="C92" s="103">
        <f>'Quarterly Return'!C96-'Adjusted Quarterly Return'!C$7</f>
        <v>-0.10727039876503192</v>
      </c>
      <c r="D92" s="103">
        <f>'Quarterly Return'!D96-'Adjusted Quarterly Return'!D$7</f>
        <v>0.1575013135527715</v>
      </c>
      <c r="E92" s="103">
        <f>'Quarterly Return'!E96-'Adjusted Quarterly Return'!E$7</f>
        <v>-0.29289895372740188</v>
      </c>
      <c r="F92" s="103">
        <f>'Quarterly Return'!F96-'Adjusted Quarterly Return'!F$7</f>
        <v>-0.16329919545195631</v>
      </c>
      <c r="G92" s="103">
        <f>'Quarterly Return'!G96-'Adjusted Quarterly Return'!G$7</f>
        <v>0.12501485664770962</v>
      </c>
      <c r="H92" s="103">
        <f>'Quarterly Return'!H96-'Adjusted Quarterly Return'!H$7</f>
        <v>8.7822400717129573E-2</v>
      </c>
      <c r="I92" s="103">
        <f>'Quarterly Return'!I96-'Adjusted Quarterly Return'!I$7</f>
        <v>3.0205541147159481E-2</v>
      </c>
      <c r="J92" s="103">
        <f>'Quarterly Return'!J96-'Adjusted Quarterly Return'!J$7</f>
        <v>-3.9074186683545314E-2</v>
      </c>
      <c r="K92" s="103">
        <f>'Quarterly Return'!K96-'Adjusted Quarterly Return'!K$7</f>
        <v>-1.7883699361357794E-2</v>
      </c>
      <c r="L92" s="103">
        <f>'Quarterly Return'!L96-'Adjusted Quarterly Return'!L$7</f>
        <v>9.1881993763344855E-3</v>
      </c>
      <c r="M92" s="175" t="s">
        <v>220</v>
      </c>
      <c r="N92" s="105">
        <f t="shared" si="69"/>
        <v>20.576845610384382</v>
      </c>
      <c r="O92" s="105">
        <f t="shared" si="70"/>
        <v>13.280636559022124</v>
      </c>
      <c r="P92" s="105">
        <f t="shared" si="71"/>
        <v>7.4742107819269492</v>
      </c>
      <c r="Q92" s="105">
        <f t="shared" si="72"/>
        <v>5.7651025939603917</v>
      </c>
      <c r="R92" s="105">
        <f t="shared" si="73"/>
        <v>0</v>
      </c>
      <c r="S92" s="105">
        <f t="shared" si="74"/>
        <v>0.66838298707283372</v>
      </c>
      <c r="T92" s="105">
        <f t="shared" si="75"/>
        <v>4.1569166872248831</v>
      </c>
      <c r="U92" s="105">
        <f t="shared" si="76"/>
        <v>7.3125267632389663</v>
      </c>
      <c r="V92" s="105">
        <f t="shared" si="77"/>
        <v>4.653036968333959</v>
      </c>
      <c r="W92" s="105">
        <f t="shared" si="78"/>
        <v>3.0846202552248938</v>
      </c>
      <c r="X92" s="105">
        <f t="shared" si="79"/>
        <v>1.2960296848312496</v>
      </c>
      <c r="Y92" s="87">
        <f t="shared" si="58"/>
        <v>21.944233937108287</v>
      </c>
      <c r="Z92" s="87">
        <f t="shared" si="59"/>
        <v>11.85601737948236</v>
      </c>
      <c r="AA92" s="87">
        <f t="shared" si="60"/>
        <v>8.6514087978507312</v>
      </c>
      <c r="AB92" s="87">
        <f t="shared" si="61"/>
        <v>4.0765100760582627</v>
      </c>
      <c r="AC92" s="87">
        <f t="shared" si="62"/>
        <v>0</v>
      </c>
      <c r="AD92" s="87">
        <f t="shared" si="63"/>
        <v>0.75194079038751194</v>
      </c>
      <c r="AE92" s="87">
        <f t="shared" si="64"/>
        <v>4.5219870902780697</v>
      </c>
      <c r="AF92" s="87">
        <f t="shared" si="65"/>
        <v>7.5334055912756863</v>
      </c>
      <c r="AG92" s="87">
        <f t="shared" si="66"/>
        <v>4.4712233331878402</v>
      </c>
      <c r="AH92" s="87">
        <f t="shared" si="67"/>
        <v>3.0294558339364972</v>
      </c>
      <c r="AI92" s="87">
        <f t="shared" si="68"/>
        <v>1.3079378639731272</v>
      </c>
      <c r="AJ92" s="87">
        <f t="shared" si="80"/>
        <v>0</v>
      </c>
      <c r="AK92" s="87">
        <f t="shared" si="81"/>
        <v>0</v>
      </c>
      <c r="AL92" s="87">
        <f t="shared" si="82"/>
        <v>68.144120693538369</v>
      </c>
      <c r="AM92" s="270">
        <f t="shared" si="83"/>
        <v>-1.065854006607192E-3</v>
      </c>
      <c r="AN92" s="105">
        <v>-1.6210180885018133E-2</v>
      </c>
      <c r="AP92" s="87">
        <v>7.6342943291676235E-3</v>
      </c>
      <c r="AR92" s="87">
        <v>-1.065854006607192E-3</v>
      </c>
      <c r="AT92" s="87">
        <v>-1.6210180885018022E-2</v>
      </c>
      <c r="AV92" s="87">
        <v>-1.62101808850178E-2</v>
      </c>
      <c r="AX92" s="87">
        <v>-1.6210180887374359E-2</v>
      </c>
      <c r="AZ92" s="87">
        <v>-1.6210180887374359E-2</v>
      </c>
      <c r="BB92" s="87">
        <v>-1.6210180885017911E-2</v>
      </c>
      <c r="BC92" s="87"/>
      <c r="BD92" s="87">
        <v>-1.6210180885017911E-2</v>
      </c>
      <c r="BE92" s="87"/>
      <c r="BF92" s="87">
        <v>-1.6210180885018133E-2</v>
      </c>
      <c r="BG92" s="87"/>
      <c r="BH92" s="87">
        <v>-1.6210180885018133E-2</v>
      </c>
      <c r="BI92" s="87"/>
      <c r="BJ92" s="87">
        <v>-1.62101808850178E-2</v>
      </c>
      <c r="BK92" s="87"/>
      <c r="BL92" s="87">
        <v>-1.62101808850178E-2</v>
      </c>
      <c r="BM92" s="87"/>
      <c r="BN92" s="87">
        <v>-1.6744186590931132E-2</v>
      </c>
      <c r="BO92" s="87"/>
      <c r="BP92" s="87">
        <v>-2.1108968267891659E-2</v>
      </c>
      <c r="BQ92" s="87"/>
      <c r="BR92" s="87">
        <v>7.5306400914327831E-3</v>
      </c>
      <c r="BS92" s="87"/>
      <c r="BT92" s="87">
        <v>7.5306400914327831E-3</v>
      </c>
      <c r="BU92" s="87"/>
      <c r="BV92" s="87">
        <v>7.530640091432339E-3</v>
      </c>
      <c r="BW92" s="87"/>
      <c r="BX92" s="87">
        <v>7.530640091432339E-3</v>
      </c>
      <c r="BY92" s="87"/>
      <c r="BZ92" s="87">
        <v>6.659176462036509E-3</v>
      </c>
      <c r="CA92" s="87"/>
      <c r="CB92" s="87">
        <v>6.659176462036509E-3</v>
      </c>
      <c r="CC92" s="87"/>
      <c r="CD92" s="87">
        <v>2.7683162213505197E-2</v>
      </c>
      <c r="CE92" s="87"/>
      <c r="CF92" s="87"/>
    </row>
    <row r="93" spans="1:84">
      <c r="A93" s="2">
        <v>39447</v>
      </c>
      <c r="B93" s="103">
        <f>'Quarterly Return'!B97-'Adjusted Quarterly Return'!B$7</f>
        <v>-0.16971531732283263</v>
      </c>
      <c r="C93" s="103">
        <f>'Quarterly Return'!C97-'Adjusted Quarterly Return'!C$7</f>
        <v>-0.23030630788542711</v>
      </c>
      <c r="D93" s="103">
        <f>'Quarterly Return'!D97-'Adjusted Quarterly Return'!D$7</f>
        <v>-2.0826587657150425E-2</v>
      </c>
      <c r="E93" s="103">
        <f>'Quarterly Return'!E97-'Adjusted Quarterly Return'!E$7</f>
        <v>-0.36116407438035375</v>
      </c>
      <c r="F93" s="103">
        <f>'Quarterly Return'!F97-'Adjusted Quarterly Return'!F$7</f>
        <v>-0.34213964219626508</v>
      </c>
      <c r="G93" s="103">
        <f>'Quarterly Return'!G97-'Adjusted Quarterly Return'!G$7</f>
        <v>0.16412174313422789</v>
      </c>
      <c r="H93" s="103">
        <f>'Quarterly Return'!H97-'Adjusted Quarterly Return'!H$7</f>
        <v>5.1572086389751776E-2</v>
      </c>
      <c r="I93" s="103">
        <f>'Quarterly Return'!I97-'Adjusted Quarterly Return'!I$7</f>
        <v>-8.1009491148783253E-3</v>
      </c>
      <c r="J93" s="103">
        <f>'Quarterly Return'!J97-'Adjusted Quarterly Return'!J$7</f>
        <v>-3.0798483264976778E-2</v>
      </c>
      <c r="K93" s="103">
        <f>'Quarterly Return'!K97-'Adjusted Quarterly Return'!K$7</f>
        <v>-4.0565085085597502E-3</v>
      </c>
      <c r="L93" s="103">
        <f>'Quarterly Return'!L97-'Adjusted Quarterly Return'!L$7</f>
        <v>1.1743237219883532E-2</v>
      </c>
      <c r="M93" s="175" t="s">
        <v>220</v>
      </c>
      <c r="N93" s="105">
        <f t="shared" si="69"/>
        <v>21.944233937108287</v>
      </c>
      <c r="O93" s="105">
        <f t="shared" si="70"/>
        <v>11.85601737948236</v>
      </c>
      <c r="P93" s="105">
        <f t="shared" si="71"/>
        <v>8.6514087978507312</v>
      </c>
      <c r="Q93" s="105">
        <f t="shared" si="72"/>
        <v>4.0765100760582627</v>
      </c>
      <c r="R93" s="105">
        <f t="shared" si="73"/>
        <v>0</v>
      </c>
      <c r="S93" s="105">
        <f t="shared" si="74"/>
        <v>0.75194079038751194</v>
      </c>
      <c r="T93" s="105">
        <f t="shared" si="75"/>
        <v>4.5219870902780697</v>
      </c>
      <c r="U93" s="105">
        <f t="shared" si="76"/>
        <v>7.5334055912756863</v>
      </c>
      <c r="V93" s="105">
        <f t="shared" si="77"/>
        <v>4.4712233331878402</v>
      </c>
      <c r="W93" s="105">
        <f t="shared" si="78"/>
        <v>3.0294558339364972</v>
      </c>
      <c r="X93" s="105">
        <f t="shared" si="79"/>
        <v>1.3079378639731272</v>
      </c>
      <c r="Y93" s="87">
        <f t="shared" si="58"/>
        <v>18.219961311065482</v>
      </c>
      <c r="Z93" s="87">
        <f t="shared" si="59"/>
        <v>9.1255017905883218</v>
      </c>
      <c r="AA93" s="87">
        <f t="shared" si="60"/>
        <v>8.4712294741644509</v>
      </c>
      <c r="AB93" s="87">
        <f t="shared" si="61"/>
        <v>2.6042210877364949</v>
      </c>
      <c r="AC93" s="87">
        <f t="shared" si="62"/>
        <v>0</v>
      </c>
      <c r="AD93" s="87">
        <f t="shared" si="63"/>
        <v>0.87535062363963945</v>
      </c>
      <c r="AE93" s="87">
        <f t="shared" si="64"/>
        <v>4.7551953991512326</v>
      </c>
      <c r="AF93" s="87">
        <f t="shared" si="65"/>
        <v>7.4723778559190217</v>
      </c>
      <c r="AG93" s="87">
        <f t="shared" si="66"/>
        <v>4.3335164361866809</v>
      </c>
      <c r="AH93" s="87">
        <f t="shared" si="67"/>
        <v>3.0171668205698277</v>
      </c>
      <c r="AI93" s="87">
        <f t="shared" si="68"/>
        <v>1.3232972885786314</v>
      </c>
      <c r="AJ93" s="87">
        <f t="shared" si="80"/>
        <v>0</v>
      </c>
      <c r="AK93" s="87">
        <f t="shared" si="81"/>
        <v>0</v>
      </c>
      <c r="AL93" s="87">
        <f t="shared" si="82"/>
        <v>60.197818087599785</v>
      </c>
      <c r="AM93" s="270">
        <f t="shared" si="83"/>
        <v>-0.11661024494945282</v>
      </c>
      <c r="AN93" s="105">
        <v>-0.13297223939752567</v>
      </c>
      <c r="AP93" s="87">
        <v>-0.13357664287189919</v>
      </c>
      <c r="AR93" s="87">
        <v>-0.11661024494945282</v>
      </c>
      <c r="AT93" s="87">
        <v>-0.13297223939752578</v>
      </c>
      <c r="AV93" s="87">
        <v>-0.13297223939752567</v>
      </c>
      <c r="AX93" s="87">
        <v>-0.132972239397527</v>
      </c>
      <c r="AZ93" s="87">
        <v>-0.13297223939752711</v>
      </c>
      <c r="BB93" s="87">
        <v>-0.13297223939752578</v>
      </c>
      <c r="BC93" s="87"/>
      <c r="BD93" s="87">
        <v>-0.13297223939752578</v>
      </c>
      <c r="BE93" s="87"/>
      <c r="BF93" s="87">
        <v>-0.13297223939752578</v>
      </c>
      <c r="BG93" s="87"/>
      <c r="BH93" s="87">
        <v>-0.13297223939752567</v>
      </c>
      <c r="BI93" s="87"/>
      <c r="BJ93" s="87">
        <v>-0.13297223939752589</v>
      </c>
      <c r="BK93" s="87"/>
      <c r="BL93" s="87">
        <v>-0.13297223939752578</v>
      </c>
      <c r="BM93" s="87"/>
      <c r="BN93" s="87">
        <v>-0.13297251756346706</v>
      </c>
      <c r="BO93" s="87"/>
      <c r="BP93" s="87">
        <v>-0.10944818030186643</v>
      </c>
      <c r="BQ93" s="87"/>
      <c r="BR93" s="87">
        <v>-7.8564096113472592E-2</v>
      </c>
      <c r="BS93" s="87"/>
      <c r="BT93" s="87">
        <v>-7.856409611347237E-2</v>
      </c>
      <c r="BU93" s="87"/>
      <c r="BV93" s="87">
        <v>-7.8564096113472481E-2</v>
      </c>
      <c r="BW93" s="87"/>
      <c r="BX93" s="87">
        <v>-7.8564096113472481E-2</v>
      </c>
      <c r="BY93" s="87"/>
      <c r="BZ93" s="87">
        <v>-7.6774967223044888E-2</v>
      </c>
      <c r="CA93" s="87"/>
      <c r="CB93" s="87">
        <v>-7.6774967223044888E-2</v>
      </c>
      <c r="CC93" s="87"/>
      <c r="CD93" s="87">
        <v>-0.12504145440190007</v>
      </c>
      <c r="CE93" s="87"/>
      <c r="CF93" s="87"/>
    </row>
    <row r="94" spans="1:84">
      <c r="A94" s="2">
        <v>39538</v>
      </c>
      <c r="B94" s="103">
        <f>'Quarterly Return'!B98-'Adjusted Quarterly Return'!B$7</f>
        <v>-0.22338944933028548</v>
      </c>
      <c r="C94" s="103">
        <f>'Quarterly Return'!C98-'Adjusted Quarterly Return'!C$7</f>
        <v>-0.29673016952972658</v>
      </c>
      <c r="D94" s="103">
        <f>'Quarterly Return'!D98-'Adjusted Quarterly Return'!D$7</f>
        <v>-0.17036054262548819</v>
      </c>
      <c r="E94" s="103">
        <f>'Quarterly Return'!E98-'Adjusted Quarterly Return'!E$7</f>
        <v>-0.37875290425210634</v>
      </c>
      <c r="F94" s="103">
        <f>'Quarterly Return'!F98-'Adjusted Quarterly Return'!F$7</f>
        <v>-0.47329901342037423</v>
      </c>
      <c r="G94" s="103">
        <f>'Quarterly Return'!G98-'Adjusted Quarterly Return'!G$7</f>
        <v>0.49315623809055742</v>
      </c>
      <c r="H94" s="103">
        <f>'Quarterly Return'!H98-'Adjusted Quarterly Return'!H$7</f>
        <v>7.3565704488668643E-2</v>
      </c>
      <c r="I94" s="103">
        <f>'Quarterly Return'!I98-'Adjusted Quarterly Return'!I$7</f>
        <v>-0.12125482811590491</v>
      </c>
      <c r="J94" s="103">
        <f>'Quarterly Return'!J98-'Adjusted Quarterly Return'!J$7</f>
        <v>-2.9495558298360675E-2</v>
      </c>
      <c r="K94" s="103">
        <f>'Quarterly Return'!K98-'Adjusted Quarterly Return'!K$7</f>
        <v>-5.1065446714295554E-3</v>
      </c>
      <c r="L94" s="103">
        <f>'Quarterly Return'!L98-'Adjusted Quarterly Return'!L$7</f>
        <v>1.5279436296807572E-2</v>
      </c>
      <c r="M94" s="175" t="s">
        <v>220</v>
      </c>
      <c r="N94" s="105">
        <f t="shared" si="69"/>
        <v>18.219961311065482</v>
      </c>
      <c r="O94" s="105">
        <f t="shared" si="70"/>
        <v>9.1255017905883218</v>
      </c>
      <c r="P94" s="105">
        <f t="shared" si="71"/>
        <v>8.4712294741644509</v>
      </c>
      <c r="Q94" s="105">
        <f t="shared" si="72"/>
        <v>2.6042210877364949</v>
      </c>
      <c r="R94" s="105">
        <f t="shared" si="73"/>
        <v>0</v>
      </c>
      <c r="S94" s="105">
        <f t="shared" si="74"/>
        <v>0.87535062363963945</v>
      </c>
      <c r="T94" s="105">
        <f t="shared" si="75"/>
        <v>4.7551953991512326</v>
      </c>
      <c r="U94" s="105">
        <f t="shared" si="76"/>
        <v>7.4723778559190217</v>
      </c>
      <c r="V94" s="105">
        <f t="shared" si="77"/>
        <v>4.3335164361866809</v>
      </c>
      <c r="W94" s="105">
        <f t="shared" si="78"/>
        <v>3.0171668205698277</v>
      </c>
      <c r="X94" s="105">
        <f t="shared" si="79"/>
        <v>1.3232972885786314</v>
      </c>
      <c r="Y94" s="87">
        <f t="shared" si="58"/>
        <v>14.149814186967458</v>
      </c>
      <c r="Z94" s="87">
        <f t="shared" si="59"/>
        <v>6.4176900972232254</v>
      </c>
      <c r="AA94" s="87">
        <f t="shared" si="60"/>
        <v>7.0280662242407663</v>
      </c>
      <c r="AB94" s="87">
        <f t="shared" si="61"/>
        <v>1.6178647874417182</v>
      </c>
      <c r="AC94" s="87">
        <f t="shared" si="62"/>
        <v>0</v>
      </c>
      <c r="AD94" s="87">
        <f t="shared" si="63"/>
        <v>1.3070352442039874</v>
      </c>
      <c r="AE94" s="87">
        <f t="shared" si="64"/>
        <v>5.1050146986710692</v>
      </c>
      <c r="AF94" s="87">
        <f t="shared" si="65"/>
        <v>6.5663159633824666</v>
      </c>
      <c r="AG94" s="87">
        <f t="shared" si="66"/>
        <v>4.2056969495062324</v>
      </c>
      <c r="AH94" s="87">
        <f t="shared" si="67"/>
        <v>3.0017595234194325</v>
      </c>
      <c r="AI94" s="87">
        <f t="shared" si="68"/>
        <v>1.3435165252012069</v>
      </c>
      <c r="AJ94" s="87">
        <f t="shared" si="80"/>
        <v>0</v>
      </c>
      <c r="AK94" s="87">
        <f t="shared" si="81"/>
        <v>0</v>
      </c>
      <c r="AL94" s="87">
        <f t="shared" si="82"/>
        <v>50.742774200257564</v>
      </c>
      <c r="AM94" s="270">
        <f t="shared" si="83"/>
        <v>-0.15706622245981161</v>
      </c>
      <c r="AN94" s="105">
        <v>-0.18410356732245736</v>
      </c>
      <c r="AP94" s="87">
        <v>-0.16356475543630256</v>
      </c>
      <c r="AR94" s="87">
        <v>-0.15706622245981161</v>
      </c>
      <c r="AT94" s="87">
        <v>-0.18410356732245758</v>
      </c>
      <c r="AV94" s="87">
        <v>-0.18410356732245736</v>
      </c>
      <c r="AX94" s="87">
        <v>-0.18410356732245736</v>
      </c>
      <c r="AZ94" s="87">
        <v>-0.18410356732245758</v>
      </c>
      <c r="BB94" s="87">
        <v>-0.18410356732245747</v>
      </c>
      <c r="BC94" s="87"/>
      <c r="BD94" s="87">
        <v>-0.18410356732245747</v>
      </c>
      <c r="BE94" s="87"/>
      <c r="BF94" s="87">
        <v>-0.18410356732245736</v>
      </c>
      <c r="BG94" s="87"/>
      <c r="BH94" s="87">
        <v>-0.18410356732245725</v>
      </c>
      <c r="BI94" s="87"/>
      <c r="BJ94" s="87">
        <v>-0.16414783292340784</v>
      </c>
      <c r="BK94" s="87"/>
      <c r="BL94" s="87">
        <v>-0.16414783292340795</v>
      </c>
      <c r="BM94" s="87"/>
      <c r="BN94" s="87">
        <v>-0.16414756475935355</v>
      </c>
      <c r="BO94" s="87"/>
      <c r="BP94" s="87">
        <v>-0.16398495595878304</v>
      </c>
      <c r="BQ94" s="87"/>
      <c r="BR94" s="87">
        <v>-0.14922642514821682</v>
      </c>
      <c r="BS94" s="87"/>
      <c r="BT94" s="87">
        <v>-0.14922642514821671</v>
      </c>
      <c r="BU94" s="87"/>
      <c r="BV94" s="87">
        <v>-0.14922642514821649</v>
      </c>
      <c r="BW94" s="87"/>
      <c r="BX94" s="87">
        <v>-0.14922642514821649</v>
      </c>
      <c r="BY94" s="87"/>
      <c r="BZ94" s="87">
        <v>-0.14638673283082904</v>
      </c>
      <c r="CA94" s="87"/>
      <c r="CB94" s="87">
        <v>-0.14638673283082904</v>
      </c>
      <c r="CC94" s="87"/>
      <c r="CD94" s="87">
        <v>-0.17822335282479029</v>
      </c>
      <c r="CE94" s="87"/>
      <c r="CF94" s="87"/>
    </row>
    <row r="95" spans="1:84">
      <c r="A95" s="2">
        <v>39629</v>
      </c>
      <c r="B95" s="103">
        <f>'Quarterly Return'!B99-'Adjusted Quarterly Return'!B$7</f>
        <v>-0.36384710360213346</v>
      </c>
      <c r="C95" s="103">
        <f>'Quarterly Return'!C99-'Adjusted Quarterly Return'!C$7</f>
        <v>-0.25630282782658959</v>
      </c>
      <c r="D95" s="103">
        <f>'Quarterly Return'!D99-'Adjusted Quarterly Return'!D$7</f>
        <v>-0.34609355286610965</v>
      </c>
      <c r="E95" s="103">
        <f>'Quarterly Return'!E99-'Adjusted Quarterly Return'!E$7</f>
        <v>-0.24402023293277736</v>
      </c>
      <c r="F95" s="103">
        <f>'Quarterly Return'!F99-'Adjusted Quarterly Return'!F$7</f>
        <v>-0.51983437021017265</v>
      </c>
      <c r="G95" s="103">
        <f>'Quarterly Return'!G99-'Adjusted Quarterly Return'!G$7</f>
        <v>0.2018911982146514</v>
      </c>
      <c r="H95" s="103">
        <f>'Quarterly Return'!H99-'Adjusted Quarterly Return'!H$7</f>
        <v>4.6757797363752546E-2</v>
      </c>
      <c r="I95" s="103">
        <f>'Quarterly Return'!I99-'Adjusted Quarterly Return'!I$7</f>
        <v>-0.12114707200510175</v>
      </c>
      <c r="J95" s="103">
        <f>'Quarterly Return'!J99-'Adjusted Quarterly Return'!J$7</f>
        <v>1.0028611952911853E-2</v>
      </c>
      <c r="K95" s="103">
        <f>'Quarterly Return'!K99-'Adjusted Quarterly Return'!K$7</f>
        <v>-1.4518481509524048E-2</v>
      </c>
      <c r="L95" s="103">
        <f>'Quarterly Return'!L99-'Adjusted Quarterly Return'!L$7</f>
        <v>1.8414260591284662E-2</v>
      </c>
      <c r="M95" s="175" t="s">
        <v>210</v>
      </c>
      <c r="N95" s="105">
        <f t="shared" si="69"/>
        <v>13.210207396501124</v>
      </c>
      <c r="O95" s="105">
        <f t="shared" si="70"/>
        <v>11.200361242073681</v>
      </c>
      <c r="P95" s="105">
        <f t="shared" si="71"/>
        <v>4.7526542658852522</v>
      </c>
      <c r="Q95" s="105">
        <f t="shared" si="72"/>
        <v>5.2577892764419953</v>
      </c>
      <c r="R95" s="105">
        <f t="shared" si="73"/>
        <v>0</v>
      </c>
      <c r="S95" s="105">
        <f t="shared" si="74"/>
        <v>0.59121468827230583</v>
      </c>
      <c r="T95" s="105">
        <f t="shared" si="75"/>
        <v>3.0504785987307912</v>
      </c>
      <c r="U95" s="105">
        <f t="shared" si="76"/>
        <v>5.3285233842188697</v>
      </c>
      <c r="V95" s="105">
        <f t="shared" si="77"/>
        <v>3.8190103945011287</v>
      </c>
      <c r="W95" s="105">
        <f t="shared" si="78"/>
        <v>2.5176794696280869</v>
      </c>
      <c r="X95" s="105">
        <f t="shared" si="79"/>
        <v>1.0148554840051514</v>
      </c>
      <c r="Y95" s="87">
        <f t="shared" si="58"/>
        <v>8.4037116973007091</v>
      </c>
      <c r="Z95" s="87">
        <f t="shared" si="59"/>
        <v>8.3296769830508648</v>
      </c>
      <c r="AA95" s="87">
        <f t="shared" si="60"/>
        <v>3.1077912654607531</v>
      </c>
      <c r="AB95" s="87">
        <f t="shared" si="61"/>
        <v>3.9747823124931605</v>
      </c>
      <c r="AC95" s="87">
        <f t="shared" si="62"/>
        <v>0</v>
      </c>
      <c r="AD95" s="87">
        <f t="shared" si="63"/>
        <v>0.71057573008970332</v>
      </c>
      <c r="AE95" s="87">
        <f t="shared" si="64"/>
        <v>3.1931122589127092</v>
      </c>
      <c r="AF95" s="87">
        <f t="shared" si="65"/>
        <v>4.6829883781100374</v>
      </c>
      <c r="AG95" s="87">
        <f t="shared" si="66"/>
        <v>3.8573097677917172</v>
      </c>
      <c r="AH95" s="87">
        <f t="shared" si="67"/>
        <v>2.4811265868013832</v>
      </c>
      <c r="AI95" s="87">
        <f t="shared" si="68"/>
        <v>1.0335432973501166</v>
      </c>
      <c r="AJ95" s="87">
        <f t="shared" si="80"/>
        <v>16.845191267700642</v>
      </c>
      <c r="AK95" s="87">
        <f t="shared" si="81"/>
        <v>5.226153300930312E-2</v>
      </c>
      <c r="AL95" s="87">
        <f t="shared" si="82"/>
        <v>39.722356744351856</v>
      </c>
      <c r="AM95" s="270">
        <f t="shared" si="83"/>
        <v>-0.21718200531199516</v>
      </c>
      <c r="AN95" s="105">
        <v>-0.21669228141335528</v>
      </c>
      <c r="AP95" s="87">
        <v>-0.18148198445079877</v>
      </c>
      <c r="AR95" s="87">
        <v>-0.21718200531199516</v>
      </c>
      <c r="AT95" s="87">
        <v>-0.21669228141335528</v>
      </c>
      <c r="AV95" s="87">
        <v>-0.21669228141335528</v>
      </c>
      <c r="AX95" s="87">
        <v>-0.21669228141335539</v>
      </c>
      <c r="AZ95" s="87">
        <v>-0.21669228141335517</v>
      </c>
      <c r="BB95" s="87">
        <v>-0.2166922814133555</v>
      </c>
      <c r="BC95" s="87"/>
      <c r="BD95" s="87">
        <v>-0.2166922814133555</v>
      </c>
      <c r="BE95" s="87"/>
      <c r="BF95" s="87">
        <v>-0.21669228141335528</v>
      </c>
      <c r="BG95" s="87"/>
      <c r="BH95" s="87">
        <v>-0.2166922814133555</v>
      </c>
      <c r="BI95" s="87"/>
      <c r="BJ95" s="87">
        <v>-0.18148198445079855</v>
      </c>
      <c r="BK95" s="87"/>
      <c r="BL95" s="87">
        <v>-0.18148198445079866</v>
      </c>
      <c r="BM95" s="87"/>
      <c r="BN95" s="87">
        <v>-0.18148198445079911</v>
      </c>
      <c r="BO95" s="87"/>
      <c r="BP95" s="87">
        <v>-0.18210462066029109</v>
      </c>
      <c r="BQ95" s="87"/>
      <c r="BR95" s="87">
        <v>-0.20474175135165362</v>
      </c>
      <c r="BS95" s="87"/>
      <c r="BT95" s="87">
        <v>-0.20474175135165373</v>
      </c>
      <c r="BU95" s="87"/>
      <c r="BV95" s="87">
        <v>-0.20474175135165384</v>
      </c>
      <c r="BW95" s="87"/>
      <c r="BX95" s="87">
        <v>-0.20474175135165384</v>
      </c>
      <c r="BY95" s="87"/>
      <c r="BZ95" s="87">
        <v>-0.19992218400284101</v>
      </c>
      <c r="CA95" s="87"/>
      <c r="CB95" s="87">
        <v>-0.19992218400284101</v>
      </c>
      <c r="CC95" s="87"/>
      <c r="CD95" s="87">
        <v>-0.25739277539796013</v>
      </c>
      <c r="CE95" s="87"/>
      <c r="CF95" s="87"/>
    </row>
    <row r="96" spans="1:84">
      <c r="A96" s="2">
        <v>39721</v>
      </c>
      <c r="B96" s="103">
        <f>'Quarterly Return'!B100-'Adjusted Quarterly Return'!B$7</f>
        <v>-0.46841379625380342</v>
      </c>
      <c r="C96" s="103">
        <f>'Quarterly Return'!C100-'Adjusted Quarterly Return'!C$7</f>
        <v>-0.33938115234758742</v>
      </c>
      <c r="D96" s="103">
        <f>'Quarterly Return'!D100-'Adjusted Quarterly Return'!D$7</f>
        <v>-0.5080363295747401</v>
      </c>
      <c r="E96" s="103">
        <f>'Quarterly Return'!E100-'Adjusted Quarterly Return'!E$7</f>
        <v>-0.39853164844934791</v>
      </c>
      <c r="F96" s="103">
        <f>'Quarterly Return'!F100-'Adjusted Quarterly Return'!F$7</f>
        <v>-0.65447188056959715</v>
      </c>
      <c r="G96" s="103">
        <f>'Quarterly Return'!G100-'Adjusted Quarterly Return'!G$7</f>
        <v>-0.38873241707891293</v>
      </c>
      <c r="H96" s="103">
        <f>'Quarterly Return'!H100-'Adjusted Quarterly Return'!H$7</f>
        <v>8.2863430932118592E-2</v>
      </c>
      <c r="I96" s="103">
        <f>'Quarterly Return'!I100-'Adjusted Quarterly Return'!I$7</f>
        <v>-0.25184902647275476</v>
      </c>
      <c r="J96" s="103">
        <f>'Quarterly Return'!J100-'Adjusted Quarterly Return'!J$7</f>
        <v>7.5791983645804334E-2</v>
      </c>
      <c r="K96" s="103">
        <f>'Quarterly Return'!K100-'Adjusted Quarterly Return'!K$7</f>
        <v>8.1411765907604267E-3</v>
      </c>
      <c r="L96" s="103">
        <f>'Quarterly Return'!L100-'Adjusted Quarterly Return'!L$7</f>
        <v>1.7893834564554914E-2</v>
      </c>
      <c r="M96" s="175" t="s">
        <v>220</v>
      </c>
      <c r="N96" s="105">
        <f t="shared" si="69"/>
        <v>8.4037116973007091</v>
      </c>
      <c r="O96" s="105">
        <f t="shared" si="70"/>
        <v>8.3296769830508648</v>
      </c>
      <c r="P96" s="105">
        <f t="shared" si="71"/>
        <v>3.1077912654607531</v>
      </c>
      <c r="Q96" s="105">
        <f t="shared" si="72"/>
        <v>3.9747823124931605</v>
      </c>
      <c r="R96" s="105">
        <f t="shared" si="73"/>
        <v>0</v>
      </c>
      <c r="S96" s="105">
        <f t="shared" si="74"/>
        <v>0.71057573008970332</v>
      </c>
      <c r="T96" s="105">
        <f t="shared" si="75"/>
        <v>3.1931122589127092</v>
      </c>
      <c r="U96" s="105">
        <f t="shared" si="76"/>
        <v>4.6829883781100374</v>
      </c>
      <c r="V96" s="105">
        <f t="shared" si="77"/>
        <v>3.8573097677917172</v>
      </c>
      <c r="W96" s="105">
        <f t="shared" si="78"/>
        <v>2.4811265868013832</v>
      </c>
      <c r="X96" s="105">
        <f t="shared" si="79"/>
        <v>1.0335432973501166</v>
      </c>
      <c r="Y96" s="87">
        <f t="shared" si="58"/>
        <v>4.46729719854559</v>
      </c>
      <c r="Z96" s="87">
        <f t="shared" si="59"/>
        <v>5.5027416098598874</v>
      </c>
      <c r="AA96" s="87">
        <f t="shared" si="60"/>
        <v>1.5289203978716353</v>
      </c>
      <c r="AB96" s="87">
        <f t="shared" si="61"/>
        <v>2.39070576526795</v>
      </c>
      <c r="AC96" s="87">
        <f t="shared" si="62"/>
        <v>0</v>
      </c>
      <c r="AD96" s="87">
        <f t="shared" si="63"/>
        <v>0.43435190901431969</v>
      </c>
      <c r="AE96" s="87">
        <f t="shared" si="64"/>
        <v>3.4577044960376235</v>
      </c>
      <c r="AF96" s="87">
        <f t="shared" si="65"/>
        <v>3.5035823140997997</v>
      </c>
      <c r="AG96" s="87">
        <f t="shared" si="66"/>
        <v>4.1496629266289879</v>
      </c>
      <c r="AH96" s="87">
        <f t="shared" si="67"/>
        <v>2.501325876488564</v>
      </c>
      <c r="AI96" s="87">
        <f t="shared" si="68"/>
        <v>1.0520373501282043</v>
      </c>
      <c r="AJ96" s="87">
        <f t="shared" si="80"/>
        <v>0</v>
      </c>
      <c r="AK96" s="87">
        <f t="shared" si="81"/>
        <v>0</v>
      </c>
      <c r="AL96" s="87">
        <f t="shared" si="82"/>
        <v>28.988329843942562</v>
      </c>
      <c r="AM96" s="270">
        <f t="shared" si="83"/>
        <v>-0.27022633549897745</v>
      </c>
      <c r="AN96" s="105">
        <v>-0.30586026620173068</v>
      </c>
      <c r="AP96" s="87">
        <v>-0.22841209601366763</v>
      </c>
      <c r="AR96" s="87">
        <v>-0.27022633549897745</v>
      </c>
      <c r="AT96" s="87">
        <v>-0.30586026620173057</v>
      </c>
      <c r="AV96" s="87">
        <v>-0.30586026620173068</v>
      </c>
      <c r="AX96" s="87">
        <v>-0.30586026620173068</v>
      </c>
      <c r="AZ96" s="87">
        <v>-0.30586026620173068</v>
      </c>
      <c r="BB96" s="87">
        <v>-0.30586026620173068</v>
      </c>
      <c r="BC96" s="87"/>
      <c r="BD96" s="87">
        <v>-0.30586026620173057</v>
      </c>
      <c r="BE96" s="87"/>
      <c r="BF96" s="87">
        <v>-0.30586026620173068</v>
      </c>
      <c r="BG96" s="87"/>
      <c r="BH96" s="87">
        <v>-0.30586026620173068</v>
      </c>
      <c r="BI96" s="87"/>
      <c r="BJ96" s="87">
        <v>-0.22841209601366785</v>
      </c>
      <c r="BK96" s="87"/>
      <c r="BL96" s="87">
        <v>-0.22841209601366763</v>
      </c>
      <c r="BM96" s="87"/>
      <c r="BN96" s="87">
        <v>-0.22841209601366752</v>
      </c>
      <c r="BO96" s="87"/>
      <c r="BP96" s="87">
        <v>-0.26772395399984483</v>
      </c>
      <c r="BQ96" s="87"/>
      <c r="BR96" s="87">
        <v>-0.29328289612235248</v>
      </c>
      <c r="BS96" s="87"/>
      <c r="BT96" s="87">
        <v>-0.29328289612235259</v>
      </c>
      <c r="BU96" s="87"/>
      <c r="BV96" s="87">
        <v>-0.29328289612235237</v>
      </c>
      <c r="BW96" s="87"/>
      <c r="BX96" s="87">
        <v>-0.29328289612235237</v>
      </c>
      <c r="BY96" s="87"/>
      <c r="BZ96" s="87">
        <v>-0.28680646330266135</v>
      </c>
      <c r="CA96" s="87"/>
      <c r="CB96" s="87">
        <v>-0.28680646330266135</v>
      </c>
      <c r="CC96" s="87"/>
      <c r="CD96" s="87">
        <v>-0.32662835930488776</v>
      </c>
      <c r="CE96" s="87"/>
      <c r="CF96" s="87"/>
    </row>
    <row r="97" spans="1:84">
      <c r="A97" s="2">
        <v>39813</v>
      </c>
      <c r="B97" s="103">
        <f>'Quarterly Return'!B101-'Adjusted Quarterly Return'!B$7</f>
        <v>-0.36803327429819654</v>
      </c>
      <c r="C97" s="103">
        <f>'Quarterly Return'!C101-'Adjusted Quarterly Return'!C$7</f>
        <v>-0.33131093321208865</v>
      </c>
      <c r="D97" s="103">
        <f>'Quarterly Return'!D101-'Adjusted Quarterly Return'!D$7</f>
        <v>-0.4000480603757115</v>
      </c>
      <c r="E97" s="103">
        <f>'Quarterly Return'!E101-'Adjusted Quarterly Return'!E$7</f>
        <v>-0.54103254826518532</v>
      </c>
      <c r="F97" s="103">
        <f>'Quarterly Return'!F101-'Adjusted Quarterly Return'!F$7</f>
        <v>-0.66756550302489959</v>
      </c>
      <c r="G97" s="103">
        <f>'Quarterly Return'!G101-'Adjusted Quarterly Return'!G$7</f>
        <v>-0.49113497261905115</v>
      </c>
      <c r="H97" s="103">
        <f>'Quarterly Return'!H101-'Adjusted Quarterly Return'!H$7</f>
        <v>0.12127865139739449</v>
      </c>
      <c r="I97" s="103">
        <f>'Quarterly Return'!I101-'Adjusted Quarterly Return'!I$7</f>
        <v>-0.29335061062531653</v>
      </c>
      <c r="J97" s="103">
        <f>'Quarterly Return'!J101-'Adjusted Quarterly Return'!J$7</f>
        <v>5.4035977586235823E-2</v>
      </c>
      <c r="K97" s="103">
        <f>'Quarterly Return'!K101-'Adjusted Quarterly Return'!K$7</f>
        <v>-1.4042929689923142E-2</v>
      </c>
      <c r="L97" s="103">
        <f>'Quarterly Return'!L101-'Adjusted Quarterly Return'!L$7</f>
        <v>8.8298897604548038E-3</v>
      </c>
      <c r="M97" s="175" t="s">
        <v>220</v>
      </c>
      <c r="N97" s="105">
        <f t="shared" si="69"/>
        <v>4.46729719854559</v>
      </c>
      <c r="O97" s="105">
        <f t="shared" si="70"/>
        <v>5.5027416098598874</v>
      </c>
      <c r="P97" s="105">
        <f t="shared" si="71"/>
        <v>1.5289203978716353</v>
      </c>
      <c r="Q97" s="105">
        <f t="shared" si="72"/>
        <v>2.39070576526795</v>
      </c>
      <c r="R97" s="105">
        <f t="shared" si="73"/>
        <v>0</v>
      </c>
      <c r="S97" s="105">
        <f t="shared" si="74"/>
        <v>0.43435190901431969</v>
      </c>
      <c r="T97" s="105">
        <f t="shared" si="75"/>
        <v>3.4577044960376235</v>
      </c>
      <c r="U97" s="105">
        <f t="shared" si="76"/>
        <v>3.5035823140997997</v>
      </c>
      <c r="V97" s="105">
        <f t="shared" si="77"/>
        <v>4.1496629266289879</v>
      </c>
      <c r="W97" s="105">
        <f t="shared" si="78"/>
        <v>2.501325876488564</v>
      </c>
      <c r="X97" s="105">
        <f t="shared" si="79"/>
        <v>1.0520373501282043</v>
      </c>
      <c r="Y97" s="87">
        <f t="shared" si="58"/>
        <v>2.8231831833016958</v>
      </c>
      <c r="Z97" s="87">
        <f t="shared" si="59"/>
        <v>3.6796231518722169</v>
      </c>
      <c r="AA97" s="87">
        <f t="shared" si="60"/>
        <v>0.91727875823422644</v>
      </c>
      <c r="AB97" s="87">
        <f t="shared" si="61"/>
        <v>1.097256132932761</v>
      </c>
      <c r="AC97" s="87">
        <f t="shared" si="62"/>
        <v>0</v>
      </c>
      <c r="AD97" s="87">
        <f t="shared" si="63"/>
        <v>0.22102649607353919</v>
      </c>
      <c r="AE97" s="87">
        <f t="shared" si="64"/>
        <v>3.8770502342477742</v>
      </c>
      <c r="AF97" s="87">
        <f t="shared" si="65"/>
        <v>2.475804302882564</v>
      </c>
      <c r="AG97" s="87">
        <f t="shared" si="66"/>
        <v>4.3738940195227451</v>
      </c>
      <c r="AH97" s="87">
        <f t="shared" si="67"/>
        <v>2.4661999330734496</v>
      </c>
      <c r="AI97" s="87">
        <f t="shared" si="68"/>
        <v>1.0613267239537174</v>
      </c>
      <c r="AJ97" s="87">
        <f t="shared" si="80"/>
        <v>0</v>
      </c>
      <c r="AK97" s="87">
        <f t="shared" si="81"/>
        <v>0</v>
      </c>
      <c r="AL97" s="87">
        <f t="shared" si="82"/>
        <v>22.99264293609469</v>
      </c>
      <c r="AM97" s="270">
        <f t="shared" si="83"/>
        <v>-0.2068310571918216</v>
      </c>
      <c r="AN97" s="105">
        <v>-0.28893378162701577</v>
      </c>
      <c r="AP97" s="87">
        <v>-0.29001962221491284</v>
      </c>
      <c r="AR97" s="87">
        <v>-0.2068310571918216</v>
      </c>
      <c r="AT97" s="87">
        <v>-0.28893378162701577</v>
      </c>
      <c r="AV97" s="87">
        <v>-0.28893378162701555</v>
      </c>
      <c r="AX97" s="87">
        <v>-0.28893378162701577</v>
      </c>
      <c r="AZ97" s="87">
        <v>-0.28893378162701566</v>
      </c>
      <c r="BB97" s="87">
        <v>-0.28893378162701544</v>
      </c>
      <c r="BC97" s="87"/>
      <c r="BD97" s="87">
        <v>-0.28893378162701577</v>
      </c>
      <c r="BE97" s="87"/>
      <c r="BF97" s="87">
        <v>-0.28893378162701555</v>
      </c>
      <c r="BG97" s="87"/>
      <c r="BH97" s="87">
        <v>-0.28893378162701566</v>
      </c>
      <c r="BI97" s="87"/>
      <c r="BJ97" s="87">
        <v>-0.15779686004744475</v>
      </c>
      <c r="BK97" s="87"/>
      <c r="BL97" s="87">
        <v>-0.1577968600474452</v>
      </c>
      <c r="BM97" s="87"/>
      <c r="BN97" s="87">
        <v>-0.15779686004744486</v>
      </c>
      <c r="BO97" s="87"/>
      <c r="BP97" s="87">
        <v>-0.2440831365041447</v>
      </c>
      <c r="BQ97" s="87"/>
      <c r="BR97" s="87">
        <v>-0.22873301682853375</v>
      </c>
      <c r="BS97" s="87"/>
      <c r="BT97" s="87">
        <v>-0.22873301682853375</v>
      </c>
      <c r="BU97" s="87"/>
      <c r="BV97" s="87">
        <v>-0.22873301682853364</v>
      </c>
      <c r="BW97" s="87"/>
      <c r="BX97" s="87">
        <v>-0.22873301682853364</v>
      </c>
      <c r="BY97" s="87"/>
      <c r="BZ97" s="87">
        <v>-0.2223930655827252</v>
      </c>
      <c r="CA97" s="87"/>
      <c r="CB97" s="87">
        <v>-0.2223930655827252</v>
      </c>
      <c r="CC97" s="87"/>
      <c r="CD97" s="87">
        <v>-0.23549223891840798</v>
      </c>
      <c r="CE97" s="87"/>
      <c r="CF97" s="87"/>
    </row>
    <row r="98" spans="1:84">
      <c r="A98" s="2">
        <v>39903</v>
      </c>
      <c r="B98" s="103">
        <f>'Quarterly Return'!B102-'Adjusted Quarterly Return'!B$7</f>
        <v>-0.28578623103707501</v>
      </c>
      <c r="C98" s="103">
        <f>'Quarterly Return'!C102-'Adjusted Quarterly Return'!C$7</f>
        <v>-0.24814903055458998</v>
      </c>
      <c r="D98" s="103">
        <f>'Quarterly Return'!D102-'Adjusted Quarterly Return'!D$7</f>
        <v>-0.24086280443109956</v>
      </c>
      <c r="E98" s="103">
        <f>'Quarterly Return'!E102-'Adjusted Quarterly Return'!E$7</f>
        <v>-0.3908235131274343</v>
      </c>
      <c r="F98" s="103">
        <f>'Quarterly Return'!F102-'Adjusted Quarterly Return'!F$7</f>
        <v>-0.50920036588598938</v>
      </c>
      <c r="G98" s="103">
        <f>'Quarterly Return'!G102-'Adjusted Quarterly Return'!G$7</f>
        <v>-0.58405194303486485</v>
      </c>
      <c r="H98" s="103">
        <f>'Quarterly Return'!H102-'Adjusted Quarterly Return'!H$7</f>
        <v>5.1284557876484477E-2</v>
      </c>
      <c r="I98" s="103">
        <f>'Quarterly Return'!I102-'Adjusted Quarterly Return'!I$7</f>
        <v>-0.27554825135304906</v>
      </c>
      <c r="J98" s="103">
        <f>'Quarterly Return'!J102-'Adjusted Quarterly Return'!J$7</f>
        <v>3.4515410957945997E-2</v>
      </c>
      <c r="K98" s="103">
        <f>'Quarterly Return'!K102-'Adjusted Quarterly Return'!K$7</f>
        <v>1.5385924582258306E-2</v>
      </c>
      <c r="L98" s="103">
        <f>'Quarterly Return'!L102-'Adjusted Quarterly Return'!L$7</f>
        <v>-3.3653038887753589E-3</v>
      </c>
      <c r="M98" s="175" t="s">
        <v>220</v>
      </c>
      <c r="N98" s="105">
        <f t="shared" si="69"/>
        <v>2.8231831833016958</v>
      </c>
      <c r="O98" s="105">
        <f t="shared" si="70"/>
        <v>3.6796231518722169</v>
      </c>
      <c r="P98" s="105">
        <f t="shared" si="71"/>
        <v>0.91727875823422644</v>
      </c>
      <c r="Q98" s="105">
        <f t="shared" si="72"/>
        <v>1.097256132932761</v>
      </c>
      <c r="R98" s="105">
        <f t="shared" si="73"/>
        <v>0</v>
      </c>
      <c r="S98" s="105">
        <f t="shared" si="74"/>
        <v>0.22102649607353919</v>
      </c>
      <c r="T98" s="105">
        <f t="shared" si="75"/>
        <v>3.8770502342477742</v>
      </c>
      <c r="U98" s="105">
        <f t="shared" si="76"/>
        <v>2.475804302882564</v>
      </c>
      <c r="V98" s="105">
        <f t="shared" si="77"/>
        <v>4.3738940195227451</v>
      </c>
      <c r="W98" s="105">
        <f t="shared" si="78"/>
        <v>2.4661999330734496</v>
      </c>
      <c r="X98" s="105">
        <f t="shared" si="79"/>
        <v>1.0613267239537174</v>
      </c>
      <c r="Y98" s="87">
        <f t="shared" si="58"/>
        <v>2.0163563018186523</v>
      </c>
      <c r="Z98" s="87">
        <f t="shared" si="59"/>
        <v>2.7665282339289017</v>
      </c>
      <c r="AA98" s="87">
        <f t="shared" si="60"/>
        <v>0.69634042408085417</v>
      </c>
      <c r="AB98" s="87">
        <f t="shared" si="61"/>
        <v>0.66842263625935638</v>
      </c>
      <c r="AC98" s="87">
        <f t="shared" si="62"/>
        <v>0</v>
      </c>
      <c r="AD98" s="87">
        <f t="shared" si="63"/>
        <v>9.1935541579600696E-2</v>
      </c>
      <c r="AE98" s="87">
        <f t="shared" si="64"/>
        <v>4.075883041376092</v>
      </c>
      <c r="AF98" s="87">
        <f t="shared" si="65"/>
        <v>1.7936007565309189</v>
      </c>
      <c r="AG98" s="87">
        <f t="shared" si="66"/>
        <v>4.5248607690930749</v>
      </c>
      <c r="AH98" s="87">
        <f t="shared" si="67"/>
        <v>2.5041446992484881</v>
      </c>
      <c r="AI98" s="87">
        <f t="shared" si="68"/>
        <v>1.0577550370023348</v>
      </c>
      <c r="AJ98" s="87">
        <f t="shared" si="80"/>
        <v>0</v>
      </c>
      <c r="AK98" s="87">
        <f t="shared" si="81"/>
        <v>0</v>
      </c>
      <c r="AL98" s="87">
        <f t="shared" si="82"/>
        <v>20.195827440918276</v>
      </c>
      <c r="AM98" s="270">
        <f t="shared" si="83"/>
        <v>-0.12163958284177379</v>
      </c>
      <c r="AN98" s="105">
        <v>-0.22228302827143864</v>
      </c>
      <c r="AP98" s="87">
        <v>-0.18442432878142523</v>
      </c>
      <c r="AR98" s="87">
        <v>-0.12163958284177379</v>
      </c>
      <c r="AT98" s="87">
        <v>-0.22228302827143875</v>
      </c>
      <c r="AV98" s="87">
        <v>-0.22228302827143853</v>
      </c>
      <c r="AX98" s="87">
        <v>-0.22228302827143864</v>
      </c>
      <c r="AZ98" s="87">
        <v>-0.22228302827143864</v>
      </c>
      <c r="BB98" s="87">
        <v>-0.22228302827143842</v>
      </c>
      <c r="BC98" s="87"/>
      <c r="BD98" s="87">
        <v>-0.22228302827143875</v>
      </c>
      <c r="BE98" s="87"/>
      <c r="BF98" s="87">
        <v>-0.22228302827143875</v>
      </c>
      <c r="BG98" s="87"/>
      <c r="BH98" s="87">
        <v>-0.22228302827143886</v>
      </c>
      <c r="BI98" s="87"/>
      <c r="BJ98" s="87">
        <v>-9.1145496256543002E-2</v>
      </c>
      <c r="BK98" s="87"/>
      <c r="BL98" s="87">
        <v>-9.1145496256542669E-2</v>
      </c>
      <c r="BM98" s="87"/>
      <c r="BN98" s="87">
        <v>-9.1145496256543002E-2</v>
      </c>
      <c r="BO98" s="87"/>
      <c r="BP98" s="87">
        <v>-0.18959832208748761</v>
      </c>
      <c r="BQ98" s="87"/>
      <c r="BR98" s="87">
        <v>-0.1463353540287271</v>
      </c>
      <c r="BS98" s="87"/>
      <c r="BT98" s="87">
        <v>-0.14633535402872733</v>
      </c>
      <c r="BU98" s="87"/>
      <c r="BV98" s="87">
        <v>-0.14633535402872722</v>
      </c>
      <c r="BW98" s="87"/>
      <c r="BX98" s="87">
        <v>-0.14633535402872722</v>
      </c>
      <c r="BY98" s="87"/>
      <c r="BZ98" s="87">
        <v>-0.14103315461640431</v>
      </c>
      <c r="CA98" s="87"/>
      <c r="CB98" s="87">
        <v>-0.14103315461640431</v>
      </c>
      <c r="CC98" s="87"/>
      <c r="CD98" s="87">
        <v>-0.14995710420098818</v>
      </c>
      <c r="CE98" s="87"/>
      <c r="CF98" s="87"/>
    </row>
    <row r="99" spans="1:84">
      <c r="A99" s="2">
        <v>39994</v>
      </c>
      <c r="B99" s="103">
        <f>'Quarterly Return'!B103-'Adjusted Quarterly Return'!B$7</f>
        <v>6.1712587509968886E-3</v>
      </c>
      <c r="C99" s="103">
        <f>'Quarterly Return'!C103-'Adjusted Quarterly Return'!C$7</f>
        <v>-0.21165178431674653</v>
      </c>
      <c r="D99" s="103">
        <f>'Quarterly Return'!D103-'Adjusted Quarterly Return'!D$7</f>
        <v>-3.009940591581986E-2</v>
      </c>
      <c r="E99" s="103">
        <f>'Quarterly Return'!E103-'Adjusted Quarterly Return'!E$7</f>
        <v>-0.35910136514651053</v>
      </c>
      <c r="F99" s="103">
        <f>'Quarterly Return'!F103-'Adjusted Quarterly Return'!F$7</f>
        <v>-0.30156255435323182</v>
      </c>
      <c r="G99" s="103">
        <f>'Quarterly Return'!G103-'Adjusted Quarterly Return'!G$7</f>
        <v>-0.56679703213435706</v>
      </c>
      <c r="H99" s="103">
        <f>'Quarterly Return'!H103-'Adjusted Quarterly Return'!H$7</f>
        <v>3.0349001992454855E-2</v>
      </c>
      <c r="I99" s="103">
        <f>'Quarterly Return'!I103-'Adjusted Quarterly Return'!I$7</f>
        <v>-0.18872580041572859</v>
      </c>
      <c r="J99" s="103">
        <f>'Quarterly Return'!J103-'Adjusted Quarterly Return'!J$7</f>
        <v>-2.9572305527276466E-3</v>
      </c>
      <c r="K99" s="103">
        <f>'Quarterly Return'!K103-'Adjusted Quarterly Return'!K$7</f>
        <v>3.5713409701585E-2</v>
      </c>
      <c r="L99" s="103">
        <f>'Quarterly Return'!L103-'Adjusted Quarterly Return'!L$7</f>
        <v>-1.5067917389154181E-2</v>
      </c>
      <c r="M99" s="175" t="s">
        <v>210</v>
      </c>
      <c r="N99" s="105">
        <f t="shared" si="69"/>
        <v>5.2577154726618156</v>
      </c>
      <c r="O99" s="105">
        <f t="shared" si="70"/>
        <v>4.4577886504226836</v>
      </c>
      <c r="P99" s="105">
        <f t="shared" si="71"/>
        <v>1.8915754401081895</v>
      </c>
      <c r="Q99" s="105">
        <f t="shared" si="72"/>
        <v>2.0926211982157277</v>
      </c>
      <c r="R99" s="105">
        <f t="shared" si="73"/>
        <v>0</v>
      </c>
      <c r="S99" s="105">
        <f t="shared" si="74"/>
        <v>0.23530581473062567</v>
      </c>
      <c r="T99" s="105">
        <f t="shared" si="75"/>
        <v>1.2141027045357826</v>
      </c>
      <c r="U99" s="105">
        <f t="shared" si="76"/>
        <v>2.1207736565186841</v>
      </c>
      <c r="V99" s="105">
        <f t="shared" si="77"/>
        <v>1.5199814385005881</v>
      </c>
      <c r="W99" s="105">
        <f t="shared" si="78"/>
        <v>1.0020465164061407</v>
      </c>
      <c r="X99" s="105">
        <f t="shared" si="79"/>
        <v>0.40391654881836553</v>
      </c>
      <c r="Y99" s="87">
        <f t="shared" si="58"/>
        <v>5.2901621952827309</v>
      </c>
      <c r="Z99" s="87">
        <f t="shared" si="59"/>
        <v>3.5142897284537815</v>
      </c>
      <c r="AA99" s="87">
        <f t="shared" si="60"/>
        <v>1.8346401431159776</v>
      </c>
      <c r="AB99" s="87">
        <f t="shared" si="61"/>
        <v>1.3411580692019334</v>
      </c>
      <c r="AC99" s="87">
        <f t="shared" si="62"/>
        <v>0</v>
      </c>
      <c r="AD99" s="87">
        <f t="shared" si="63"/>
        <v>0.10193517729735016</v>
      </c>
      <c r="AE99" s="87">
        <f t="shared" si="64"/>
        <v>1.2509495099347838</v>
      </c>
      <c r="AF99" s="87">
        <f t="shared" si="65"/>
        <v>1.7205289506916039</v>
      </c>
      <c r="AG99" s="87">
        <f t="shared" si="66"/>
        <v>1.5154865029510751</v>
      </c>
      <c r="AH99" s="87">
        <f t="shared" si="67"/>
        <v>1.0378330141865992</v>
      </c>
      <c r="AI99" s="87">
        <f t="shared" si="68"/>
        <v>0.39783036762865814</v>
      </c>
      <c r="AJ99" s="87">
        <f t="shared" si="80"/>
        <v>16.045192676918557</v>
      </c>
      <c r="AK99" s="87">
        <f t="shared" si="81"/>
        <v>4.415214718048005E-2</v>
      </c>
      <c r="AL99" s="87">
        <f t="shared" si="82"/>
        <v>17.960661511564012</v>
      </c>
      <c r="AM99" s="270">
        <f t="shared" si="83"/>
        <v>-0.11067463989247839</v>
      </c>
      <c r="AN99" s="105">
        <v>-0.10902017096987127</v>
      </c>
      <c r="AP99" s="87">
        <v>-7.3593864388374231E-2</v>
      </c>
      <c r="AR99" s="87">
        <v>-0.11067463989247839</v>
      </c>
      <c r="AT99" s="87">
        <v>-9.2593517151349669E-2</v>
      </c>
      <c r="AV99" s="87">
        <v>-0.10902017096987116</v>
      </c>
      <c r="AX99" s="87">
        <v>-9.2593517151350002E-2</v>
      </c>
      <c r="AZ99" s="87">
        <v>-9.2593517151349891E-2</v>
      </c>
      <c r="BB99" s="87">
        <v>-0.10902017096987104</v>
      </c>
      <c r="BC99" s="87"/>
      <c r="BD99" s="87">
        <v>-0.10902017096987104</v>
      </c>
      <c r="BE99" s="87"/>
      <c r="BF99" s="87">
        <v>-0.10902017096987116</v>
      </c>
      <c r="BG99" s="87"/>
      <c r="BH99" s="87">
        <v>-0.10902017096987116</v>
      </c>
      <c r="BI99" s="87"/>
      <c r="BJ99" s="87">
        <v>-3.4175224338377497E-2</v>
      </c>
      <c r="BK99" s="87"/>
      <c r="BL99" s="87">
        <v>-3.4175224338377275E-2</v>
      </c>
      <c r="BM99" s="87"/>
      <c r="BN99" s="87">
        <v>-3.4175224338377164E-2</v>
      </c>
      <c r="BO99" s="87"/>
      <c r="BP99" s="87">
        <v>-9.2534801685355106E-2</v>
      </c>
      <c r="BQ99" s="87"/>
      <c r="BR99" s="87">
        <v>-6.0344526922010533E-2</v>
      </c>
      <c r="BS99" s="87"/>
      <c r="BT99" s="87">
        <v>-6.0344526922010311E-2</v>
      </c>
      <c r="BU99" s="87"/>
      <c r="BV99" s="87">
        <v>-6.0344526922010533E-2</v>
      </c>
      <c r="BW99" s="87"/>
      <c r="BX99" s="87">
        <v>-6.0344526922010533E-2</v>
      </c>
      <c r="BY99" s="87"/>
      <c r="BZ99" s="87">
        <v>-5.8696879276732283E-2</v>
      </c>
      <c r="CA99" s="87"/>
      <c r="CB99" s="87">
        <v>-5.8696879276732283E-2</v>
      </c>
      <c r="CC99" s="87"/>
      <c r="CD99" s="87">
        <v>-3.4454963668458238E-2</v>
      </c>
      <c r="CE99" s="87"/>
      <c r="CF99" s="87"/>
    </row>
    <row r="100" spans="1:84">
      <c r="A100" s="2">
        <v>40086</v>
      </c>
      <c r="B100" s="103">
        <f>'Quarterly Return'!B104-'Adjusted Quarterly Return'!B$7</f>
        <v>0.27175897223396805</v>
      </c>
      <c r="C100" s="103">
        <f>'Quarterly Return'!C104-'Adjusted Quarterly Return'!C$7</f>
        <v>-7.6873286835470733E-2</v>
      </c>
      <c r="D100" s="103">
        <f>'Quarterly Return'!D104-'Adjusted Quarterly Return'!D$7</f>
        <v>0.29018075217710104</v>
      </c>
      <c r="E100" s="103">
        <f>'Quarterly Return'!E104-'Adjusted Quarterly Return'!E$7</f>
        <v>-5.4317179345688624E-2</v>
      </c>
      <c r="F100" s="103">
        <f>'Quarterly Return'!F104-'Adjusted Quarterly Return'!F$7</f>
        <v>3.6165483101289045E-2</v>
      </c>
      <c r="G100" s="103">
        <f>'Quarterly Return'!G104-'Adjusted Quarterly Return'!G$7</f>
        <v>-0.18289150402200582</v>
      </c>
      <c r="H100" s="103">
        <f>'Quarterly Return'!H104-'Adjusted Quarterly Return'!H$7</f>
        <v>-4.2398731593286526E-2</v>
      </c>
      <c r="I100" s="103">
        <f>'Quarterly Return'!I104-'Adjusted Quarterly Return'!I$7</f>
        <v>-3.972221346839197E-2</v>
      </c>
      <c r="J100" s="103">
        <f>'Quarterly Return'!J104-'Adjusted Quarterly Return'!J$7</f>
        <v>-5.6359569635526324E-2</v>
      </c>
      <c r="K100" s="103">
        <f>'Quarterly Return'!K104-'Adjusted Quarterly Return'!K$7</f>
        <v>-3.8380081318465237E-3</v>
      </c>
      <c r="L100" s="103">
        <f>'Quarterly Return'!L104-'Adjusted Quarterly Return'!L$7</f>
        <v>-2.336957092182361E-2</v>
      </c>
      <c r="M100" s="175" t="s">
        <v>220</v>
      </c>
      <c r="N100" s="105">
        <f t="shared" si="69"/>
        <v>5.2901621952827309</v>
      </c>
      <c r="O100" s="105">
        <f t="shared" si="70"/>
        <v>3.5142897284537815</v>
      </c>
      <c r="P100" s="105">
        <f t="shared" si="71"/>
        <v>1.8346401431159776</v>
      </c>
      <c r="Q100" s="105">
        <f t="shared" si="72"/>
        <v>1.3411580692019334</v>
      </c>
      <c r="R100" s="105">
        <f t="shared" si="73"/>
        <v>0</v>
      </c>
      <c r="S100" s="105">
        <f t="shared" si="74"/>
        <v>0.10193517729735016</v>
      </c>
      <c r="T100" s="105">
        <f t="shared" si="75"/>
        <v>1.2509495099347838</v>
      </c>
      <c r="U100" s="105">
        <f t="shared" si="76"/>
        <v>1.7205289506916039</v>
      </c>
      <c r="V100" s="105">
        <f t="shared" si="77"/>
        <v>1.5154865029510751</v>
      </c>
      <c r="W100" s="105">
        <f t="shared" si="78"/>
        <v>1.0378330141865992</v>
      </c>
      <c r="X100" s="105">
        <f t="shared" si="79"/>
        <v>0.39783036762865814</v>
      </c>
      <c r="Y100" s="87">
        <f t="shared" si="58"/>
        <v>6.7278112364237588</v>
      </c>
      <c r="Z100" s="87">
        <f t="shared" si="59"/>
        <v>3.2441347261354054</v>
      </c>
      <c r="AA100" s="87">
        <f t="shared" si="60"/>
        <v>2.3670173998196762</v>
      </c>
      <c r="AB100" s="87">
        <f t="shared" si="61"/>
        <v>1.2683101458261745</v>
      </c>
      <c r="AC100" s="87">
        <f t="shared" si="62"/>
        <v>0</v>
      </c>
      <c r="AD100" s="87">
        <f t="shared" si="63"/>
        <v>8.3292099408687967E-2</v>
      </c>
      <c r="AE100" s="87">
        <f t="shared" si="64"/>
        <v>1.1979108374263057</v>
      </c>
      <c r="AF100" s="87">
        <f t="shared" si="65"/>
        <v>1.6521857324336835</v>
      </c>
      <c r="AG100" s="87">
        <f t="shared" si="66"/>
        <v>1.4300743358563037</v>
      </c>
      <c r="AH100" s="87">
        <f t="shared" si="67"/>
        <v>1.0338498026386522</v>
      </c>
      <c r="AI100" s="87">
        <f t="shared" si="68"/>
        <v>0.38853324263750505</v>
      </c>
      <c r="AJ100" s="87">
        <f t="shared" si="80"/>
        <v>0</v>
      </c>
      <c r="AK100" s="87">
        <f t="shared" si="81"/>
        <v>0</v>
      </c>
      <c r="AL100" s="87">
        <f t="shared" si="82"/>
        <v>19.393119558606152</v>
      </c>
      <c r="AM100" s="270">
        <f t="shared" si="83"/>
        <v>7.9755305567105639E-2</v>
      </c>
      <c r="AN100" s="105">
        <v>6.1029881546300624E-2</v>
      </c>
      <c r="AP100" s="87">
        <v>4.8668071771560628E-2</v>
      </c>
      <c r="AR100" s="87">
        <v>7.9755305567105639E-2</v>
      </c>
      <c r="AT100" s="87">
        <v>6.7971278298000648E-2</v>
      </c>
      <c r="AV100" s="87">
        <v>6.1029881546300846E-2</v>
      </c>
      <c r="AX100" s="87">
        <v>6.7971278298001092E-2</v>
      </c>
      <c r="AZ100" s="87">
        <v>6.7971278298000648E-2</v>
      </c>
      <c r="BB100" s="87">
        <v>6.1029881546300846E-2</v>
      </c>
      <c r="BC100" s="87"/>
      <c r="BD100" s="87">
        <v>6.1029881546300624E-2</v>
      </c>
      <c r="BE100" s="87"/>
      <c r="BF100" s="87">
        <v>6.1029881546300846E-2</v>
      </c>
      <c r="BG100" s="87"/>
      <c r="BH100" s="87">
        <v>6.1029881546300624E-2</v>
      </c>
      <c r="BI100" s="87"/>
      <c r="BJ100" s="87">
        <v>-7.1849359778469735E-3</v>
      </c>
      <c r="BK100" s="87"/>
      <c r="BL100" s="87">
        <v>-7.1849359778469735E-3</v>
      </c>
      <c r="BM100" s="87"/>
      <c r="BN100" s="87">
        <v>-7.1849359778471955E-3</v>
      </c>
      <c r="BO100" s="87"/>
      <c r="BP100" s="87">
        <v>5.6881660934093858E-5</v>
      </c>
      <c r="BQ100" s="87"/>
      <c r="BR100" s="87">
        <v>2.1285099233535609E-2</v>
      </c>
      <c r="BS100" s="87"/>
      <c r="BT100" s="87">
        <v>2.1285099233535609E-2</v>
      </c>
      <c r="BU100" s="87"/>
      <c r="BV100" s="87">
        <v>2.1285099233535387E-2</v>
      </c>
      <c r="BW100" s="87"/>
      <c r="BX100" s="87">
        <v>2.1285099233535387E-2</v>
      </c>
      <c r="BY100" s="87"/>
      <c r="BZ100" s="87">
        <v>1.7644983494590427E-2</v>
      </c>
      <c r="CA100" s="87"/>
      <c r="CB100" s="87">
        <v>1.7644983494590427E-2</v>
      </c>
      <c r="CC100" s="87"/>
      <c r="CD100" s="87">
        <v>5.7802243589605062E-2</v>
      </c>
      <c r="CE100" s="87"/>
      <c r="CF100" s="87"/>
    </row>
    <row r="101" spans="1:84">
      <c r="A101" s="2">
        <v>40178</v>
      </c>
      <c r="B101" s="103">
        <f>'Quarterly Return'!B105-'Adjusted Quarterly Return'!B$7</f>
        <v>0.31746151324980498</v>
      </c>
      <c r="C101" s="103">
        <f>'Quarterly Return'!C105-'Adjusted Quarterly Return'!C$7</f>
        <v>6.9129001361173337E-2</v>
      </c>
      <c r="D101" s="103">
        <f>'Quarterly Return'!D105-'Adjusted Quarterly Return'!D$7</f>
        <v>0.27668067764565263</v>
      </c>
      <c r="E101" s="103">
        <f>'Quarterly Return'!E105-'Adjusted Quarterly Return'!E$7</f>
        <v>0.33452549364116108</v>
      </c>
      <c r="F101" s="103">
        <f>'Quarterly Return'!F105-'Adjusted Quarterly Return'!F$7</f>
        <v>0.33800861641722274</v>
      </c>
      <c r="G101" s="103">
        <f>'Quarterly Return'!G105-'Adjusted Quarterly Return'!G$7</f>
        <v>-0.10987286556869479</v>
      </c>
      <c r="H101" s="103">
        <f>'Quarterly Return'!H105-'Adjusted Quarterly Return'!H$7</f>
        <v>-0.18352033136820609</v>
      </c>
      <c r="I101" s="103">
        <f>'Quarterly Return'!I105-'Adjusted Quarterly Return'!I$7</f>
        <v>4.1875912996297032E-2</v>
      </c>
      <c r="J101" s="103">
        <f>'Quarterly Return'!J105-'Adjusted Quarterly Return'!J$7</f>
        <v>-4.6430907326819176E-2</v>
      </c>
      <c r="K101" s="103">
        <f>'Quarterly Return'!K105-'Adjusted Quarterly Return'!K$7</f>
        <v>1.8229624707057482E-2</v>
      </c>
      <c r="L101" s="103">
        <f>'Quarterly Return'!L105-'Adjusted Quarterly Return'!L$7</f>
        <v>-2.2704837694606669E-2</v>
      </c>
      <c r="M101" s="175" t="s">
        <v>220</v>
      </c>
      <c r="N101" s="105">
        <f t="shared" si="69"/>
        <v>6.7278112364237588</v>
      </c>
      <c r="O101" s="105">
        <f t="shared" si="70"/>
        <v>3.2441347261354054</v>
      </c>
      <c r="P101" s="105">
        <f t="shared" si="71"/>
        <v>2.3670173998196762</v>
      </c>
      <c r="Q101" s="105">
        <f t="shared" si="72"/>
        <v>1.2683101458261745</v>
      </c>
      <c r="R101" s="105">
        <f t="shared" si="73"/>
        <v>0</v>
      </c>
      <c r="S101" s="105">
        <f t="shared" si="74"/>
        <v>8.3292099408687967E-2</v>
      </c>
      <c r="T101" s="105">
        <f t="shared" si="75"/>
        <v>1.1979108374263057</v>
      </c>
      <c r="U101" s="105">
        <f t="shared" si="76"/>
        <v>1.6521857324336835</v>
      </c>
      <c r="V101" s="105">
        <f t="shared" si="77"/>
        <v>1.4300743358563037</v>
      </c>
      <c r="W101" s="105">
        <f t="shared" si="78"/>
        <v>1.0338498026386522</v>
      </c>
      <c r="X101" s="105">
        <f t="shared" si="79"/>
        <v>0.38853324263750505</v>
      </c>
      <c r="Y101" s="87">
        <f t="shared" ref="Y101:Y132" si="84">N101*(1+B101)</f>
        <v>8.8636323723978876</v>
      </c>
      <c r="Z101" s="87">
        <f t="shared" ref="Z101:Z132" si="85">O101*(1+C101)</f>
        <v>3.4683985200342495</v>
      </c>
      <c r="AA101" s="87">
        <f t="shared" ref="AA101:AA132" si="86">P101*(1+D101)</f>
        <v>3.021925378000835</v>
      </c>
      <c r="AB101" s="87">
        <f t="shared" ref="AB101:AB132" si="87">Q101*(1+E101)</f>
        <v>1.6925922234487685</v>
      </c>
      <c r="AC101" s="87">
        <f t="shared" ref="AC101:AC132" si="88">R101*(1+F101)</f>
        <v>0</v>
      </c>
      <c r="AD101" s="87">
        <f t="shared" ref="AD101:AD132" si="89">S101*(1+G101)</f>
        <v>7.4140557767422829E-2</v>
      </c>
      <c r="AE101" s="87">
        <f t="shared" ref="AE101:AE132" si="90">T101*(1+H101)</f>
        <v>0.97806984359226479</v>
      </c>
      <c r="AF101" s="87">
        <f t="shared" ref="AF101:AF132" si="91">U101*(1+I101)</f>
        <v>1.7213725184187998</v>
      </c>
      <c r="AG101" s="87">
        <f t="shared" ref="AG101:AG132" si="92">V101*(1+J101)</f>
        <v>1.3636746868976972</v>
      </c>
      <c r="AH101" s="87">
        <f t="shared" ref="AH101:AH132" si="93">W101*(1+K101)</f>
        <v>1.0526964965442203</v>
      </c>
      <c r="AI101" s="87">
        <f t="shared" ref="AI101:AI132" si="94">X101*(1+L101)</f>
        <v>0.37971165842446131</v>
      </c>
      <c r="AJ101" s="87">
        <f t="shared" si="80"/>
        <v>0</v>
      </c>
      <c r="AK101" s="87">
        <f t="shared" si="81"/>
        <v>0</v>
      </c>
      <c r="AL101" s="87">
        <f t="shared" si="82"/>
        <v>22.616214255526607</v>
      </c>
      <c r="AM101" s="270">
        <f t="shared" si="83"/>
        <v>0.16619784595151077</v>
      </c>
      <c r="AN101" s="105">
        <v>0.14696454757625643</v>
      </c>
      <c r="AP101" s="87">
        <v>0.14637177059268724</v>
      </c>
      <c r="AR101" s="87">
        <v>0.16619784595151077</v>
      </c>
      <c r="AT101" s="87">
        <v>0.14657747475272642</v>
      </c>
      <c r="AV101" s="87">
        <v>0.14696454757625643</v>
      </c>
      <c r="AX101" s="87">
        <v>0.14657747475272642</v>
      </c>
      <c r="AZ101" s="87">
        <v>0.14657747475272664</v>
      </c>
      <c r="BB101" s="87">
        <v>0.14696454757625643</v>
      </c>
      <c r="BC101" s="87"/>
      <c r="BD101" s="87">
        <v>0.14696454757625665</v>
      </c>
      <c r="BE101" s="87"/>
      <c r="BF101" s="87">
        <v>0.14696454757625688</v>
      </c>
      <c r="BG101" s="87"/>
      <c r="BH101" s="87">
        <v>0.14696454757625643</v>
      </c>
      <c r="BI101" s="87"/>
      <c r="BJ101" s="87">
        <v>-5.7640278897166386E-3</v>
      </c>
      <c r="BK101" s="87"/>
      <c r="BL101" s="87">
        <v>-5.7640278897169717E-3</v>
      </c>
      <c r="BM101" s="87"/>
      <c r="BN101" s="87">
        <v>-5.7640278897167496E-3</v>
      </c>
      <c r="BO101" s="87"/>
      <c r="BP101" s="87">
        <v>2.3693411326990876E-2</v>
      </c>
      <c r="BQ101" s="87"/>
      <c r="BR101" s="87">
        <v>4.6705326404710368E-2</v>
      </c>
      <c r="BS101" s="87"/>
      <c r="BT101" s="87">
        <v>4.6705326404710146E-2</v>
      </c>
      <c r="BU101" s="87"/>
      <c r="BV101" s="87">
        <v>4.6705326404710146E-2</v>
      </c>
      <c r="BW101" s="87"/>
      <c r="BX101" s="87">
        <v>4.6705326404710146E-2</v>
      </c>
      <c r="BY101" s="87"/>
      <c r="BZ101" s="87">
        <v>4.2374095344329676E-2</v>
      </c>
      <c r="CA101" s="87"/>
      <c r="CB101" s="87">
        <v>4.2374095344329676E-2</v>
      </c>
      <c r="CC101" s="87"/>
      <c r="CD101" s="87">
        <v>0.10002825434088169</v>
      </c>
      <c r="CE101" s="87"/>
      <c r="CF101" s="87"/>
    </row>
    <row r="102" spans="1:84">
      <c r="A102" s="2">
        <v>40268</v>
      </c>
      <c r="B102" s="103">
        <f>'Quarterly Return'!B106-'Adjusted Quarterly Return'!B$7</f>
        <v>3.1347577753111922E-2</v>
      </c>
      <c r="C102" s="103">
        <f>'Quarterly Return'!C106-'Adjusted Quarterly Return'!C$7</f>
        <v>-3.0554576067575889E-2</v>
      </c>
      <c r="D102" s="103">
        <f>'Quarterly Return'!D106-'Adjusted Quarterly Return'!D$7</f>
        <v>8.4223447746121977E-2</v>
      </c>
      <c r="E102" s="103">
        <f>'Quarterly Return'!E106-'Adjusted Quarterly Return'!E$7</f>
        <v>0.22147321502371092</v>
      </c>
      <c r="F102" s="103">
        <f>'Quarterly Return'!F106-'Adjusted Quarterly Return'!F$7</f>
        <v>0.11841244509607003</v>
      </c>
      <c r="G102" s="103">
        <f>'Quarterly Return'!G106-'Adjusted Quarterly Return'!G$7</f>
        <v>-0.15750956989481679</v>
      </c>
      <c r="H102" s="103">
        <f>'Quarterly Return'!H106-'Adjusted Quarterly Return'!H$7</f>
        <v>-0.16537065346322352</v>
      </c>
      <c r="I102" s="103">
        <f>'Quarterly Return'!I106-'Adjusted Quarterly Return'!I$7</f>
        <v>6.2963104116364438E-2</v>
      </c>
      <c r="J102" s="103">
        <f>'Quarterly Return'!J106-'Adjusted Quarterly Return'!J$7</f>
        <v>4.8552299865949611E-3</v>
      </c>
      <c r="K102" s="103">
        <f>'Quarterly Return'!K106-'Adjusted Quarterly Return'!K$7</f>
        <v>2.1617839880770498E-2</v>
      </c>
      <c r="L102" s="103">
        <f>'Quarterly Return'!L106-'Adjusted Quarterly Return'!L$7</f>
        <v>-1.9258251481083108E-2</v>
      </c>
      <c r="M102" s="175" t="s">
        <v>220</v>
      </c>
      <c r="N102" s="105">
        <f t="shared" ref="N102:N133" si="95">IF($M102="Yes",$AL101*CI$7,Y101)</f>
        <v>8.8636323723978876</v>
      </c>
      <c r="O102" s="105">
        <f t="shared" ref="O102:O133" si="96">IF($M102="Yes",$AL101*CJ$7,Z101)</f>
        <v>3.4683985200342495</v>
      </c>
      <c r="P102" s="105">
        <f t="shared" ref="P102:P133" si="97">IF($M102="Yes",$AL101*CK$7,AA101)</f>
        <v>3.021925378000835</v>
      </c>
      <c r="Q102" s="105">
        <f t="shared" ref="Q102:Q133" si="98">IF($M102="Yes",$AL101*CL$7,AB101)</f>
        <v>1.6925922234487685</v>
      </c>
      <c r="R102" s="105">
        <f t="shared" ref="R102:R133" si="99">IF($M102="Yes",$AL101*CM$7,AC101)</f>
        <v>0</v>
      </c>
      <c r="S102" s="105">
        <f t="shared" ref="S102:S133" si="100">IF($M102="Yes",$AL101*CN$7,AD101)</f>
        <v>7.4140557767422829E-2</v>
      </c>
      <c r="T102" s="105">
        <f t="shared" ref="T102:T133" si="101">IF($M102="Yes",$AL101*CO$7,AE101)</f>
        <v>0.97806984359226479</v>
      </c>
      <c r="U102" s="105">
        <f t="shared" ref="U102:U133" si="102">IF($M102="Yes",$AL101*CP$7,AF101)</f>
        <v>1.7213725184187998</v>
      </c>
      <c r="V102" s="105">
        <f t="shared" ref="V102:V133" si="103">IF($M102="Yes",$AL101*CQ$7,AG101)</f>
        <v>1.3636746868976972</v>
      </c>
      <c r="W102" s="105">
        <f t="shared" ref="W102:W133" si="104">IF($M102="Yes",$AL101*CR$7,AH101)</f>
        <v>1.0526964965442203</v>
      </c>
      <c r="X102" s="105">
        <f t="shared" ref="X102:X133" si="105">IF($M102="Yes",$AL101*CS$7,AI101)</f>
        <v>0.37971165842446131</v>
      </c>
      <c r="Y102" s="87">
        <f t="shared" si="84"/>
        <v>9.1414857773666292</v>
      </c>
      <c r="Z102" s="87">
        <f t="shared" si="85"/>
        <v>3.3624230736211955</v>
      </c>
      <c r="AA102" s="87">
        <f t="shared" si="86"/>
        <v>3.2764423521675679</v>
      </c>
      <c r="AB102" s="87">
        <f t="shared" si="87"/>
        <v>2.0674560649000986</v>
      </c>
      <c r="AC102" s="87">
        <f t="shared" si="88"/>
        <v>0</v>
      </c>
      <c r="AD102" s="87">
        <f t="shared" si="89"/>
        <v>6.2462710401714243E-2</v>
      </c>
      <c r="AE102" s="87">
        <f t="shared" si="90"/>
        <v>0.81632579442473907</v>
      </c>
      <c r="AF102" s="87">
        <f t="shared" si="91"/>
        <v>1.8297554755190513</v>
      </c>
      <c r="AG102" s="87">
        <f t="shared" si="92"/>
        <v>1.3702956411294833</v>
      </c>
      <c r="AH102" s="87">
        <f t="shared" si="93"/>
        <v>1.0754535208495613</v>
      </c>
      <c r="AI102" s="87">
        <f t="shared" si="94"/>
        <v>0.37239907581622389</v>
      </c>
      <c r="AJ102" s="87">
        <f t="shared" ref="AJ102:AJ133" si="106">ABS(N102-Y101)+ABS(O102-Z101)+ABS(P102-AA101)+ABS(Q102-AB101)+ABS(R102-AC101)+ABS(S102-AD101)+ABS(T102-AE101)+ABS(U102-AF101)+ABS(V102-AG101)+ABS(W102-AH101)+ABS(X102-AI101)</f>
        <v>0</v>
      </c>
      <c r="AK102" s="87">
        <f t="shared" ref="AK102:AK133" si="107">IF($M102="Yes",AL101*$CI$10+$CI$11*AJ102,0)</f>
        <v>0</v>
      </c>
      <c r="AL102" s="87">
        <f t="shared" ref="AL102:AL133" si="108">SUM(Y102:AI102)-AK102</f>
        <v>23.37449948619626</v>
      </c>
      <c r="AM102" s="270">
        <f t="shared" ref="AM102:AM133" si="109">AL102/AL101-1</f>
        <v>3.3528389062035702E-2</v>
      </c>
      <c r="AN102" s="105">
        <v>2.7611452622639199E-2</v>
      </c>
      <c r="AP102" s="87">
        <v>3.8025021791131097E-2</v>
      </c>
      <c r="AR102" s="87">
        <v>3.3528389062035702E-2</v>
      </c>
      <c r="AT102" s="87">
        <v>2.7611412774181332E-2</v>
      </c>
      <c r="AV102" s="87">
        <v>2.7611452622639199E-2</v>
      </c>
      <c r="AX102" s="87">
        <v>2.7611412774181332E-2</v>
      </c>
      <c r="AZ102" s="87">
        <v>2.761141277418111E-2</v>
      </c>
      <c r="BB102" s="87">
        <v>2.7611452622639199E-2</v>
      </c>
      <c r="BC102" s="87"/>
      <c r="BD102" s="87">
        <v>2.7611452622639421E-2</v>
      </c>
      <c r="BE102" s="87"/>
      <c r="BF102" s="87">
        <v>2.7611452622639199E-2</v>
      </c>
      <c r="BG102" s="87"/>
      <c r="BH102" s="87">
        <v>2.7611452622639421E-2</v>
      </c>
      <c r="BI102" s="87"/>
      <c r="BJ102" s="87">
        <v>2.5675910736770113E-2</v>
      </c>
      <c r="BK102" s="87"/>
      <c r="BL102" s="87">
        <v>2.5675910736770113E-2</v>
      </c>
      <c r="BM102" s="87"/>
      <c r="BN102" s="87">
        <v>2.5675910736770335E-2</v>
      </c>
      <c r="BO102" s="87"/>
      <c r="BP102" s="87">
        <v>2.8140719430442829E-3</v>
      </c>
      <c r="BQ102" s="87"/>
      <c r="BR102" s="87">
        <v>2.2126717724838763E-2</v>
      </c>
      <c r="BS102" s="87"/>
      <c r="BT102" s="87">
        <v>2.2126717724838763E-2</v>
      </c>
      <c r="BU102" s="87"/>
      <c r="BV102" s="87">
        <v>2.2126717724838985E-2</v>
      </c>
      <c r="BW102" s="87"/>
      <c r="BX102" s="87">
        <v>2.2126717724838985E-2</v>
      </c>
      <c r="BY102" s="87"/>
      <c r="BZ102" s="87">
        <v>2.1402380063561655E-2</v>
      </c>
      <c r="CA102" s="87"/>
      <c r="CB102" s="87">
        <v>2.1402380063561655E-2</v>
      </c>
      <c r="CC102" s="87"/>
      <c r="CD102" s="87">
        <v>2.0808080520112071E-2</v>
      </c>
      <c r="CE102" s="87"/>
      <c r="CF102" s="87"/>
    </row>
    <row r="103" spans="1:84">
      <c r="A103" s="2">
        <v>40359</v>
      </c>
      <c r="B103" s="103">
        <f>'Quarterly Return'!B107-'Adjusted Quarterly Return'!B$7</f>
        <v>-9.9317798987888506E-2</v>
      </c>
      <c r="C103" s="103">
        <f>'Quarterly Return'!C107-'Adjusted Quarterly Return'!C$7</f>
        <v>-0.11270256723964384</v>
      </c>
      <c r="D103" s="103">
        <f>'Quarterly Return'!D107-'Adjusted Quarterly Return'!D$7</f>
        <v>1.1074998077368059E-3</v>
      </c>
      <c r="E103" s="103">
        <f>'Quarterly Return'!E107-'Adjusted Quarterly Return'!E$7</f>
        <v>1.0648858471397807E-2</v>
      </c>
      <c r="F103" s="103">
        <f>'Quarterly Return'!F107-'Adjusted Quarterly Return'!F$7</f>
        <v>-0.13651390561559068</v>
      </c>
      <c r="G103" s="103">
        <f>'Quarterly Return'!G107-'Adjusted Quarterly Return'!G$7</f>
        <v>-0.11269798973772203</v>
      </c>
      <c r="H103" s="103">
        <f>'Quarterly Return'!H107-'Adjusted Quarterly Return'!H$7</f>
        <v>-9.5021011385011483E-2</v>
      </c>
      <c r="I103" s="103">
        <f>'Quarterly Return'!I107-'Adjusted Quarterly Return'!I$7</f>
        <v>4.0076675470882034E-2</v>
      </c>
      <c r="J103" s="103">
        <f>'Quarterly Return'!J107-'Adjusted Quarterly Return'!J$7</f>
        <v>-3.0707321671294419E-4</v>
      </c>
      <c r="K103" s="103">
        <f>'Quarterly Return'!K107-'Adjusted Quarterly Return'!K$7</f>
        <v>2.6076896126809204E-2</v>
      </c>
      <c r="L103" s="103">
        <f>'Quarterly Return'!L107-'Adjusted Quarterly Return'!L$7</f>
        <v>-1.5124243387084221E-2</v>
      </c>
      <c r="M103" s="175" t="s">
        <v>210</v>
      </c>
      <c r="N103" s="105">
        <f t="shared" si="95"/>
        <v>6.0852405267289118</v>
      </c>
      <c r="O103" s="105">
        <f t="shared" si="96"/>
        <v>5.1594112112367494</v>
      </c>
      <c r="P103" s="105">
        <f t="shared" si="97"/>
        <v>2.1892952533020833</v>
      </c>
      <c r="Q103" s="105">
        <f t="shared" si="98"/>
        <v>2.4219841086279792</v>
      </c>
      <c r="R103" s="105">
        <f t="shared" si="99"/>
        <v>0</v>
      </c>
      <c r="S103" s="105">
        <f t="shared" si="100"/>
        <v>0.27234118837717292</v>
      </c>
      <c r="T103" s="105">
        <f t="shared" si="101"/>
        <v>1.4051933809784416</v>
      </c>
      <c r="U103" s="105">
        <f t="shared" si="102"/>
        <v>2.4545675531074242</v>
      </c>
      <c r="V103" s="105">
        <f t="shared" si="103"/>
        <v>1.7592151377405711</v>
      </c>
      <c r="W103" s="105">
        <f t="shared" si="104"/>
        <v>1.1597611363733809</v>
      </c>
      <c r="X103" s="105">
        <f t="shared" si="105"/>
        <v>0.46748998972392519</v>
      </c>
      <c r="Y103" s="87">
        <f t="shared" si="84"/>
        <v>5.4808678313022972</v>
      </c>
      <c r="Z103" s="87">
        <f t="shared" si="85"/>
        <v>4.5779323222853678</v>
      </c>
      <c r="AA103" s="87">
        <f t="shared" si="86"/>
        <v>2.1917198973741945</v>
      </c>
      <c r="AB103" s="87">
        <f t="shared" si="87"/>
        <v>2.447775474620733</v>
      </c>
      <c r="AC103" s="87">
        <f t="shared" si="88"/>
        <v>0</v>
      </c>
      <c r="AD103" s="87">
        <f t="shared" si="89"/>
        <v>0.24164888392428324</v>
      </c>
      <c r="AE103" s="87">
        <f t="shared" si="90"/>
        <v>1.2716704847263463</v>
      </c>
      <c r="AF103" s="87">
        <f t="shared" si="91"/>
        <v>2.5529384603546679</v>
      </c>
      <c r="AG103" s="87">
        <f t="shared" si="92"/>
        <v>1.7586749298893349</v>
      </c>
      <c r="AH103" s="87">
        <f t="shared" si="93"/>
        <v>1.1900041070584997</v>
      </c>
      <c r="AI103" s="87">
        <f t="shared" si="94"/>
        <v>0.46041955733831508</v>
      </c>
      <c r="AJ103" s="87">
        <f t="shared" si="106"/>
        <v>8.2867846990067786</v>
      </c>
      <c r="AK103" s="87">
        <f t="shared" si="107"/>
        <v>2.5391861644756198E-2</v>
      </c>
      <c r="AL103" s="87">
        <f t="shared" si="108"/>
        <v>22.148260087229282</v>
      </c>
      <c r="AM103" s="270">
        <f t="shared" si="109"/>
        <v>-5.246056283220657E-2</v>
      </c>
      <c r="AN103" s="105">
        <v>-5.1719299956439979E-2</v>
      </c>
      <c r="AP103" s="87">
        <v>-4.887252770803896E-2</v>
      </c>
      <c r="AR103" s="87">
        <v>-5.246056283220657E-2</v>
      </c>
      <c r="AT103" s="87">
        <v>-4.786968978621331E-2</v>
      </c>
      <c r="AV103" s="87">
        <v>-4.7869726707682414E-2</v>
      </c>
      <c r="AX103" s="87">
        <v>-4.7869689786213532E-2</v>
      </c>
      <c r="AZ103" s="87">
        <v>-4.7869689786213199E-2</v>
      </c>
      <c r="BB103" s="87">
        <v>-4.7869726707682525E-2</v>
      </c>
      <c r="BC103" s="87"/>
      <c r="BD103" s="87">
        <v>-4.7869726707682636E-2</v>
      </c>
      <c r="BE103" s="87"/>
      <c r="BF103" s="87">
        <v>-4.7869726707682747E-2</v>
      </c>
      <c r="BG103" s="87"/>
      <c r="BH103" s="87">
        <v>-4.7869726707682636E-2</v>
      </c>
      <c r="BI103" s="87"/>
      <c r="BJ103" s="87">
        <v>-5.1720164564650672E-2</v>
      </c>
      <c r="BK103" s="87"/>
      <c r="BL103" s="87">
        <v>-5.1720164564650783E-2</v>
      </c>
      <c r="BM103" s="87"/>
      <c r="BN103" s="87">
        <v>-5.1720164564650339E-2</v>
      </c>
      <c r="BO103" s="87"/>
      <c r="BP103" s="87">
        <v>-2.0781125494306663E-2</v>
      </c>
      <c r="BQ103" s="87"/>
      <c r="BR103" s="87">
        <v>-5.4726520137284851E-3</v>
      </c>
      <c r="BS103" s="87"/>
      <c r="BT103" s="87">
        <v>-5.4726520137283741E-3</v>
      </c>
      <c r="BU103" s="87"/>
      <c r="BV103" s="87">
        <v>-5.4726520137285961E-3</v>
      </c>
      <c r="BW103" s="87"/>
      <c r="BX103" s="87">
        <v>-5.4726520137285961E-3</v>
      </c>
      <c r="BY103" s="87"/>
      <c r="BZ103" s="87">
        <v>-4.7005271116928871E-3</v>
      </c>
      <c r="CA103" s="87"/>
      <c r="CB103" s="87">
        <v>-4.7005271116928871E-3</v>
      </c>
      <c r="CC103" s="87"/>
      <c r="CD103" s="87">
        <v>-3.345243718428248E-2</v>
      </c>
      <c r="CE103" s="87"/>
      <c r="CF103" s="87"/>
    </row>
    <row r="104" spans="1:84">
      <c r="A104" s="2">
        <v>40451</v>
      </c>
      <c r="B104" s="103">
        <f>'Quarterly Return'!B108-'Adjusted Quarterly Return'!B$7</f>
        <v>-9.1999058582272197E-2</v>
      </c>
      <c r="C104" s="103">
        <f>'Quarterly Return'!C108-'Adjusted Quarterly Return'!C$7</f>
        <v>-0.10518658773440365</v>
      </c>
      <c r="D104" s="103">
        <f>'Quarterly Return'!D108-'Adjusted Quarterly Return'!D$7</f>
        <v>-5.1851919681276698E-2</v>
      </c>
      <c r="E104" s="103">
        <f>'Quarterly Return'!E108-'Adjusted Quarterly Return'!E$7</f>
        <v>-7.6591982077058168E-3</v>
      </c>
      <c r="F104" s="103">
        <f>'Quarterly Return'!F108-'Adjusted Quarterly Return'!F$7</f>
        <v>-9.2284895428860245E-2</v>
      </c>
      <c r="G104" s="103">
        <f>'Quarterly Return'!G108-'Adjusted Quarterly Return'!G$7</f>
        <v>-0.10609707178842674</v>
      </c>
      <c r="H104" s="103">
        <f>'Quarterly Return'!H108-'Adjusted Quarterly Return'!H$7</f>
        <v>4.5954672697901267E-3</v>
      </c>
      <c r="I104" s="103">
        <f>'Quarterly Return'!I108-'Adjusted Quarterly Return'!I$7</f>
        <v>-3.5751020561748031E-2</v>
      </c>
      <c r="J104" s="103">
        <f>'Quarterly Return'!J108-'Adjusted Quarterly Return'!J$7</f>
        <v>-1.3350464564911818E-2</v>
      </c>
      <c r="K104" s="103">
        <f>'Quarterly Return'!K108-'Adjusted Quarterly Return'!K$7</f>
        <v>8.6208754698029605E-3</v>
      </c>
      <c r="L104" s="103">
        <f>'Quarterly Return'!L108-'Adjusted Quarterly Return'!L$7</f>
        <v>-1.1470106819873968E-2</v>
      </c>
      <c r="M104" s="175" t="s">
        <v>220</v>
      </c>
      <c r="N104" s="105">
        <f t="shared" si="95"/>
        <v>5.4808678313022972</v>
      </c>
      <c r="O104" s="105">
        <f t="shared" si="96"/>
        <v>4.5779323222853678</v>
      </c>
      <c r="P104" s="105">
        <f t="shared" si="97"/>
        <v>2.1917198973741945</v>
      </c>
      <c r="Q104" s="105">
        <f t="shared" si="98"/>
        <v>2.447775474620733</v>
      </c>
      <c r="R104" s="105">
        <f t="shared" si="99"/>
        <v>0</v>
      </c>
      <c r="S104" s="105">
        <f t="shared" si="100"/>
        <v>0.24164888392428324</v>
      </c>
      <c r="T104" s="105">
        <f t="shared" si="101"/>
        <v>1.2716704847263463</v>
      </c>
      <c r="U104" s="105">
        <f t="shared" si="102"/>
        <v>2.5529384603546679</v>
      </c>
      <c r="V104" s="105">
        <f t="shared" si="103"/>
        <v>1.7586749298893349</v>
      </c>
      <c r="W104" s="105">
        <f t="shared" si="104"/>
        <v>1.1900041070584997</v>
      </c>
      <c r="X104" s="105">
        <f t="shared" si="105"/>
        <v>0.46041955733831508</v>
      </c>
      <c r="Y104" s="87">
        <f t="shared" si="84"/>
        <v>4.9766331506086257</v>
      </c>
      <c r="Z104" s="87">
        <f t="shared" si="85"/>
        <v>4.0963952424251362</v>
      </c>
      <c r="AA104" s="87">
        <f t="shared" si="86"/>
        <v>2.0780750132916919</v>
      </c>
      <c r="AB104" s="87">
        <f t="shared" si="87"/>
        <v>2.4290274770926517</v>
      </c>
      <c r="AC104" s="87">
        <f t="shared" si="88"/>
        <v>0</v>
      </c>
      <c r="AD104" s="87">
        <f t="shared" si="89"/>
        <v>0.21601064493897537</v>
      </c>
      <c r="AE104" s="87">
        <f t="shared" si="90"/>
        <v>1.2775144048168643</v>
      </c>
      <c r="AF104" s="87">
        <f t="shared" si="91"/>
        <v>2.4616683049656509</v>
      </c>
      <c r="AG104" s="87">
        <f t="shared" si="92"/>
        <v>1.7351958025566485</v>
      </c>
      <c r="AH104" s="87">
        <f t="shared" si="93"/>
        <v>1.2002629842740051</v>
      </c>
      <c r="AI104" s="87">
        <f t="shared" si="94"/>
        <v>0.45513849583368554</v>
      </c>
      <c r="AJ104" s="87">
        <f t="shared" si="106"/>
        <v>0</v>
      </c>
      <c r="AK104" s="87">
        <f t="shared" si="107"/>
        <v>0</v>
      </c>
      <c r="AL104" s="87">
        <f t="shared" si="108"/>
        <v>20.925921520803939</v>
      </c>
      <c r="AM104" s="270">
        <f t="shared" si="109"/>
        <v>-5.5188920556795584E-2</v>
      </c>
      <c r="AN104" s="105">
        <v>-5.8693807514515028E-2</v>
      </c>
      <c r="AP104" s="87">
        <v>-5.6899902244040734E-2</v>
      </c>
      <c r="AR104" s="87">
        <v>-5.5188920556795584E-2</v>
      </c>
      <c r="AT104" s="87">
        <v>-5.5313012364663794E-2</v>
      </c>
      <c r="AV104" s="87">
        <v>-5.882190271612131E-2</v>
      </c>
      <c r="AX104" s="87">
        <v>-5.5313012364663683E-2</v>
      </c>
      <c r="AZ104" s="87">
        <v>-5.5313012364663683E-2</v>
      </c>
      <c r="BB104" s="87">
        <v>-5.5313012364663794E-2</v>
      </c>
      <c r="BC104" s="87"/>
      <c r="BD104" s="87">
        <v>-5.5313012364664016E-2</v>
      </c>
      <c r="BE104" s="87"/>
      <c r="BF104" s="87">
        <v>-5.5313012364663572E-2</v>
      </c>
      <c r="BG104" s="87"/>
      <c r="BH104" s="87">
        <v>-5.8821902716121199E-2</v>
      </c>
      <c r="BI104" s="87"/>
      <c r="BJ104" s="87">
        <v>-5.869380741470398E-2</v>
      </c>
      <c r="BK104" s="87"/>
      <c r="BL104" s="87">
        <v>-5.5926610487812889E-2</v>
      </c>
      <c r="BM104" s="87"/>
      <c r="BN104" s="87">
        <v>-5.5926610487813444E-2</v>
      </c>
      <c r="BO104" s="87"/>
      <c r="BP104" s="87">
        <v>-3.6134821475625079E-2</v>
      </c>
      <c r="BQ104" s="87"/>
      <c r="BR104" s="87">
        <v>-2.9393248701129582E-2</v>
      </c>
      <c r="BS104" s="87"/>
      <c r="BT104" s="87">
        <v>-2.9393248701129582E-2</v>
      </c>
      <c r="BU104" s="87"/>
      <c r="BV104" s="87">
        <v>-2.9393248701129582E-2</v>
      </c>
      <c r="BW104" s="87"/>
      <c r="BX104" s="87">
        <v>-2.9393248701129582E-2</v>
      </c>
      <c r="BY104" s="87"/>
      <c r="BZ104" s="87">
        <v>-2.840498482450049E-2</v>
      </c>
      <c r="CA104" s="87"/>
      <c r="CB104" s="87">
        <v>-2.840498482450049E-2</v>
      </c>
      <c r="CC104" s="87"/>
      <c r="CD104" s="87">
        <v>-4.3062007241708611E-2</v>
      </c>
      <c r="CE104" s="87"/>
      <c r="CF104" s="87"/>
    </row>
    <row r="105" spans="1:84">
      <c r="A105" s="2">
        <v>40543</v>
      </c>
      <c r="B105" s="103">
        <f>'Quarterly Return'!B109-'Adjusted Quarterly Return'!B$7</f>
        <v>-7.7647139588283731E-2</v>
      </c>
      <c r="C105" s="103">
        <f>'Quarterly Return'!C109-'Adjusted Quarterly Return'!C$7</f>
        <v>-7.8725727054384687E-2</v>
      </c>
      <c r="D105" s="103">
        <f>'Quarterly Return'!D109-'Adjusted Quarterly Return'!D$7</f>
        <v>-4.3395538957798158E-2</v>
      </c>
      <c r="E105" s="103">
        <f>'Quarterly Return'!E109-'Adjusted Quarterly Return'!E$7</f>
        <v>8.0211323962662978E-3</v>
      </c>
      <c r="F105" s="103">
        <f>'Quarterly Return'!F109-'Adjusted Quarterly Return'!F$7</f>
        <v>-3.1485162061067815E-2</v>
      </c>
      <c r="G105" s="103">
        <f>'Quarterly Return'!G109-'Adjusted Quarterly Return'!G$7</f>
        <v>2.6614715100965927E-2</v>
      </c>
      <c r="H105" s="103">
        <f>'Quarterly Return'!H109-'Adjusted Quarterly Return'!H$7</f>
        <v>0.13704244219811426</v>
      </c>
      <c r="I105" s="103">
        <f>'Quarterly Return'!I109-'Adjusted Quarterly Return'!I$7</f>
        <v>-3.8509425038448647E-2</v>
      </c>
      <c r="J105" s="103">
        <f>'Quarterly Return'!J109-'Adjusted Quarterly Return'!J$7</f>
        <v>-5.1321779470705209E-3</v>
      </c>
      <c r="K105" s="103">
        <f>'Quarterly Return'!K109-'Adjusted Quarterly Return'!K$7</f>
        <v>-9.8842494958364252E-3</v>
      </c>
      <c r="L105" s="103">
        <f>'Quarterly Return'!L109-'Adjusted Quarterly Return'!L$7</f>
        <v>-9.3901655148478785E-3</v>
      </c>
      <c r="M105" s="175" t="s">
        <v>220</v>
      </c>
      <c r="N105" s="105">
        <f t="shared" si="95"/>
        <v>4.9766331506086257</v>
      </c>
      <c r="O105" s="105">
        <f t="shared" si="96"/>
        <v>4.0963952424251362</v>
      </c>
      <c r="P105" s="105">
        <f t="shared" si="97"/>
        <v>2.0780750132916919</v>
      </c>
      <c r="Q105" s="105">
        <f t="shared" si="98"/>
        <v>2.4290274770926517</v>
      </c>
      <c r="R105" s="105">
        <f t="shared" si="99"/>
        <v>0</v>
      </c>
      <c r="S105" s="105">
        <f t="shared" si="100"/>
        <v>0.21601064493897537</v>
      </c>
      <c r="T105" s="105">
        <f t="shared" si="101"/>
        <v>1.2775144048168643</v>
      </c>
      <c r="U105" s="105">
        <f t="shared" si="102"/>
        <v>2.4616683049656509</v>
      </c>
      <c r="V105" s="105">
        <f t="shared" si="103"/>
        <v>1.7351958025566485</v>
      </c>
      <c r="W105" s="105">
        <f t="shared" si="104"/>
        <v>1.2002629842740051</v>
      </c>
      <c r="X105" s="105">
        <f t="shared" si="105"/>
        <v>0.45513849583368554</v>
      </c>
      <c r="Y105" s="87">
        <f t="shared" si="84"/>
        <v>4.5902118216836376</v>
      </c>
      <c r="Z105" s="87">
        <f t="shared" si="85"/>
        <v>3.7739035486630952</v>
      </c>
      <c r="AA105" s="87">
        <f t="shared" si="86"/>
        <v>1.9878958280951653</v>
      </c>
      <c r="AB105" s="87">
        <f t="shared" si="87"/>
        <v>2.4485110280805804</v>
      </c>
      <c r="AC105" s="87">
        <f t="shared" si="88"/>
        <v>0</v>
      </c>
      <c r="AD105" s="87">
        <f t="shared" si="89"/>
        <v>0.2217597067128021</v>
      </c>
      <c r="AE105" s="87">
        <f t="shared" si="90"/>
        <v>1.4525880987962376</v>
      </c>
      <c r="AF105" s="87">
        <f t="shared" si="91"/>
        <v>2.3668708739060511</v>
      </c>
      <c r="AG105" s="87">
        <f t="shared" si="92"/>
        <v>1.7262904689249179</v>
      </c>
      <c r="AH105" s="87">
        <f t="shared" si="93"/>
        <v>1.1883992854768237</v>
      </c>
      <c r="AI105" s="87">
        <f t="shared" si="94"/>
        <v>0.45086467002562836</v>
      </c>
      <c r="AJ105" s="87">
        <f t="shared" si="106"/>
        <v>0</v>
      </c>
      <c r="AK105" s="87">
        <f t="shared" si="107"/>
        <v>0</v>
      </c>
      <c r="AL105" s="87">
        <f t="shared" si="108"/>
        <v>20.207295330364939</v>
      </c>
      <c r="AM105" s="270">
        <f t="shared" si="109"/>
        <v>-3.4341435798875719E-2</v>
      </c>
      <c r="AN105" s="105">
        <v>-3.7688980576317754E-2</v>
      </c>
      <c r="AP105" s="87">
        <v>-3.804493216233229E-2</v>
      </c>
      <c r="AR105" s="87">
        <v>-3.4341435798875719E-2</v>
      </c>
      <c r="AT105" s="87">
        <v>-3.7952941543973218E-2</v>
      </c>
      <c r="AV105" s="87">
        <v>-3.4910730686145475E-2</v>
      </c>
      <c r="AX105" s="87">
        <v>-3.5186648614458194E-2</v>
      </c>
      <c r="AZ105" s="87">
        <v>-3.5186648614458305E-2</v>
      </c>
      <c r="BB105" s="87">
        <v>-3.7952941543973329E-2</v>
      </c>
      <c r="BC105" s="87"/>
      <c r="BD105" s="87">
        <v>-3.7952941543973218E-2</v>
      </c>
      <c r="BE105" s="87"/>
      <c r="BF105" s="87">
        <v>-3.7952941543973329E-2</v>
      </c>
      <c r="BG105" s="87"/>
      <c r="BH105" s="87">
        <v>-3.7688999747763186E-2</v>
      </c>
      <c r="BI105" s="87"/>
      <c r="BJ105" s="87">
        <v>-3.5042062448138567E-2</v>
      </c>
      <c r="BK105" s="87"/>
      <c r="BL105" s="87">
        <v>-3.4341435798875719E-2</v>
      </c>
      <c r="BM105" s="87"/>
      <c r="BN105" s="87">
        <v>-3.4341435798875719E-2</v>
      </c>
      <c r="BO105" s="87"/>
      <c r="BP105" s="87">
        <v>-1.0685963068681859E-2</v>
      </c>
      <c r="BQ105" s="87"/>
      <c r="BR105" s="87">
        <v>-1.501478521200228E-2</v>
      </c>
      <c r="BS105" s="87"/>
      <c r="BT105" s="87">
        <v>-1.5014785212002391E-2</v>
      </c>
      <c r="BU105" s="87"/>
      <c r="BV105" s="87">
        <v>-1.5014785212002502E-2</v>
      </c>
      <c r="BW105" s="87"/>
      <c r="BX105" s="87">
        <v>-1.5014785212002502E-2</v>
      </c>
      <c r="BY105" s="87"/>
      <c r="BZ105" s="87">
        <v>-1.4392517773698432E-2</v>
      </c>
      <c r="CA105" s="87"/>
      <c r="CB105" s="87">
        <v>-1.4392517773698432E-2</v>
      </c>
      <c r="CC105" s="87"/>
      <c r="CD105" s="87">
        <v>-3.1268945810269955E-2</v>
      </c>
      <c r="CE105" s="87"/>
      <c r="CF105" s="87"/>
    </row>
    <row r="106" spans="1:84">
      <c r="A106" s="2">
        <v>40633</v>
      </c>
      <c r="B106" s="103">
        <f>'Quarterly Return'!B110-'Adjusted Quarterly Return'!B$7</f>
        <v>1.4892320142288029E-2</v>
      </c>
      <c r="C106" s="103">
        <f>'Quarterly Return'!C110-'Adjusted Quarterly Return'!C$7</f>
        <v>-5.5777467898763977E-2</v>
      </c>
      <c r="D106" s="103">
        <f>'Quarterly Return'!D110-'Adjusted Quarterly Return'!D$7</f>
        <v>-8.646270660550362E-2</v>
      </c>
      <c r="E106" s="103">
        <f>'Quarterly Return'!E110-'Adjusted Quarterly Return'!E$7</f>
        <v>-3.6885972830697361E-3</v>
      </c>
      <c r="F106" s="103">
        <f>'Quarterly Return'!F110-'Adjusted Quarterly Return'!F$7</f>
        <v>-1.2698035505855174E-2</v>
      </c>
      <c r="G106" s="103">
        <f>'Quarterly Return'!G110-'Adjusted Quarterly Return'!G$7</f>
        <v>-6.769506159331605E-2</v>
      </c>
      <c r="H106" s="103">
        <f>'Quarterly Return'!H110-'Adjusted Quarterly Return'!H$7</f>
        <v>0.17458899183889812</v>
      </c>
      <c r="I106" s="103">
        <f>'Quarterly Return'!I110-'Adjusted Quarterly Return'!I$7</f>
        <v>-2.9244684868098586E-2</v>
      </c>
      <c r="J106" s="103">
        <f>'Quarterly Return'!J110-'Adjusted Quarterly Return'!J$7</f>
        <v>-1.8233433299686491E-2</v>
      </c>
      <c r="K106" s="103">
        <f>'Quarterly Return'!K110-'Adjusted Quarterly Return'!K$7</f>
        <v>-5.8130947387489001E-3</v>
      </c>
      <c r="L106" s="103">
        <f>'Quarterly Return'!L110-'Adjusted Quarterly Return'!L$7</f>
        <v>-8.2752162034572113E-3</v>
      </c>
      <c r="M106" s="175" t="s">
        <v>220</v>
      </c>
      <c r="N106" s="105">
        <f t="shared" si="95"/>
        <v>4.5902118216836376</v>
      </c>
      <c r="O106" s="105">
        <f t="shared" si="96"/>
        <v>3.7739035486630952</v>
      </c>
      <c r="P106" s="105">
        <f t="shared" si="97"/>
        <v>1.9878958280951653</v>
      </c>
      <c r="Q106" s="105">
        <f t="shared" si="98"/>
        <v>2.4485110280805804</v>
      </c>
      <c r="R106" s="105">
        <f t="shared" si="99"/>
        <v>0</v>
      </c>
      <c r="S106" s="105">
        <f t="shared" si="100"/>
        <v>0.2217597067128021</v>
      </c>
      <c r="T106" s="105">
        <f t="shared" si="101"/>
        <v>1.4525880987962376</v>
      </c>
      <c r="U106" s="105">
        <f t="shared" si="102"/>
        <v>2.3668708739060511</v>
      </c>
      <c r="V106" s="105">
        <f t="shared" si="103"/>
        <v>1.7262904689249179</v>
      </c>
      <c r="W106" s="105">
        <f t="shared" si="104"/>
        <v>1.1883992854768237</v>
      </c>
      <c r="X106" s="105">
        <f t="shared" si="105"/>
        <v>0.45086467002562836</v>
      </c>
      <c r="Y106" s="87">
        <f t="shared" si="84"/>
        <v>4.6585707256530648</v>
      </c>
      <c r="Z106" s="87">
        <f t="shared" si="85"/>
        <v>3.5634047646245079</v>
      </c>
      <c r="AA106" s="87">
        <f t="shared" si="86"/>
        <v>1.8160169743482684</v>
      </c>
      <c r="AB106" s="87">
        <f t="shared" si="87"/>
        <v>2.4394794569548361</v>
      </c>
      <c r="AC106" s="87">
        <f t="shared" si="88"/>
        <v>0</v>
      </c>
      <c r="AD106" s="87">
        <f t="shared" si="89"/>
        <v>0.20674766970796324</v>
      </c>
      <c r="AE106" s="87">
        <f t="shared" si="90"/>
        <v>1.7061939905222545</v>
      </c>
      <c r="AF106" s="87">
        <f t="shared" si="91"/>
        <v>2.2976524810751875</v>
      </c>
      <c r="AG106" s="87">
        <f t="shared" si="92"/>
        <v>1.6948142668038908</v>
      </c>
      <c r="AH106" s="87">
        <f t="shared" si="93"/>
        <v>1.1814910078428855</v>
      </c>
      <c r="AI106" s="87">
        <f t="shared" si="94"/>
        <v>0.44713366740266591</v>
      </c>
      <c r="AJ106" s="87">
        <f t="shared" si="106"/>
        <v>0</v>
      </c>
      <c r="AK106" s="87">
        <f t="shared" si="107"/>
        <v>0</v>
      </c>
      <c r="AL106" s="87">
        <f t="shared" si="108"/>
        <v>20.011505004935529</v>
      </c>
      <c r="AM106" s="270">
        <f t="shared" si="109"/>
        <v>-9.6890911043994166E-3</v>
      </c>
      <c r="AN106" s="105">
        <v>-1.2410478785070733E-2</v>
      </c>
      <c r="AP106" s="87">
        <v>-9.2325685593085405E-3</v>
      </c>
      <c r="AR106" s="87">
        <v>-9.6890911043994166E-3</v>
      </c>
      <c r="AT106" s="87">
        <v>-9.3273054101382646E-3</v>
      </c>
      <c r="AV106" s="87">
        <v>-1.2509529006928366E-2</v>
      </c>
      <c r="AX106" s="87">
        <v>-1.2720755542734885E-2</v>
      </c>
      <c r="AZ106" s="87">
        <v>-1.1890472545608377E-2</v>
      </c>
      <c r="BB106" s="87">
        <v>-9.3273054101383757E-3</v>
      </c>
      <c r="BC106" s="87"/>
      <c r="BD106" s="87">
        <v>-9.3273054101384867E-3</v>
      </c>
      <c r="BE106" s="87"/>
      <c r="BF106" s="87">
        <v>-9.3273054101383757E-3</v>
      </c>
      <c r="BG106" s="87"/>
      <c r="BH106" s="87">
        <v>-1.2410478769261157E-2</v>
      </c>
      <c r="BI106" s="87"/>
      <c r="BJ106" s="87">
        <v>-8.8174002296148579E-3</v>
      </c>
      <c r="BK106" s="87"/>
      <c r="BL106" s="87">
        <v>-9.6890911043996386E-3</v>
      </c>
      <c r="BM106" s="87"/>
      <c r="BN106" s="87">
        <v>-9.6890911043994166E-3</v>
      </c>
      <c r="BO106" s="87"/>
      <c r="BP106" s="87">
        <v>2.0637234534075732E-2</v>
      </c>
      <c r="BQ106" s="87"/>
      <c r="BR106" s="87">
        <v>-1.440819388426795E-2</v>
      </c>
      <c r="BS106" s="87"/>
      <c r="BT106" s="87">
        <v>-1.4408193884267839E-2</v>
      </c>
      <c r="BU106" s="87"/>
      <c r="BV106" s="87">
        <v>-1.4408193884267506E-2</v>
      </c>
      <c r="BW106" s="87"/>
      <c r="BX106" s="87">
        <v>-1.4408193884267506E-2</v>
      </c>
      <c r="BY106" s="87"/>
      <c r="BZ106" s="87">
        <v>-1.4576725187637418E-2</v>
      </c>
      <c r="CA106" s="87"/>
      <c r="CB106" s="87">
        <v>-1.4576725187637418E-2</v>
      </c>
      <c r="CC106" s="87"/>
      <c r="CD106" s="87">
        <v>-6.7970771074544745E-3</v>
      </c>
      <c r="CE106" s="87"/>
      <c r="CF106" s="87"/>
    </row>
    <row r="107" spans="1:84">
      <c r="A107" s="2">
        <v>40724</v>
      </c>
      <c r="B107" s="103">
        <f>'Quarterly Return'!B111-'Adjusted Quarterly Return'!B$7</f>
        <v>-0.19072936112568617</v>
      </c>
      <c r="C107" s="103">
        <f>'Quarterly Return'!C111-'Adjusted Quarterly Return'!C$7</f>
        <v>-0.13279074727766199</v>
      </c>
      <c r="D107" s="103">
        <f>'Quarterly Return'!D111-'Adjusted Quarterly Return'!D$7</f>
        <v>-0.25971935946516844</v>
      </c>
      <c r="E107" s="103">
        <f>'Quarterly Return'!E111-'Adjusted Quarterly Return'!E$7</f>
        <v>-0.10055937080502979</v>
      </c>
      <c r="F107" s="103">
        <f>'Quarterly Return'!F111-'Adjusted Quarterly Return'!F$7</f>
        <v>-0.14575291598957668</v>
      </c>
      <c r="G107" s="103">
        <f>'Quarterly Return'!G111-'Adjusted Quarterly Return'!G$7</f>
        <v>-3.7841523996226631E-2</v>
      </c>
      <c r="H107" s="103">
        <f>'Quarterly Return'!H111-'Adjusted Quarterly Return'!H$7</f>
        <v>5.3525743341003046E-2</v>
      </c>
      <c r="I107" s="103">
        <f>'Quarterly Return'!I111-'Adjusted Quarterly Return'!I$7</f>
        <v>-7.5048620661024884E-2</v>
      </c>
      <c r="J107" s="103">
        <f>'Quarterly Return'!J111-'Adjusted Quarterly Return'!J$7</f>
        <v>1.6733995042843369E-2</v>
      </c>
      <c r="K107" s="103">
        <f>'Quarterly Return'!K111-'Adjusted Quarterly Return'!K$7</f>
        <v>-6.29862560839832E-3</v>
      </c>
      <c r="L107" s="103">
        <f>'Quarterly Return'!L111-'Adjusted Quarterly Return'!L$7</f>
        <v>-7.9442855116378802E-3</v>
      </c>
      <c r="M107" s="175" t="s">
        <v>210</v>
      </c>
      <c r="N107" s="105">
        <f t="shared" si="95"/>
        <v>5.2097295742647187</v>
      </c>
      <c r="O107" s="105">
        <f t="shared" si="96"/>
        <v>4.4171034908001872</v>
      </c>
      <c r="P107" s="105">
        <f t="shared" si="97"/>
        <v>1.8743114882356622</v>
      </c>
      <c r="Q107" s="105">
        <f t="shared" si="98"/>
        <v>2.0735223502991147</v>
      </c>
      <c r="R107" s="105">
        <f t="shared" si="99"/>
        <v>0</v>
      </c>
      <c r="S107" s="105">
        <f t="shared" si="100"/>
        <v>0.23315823542995395</v>
      </c>
      <c r="T107" s="105">
        <f t="shared" si="101"/>
        <v>1.2030218825844192</v>
      </c>
      <c r="U107" s="105">
        <f t="shared" si="102"/>
        <v>2.1014178679192255</v>
      </c>
      <c r="V107" s="105">
        <f t="shared" si="103"/>
        <v>1.5061089352712653</v>
      </c>
      <c r="W107" s="105">
        <f t="shared" si="104"/>
        <v>0.99290108003259603</v>
      </c>
      <c r="X107" s="105">
        <f t="shared" si="105"/>
        <v>0.40023010009871057</v>
      </c>
      <c r="Y107" s="87">
        <f t="shared" si="84"/>
        <v>4.216081180927616</v>
      </c>
      <c r="Z107" s="87">
        <f t="shared" si="85"/>
        <v>3.830553017454061</v>
      </c>
      <c r="AA107" s="87">
        <f t="shared" si="86"/>
        <v>1.3875165090728894</v>
      </c>
      <c r="AB107" s="87">
        <f t="shared" si="87"/>
        <v>1.8650102474028691</v>
      </c>
      <c r="AC107" s="87">
        <f t="shared" si="88"/>
        <v>0</v>
      </c>
      <c r="AD107" s="87">
        <f t="shared" si="89"/>
        <v>0.22433517246901349</v>
      </c>
      <c r="AE107" s="87">
        <f t="shared" si="90"/>
        <v>1.2674145231052432</v>
      </c>
      <c r="AF107" s="87">
        <f t="shared" si="91"/>
        <v>1.9437093554994558</v>
      </c>
      <c r="AG107" s="87">
        <f t="shared" si="92"/>
        <v>1.5313121547280768</v>
      </c>
      <c r="AH107" s="87">
        <f t="shared" si="93"/>
        <v>0.98664716786329631</v>
      </c>
      <c r="AI107" s="87">
        <f t="shared" si="94"/>
        <v>0.39705055791317501</v>
      </c>
      <c r="AJ107" s="87">
        <f t="shared" si="106"/>
        <v>2.9791253087931064</v>
      </c>
      <c r="AK107" s="87">
        <f t="shared" si="107"/>
        <v>1.1450114272969873E-2</v>
      </c>
      <c r="AL107" s="87">
        <f t="shared" si="108"/>
        <v>17.638179772162726</v>
      </c>
      <c r="AM107" s="270">
        <f t="shared" si="109"/>
        <v>-0.11859803808796288</v>
      </c>
      <c r="AN107" s="105">
        <v>-0.11832464186952363</v>
      </c>
      <c r="AP107" s="87">
        <v>-0.11165331629041197</v>
      </c>
      <c r="AR107" s="87">
        <v>-0.11859803808796288</v>
      </c>
      <c r="AT107" s="87">
        <v>-0.11165331629041209</v>
      </c>
      <c r="AV107" s="87">
        <v>-0.11522368047359033</v>
      </c>
      <c r="AX107" s="87">
        <v>-0.11503438424561196</v>
      </c>
      <c r="AZ107" s="87">
        <v>-0.11081125396943003</v>
      </c>
      <c r="BB107" s="87">
        <v>-0.11165331629041175</v>
      </c>
      <c r="BC107" s="87"/>
      <c r="BD107" s="87">
        <v>-0.11165331629041197</v>
      </c>
      <c r="BE107" s="87"/>
      <c r="BF107" s="87">
        <v>-0.11165331629041197</v>
      </c>
      <c r="BG107" s="87"/>
      <c r="BH107" s="87">
        <v>-0.11531241906674838</v>
      </c>
      <c r="BI107" s="87"/>
      <c r="BJ107" s="87">
        <v>-0.1088101969204206</v>
      </c>
      <c r="BK107" s="87"/>
      <c r="BL107" s="87">
        <v>-0.10745056866806169</v>
      </c>
      <c r="BM107" s="87"/>
      <c r="BN107" s="87">
        <v>-0.10745056866806191</v>
      </c>
      <c r="BO107" s="87"/>
      <c r="BP107" s="87">
        <v>-5.7098201552825745E-2</v>
      </c>
      <c r="BQ107" s="87"/>
      <c r="BR107" s="87">
        <v>-7.5793440489021036E-2</v>
      </c>
      <c r="BS107" s="87"/>
      <c r="BT107" s="87">
        <v>-7.5793440489021036E-2</v>
      </c>
      <c r="BU107" s="87"/>
      <c r="BV107" s="87">
        <v>-7.5793440489020814E-2</v>
      </c>
      <c r="BW107" s="87"/>
      <c r="BX107" s="87">
        <v>-7.5793440489020814E-2</v>
      </c>
      <c r="BY107" s="87"/>
      <c r="BZ107" s="87">
        <v>-7.22249027823193E-2</v>
      </c>
      <c r="CA107" s="87"/>
      <c r="CB107" s="87">
        <v>-7.22249027823193E-2</v>
      </c>
      <c r="CC107" s="87"/>
      <c r="CD107" s="87">
        <v>-8.8154238577799138E-2</v>
      </c>
      <c r="CE107" s="87"/>
      <c r="CF107" s="87"/>
    </row>
    <row r="108" spans="1:84">
      <c r="A108" s="2">
        <v>40816</v>
      </c>
      <c r="B108" s="103">
        <f>'Quarterly Return'!B112-'Adjusted Quarterly Return'!B$7</f>
        <v>-0.20668203398918294</v>
      </c>
      <c r="C108" s="103">
        <f>'Quarterly Return'!C112-'Adjusted Quarterly Return'!C$7</f>
        <v>-0.14111646461072619</v>
      </c>
      <c r="D108" s="103">
        <f>'Quarterly Return'!D112-'Adjusted Quarterly Return'!D$7</f>
        <v>-0.27949421026249799</v>
      </c>
      <c r="E108" s="103">
        <f>'Quarterly Return'!E112-'Adjusted Quarterly Return'!E$7</f>
        <v>-7.3804037104430772E-2</v>
      </c>
      <c r="F108" s="103">
        <f>'Quarterly Return'!F112-'Adjusted Quarterly Return'!F$7</f>
        <v>-0.11108424733036086</v>
      </c>
      <c r="G108" s="103">
        <f>'Quarterly Return'!G112-'Adjusted Quarterly Return'!G$7</f>
        <v>-7.456670907436834E-2</v>
      </c>
      <c r="H108" s="103">
        <f>'Quarterly Return'!H112-'Adjusted Quarterly Return'!H$7</f>
        <v>4.2588196309646414E-2</v>
      </c>
      <c r="I108" s="103">
        <f>'Quarterly Return'!I112-'Adjusted Quarterly Return'!I$7</f>
        <v>-3.7509311809448359E-2</v>
      </c>
      <c r="J108" s="103">
        <f>'Quarterly Return'!J112-'Adjusted Quarterly Return'!J$7</f>
        <v>4.0036324466751677E-2</v>
      </c>
      <c r="K108" s="103">
        <f>'Quarterly Return'!K112-'Adjusted Quarterly Return'!K$7</f>
        <v>2.0976457949363883E-2</v>
      </c>
      <c r="L108" s="103">
        <f>'Quarterly Return'!L112-'Adjusted Quarterly Return'!L$7</f>
        <v>-8.1247433516574014E-3</v>
      </c>
      <c r="M108" s="175" t="s">
        <v>220</v>
      </c>
      <c r="N108" s="105">
        <f t="shared" si="95"/>
        <v>4.216081180927616</v>
      </c>
      <c r="O108" s="105">
        <f t="shared" si="96"/>
        <v>3.830553017454061</v>
      </c>
      <c r="P108" s="105">
        <f t="shared" si="97"/>
        <v>1.3875165090728894</v>
      </c>
      <c r="Q108" s="105">
        <f t="shared" si="98"/>
        <v>1.8650102474028691</v>
      </c>
      <c r="R108" s="105">
        <f t="shared" si="99"/>
        <v>0</v>
      </c>
      <c r="S108" s="105">
        <f t="shared" si="100"/>
        <v>0.22433517246901349</v>
      </c>
      <c r="T108" s="105">
        <f t="shared" si="101"/>
        <v>1.2674145231052432</v>
      </c>
      <c r="U108" s="105">
        <f t="shared" si="102"/>
        <v>1.9437093554994558</v>
      </c>
      <c r="V108" s="105">
        <f t="shared" si="103"/>
        <v>1.5313121547280768</v>
      </c>
      <c r="W108" s="105">
        <f t="shared" si="104"/>
        <v>0.98664716786329631</v>
      </c>
      <c r="X108" s="105">
        <f t="shared" si="105"/>
        <v>0.39705055791317501</v>
      </c>
      <c r="Y108" s="87">
        <f t="shared" si="84"/>
        <v>3.34469294698998</v>
      </c>
      <c r="Z108" s="87">
        <f t="shared" si="85"/>
        <v>3.2899989181269946</v>
      </c>
      <c r="AA108" s="87">
        <f t="shared" si="86"/>
        <v>0.99971367814338408</v>
      </c>
      <c r="AB108" s="87">
        <f t="shared" si="87"/>
        <v>1.7273649619034042</v>
      </c>
      <c r="AC108" s="87">
        <f t="shared" si="88"/>
        <v>0</v>
      </c>
      <c r="AD108" s="87">
        <f t="shared" si="89"/>
        <v>0.20760723692836833</v>
      </c>
      <c r="AE108" s="87">
        <f t="shared" si="90"/>
        <v>1.3213914216209461</v>
      </c>
      <c r="AF108" s="87">
        <f t="shared" si="91"/>
        <v>1.8708021552170848</v>
      </c>
      <c r="AG108" s="87">
        <f t="shared" si="92"/>
        <v>1.5926202650146506</v>
      </c>
      <c r="AH108" s="87">
        <f t="shared" si="93"/>
        <v>1.0073435306908396</v>
      </c>
      <c r="AI108" s="87">
        <f t="shared" si="94"/>
        <v>0.39382462403249807</v>
      </c>
      <c r="AJ108" s="87">
        <f t="shared" si="106"/>
        <v>0</v>
      </c>
      <c r="AK108" s="87">
        <f t="shared" si="107"/>
        <v>0</v>
      </c>
      <c r="AL108" s="87">
        <f t="shared" si="108"/>
        <v>15.755359738668151</v>
      </c>
      <c r="AM108" s="270">
        <f t="shared" si="109"/>
        <v>-0.10674684450524285</v>
      </c>
      <c r="AN108" s="105">
        <v>-0.11753738505838918</v>
      </c>
      <c r="AP108" s="87">
        <v>-0.10021522459478671</v>
      </c>
      <c r="AR108" s="87">
        <v>-0.10674684450524285</v>
      </c>
      <c r="AT108" s="87">
        <v>-0.11770420534472736</v>
      </c>
      <c r="AV108" s="87">
        <v>-0.11758961115190858</v>
      </c>
      <c r="AX108" s="87">
        <v>-0.10475627758350625</v>
      </c>
      <c r="AZ108" s="87">
        <v>-0.11794525632309816</v>
      </c>
      <c r="BB108" s="87">
        <v>-0.11770420534472747</v>
      </c>
      <c r="BC108" s="87"/>
      <c r="BD108" s="87">
        <v>-0.11770420534472736</v>
      </c>
      <c r="BE108" s="87"/>
      <c r="BF108" s="87">
        <v>-0.11770420534472747</v>
      </c>
      <c r="BG108" s="87"/>
      <c r="BH108" s="87">
        <v>-0.11758961115190847</v>
      </c>
      <c r="BI108" s="87"/>
      <c r="BJ108" s="87">
        <v>-9.6593768464020124E-2</v>
      </c>
      <c r="BK108" s="87"/>
      <c r="BL108" s="87">
        <v>-9.4111139729509019E-2</v>
      </c>
      <c r="BM108" s="87"/>
      <c r="BN108" s="87">
        <v>-9.4111139729508908E-2</v>
      </c>
      <c r="BO108" s="87"/>
      <c r="BP108" s="87">
        <v>-3.5712805664462777E-2</v>
      </c>
      <c r="BQ108" s="87"/>
      <c r="BR108" s="87">
        <v>-5.0597958506763741E-2</v>
      </c>
      <c r="BS108" s="87"/>
      <c r="BT108" s="87">
        <v>-5.0597958506763852E-2</v>
      </c>
      <c r="BU108" s="87"/>
      <c r="BV108" s="87">
        <v>-5.0597958506764074E-2</v>
      </c>
      <c r="BW108" s="87"/>
      <c r="BX108" s="87">
        <v>-5.0597958506764074E-2</v>
      </c>
      <c r="BY108" s="87"/>
      <c r="BZ108" s="87">
        <v>-4.6831668859819708E-2</v>
      </c>
      <c r="CA108" s="87"/>
      <c r="CB108" s="87">
        <v>-4.6831668859819708E-2</v>
      </c>
      <c r="CC108" s="87"/>
      <c r="CD108" s="87">
        <v>-6.8569232646829237E-2</v>
      </c>
      <c r="CE108" s="87"/>
      <c r="CF108" s="87"/>
    </row>
    <row r="109" spans="1:84">
      <c r="A109" s="2">
        <v>40907</v>
      </c>
      <c r="B109" s="103">
        <f>'Quarterly Return'!B113-'Adjusted Quarterly Return'!B$7</f>
        <v>-0.16957937663946621</v>
      </c>
      <c r="C109" s="103">
        <f>'Quarterly Return'!C113-'Adjusted Quarterly Return'!C$7</f>
        <v>-8.1154591620960004E-2</v>
      </c>
      <c r="D109" s="103">
        <f>'Quarterly Return'!D113-'Adjusted Quarterly Return'!D$7</f>
        <v>-0.18455537784334178</v>
      </c>
      <c r="E109" s="103">
        <f>'Quarterly Return'!E113-'Adjusted Quarterly Return'!E$7</f>
        <v>-2.3225008495038432E-2</v>
      </c>
      <c r="F109" s="103">
        <f>'Quarterly Return'!F113-'Adjusted Quarterly Return'!F$7</f>
        <v>-8.0860816580349645E-2</v>
      </c>
      <c r="G109" s="103">
        <f>'Quarterly Return'!G113-'Adjusted Quarterly Return'!G$7</f>
        <v>-0.12637564934925494</v>
      </c>
      <c r="H109" s="103">
        <f>'Quarterly Return'!H113-'Adjusted Quarterly Return'!H$7</f>
        <v>4.8340257723957808E-2</v>
      </c>
      <c r="I109" s="103">
        <f>'Quarterly Return'!I113-'Adjusted Quarterly Return'!I$7</f>
        <v>-3.6660421185004205E-2</v>
      </c>
      <c r="J109" s="103">
        <f>'Quarterly Return'!J113-'Adjusted Quarterly Return'!J$7</f>
        <v>2.6329413082458536E-2</v>
      </c>
      <c r="K109" s="103">
        <f>'Quarterly Return'!K113-'Adjusted Quarterly Return'!K$7</f>
        <v>3.4893152171976208E-2</v>
      </c>
      <c r="L109" s="103">
        <f>'Quarterly Return'!L113-'Adjusted Quarterly Return'!L$7</f>
        <v>-9.2319980849180777E-3</v>
      </c>
      <c r="M109" s="175" t="s">
        <v>220</v>
      </c>
      <c r="N109" s="105">
        <f t="shared" si="95"/>
        <v>3.34469294698998</v>
      </c>
      <c r="O109" s="105">
        <f t="shared" si="96"/>
        <v>3.2899989181269946</v>
      </c>
      <c r="P109" s="105">
        <f t="shared" si="97"/>
        <v>0.99971367814338408</v>
      </c>
      <c r="Q109" s="105">
        <f t="shared" si="98"/>
        <v>1.7273649619034042</v>
      </c>
      <c r="R109" s="105">
        <f t="shared" si="99"/>
        <v>0</v>
      </c>
      <c r="S109" s="105">
        <f t="shared" si="100"/>
        <v>0.20760723692836833</v>
      </c>
      <c r="T109" s="105">
        <f t="shared" si="101"/>
        <v>1.3213914216209461</v>
      </c>
      <c r="U109" s="105">
        <f t="shared" si="102"/>
        <v>1.8708021552170848</v>
      </c>
      <c r="V109" s="105">
        <f t="shared" si="103"/>
        <v>1.5926202650146506</v>
      </c>
      <c r="W109" s="105">
        <f t="shared" si="104"/>
        <v>1.0073435306908396</v>
      </c>
      <c r="X109" s="105">
        <f t="shared" si="105"/>
        <v>0.39382462403249807</v>
      </c>
      <c r="Y109" s="87">
        <f t="shared" si="84"/>
        <v>2.7775020019890002</v>
      </c>
      <c r="Z109" s="87">
        <f t="shared" si="85"/>
        <v>3.0230003994929984</v>
      </c>
      <c r="AA109" s="87">
        <f t="shared" si="86"/>
        <v>0.81521114253847493</v>
      </c>
      <c r="AB109" s="87">
        <f t="shared" si="87"/>
        <v>1.687246895989166</v>
      </c>
      <c r="AC109" s="87">
        <f t="shared" si="88"/>
        <v>0</v>
      </c>
      <c r="AD109" s="87">
        <f t="shared" si="89"/>
        <v>0.18137073755194116</v>
      </c>
      <c r="AE109" s="87">
        <f t="shared" si="90"/>
        <v>1.3852678234963296</v>
      </c>
      <c r="AF109" s="87">
        <f t="shared" si="91"/>
        <v>1.8022177602530127</v>
      </c>
      <c r="AG109" s="87">
        <f t="shared" si="92"/>
        <v>1.6345530218557158</v>
      </c>
      <c r="AH109" s="87">
        <f t="shared" si="93"/>
        <v>1.0424929217966907</v>
      </c>
      <c r="AI109" s="87">
        <f t="shared" si="94"/>
        <v>0.39018883585763647</v>
      </c>
      <c r="AJ109" s="87">
        <f t="shared" si="106"/>
        <v>0</v>
      </c>
      <c r="AK109" s="87">
        <f t="shared" si="107"/>
        <v>0</v>
      </c>
      <c r="AL109" s="87">
        <f t="shared" si="108"/>
        <v>14.739051540820967</v>
      </c>
      <c r="AM109" s="270">
        <f t="shared" si="109"/>
        <v>-6.4505553329440857E-2</v>
      </c>
      <c r="AN109" s="105">
        <v>-8.108904106997783E-2</v>
      </c>
      <c r="AP109" s="87">
        <v>-8.1462556713654211E-2</v>
      </c>
      <c r="AR109" s="87">
        <v>-6.4505553329440857E-2</v>
      </c>
      <c r="AT109" s="87">
        <v>-7.1310358068993329E-2</v>
      </c>
      <c r="AV109" s="87">
        <v>-8.1089033638209185E-2</v>
      </c>
      <c r="AX109" s="87">
        <v>-8.134623029823973E-2</v>
      </c>
      <c r="AZ109" s="87">
        <v>-7.1056562543947765E-2</v>
      </c>
      <c r="BB109" s="87">
        <v>-8.1089017328381696E-2</v>
      </c>
      <c r="BC109" s="87"/>
      <c r="BD109" s="87">
        <v>-7.1310358068993218E-2</v>
      </c>
      <c r="BE109" s="87"/>
      <c r="BF109" s="87">
        <v>-8.1089017328381696E-2</v>
      </c>
      <c r="BG109" s="87"/>
      <c r="BH109" s="87">
        <v>-8.1089033638209074E-2</v>
      </c>
      <c r="BI109" s="87"/>
      <c r="BJ109" s="87">
        <v>-5.5805498423999178E-2</v>
      </c>
      <c r="BK109" s="87"/>
      <c r="BL109" s="87">
        <v>-5.3846519067570875E-2</v>
      </c>
      <c r="BM109" s="87"/>
      <c r="BN109" s="87">
        <v>-5.3846519067570875E-2</v>
      </c>
      <c r="BO109" s="87"/>
      <c r="BP109" s="87">
        <v>-2.0730162344419378E-2</v>
      </c>
      <c r="BQ109" s="87"/>
      <c r="BR109" s="87">
        <v>-2.2126622482508629E-2</v>
      </c>
      <c r="BS109" s="87"/>
      <c r="BT109" s="87">
        <v>-2.212662248250874E-2</v>
      </c>
      <c r="BU109" s="87"/>
      <c r="BV109" s="87">
        <v>-2.2126622482508518E-2</v>
      </c>
      <c r="BW109" s="87"/>
      <c r="BX109" s="87">
        <v>-2.2126622482508518E-2</v>
      </c>
      <c r="BY109" s="87"/>
      <c r="BZ109" s="87">
        <v>-1.9760503353378422E-2</v>
      </c>
      <c r="CA109" s="87"/>
      <c r="CB109" s="87">
        <v>-1.9760503353378422E-2</v>
      </c>
      <c r="CC109" s="87"/>
      <c r="CD109" s="87">
        <v>-3.8938334587652168E-2</v>
      </c>
      <c r="CE109" s="87"/>
      <c r="CF109" s="87"/>
    </row>
    <row r="110" spans="1:84">
      <c r="A110" s="2">
        <v>40998</v>
      </c>
      <c r="B110" s="103">
        <f>'Quarterly Return'!B114-'Adjusted Quarterly Return'!B$7</f>
        <v>-0.17017113167005427</v>
      </c>
      <c r="C110" s="103">
        <f>'Quarterly Return'!C114-'Adjusted Quarterly Return'!C$7</f>
        <v>-9.2487014200166751E-2</v>
      </c>
      <c r="D110" s="103">
        <f>'Quarterly Return'!D114-'Adjusted Quarterly Return'!D$7</f>
        <v>-0.21691051765851546</v>
      </c>
      <c r="E110" s="103">
        <f>'Quarterly Return'!E114-'Adjusted Quarterly Return'!E$7</f>
        <v>1.7442135780259507E-2</v>
      </c>
      <c r="F110" s="103">
        <f>'Quarterly Return'!F114-'Adjusted Quarterly Return'!F$7</f>
        <v>3.2332535080404484E-3</v>
      </c>
      <c r="G110" s="103">
        <f>'Quarterly Return'!G114-'Adjusted Quarterly Return'!G$7</f>
        <v>-0.1303771281730971</v>
      </c>
      <c r="H110" s="103">
        <f>'Quarterly Return'!H114-'Adjusted Quarterly Return'!H$7</f>
        <v>1.2315184613767044E-2</v>
      </c>
      <c r="I110" s="103">
        <f>'Quarterly Return'!I114-'Adjusted Quarterly Return'!I$7</f>
        <v>-7.0757129744274255E-2</v>
      </c>
      <c r="J110" s="103">
        <f>'Quarterly Return'!J114-'Adjusted Quarterly Return'!J$7</f>
        <v>5.0396986687103268E-2</v>
      </c>
      <c r="K110" s="103">
        <f>'Quarterly Return'!K114-'Adjusted Quarterly Return'!K$7</f>
        <v>3.1693323881625504E-2</v>
      </c>
      <c r="L110" s="103">
        <f>'Quarterly Return'!L114-'Adjusted Quarterly Return'!L$7</f>
        <v>-1.1113901390686284E-2</v>
      </c>
      <c r="M110" s="175" t="s">
        <v>220</v>
      </c>
      <c r="N110" s="105">
        <f t="shared" si="95"/>
        <v>2.7775020019890002</v>
      </c>
      <c r="O110" s="105">
        <f t="shared" si="96"/>
        <v>3.0230003994929984</v>
      </c>
      <c r="P110" s="105">
        <f t="shared" si="97"/>
        <v>0.81521114253847493</v>
      </c>
      <c r="Q110" s="105">
        <f t="shared" si="98"/>
        <v>1.687246895989166</v>
      </c>
      <c r="R110" s="105">
        <f t="shared" si="99"/>
        <v>0</v>
      </c>
      <c r="S110" s="105">
        <f t="shared" si="100"/>
        <v>0.18137073755194116</v>
      </c>
      <c r="T110" s="105">
        <f t="shared" si="101"/>
        <v>1.3852678234963296</v>
      </c>
      <c r="U110" s="105">
        <f t="shared" si="102"/>
        <v>1.8022177602530127</v>
      </c>
      <c r="V110" s="105">
        <f t="shared" si="103"/>
        <v>1.6345530218557158</v>
      </c>
      <c r="W110" s="105">
        <f t="shared" si="104"/>
        <v>1.0424929217966907</v>
      </c>
      <c r="X110" s="105">
        <f t="shared" si="105"/>
        <v>0.39018883585763647</v>
      </c>
      <c r="Y110" s="87">
        <f t="shared" si="84"/>
        <v>2.3048513430946906</v>
      </c>
      <c r="Z110" s="87">
        <f t="shared" si="85"/>
        <v>2.7434121186179796</v>
      </c>
      <c r="AA110" s="87">
        <f t="shared" si="86"/>
        <v>0.63838327160946451</v>
      </c>
      <c r="AB110" s="87">
        <f t="shared" si="87"/>
        <v>1.7166760854438303</v>
      </c>
      <c r="AC110" s="87">
        <f t="shared" si="88"/>
        <v>0</v>
      </c>
      <c r="AD110" s="87">
        <f t="shared" si="89"/>
        <v>0.15772414165528256</v>
      </c>
      <c r="AE110" s="87">
        <f t="shared" si="90"/>
        <v>1.4023276524821982</v>
      </c>
      <c r="AF110" s="87">
        <f t="shared" si="91"/>
        <v>1.6746980043633548</v>
      </c>
      <c r="AG110" s="87">
        <f t="shared" si="92"/>
        <v>1.7169295687375428</v>
      </c>
      <c r="AH110" s="87">
        <f t="shared" si="93"/>
        <v>1.0755329876114954</v>
      </c>
      <c r="AI110" s="87">
        <f t="shared" si="94"/>
        <v>0.38585231561216804</v>
      </c>
      <c r="AJ110" s="87">
        <f t="shared" si="106"/>
        <v>0</v>
      </c>
      <c r="AK110" s="87">
        <f t="shared" si="107"/>
        <v>0</v>
      </c>
      <c r="AL110" s="87">
        <f t="shared" si="108"/>
        <v>13.816387489228006</v>
      </c>
      <c r="AM110" s="270">
        <f t="shared" si="109"/>
        <v>-6.2599960997325343E-2</v>
      </c>
      <c r="AN110" s="105">
        <v>-8.6673175847178929E-2</v>
      </c>
      <c r="AP110" s="87">
        <v>-7.8315270793845704E-2</v>
      </c>
      <c r="AR110" s="87">
        <v>-6.2599960997325343E-2</v>
      </c>
      <c r="AT110" s="87">
        <v>-8.6920003664096468E-2</v>
      </c>
      <c r="AV110" s="87">
        <v>-8.6673175849197981E-2</v>
      </c>
      <c r="AX110" s="87">
        <v>-7.8431981010716467E-2</v>
      </c>
      <c r="AZ110" s="87">
        <v>-8.6920003664096246E-2</v>
      </c>
      <c r="BB110" s="87">
        <v>-7.8689937713335323E-2</v>
      </c>
      <c r="BC110" s="87"/>
      <c r="BD110" s="87">
        <v>-8.6920003664096357E-2</v>
      </c>
      <c r="BE110" s="87"/>
      <c r="BF110" s="87">
        <v>-8.6673175853628881E-2</v>
      </c>
      <c r="BG110" s="87"/>
      <c r="BH110" s="87">
        <v>-8.6673175849198092E-2</v>
      </c>
      <c r="BI110" s="87"/>
      <c r="BJ110" s="87">
        <v>-5.4081255006993234E-2</v>
      </c>
      <c r="BK110" s="87"/>
      <c r="BL110" s="87">
        <v>-5.1860525575176175E-2</v>
      </c>
      <c r="BM110" s="87"/>
      <c r="BN110" s="87">
        <v>-5.1860525575175953E-2</v>
      </c>
      <c r="BO110" s="87"/>
      <c r="BP110" s="87">
        <v>-3.7944919679831823E-2</v>
      </c>
      <c r="BQ110" s="87"/>
      <c r="BR110" s="87">
        <v>-2.451962060781987E-2</v>
      </c>
      <c r="BS110" s="87"/>
      <c r="BT110" s="87">
        <v>-2.451962060781987E-2</v>
      </c>
      <c r="BU110" s="87"/>
      <c r="BV110" s="87">
        <v>-2.451962060781987E-2</v>
      </c>
      <c r="BW110" s="87"/>
      <c r="BX110" s="87">
        <v>-2.451962060781987E-2</v>
      </c>
      <c r="BY110" s="87"/>
      <c r="BZ110" s="87">
        <v>-2.1314209410003504E-2</v>
      </c>
      <c r="CA110" s="87"/>
      <c r="CB110" s="87">
        <v>-2.1314209410003504E-2</v>
      </c>
      <c r="CC110" s="87"/>
      <c r="CD110" s="87">
        <v>-3.2275143611307677E-2</v>
      </c>
      <c r="CE110" s="87"/>
      <c r="CF110" s="87"/>
    </row>
    <row r="111" spans="1:84">
      <c r="A111" s="2">
        <v>41089</v>
      </c>
      <c r="B111" s="103">
        <f>'Quarterly Return'!B115-'Adjusted Quarterly Return'!B$7</f>
        <v>5.116744474788304E-2</v>
      </c>
      <c r="C111" s="103">
        <f>'Quarterly Return'!C115-'Adjusted Quarterly Return'!C$7</f>
        <v>5.2430390276660688E-2</v>
      </c>
      <c r="D111" s="103">
        <f>'Quarterly Return'!D115-'Adjusted Quarterly Return'!D$7</f>
        <v>-1.0965745000343363E-3</v>
      </c>
      <c r="E111" s="103">
        <f>'Quarterly Return'!E115-'Adjusted Quarterly Return'!E$7</f>
        <v>0.12642928684991134</v>
      </c>
      <c r="F111" s="103">
        <f>'Quarterly Return'!F115-'Adjusted Quarterly Return'!F$7</f>
        <v>0.1924476968498357</v>
      </c>
      <c r="G111" s="103">
        <f>'Quarterly Return'!G115-'Adjusted Quarterly Return'!G$7</f>
        <v>-9.0100136342745468E-3</v>
      </c>
      <c r="H111" s="103">
        <f>'Quarterly Return'!H115-'Adjusted Quarterly Return'!H$7</f>
        <v>-4.7416320307566984E-3</v>
      </c>
      <c r="I111" s="103">
        <f>'Quarterly Return'!I115-'Adjusted Quarterly Return'!I$7</f>
        <v>-4.323615611463491E-2</v>
      </c>
      <c r="J111" s="103">
        <f>'Quarterly Return'!J115-'Adjusted Quarterly Return'!J$7</f>
        <v>2.1955092100052448E-2</v>
      </c>
      <c r="K111" s="103">
        <f>'Quarterly Return'!K115-'Adjusted Quarterly Return'!K$7</f>
        <v>1.6465817712908906E-2</v>
      </c>
      <c r="L111" s="103">
        <f>'Quarterly Return'!L115-'Adjusted Quarterly Return'!L$7</f>
        <v>-1.4512656632365936E-2</v>
      </c>
      <c r="M111" s="175" t="s">
        <v>210</v>
      </c>
      <c r="N111" s="105">
        <f t="shared" si="95"/>
        <v>3.5969130005154302</v>
      </c>
      <c r="O111" s="105">
        <f t="shared" si="96"/>
        <v>3.0496663491259328</v>
      </c>
      <c r="P111" s="105">
        <f t="shared" si="97"/>
        <v>1.2940662779030676</v>
      </c>
      <c r="Q111" s="105">
        <f t="shared" si="98"/>
        <v>1.4316058813288459</v>
      </c>
      <c r="R111" s="105">
        <f t="shared" si="99"/>
        <v>0</v>
      </c>
      <c r="S111" s="105">
        <f t="shared" si="100"/>
        <v>0.16097762393235213</v>
      </c>
      <c r="T111" s="105">
        <f t="shared" si="101"/>
        <v>0.83059302554742764</v>
      </c>
      <c r="U111" s="105">
        <f t="shared" si="102"/>
        <v>1.4508655662229595</v>
      </c>
      <c r="V111" s="105">
        <f t="shared" si="103"/>
        <v>1.0398510579571205</v>
      </c>
      <c r="W111" s="105">
        <f t="shared" si="104"/>
        <v>0.6855209569105335</v>
      </c>
      <c r="X111" s="105">
        <f t="shared" si="105"/>
        <v>0.27632774978456015</v>
      </c>
      <c r="Y111" s="87">
        <f t="shared" si="84"/>
        <v>3.7809578477322452</v>
      </c>
      <c r="Z111" s="87">
        <f t="shared" si="85"/>
        <v>3.2095615460242044</v>
      </c>
      <c r="AA111" s="87">
        <f t="shared" si="86"/>
        <v>1.2926472378213647</v>
      </c>
      <c r="AB111" s="87">
        <f t="shared" si="87"/>
        <v>1.6126027919553907</v>
      </c>
      <c r="AC111" s="87">
        <f t="shared" si="88"/>
        <v>0</v>
      </c>
      <c r="AD111" s="87">
        <f t="shared" si="89"/>
        <v>0.1595272133459085</v>
      </c>
      <c r="AE111" s="87">
        <f t="shared" si="90"/>
        <v>0.82665465905296887</v>
      </c>
      <c r="AF111" s="87">
        <f t="shared" si="91"/>
        <v>1.3881357161003953</v>
      </c>
      <c r="AG111" s="87">
        <f t="shared" si="92"/>
        <v>1.0626810837049061</v>
      </c>
      <c r="AH111" s="87">
        <f t="shared" si="93"/>
        <v>0.69680862002540123</v>
      </c>
      <c r="AI111" s="87">
        <f t="shared" si="94"/>
        <v>0.27231750003394251</v>
      </c>
      <c r="AJ111" s="87">
        <f t="shared" si="106"/>
        <v>4.5145047529985085</v>
      </c>
      <c r="AK111" s="87">
        <f t="shared" si="107"/>
        <v>1.4049539380341872E-2</v>
      </c>
      <c r="AL111" s="87">
        <f t="shared" si="108"/>
        <v>14.287844676416384</v>
      </c>
      <c r="AM111" s="270">
        <f t="shared" si="109"/>
        <v>3.4123043201846448E-2</v>
      </c>
      <c r="AN111" s="105">
        <v>3.4743277550060458E-2</v>
      </c>
      <c r="AP111" s="87">
        <v>3.5088295134950265E-2</v>
      </c>
      <c r="AR111" s="87">
        <v>3.4123043201846448E-2</v>
      </c>
      <c r="AT111" s="87">
        <v>3.6279893038670519E-2</v>
      </c>
      <c r="AV111" s="87">
        <v>3.4743277550061125E-2</v>
      </c>
      <c r="AX111" s="87">
        <v>3.4560102604338283E-2</v>
      </c>
      <c r="AZ111" s="87">
        <v>3.6279893038670075E-2</v>
      </c>
      <c r="BB111" s="87">
        <v>3.4560102604338727E-2</v>
      </c>
      <c r="BC111" s="87"/>
      <c r="BD111" s="87">
        <v>3.6279893038670075E-2</v>
      </c>
      <c r="BE111" s="87"/>
      <c r="BF111" s="87">
        <v>3.5999836994910384E-2</v>
      </c>
      <c r="BG111" s="87"/>
      <c r="BH111" s="87">
        <v>3.4743277550061347E-2</v>
      </c>
      <c r="BI111" s="87"/>
      <c r="BJ111" s="87">
        <v>3.0960057642196892E-2</v>
      </c>
      <c r="BK111" s="87"/>
      <c r="BL111" s="87">
        <v>3.0556823233510721E-2</v>
      </c>
      <c r="BM111" s="87"/>
      <c r="BN111" s="87">
        <v>3.0556823233510499E-2</v>
      </c>
      <c r="BO111" s="87"/>
      <c r="BP111" s="87">
        <v>-7.7664191859130316E-3</v>
      </c>
      <c r="BQ111" s="87"/>
      <c r="BR111" s="87">
        <v>3.3784203855584671E-3</v>
      </c>
      <c r="BS111" s="87"/>
      <c r="BT111" s="87">
        <v>3.3784203855582451E-3</v>
      </c>
      <c r="BU111" s="87"/>
      <c r="BV111" s="87">
        <v>3.3784203855584671E-3</v>
      </c>
      <c r="BW111" s="87"/>
      <c r="BX111" s="87">
        <v>3.3784203855584671E-3</v>
      </c>
      <c r="BY111" s="87"/>
      <c r="BZ111" s="87">
        <v>3.8775278634239907E-3</v>
      </c>
      <c r="CA111" s="87"/>
      <c r="CB111" s="87">
        <v>3.8775278634239907E-3</v>
      </c>
      <c r="CC111" s="87"/>
      <c r="CD111" s="87">
        <v>1.493669782818019E-2</v>
      </c>
      <c r="CE111" s="87"/>
      <c r="CF111" s="87"/>
    </row>
    <row r="112" spans="1:84">
      <c r="A112" s="2">
        <v>41180</v>
      </c>
      <c r="B112" s="103">
        <f>'Quarterly Return'!B116-'Adjusted Quarterly Return'!B$7</f>
        <v>0.10910247290642661</v>
      </c>
      <c r="C112" s="103">
        <f>'Quarterly Return'!C116-'Adjusted Quarterly Return'!C$7</f>
        <v>5.9967897944245896E-2</v>
      </c>
      <c r="D112" s="103">
        <f>'Quarterly Return'!D116-'Adjusted Quarterly Return'!D$7</f>
        <v>7.3776187978269764E-2</v>
      </c>
      <c r="E112" s="103">
        <f>'Quarterly Return'!E116-'Adjusted Quarterly Return'!E$7</f>
        <v>0.13110646798577547</v>
      </c>
      <c r="F112" s="103">
        <f>'Quarterly Return'!F116-'Adjusted Quarterly Return'!F$7</f>
        <v>0.24110336634949042</v>
      </c>
      <c r="G112" s="103">
        <f>'Quarterly Return'!G116-'Adjusted Quarterly Return'!G$7</f>
        <v>-7.4420650570458866E-2</v>
      </c>
      <c r="H112" s="103">
        <f>'Quarterly Return'!H116-'Adjusted Quarterly Return'!H$7</f>
        <v>-7.5729922736939431E-2</v>
      </c>
      <c r="I112" s="103">
        <f>'Quarterly Return'!I116-'Adjusted Quarterly Return'!I$7</f>
        <v>-5.5475647150087098E-2</v>
      </c>
      <c r="J112" s="103">
        <f>'Quarterly Return'!J116-'Adjusted Quarterly Return'!J$7</f>
        <v>3.3364108135221227E-3</v>
      </c>
      <c r="K112" s="103">
        <f>'Quarterly Return'!K116-'Adjusted Quarterly Return'!K$7</f>
        <v>1.2455739385954803E-2</v>
      </c>
      <c r="L112" s="103">
        <f>'Quarterly Return'!L116-'Adjusted Quarterly Return'!L$7</f>
        <v>-1.8429784224263154E-2</v>
      </c>
      <c r="M112" s="175" t="s">
        <v>220</v>
      </c>
      <c r="N112" s="105">
        <f t="shared" si="95"/>
        <v>3.7809578477322452</v>
      </c>
      <c r="O112" s="105">
        <f t="shared" si="96"/>
        <v>3.2095615460242044</v>
      </c>
      <c r="P112" s="105">
        <f t="shared" si="97"/>
        <v>1.2926472378213647</v>
      </c>
      <c r="Q112" s="105">
        <f t="shared" si="98"/>
        <v>1.6126027919553907</v>
      </c>
      <c r="R112" s="105">
        <f t="shared" si="99"/>
        <v>0</v>
      </c>
      <c r="S112" s="105">
        <f t="shared" si="100"/>
        <v>0.1595272133459085</v>
      </c>
      <c r="T112" s="105">
        <f t="shared" si="101"/>
        <v>0.82665465905296887</v>
      </c>
      <c r="U112" s="105">
        <f t="shared" si="102"/>
        <v>1.3881357161003953</v>
      </c>
      <c r="V112" s="105">
        <f t="shared" si="103"/>
        <v>1.0626810837049061</v>
      </c>
      <c r="W112" s="105">
        <f t="shared" si="104"/>
        <v>0.69680862002540123</v>
      </c>
      <c r="X112" s="105">
        <f t="shared" si="105"/>
        <v>0.27231750003394251</v>
      </c>
      <c r="Y112" s="87">
        <f t="shared" si="84"/>
        <v>4.193469698874793</v>
      </c>
      <c r="Z112" s="87">
        <f t="shared" si="85"/>
        <v>3.40203220526196</v>
      </c>
      <c r="AA112" s="87">
        <f t="shared" si="86"/>
        <v>1.3880138234284647</v>
      </c>
      <c r="AB112" s="87">
        <f t="shared" si="87"/>
        <v>1.8240254482726621</v>
      </c>
      <c r="AC112" s="87">
        <f t="shared" si="88"/>
        <v>0</v>
      </c>
      <c r="AD112" s="87">
        <f t="shared" si="89"/>
        <v>0.14765509434501359</v>
      </c>
      <c r="AE112" s="87">
        <f t="shared" si="90"/>
        <v>0.76405216559275646</v>
      </c>
      <c r="AF112" s="87">
        <f t="shared" si="91"/>
        <v>1.3111279889175762</v>
      </c>
      <c r="AG112" s="87">
        <f t="shared" si="92"/>
        <v>1.0662266243639045</v>
      </c>
      <c r="AH112" s="87">
        <f t="shared" si="93"/>
        <v>0.7054878865983244</v>
      </c>
      <c r="AI112" s="87">
        <f t="shared" si="94"/>
        <v>0.26729874726782621</v>
      </c>
      <c r="AJ112" s="87">
        <f t="shared" si="106"/>
        <v>0</v>
      </c>
      <c r="AK112" s="87">
        <f t="shared" si="107"/>
        <v>0</v>
      </c>
      <c r="AL112" s="87">
        <f t="shared" si="108"/>
        <v>15.069389682923283</v>
      </c>
      <c r="AM112" s="270">
        <f t="shared" si="109"/>
        <v>5.4699993190500118E-2</v>
      </c>
      <c r="AN112" s="105">
        <v>5.1105596245554219E-2</v>
      </c>
      <c r="AP112" s="87">
        <v>4.7867503649746679E-2</v>
      </c>
      <c r="AR112" s="87">
        <v>5.4699993190500118E-2</v>
      </c>
      <c r="AT112" s="87">
        <v>5.1191449373719111E-2</v>
      </c>
      <c r="AV112" s="87">
        <v>5.4067796608959773E-2</v>
      </c>
      <c r="AX112" s="87">
        <v>5.425442550654247E-2</v>
      </c>
      <c r="AZ112" s="87">
        <v>5.1191449373719333E-2</v>
      </c>
      <c r="BB112" s="87">
        <v>5.425442550654247E-2</v>
      </c>
      <c r="BC112" s="87"/>
      <c r="BD112" s="87">
        <v>5.1191449373719111E-2</v>
      </c>
      <c r="BE112" s="87"/>
      <c r="BF112" s="87">
        <v>5.1191449373719111E-2</v>
      </c>
      <c r="BG112" s="87"/>
      <c r="BH112" s="87">
        <v>5.4067796608959995E-2</v>
      </c>
      <c r="BI112" s="87"/>
      <c r="BJ112" s="87">
        <v>3.2320864825060802E-2</v>
      </c>
      <c r="BK112" s="87"/>
      <c r="BL112" s="87">
        <v>3.1918096275954877E-2</v>
      </c>
      <c r="BM112" s="87"/>
      <c r="BN112" s="87">
        <v>3.1918096275954877E-2</v>
      </c>
      <c r="BO112" s="87"/>
      <c r="BP112" s="87">
        <v>-2.9015784523196975E-2</v>
      </c>
      <c r="BQ112" s="87"/>
      <c r="BR112" s="87">
        <v>-7.0574063906527762E-3</v>
      </c>
      <c r="BS112" s="87"/>
      <c r="BT112" s="87">
        <v>-7.0574063906525542E-3</v>
      </c>
      <c r="BU112" s="87"/>
      <c r="BV112" s="87">
        <v>-7.0574063906528872E-3</v>
      </c>
      <c r="BW112" s="87"/>
      <c r="BX112" s="87">
        <v>-7.0574063906528872E-3</v>
      </c>
      <c r="BY112" s="87"/>
      <c r="BZ112" s="87">
        <v>-6.942663438218144E-3</v>
      </c>
      <c r="CA112" s="87"/>
      <c r="CB112" s="87">
        <v>-6.942663438218144E-3</v>
      </c>
      <c r="CC112" s="87"/>
      <c r="CD112" s="87">
        <v>1.5268731821992843E-2</v>
      </c>
      <c r="CE112" s="87"/>
      <c r="CF112" s="87"/>
    </row>
    <row r="113" spans="1:84">
      <c r="A113" s="2">
        <v>41274</v>
      </c>
      <c r="B113" s="103">
        <f>'Quarterly Return'!B117-'Adjusted Quarterly Return'!B$7</f>
        <v>0.11764630840167178</v>
      </c>
      <c r="C113" s="103">
        <f>'Quarterly Return'!C117-'Adjusted Quarterly Return'!C$7</f>
        <v>2.7357595432105641E-2</v>
      </c>
      <c r="D113" s="103">
        <f>'Quarterly Return'!D117-'Adjusted Quarterly Return'!D$7</f>
        <v>-8.0973516041796284E-2</v>
      </c>
      <c r="E113" s="103">
        <f>'Quarterly Return'!E117-'Adjusted Quarterly Return'!E$7</f>
        <v>0.10447603135890245</v>
      </c>
      <c r="F113" s="103">
        <f>'Quarterly Return'!F117-'Adjusted Quarterly Return'!F$7</f>
        <v>0.22430930974024715</v>
      </c>
      <c r="G113" s="103">
        <f>'Quarterly Return'!G117-'Adjusted Quarterly Return'!G$7</f>
        <v>-0.11831640714018087</v>
      </c>
      <c r="H113" s="103">
        <f>'Quarterly Return'!H117-'Adjusted Quarterly Return'!H$7</f>
        <v>-5.0041621443806833E-2</v>
      </c>
      <c r="I113" s="103">
        <f>'Quarterly Return'!I117-'Adjusted Quarterly Return'!I$7</f>
        <v>-4.525823553975003E-2</v>
      </c>
      <c r="J113" s="103">
        <f>'Quarterly Return'!J117-'Adjusted Quarterly Return'!J$7</f>
        <v>-3.2994350638020087E-3</v>
      </c>
      <c r="K113" s="103">
        <f>'Quarterly Return'!K117-'Adjusted Quarterly Return'!K$7</f>
        <v>2.1838319129585809E-3</v>
      </c>
      <c r="L113" s="103">
        <f>'Quarterly Return'!L117-'Adjusted Quarterly Return'!L$7</f>
        <v>-2.2288264075986317E-2</v>
      </c>
      <c r="M113" s="175" t="s">
        <v>220</v>
      </c>
      <c r="N113" s="105">
        <f t="shared" si="95"/>
        <v>4.193469698874793</v>
      </c>
      <c r="O113" s="105">
        <f t="shared" si="96"/>
        <v>3.40203220526196</v>
      </c>
      <c r="P113" s="105">
        <f t="shared" si="97"/>
        <v>1.3880138234284647</v>
      </c>
      <c r="Q113" s="105">
        <f t="shared" si="98"/>
        <v>1.8240254482726621</v>
      </c>
      <c r="R113" s="105">
        <f t="shared" si="99"/>
        <v>0</v>
      </c>
      <c r="S113" s="105">
        <f t="shared" si="100"/>
        <v>0.14765509434501359</v>
      </c>
      <c r="T113" s="105">
        <f t="shared" si="101"/>
        <v>0.76405216559275646</v>
      </c>
      <c r="U113" s="105">
        <f t="shared" si="102"/>
        <v>1.3111279889175762</v>
      </c>
      <c r="V113" s="105">
        <f t="shared" si="103"/>
        <v>1.0662266243639045</v>
      </c>
      <c r="W113" s="105">
        <f t="shared" si="104"/>
        <v>0.7054878865983244</v>
      </c>
      <c r="X113" s="105">
        <f t="shared" si="105"/>
        <v>0.26729874726782621</v>
      </c>
      <c r="Y113" s="87">
        <f t="shared" si="84"/>
        <v>4.6868159283416828</v>
      </c>
      <c r="Z113" s="87">
        <f t="shared" si="85"/>
        <v>3.4951036259805113</v>
      </c>
      <c r="AA113" s="87">
        <f t="shared" si="86"/>
        <v>1.275621463830845</v>
      </c>
      <c r="AB113" s="87">
        <f t="shared" si="87"/>
        <v>2.0145923882058328</v>
      </c>
      <c r="AC113" s="87">
        <f t="shared" si="88"/>
        <v>0</v>
      </c>
      <c r="AD113" s="87">
        <f t="shared" si="89"/>
        <v>0.13018507408616714</v>
      </c>
      <c r="AE113" s="87">
        <f t="shared" si="90"/>
        <v>0.72581775635884294</v>
      </c>
      <c r="AF113" s="87">
        <f t="shared" si="91"/>
        <v>1.2517886495723858</v>
      </c>
      <c r="AG113" s="87">
        <f t="shared" si="92"/>
        <v>1.0627086788535189</v>
      </c>
      <c r="AH113" s="87">
        <f t="shared" si="93"/>
        <v>0.70702855355928351</v>
      </c>
      <c r="AI113" s="87">
        <f t="shared" si="94"/>
        <v>0.2613411222015406</v>
      </c>
      <c r="AJ113" s="87">
        <f t="shared" si="106"/>
        <v>0</v>
      </c>
      <c r="AK113" s="87">
        <f t="shared" si="107"/>
        <v>0</v>
      </c>
      <c r="AL113" s="87">
        <f t="shared" si="108"/>
        <v>15.611003240990611</v>
      </c>
      <c r="AM113" s="270">
        <f t="shared" si="109"/>
        <v>3.5941306812251828E-2</v>
      </c>
      <c r="AN113" s="105">
        <v>2.9852407819215054E-2</v>
      </c>
      <c r="AP113" s="87">
        <v>2.9624035983977448E-2</v>
      </c>
      <c r="AR113" s="87">
        <v>3.5941306812251828E-2</v>
      </c>
      <c r="AT113" s="87">
        <v>3.5124797031696797E-2</v>
      </c>
      <c r="AV113" s="87">
        <v>2.9780414660981025E-2</v>
      </c>
      <c r="AX113" s="87">
        <v>3.5941306812252272E-2</v>
      </c>
      <c r="AZ113" s="87">
        <v>3.5124797031697019E-2</v>
      </c>
      <c r="BB113" s="87">
        <v>3.5941306812251828E-2</v>
      </c>
      <c r="BC113" s="87"/>
      <c r="BD113" s="87">
        <v>3.5124797031697463E-2</v>
      </c>
      <c r="BE113" s="87"/>
      <c r="BF113" s="87">
        <v>3.5124797031697019E-2</v>
      </c>
      <c r="BG113" s="87"/>
      <c r="BH113" s="87">
        <v>2.9780414660981025E-2</v>
      </c>
      <c r="BI113" s="87"/>
      <c r="BJ113" s="87">
        <v>2.4767605811314208E-2</v>
      </c>
      <c r="BK113" s="87"/>
      <c r="BL113" s="87">
        <v>2.4020124629533735E-2</v>
      </c>
      <c r="BM113" s="87"/>
      <c r="BN113" s="87">
        <v>2.402012462953329E-2</v>
      </c>
      <c r="BO113" s="87"/>
      <c r="BP113" s="87">
        <v>-1.5839537743504994E-2</v>
      </c>
      <c r="BQ113" s="87"/>
      <c r="BR113" s="87">
        <v>-1.7428581554204237E-2</v>
      </c>
      <c r="BS113" s="87"/>
      <c r="BT113" s="87">
        <v>-1.7428581554204237E-2</v>
      </c>
      <c r="BU113" s="87"/>
      <c r="BV113" s="87">
        <v>-1.7428581554204126E-2</v>
      </c>
      <c r="BW113" s="87"/>
      <c r="BX113" s="87">
        <v>-1.7428581554204126E-2</v>
      </c>
      <c r="BY113" s="87"/>
      <c r="BZ113" s="87">
        <v>-1.7236649991827724E-2</v>
      </c>
      <c r="CA113" s="87"/>
      <c r="CB113" s="87">
        <v>-1.7236649991827724E-2</v>
      </c>
      <c r="CC113" s="87"/>
      <c r="CD113" s="87">
        <v>1.0348257038229614E-2</v>
      </c>
      <c r="CE113" s="87"/>
      <c r="CF113" s="87"/>
    </row>
    <row r="114" spans="1:84">
      <c r="A114" s="2">
        <v>41362</v>
      </c>
      <c r="B114" s="103">
        <f>'Quarterly Return'!B118-'Adjusted Quarterly Return'!B$7</f>
        <v>0.14414592737074738</v>
      </c>
      <c r="C114" s="103">
        <f>'Quarterly Return'!C118-'Adjusted Quarterly Return'!C$7</f>
        <v>0.24485479858994047</v>
      </c>
      <c r="D114" s="103">
        <f>'Quarterly Return'!D118-'Adjusted Quarterly Return'!D$7</f>
        <v>5.8368013484242448E-2</v>
      </c>
      <c r="E114" s="103">
        <f>'Quarterly Return'!E118-'Adjusted Quarterly Return'!E$7</f>
        <v>0.15854069301508217</v>
      </c>
      <c r="F114" s="103">
        <f>'Quarterly Return'!F118-'Adjusted Quarterly Return'!F$7</f>
        <v>0.15304699705940711</v>
      </c>
      <c r="G114" s="103">
        <f>'Quarterly Return'!G118-'Adjusted Quarterly Return'!G$7</f>
        <v>8.0009406431553756E-2</v>
      </c>
      <c r="H114" s="103">
        <f>'Quarterly Return'!H118-'Adjusted Quarterly Return'!H$7</f>
        <v>-7.5426977173854576E-2</v>
      </c>
      <c r="I114" s="103">
        <f>'Quarterly Return'!I118-'Adjusted Quarterly Return'!I$7</f>
        <v>2.2777779421846361E-2</v>
      </c>
      <c r="J114" s="103">
        <f>'Quarterly Return'!J118-'Adjusted Quarterly Return'!J$7</f>
        <v>-4.5927375881533478E-2</v>
      </c>
      <c r="K114" s="103">
        <f>'Quarterly Return'!K118-'Adjusted Quarterly Return'!K$7</f>
        <v>-3.8245578357097396E-2</v>
      </c>
      <c r="L114" s="103">
        <f>'Quarterly Return'!L118-'Adjusted Quarterly Return'!L$7</f>
        <v>-2.5328893171254127E-2</v>
      </c>
      <c r="M114" s="175" t="s">
        <v>220</v>
      </c>
      <c r="N114" s="105">
        <f t="shared" si="95"/>
        <v>4.6868159283416828</v>
      </c>
      <c r="O114" s="105">
        <f t="shared" si="96"/>
        <v>3.4951036259805113</v>
      </c>
      <c r="P114" s="105">
        <f t="shared" si="97"/>
        <v>1.275621463830845</v>
      </c>
      <c r="Q114" s="105">
        <f t="shared" si="98"/>
        <v>2.0145923882058328</v>
      </c>
      <c r="R114" s="105">
        <f t="shared" si="99"/>
        <v>0</v>
      </c>
      <c r="S114" s="105">
        <f t="shared" si="100"/>
        <v>0.13018507408616714</v>
      </c>
      <c r="T114" s="105">
        <f t="shared" si="101"/>
        <v>0.72581775635884294</v>
      </c>
      <c r="U114" s="105">
        <f t="shared" si="102"/>
        <v>1.2517886495723858</v>
      </c>
      <c r="V114" s="105">
        <f t="shared" si="103"/>
        <v>1.0627086788535189</v>
      </c>
      <c r="W114" s="105">
        <f t="shared" si="104"/>
        <v>0.70702855355928351</v>
      </c>
      <c r="X114" s="105">
        <f t="shared" si="105"/>
        <v>0.2613411222015406</v>
      </c>
      <c r="Y114" s="87">
        <f t="shared" si="84"/>
        <v>5.3624013567484843</v>
      </c>
      <c r="Z114" s="87">
        <f t="shared" si="85"/>
        <v>4.3508965203709398</v>
      </c>
      <c r="AA114" s="87">
        <f t="shared" si="86"/>
        <v>1.3500769546325126</v>
      </c>
      <c r="AB114" s="87">
        <f t="shared" si="87"/>
        <v>2.3339872615748947</v>
      </c>
      <c r="AC114" s="87">
        <f t="shared" si="88"/>
        <v>0</v>
      </c>
      <c r="AD114" s="87">
        <f t="shared" si="89"/>
        <v>0.14060110459004924</v>
      </c>
      <c r="AE114" s="87">
        <f t="shared" si="90"/>
        <v>0.67107151701758616</v>
      </c>
      <c r="AF114" s="87">
        <f t="shared" si="91"/>
        <v>1.2803016153151165</v>
      </c>
      <c r="AG114" s="87">
        <f t="shared" si="92"/>
        <v>1.0139012579072455</v>
      </c>
      <c r="AH114" s="87">
        <f t="shared" si="93"/>
        <v>0.67998783761342674</v>
      </c>
      <c r="AI114" s="87">
        <f t="shared" si="94"/>
        <v>0.2547216408360421</v>
      </c>
      <c r="AJ114" s="87">
        <f t="shared" si="106"/>
        <v>0</v>
      </c>
      <c r="AK114" s="87">
        <f t="shared" si="107"/>
        <v>0</v>
      </c>
      <c r="AL114" s="87">
        <f t="shared" si="108"/>
        <v>17.437947066606295</v>
      </c>
      <c r="AM114" s="270">
        <f t="shared" si="109"/>
        <v>0.11702923876273275</v>
      </c>
      <c r="AN114" s="105">
        <v>0.10604833308288497</v>
      </c>
      <c r="AP114" s="87">
        <v>0.11086409882147308</v>
      </c>
      <c r="AR114" s="87">
        <v>0.11702923876273275</v>
      </c>
      <c r="AT114" s="87">
        <v>0.11352878060188987</v>
      </c>
      <c r="AV114" s="87">
        <v>0.10604837031248127</v>
      </c>
      <c r="AX114" s="87">
        <v>0.11702923876273275</v>
      </c>
      <c r="AZ114" s="87">
        <v>0.11352878060188965</v>
      </c>
      <c r="BB114" s="87">
        <v>0.10585363765362055</v>
      </c>
      <c r="BC114" s="87"/>
      <c r="BD114" s="87">
        <v>0.11352878060188942</v>
      </c>
      <c r="BE114" s="87"/>
      <c r="BF114" s="87">
        <v>0.11352878060188987</v>
      </c>
      <c r="BG114" s="87"/>
      <c r="BH114" s="87">
        <v>0.10604837031248127</v>
      </c>
      <c r="BI114" s="87"/>
      <c r="BJ114" s="87">
        <v>0.10519177946148184</v>
      </c>
      <c r="BK114" s="87"/>
      <c r="BL114" s="87">
        <v>7.9509425030252823E-2</v>
      </c>
      <c r="BM114" s="87"/>
      <c r="BN114" s="87">
        <v>7.9509425030252601E-2</v>
      </c>
      <c r="BO114" s="87"/>
      <c r="BP114" s="87">
        <v>5.0182996194485519E-3</v>
      </c>
      <c r="BQ114" s="87"/>
      <c r="BR114" s="87">
        <v>-1.1067252862893895E-2</v>
      </c>
      <c r="BS114" s="87"/>
      <c r="BT114" s="87">
        <v>-1.1067252862893784E-2</v>
      </c>
      <c r="BU114" s="87"/>
      <c r="BV114" s="87">
        <v>-1.1067252862893784E-2</v>
      </c>
      <c r="BW114" s="87"/>
      <c r="BX114" s="87">
        <v>-1.1067252862893784E-2</v>
      </c>
      <c r="BY114" s="87"/>
      <c r="BZ114" s="87">
        <v>-1.3078720438292391E-2</v>
      </c>
      <c r="CA114" s="87"/>
      <c r="CB114" s="87">
        <v>-1.3078720438292391E-2</v>
      </c>
      <c r="CC114" s="87"/>
      <c r="CD114" s="87">
        <v>1.1250950598167719E-2</v>
      </c>
      <c r="CE114" s="87"/>
      <c r="CF114" s="87"/>
    </row>
    <row r="115" spans="1:84">
      <c r="A115" s="2">
        <v>41453</v>
      </c>
      <c r="B115" s="103">
        <f>'Quarterly Return'!B119-'Adjusted Quarterly Return'!B$7</f>
        <v>0.15203141073852311</v>
      </c>
      <c r="C115" s="103">
        <f>'Quarterly Return'!C119-'Adjusted Quarterly Return'!C$7</f>
        <v>0.25377356752899777</v>
      </c>
      <c r="D115" s="103">
        <f>'Quarterly Return'!D119-'Adjusted Quarterly Return'!D$7</f>
        <v>2.9248573229267633E-2</v>
      </c>
      <c r="E115" s="103">
        <f>'Quarterly Return'!E119-'Adjusted Quarterly Return'!E$7</f>
        <v>0.10826978464077792</v>
      </c>
      <c r="F115" s="103">
        <f>'Quarterly Return'!F119-'Adjusted Quarterly Return'!F$7</f>
        <v>8.9788665358444833E-2</v>
      </c>
      <c r="G115" s="103">
        <f>'Quarterly Return'!G119-'Adjusted Quarterly Return'!G$7</f>
        <v>3.3769757105715087E-3</v>
      </c>
      <c r="H115" s="103">
        <f>'Quarterly Return'!H119-'Adjusted Quarterly Return'!H$7</f>
        <v>-1.6323499480855624E-2</v>
      </c>
      <c r="I115" s="103">
        <f>'Quarterly Return'!I119-'Adjusted Quarterly Return'!I$7</f>
        <v>1.7479869465914094E-2</v>
      </c>
      <c r="J115" s="103">
        <f>'Quarterly Return'!J119-'Adjusted Quarterly Return'!J$7</f>
        <v>-5.5488570250435715E-2</v>
      </c>
      <c r="K115" s="103">
        <f>'Quarterly Return'!K119-'Adjusted Quarterly Return'!K$7</f>
        <v>-5.2644841929899919E-2</v>
      </c>
      <c r="L115" s="103">
        <f>'Quarterly Return'!L119-'Adjusted Quarterly Return'!L$7</f>
        <v>-2.748217161623083E-2</v>
      </c>
      <c r="M115" s="175" t="s">
        <v>210</v>
      </c>
      <c r="N115" s="105">
        <f t="shared" si="95"/>
        <v>4.5397379419966413</v>
      </c>
      <c r="O115" s="105">
        <f t="shared" si="96"/>
        <v>3.8490466779634249</v>
      </c>
      <c r="P115" s="105">
        <f t="shared" si="97"/>
        <v>1.6332676882685488</v>
      </c>
      <c r="Q115" s="105">
        <f t="shared" si="98"/>
        <v>1.8068592530658354</v>
      </c>
      <c r="R115" s="105">
        <f t="shared" si="99"/>
        <v>0</v>
      </c>
      <c r="S115" s="105">
        <f t="shared" si="100"/>
        <v>0.20317317296065929</v>
      </c>
      <c r="T115" s="105">
        <f t="shared" si="101"/>
        <v>1.0483085556684615</v>
      </c>
      <c r="U115" s="105">
        <f t="shared" si="102"/>
        <v>1.8311672978398341</v>
      </c>
      <c r="V115" s="105">
        <f t="shared" si="103"/>
        <v>1.3124174260419501</v>
      </c>
      <c r="W115" s="105">
        <f t="shared" si="104"/>
        <v>0.86521011146909543</v>
      </c>
      <c r="X115" s="105">
        <f t="shared" si="105"/>
        <v>0.34875894133212593</v>
      </c>
      <c r="Y115" s="87">
        <f t="shared" si="84"/>
        <v>5.2299207057015904</v>
      </c>
      <c r="Z115" s="87">
        <f t="shared" si="85"/>
        <v>4.8258329850158406</v>
      </c>
      <c r="AA115" s="87">
        <f t="shared" si="86"/>
        <v>1.6810384378518681</v>
      </c>
      <c r="AB115" s="87">
        <f t="shared" si="87"/>
        <v>2.0024875152714703</v>
      </c>
      <c r="AC115" s="87">
        <f t="shared" si="88"/>
        <v>0</v>
      </c>
      <c r="AD115" s="87">
        <f t="shared" si="89"/>
        <v>0.20385928383078716</v>
      </c>
      <c r="AE115" s="87">
        <f t="shared" si="90"/>
        <v>1.0311964915042309</v>
      </c>
      <c r="AF115" s="87">
        <f t="shared" si="91"/>
        <v>1.8631758631763251</v>
      </c>
      <c r="AG115" s="87">
        <f t="shared" si="92"/>
        <v>1.2395932594991252</v>
      </c>
      <c r="AH115" s="87">
        <f t="shared" si="93"/>
        <v>0.81966126191465383</v>
      </c>
      <c r="AI115" s="87">
        <f t="shared" si="94"/>
        <v>0.33917428825374146</v>
      </c>
      <c r="AJ115" s="87">
        <f t="shared" si="106"/>
        <v>3.7032825313371136</v>
      </c>
      <c r="AK115" s="87">
        <f t="shared" si="107"/>
        <v>1.2745795741664043E-2</v>
      </c>
      <c r="AL115" s="87">
        <f t="shared" si="108"/>
        <v>19.223194296277963</v>
      </c>
      <c r="AM115" s="270">
        <f t="shared" si="109"/>
        <v>0.10237714467492687</v>
      </c>
      <c r="AN115" s="105">
        <v>0.10270092511479967</v>
      </c>
      <c r="AP115" s="87">
        <v>0.11647880956768142</v>
      </c>
      <c r="AR115" s="87">
        <v>0.10237714467492687</v>
      </c>
      <c r="AT115" s="87">
        <v>0.11829162528924986</v>
      </c>
      <c r="AV115" s="87">
        <v>0.11323154735819818</v>
      </c>
      <c r="AX115" s="87">
        <v>0.10237714467492731</v>
      </c>
      <c r="AZ115" s="87">
        <v>0.11829162528925008</v>
      </c>
      <c r="BB115" s="87">
        <v>0.11342757921247193</v>
      </c>
      <c r="BC115" s="87"/>
      <c r="BD115" s="87">
        <v>0.11829162528925008</v>
      </c>
      <c r="BE115" s="87"/>
      <c r="BF115" s="87">
        <v>0.10243089473653777</v>
      </c>
      <c r="BG115" s="87"/>
      <c r="BH115" s="87">
        <v>0.1027009251360238</v>
      </c>
      <c r="BI115" s="87"/>
      <c r="BJ115" s="87">
        <v>0.10270043642168991</v>
      </c>
      <c r="BK115" s="87"/>
      <c r="BL115" s="87">
        <v>0.10197502854288265</v>
      </c>
      <c r="BM115" s="87"/>
      <c r="BN115" s="87">
        <v>8.5793056613315155E-2</v>
      </c>
      <c r="BO115" s="87"/>
      <c r="BP115" s="87">
        <v>2.1271666417673973E-2</v>
      </c>
      <c r="BQ115" s="87"/>
      <c r="BR115" s="87">
        <v>-1.004282567636583E-2</v>
      </c>
      <c r="BS115" s="87"/>
      <c r="BT115" s="87">
        <v>-1.0042825676366052E-2</v>
      </c>
      <c r="BU115" s="87"/>
      <c r="BV115" s="87">
        <v>-1.004282567636583E-2</v>
      </c>
      <c r="BW115" s="87"/>
      <c r="BX115" s="87">
        <v>-1.004282567636583E-2</v>
      </c>
      <c r="BY115" s="87"/>
      <c r="BZ115" s="87">
        <v>-1.2610062449319615E-2</v>
      </c>
      <c r="CA115" s="87"/>
      <c r="CB115" s="87">
        <v>-1.2610062449319615E-2</v>
      </c>
      <c r="CC115" s="87"/>
      <c r="CD115" s="87">
        <v>1.5199756535511311E-2</v>
      </c>
      <c r="CE115" s="87"/>
      <c r="CF115" s="87"/>
    </row>
    <row r="116" spans="1:84">
      <c r="A116" s="2">
        <v>41547</v>
      </c>
      <c r="B116" s="103">
        <f>'Quarterly Return'!B120-'Adjusted Quarterly Return'!B$7</f>
        <v>0.11219367251455215</v>
      </c>
      <c r="C116" s="103">
        <f>'Quarterly Return'!C120-'Adjusted Quarterly Return'!C$7</f>
        <v>0.38720010196468796</v>
      </c>
      <c r="D116" s="103">
        <f>'Quarterly Return'!D120-'Adjusted Quarterly Return'!D$7</f>
        <v>3.650740131797256E-2</v>
      </c>
      <c r="E116" s="103">
        <f>'Quarterly Return'!E120-'Adjusted Quarterly Return'!E$7</f>
        <v>0.10234276527659543</v>
      </c>
      <c r="F116" s="103">
        <f>'Quarterly Return'!F120-'Adjusted Quarterly Return'!F$7</f>
        <v>2.3936862000638187E-3</v>
      </c>
      <c r="G116" s="103">
        <f>'Quarterly Return'!G120-'Adjusted Quarterly Return'!G$7</f>
        <v>8.3663826418507906E-2</v>
      </c>
      <c r="H116" s="103">
        <f>'Quarterly Return'!H120-'Adjusted Quarterly Return'!H$7</f>
        <v>2.5120555732844024E-2</v>
      </c>
      <c r="I116" s="103">
        <f>'Quarterly Return'!I120-'Adjusted Quarterly Return'!I$7</f>
        <v>0.1132722004261292</v>
      </c>
      <c r="J116" s="103">
        <f>'Quarterly Return'!J120-'Adjusted Quarterly Return'!J$7</f>
        <v>-5.3844816166697979E-2</v>
      </c>
      <c r="K116" s="103">
        <f>'Quarterly Return'!K120-'Adjusted Quarterly Return'!K$7</f>
        <v>-6.1470070697217535E-2</v>
      </c>
      <c r="L116" s="103">
        <f>'Quarterly Return'!L120-'Adjusted Quarterly Return'!L$7</f>
        <v>-2.9458957615336387E-2</v>
      </c>
      <c r="M116" s="175" t="s">
        <v>220</v>
      </c>
      <c r="N116" s="105">
        <f t="shared" si="95"/>
        <v>5.2299207057015904</v>
      </c>
      <c r="O116" s="105">
        <f t="shared" si="96"/>
        <v>4.8258329850158406</v>
      </c>
      <c r="P116" s="105">
        <f t="shared" si="97"/>
        <v>1.6810384378518681</v>
      </c>
      <c r="Q116" s="105">
        <f t="shared" si="98"/>
        <v>2.0024875152714703</v>
      </c>
      <c r="R116" s="105">
        <f t="shared" si="99"/>
        <v>0</v>
      </c>
      <c r="S116" s="105">
        <f t="shared" si="100"/>
        <v>0.20385928383078716</v>
      </c>
      <c r="T116" s="105">
        <f t="shared" si="101"/>
        <v>1.0311964915042309</v>
      </c>
      <c r="U116" s="105">
        <f t="shared" si="102"/>
        <v>1.8631758631763251</v>
      </c>
      <c r="V116" s="105">
        <f t="shared" si="103"/>
        <v>1.2395932594991252</v>
      </c>
      <c r="W116" s="105">
        <f t="shared" si="104"/>
        <v>0.81966126191465383</v>
      </c>
      <c r="X116" s="105">
        <f t="shared" si="105"/>
        <v>0.33917428825374146</v>
      </c>
      <c r="Y116" s="87">
        <f t="shared" si="84"/>
        <v>5.8166847166341498</v>
      </c>
      <c r="Z116" s="87">
        <f t="shared" si="85"/>
        <v>6.6943960088785284</v>
      </c>
      <c r="AA116" s="87">
        <f t="shared" si="86"/>
        <v>1.7424087827334638</v>
      </c>
      <c r="AB116" s="87">
        <f t="shared" si="87"/>
        <v>2.2074276250162108</v>
      </c>
      <c r="AC116" s="87">
        <f t="shared" si="88"/>
        <v>0</v>
      </c>
      <c r="AD116" s="87">
        <f t="shared" si="89"/>
        <v>0.22091493156700748</v>
      </c>
      <c r="AE116" s="87">
        <f t="shared" si="90"/>
        <v>1.057100720440576</v>
      </c>
      <c r="AF116" s="87">
        <f t="shared" si="91"/>
        <v>2.07422189297916</v>
      </c>
      <c r="AG116" s="87">
        <f t="shared" si="92"/>
        <v>1.172847588319917</v>
      </c>
      <c r="AH116" s="87">
        <f t="shared" si="93"/>
        <v>0.76927662619698955</v>
      </c>
      <c r="AI116" s="87">
        <f t="shared" si="94"/>
        <v>0.32918256727186263</v>
      </c>
      <c r="AJ116" s="87">
        <f t="shared" si="106"/>
        <v>0</v>
      </c>
      <c r="AK116" s="87">
        <f t="shared" si="107"/>
        <v>0</v>
      </c>
      <c r="AL116" s="87">
        <f t="shared" si="108"/>
        <v>22.084461460037868</v>
      </c>
      <c r="AM116" s="270">
        <f t="shared" si="109"/>
        <v>0.14884452186564601</v>
      </c>
      <c r="AN116" s="105">
        <v>0.13497486034807626</v>
      </c>
      <c r="AP116" s="87">
        <v>0.16101435249517415</v>
      </c>
      <c r="AR116" s="87">
        <v>0.14884452186564601</v>
      </c>
      <c r="AT116" s="87">
        <v>0.13452215510749066</v>
      </c>
      <c r="AV116" s="87">
        <v>0.13477673000490964</v>
      </c>
      <c r="AX116" s="87">
        <v>0.14884452186564534</v>
      </c>
      <c r="AZ116" s="87">
        <v>0.16162536276814143</v>
      </c>
      <c r="BB116" s="87">
        <v>0.16003646935451377</v>
      </c>
      <c r="BC116" s="87"/>
      <c r="BD116" s="87">
        <v>0.13452215510749066</v>
      </c>
      <c r="BE116" s="87"/>
      <c r="BF116" s="87">
        <v>0.14878850886371842</v>
      </c>
      <c r="BG116" s="87"/>
      <c r="BH116" s="87">
        <v>0.13497486034808892</v>
      </c>
      <c r="BI116" s="87"/>
      <c r="BJ116" s="87">
        <v>0.13497486006686477</v>
      </c>
      <c r="BK116" s="87"/>
      <c r="BL116" s="87">
        <v>0.13497444236568201</v>
      </c>
      <c r="BM116" s="87"/>
      <c r="BN116" s="87">
        <v>0.12860658871759179</v>
      </c>
      <c r="BO116" s="87"/>
      <c r="BP116" s="87">
        <v>6.5394951472713236E-2</v>
      </c>
      <c r="BQ116" s="87"/>
      <c r="BR116" s="87">
        <v>1.4403349330363691E-2</v>
      </c>
      <c r="BS116" s="87"/>
      <c r="BT116" s="87">
        <v>1.4403349330363691E-2</v>
      </c>
      <c r="BU116" s="87"/>
      <c r="BV116" s="87">
        <v>1.4403349330363691E-2</v>
      </c>
      <c r="BW116" s="87"/>
      <c r="BX116" s="87">
        <v>1.4403349330363691E-2</v>
      </c>
      <c r="BY116" s="87"/>
      <c r="BZ116" s="87">
        <v>1.1006038068926305E-2</v>
      </c>
      <c r="CA116" s="87"/>
      <c r="CB116" s="87">
        <v>1.1006038068926305E-2</v>
      </c>
      <c r="CC116" s="87"/>
      <c r="CD116" s="87">
        <v>2.4619847300500153E-2</v>
      </c>
      <c r="CE116" s="87"/>
      <c r="CF116" s="87"/>
    </row>
    <row r="117" spans="1:84">
      <c r="A117" s="2">
        <v>41639</v>
      </c>
      <c r="B117" s="103">
        <f>'Quarterly Return'!B121-'Adjusted Quarterly Return'!B$7</f>
        <v>4.1337315163774035E-2</v>
      </c>
      <c r="C117" s="103">
        <f>'Quarterly Return'!C121-'Adjusted Quarterly Return'!C$7</f>
        <v>0.2558051014262252</v>
      </c>
      <c r="D117" s="103">
        <f>'Quarterly Return'!D121-'Adjusted Quarterly Return'!D$7</f>
        <v>1.5127347678824593E-2</v>
      </c>
      <c r="E117" s="103">
        <f>'Quarterly Return'!E121-'Adjusted Quarterly Return'!E$7</f>
        <v>5.9024118902600911E-2</v>
      </c>
      <c r="F117" s="103">
        <f>'Quarterly Return'!F121-'Adjusted Quarterly Return'!F$7</f>
        <v>-2.2425354216150037E-2</v>
      </c>
      <c r="G117" s="103">
        <f>'Quarterly Return'!G121-'Adjusted Quarterly Return'!G$7</f>
        <v>7.491416305651756E-2</v>
      </c>
      <c r="H117" s="103">
        <f>'Quarterly Return'!H121-'Adjusted Quarterly Return'!H$7</f>
        <v>-1.6189198935785132E-3</v>
      </c>
      <c r="I117" s="103">
        <f>'Quarterly Return'!I121-'Adjusted Quarterly Return'!I$7</f>
        <v>0.12284929142557069</v>
      </c>
      <c r="J117" s="103">
        <f>'Quarterly Return'!J121-'Adjusted Quarterly Return'!J$7</f>
        <v>-4.0727047972795888E-2</v>
      </c>
      <c r="K117" s="103">
        <f>'Quarterly Return'!K121-'Adjusted Quarterly Return'!K$7</f>
        <v>-4.7313860043049369E-2</v>
      </c>
      <c r="L117" s="103">
        <f>'Quarterly Return'!L121-'Adjusted Quarterly Return'!L$7</f>
        <v>-3.0461304270150744E-2</v>
      </c>
      <c r="M117" s="175" t="s">
        <v>220</v>
      </c>
      <c r="N117" s="105">
        <f t="shared" si="95"/>
        <v>5.8166847166341498</v>
      </c>
      <c r="O117" s="105">
        <f t="shared" si="96"/>
        <v>6.6943960088785284</v>
      </c>
      <c r="P117" s="105">
        <f t="shared" si="97"/>
        <v>1.7424087827334638</v>
      </c>
      <c r="Q117" s="105">
        <f t="shared" si="98"/>
        <v>2.2074276250162108</v>
      </c>
      <c r="R117" s="105">
        <f t="shared" si="99"/>
        <v>0</v>
      </c>
      <c r="S117" s="105">
        <f t="shared" si="100"/>
        <v>0.22091493156700748</v>
      </c>
      <c r="T117" s="105">
        <f t="shared" si="101"/>
        <v>1.057100720440576</v>
      </c>
      <c r="U117" s="105">
        <f t="shared" si="102"/>
        <v>2.07422189297916</v>
      </c>
      <c r="V117" s="105">
        <f t="shared" si="103"/>
        <v>1.172847588319917</v>
      </c>
      <c r="W117" s="105">
        <f t="shared" si="104"/>
        <v>0.76927662619698955</v>
      </c>
      <c r="X117" s="105">
        <f t="shared" si="105"/>
        <v>0.32918256727186263</v>
      </c>
      <c r="Y117" s="87">
        <f t="shared" si="84"/>
        <v>6.0571308459739637</v>
      </c>
      <c r="Z117" s="87">
        <f t="shared" si="85"/>
        <v>8.4068566589170182</v>
      </c>
      <c r="AA117" s="87">
        <f t="shared" si="86"/>
        <v>1.7687668061885102</v>
      </c>
      <c r="AB117" s="87">
        <f t="shared" si="87"/>
        <v>2.3377190956240534</v>
      </c>
      <c r="AC117" s="87">
        <f t="shared" si="88"/>
        <v>0</v>
      </c>
      <c r="AD117" s="87">
        <f t="shared" si="89"/>
        <v>0.23746458877203769</v>
      </c>
      <c r="AE117" s="87">
        <f t="shared" si="90"/>
        <v>1.0553893590547385</v>
      </c>
      <c r="AF117" s="87">
        <f t="shared" si="91"/>
        <v>2.329038582791056</v>
      </c>
      <c r="AG117" s="87">
        <f t="shared" si="92"/>
        <v>1.1250809683256338</v>
      </c>
      <c r="AH117" s="87">
        <f t="shared" si="93"/>
        <v>0.73287917957071602</v>
      </c>
      <c r="AI117" s="87">
        <f t="shared" si="94"/>
        <v>0.31915523692976505</v>
      </c>
      <c r="AJ117" s="87">
        <f t="shared" si="106"/>
        <v>0</v>
      </c>
      <c r="AK117" s="87">
        <f t="shared" si="107"/>
        <v>0</v>
      </c>
      <c r="AL117" s="87">
        <f t="shared" si="108"/>
        <v>24.369481322147497</v>
      </c>
      <c r="AM117" s="270">
        <f t="shared" si="109"/>
        <v>0.10346731190363889</v>
      </c>
      <c r="AN117" s="105">
        <v>8.1967391319044403E-2</v>
      </c>
      <c r="AP117" s="87">
        <v>8.1494632912681109E-2</v>
      </c>
      <c r="AR117" s="87">
        <v>0.10346731190363889</v>
      </c>
      <c r="AT117" s="87">
        <v>9.597201885274198E-2</v>
      </c>
      <c r="AV117" s="87">
        <v>9.5726149372961533E-2</v>
      </c>
      <c r="AX117" s="87">
        <v>0.10346731190363911</v>
      </c>
      <c r="AZ117" s="87">
        <v>0.11078412847292785</v>
      </c>
      <c r="BB117" s="87">
        <v>0.11130374369477125</v>
      </c>
      <c r="BC117" s="87"/>
      <c r="BD117" s="87">
        <v>9.5972018852742202E-2</v>
      </c>
      <c r="BE117" s="87"/>
      <c r="BF117" s="87">
        <v>0.10346731190363867</v>
      </c>
      <c r="BG117" s="87"/>
      <c r="BH117" s="87">
        <v>9.5534870600549215E-2</v>
      </c>
      <c r="BI117" s="87"/>
      <c r="BJ117" s="87">
        <v>8.1967391319330396E-2</v>
      </c>
      <c r="BK117" s="87"/>
      <c r="BL117" s="87">
        <v>8.1967391743298146E-2</v>
      </c>
      <c r="BM117" s="87"/>
      <c r="BN117" s="87">
        <v>9.1541339788958176E-2</v>
      </c>
      <c r="BO117" s="87"/>
      <c r="BP117" s="87">
        <v>5.352738125725609E-2</v>
      </c>
      <c r="BQ117" s="87"/>
      <c r="BR117" s="87">
        <v>1.4527913254624325E-2</v>
      </c>
      <c r="BS117" s="87"/>
      <c r="BT117" s="87">
        <v>1.4527913254624325E-2</v>
      </c>
      <c r="BU117" s="87"/>
      <c r="BV117" s="87">
        <v>1.4527913254624325E-2</v>
      </c>
      <c r="BW117" s="87"/>
      <c r="BX117" s="87">
        <v>1.4527913254624325E-2</v>
      </c>
      <c r="BY117" s="87"/>
      <c r="BZ117" s="87">
        <v>1.2104768709607194E-2</v>
      </c>
      <c r="CA117" s="87"/>
      <c r="CB117" s="87">
        <v>1.2104768709607194E-2</v>
      </c>
      <c r="CC117" s="87"/>
      <c r="CD117" s="87">
        <v>1.2128823521544874E-2</v>
      </c>
      <c r="CE117" s="87"/>
      <c r="CF117" s="87"/>
    </row>
    <row r="118" spans="1:84">
      <c r="A118" s="2">
        <v>41729</v>
      </c>
      <c r="B118" s="103">
        <f>'Quarterly Return'!B122-'Adjusted Quarterly Return'!B$7</f>
        <v>7.5222414273973803E-2</v>
      </c>
      <c r="C118" s="103">
        <f>'Quarterly Return'!C122-'Adjusted Quarterly Return'!C$7</f>
        <v>0.11865660074066192</v>
      </c>
      <c r="D118" s="103">
        <f>'Quarterly Return'!D122-'Adjusted Quarterly Return'!D$7</f>
        <v>1.4565326424358011E-2</v>
      </c>
      <c r="E118" s="103">
        <f>'Quarterly Return'!E122-'Adjusted Quarterly Return'!E$7</f>
        <v>2.8731315354685164E-2</v>
      </c>
      <c r="F118" s="103">
        <f>'Quarterly Return'!F122-'Adjusted Quarterly Return'!F$7</f>
        <v>5.2455478482374154E-2</v>
      </c>
      <c r="G118" s="103">
        <f>'Quarterly Return'!G122-'Adjusted Quarterly Return'!G$7</f>
        <v>8.0352608237854867E-3</v>
      </c>
      <c r="H118" s="103">
        <f>'Quarterly Return'!H122-'Adjusted Quarterly Return'!H$7</f>
        <v>2.073318612841904E-2</v>
      </c>
      <c r="I118" s="103">
        <f>'Quarterly Return'!I122-'Adjusted Quarterly Return'!I$7</f>
        <v>0.10967556435406048</v>
      </c>
      <c r="J118" s="103">
        <f>'Quarterly Return'!J122-'Adjusted Quarterly Return'!J$7</f>
        <v>-1.2844195481155757E-2</v>
      </c>
      <c r="K118" s="103">
        <f>'Quarterly Return'!K122-'Adjusted Quarterly Return'!K$7</f>
        <v>-6.5616791112035194E-3</v>
      </c>
      <c r="L118" s="103">
        <f>'Quarterly Return'!L122-'Adjusted Quarterly Return'!L$7</f>
        <v>-3.1298748320355549E-2</v>
      </c>
      <c r="M118" s="175" t="s">
        <v>220</v>
      </c>
      <c r="N118" s="105">
        <f t="shared" si="95"/>
        <v>6.0571308459739637</v>
      </c>
      <c r="O118" s="105">
        <f t="shared" si="96"/>
        <v>8.4068566589170182</v>
      </c>
      <c r="P118" s="105">
        <f t="shared" si="97"/>
        <v>1.7687668061885102</v>
      </c>
      <c r="Q118" s="105">
        <f t="shared" si="98"/>
        <v>2.3377190956240534</v>
      </c>
      <c r="R118" s="105">
        <f t="shared" si="99"/>
        <v>0</v>
      </c>
      <c r="S118" s="105">
        <f t="shared" si="100"/>
        <v>0.23746458877203769</v>
      </c>
      <c r="T118" s="105">
        <f t="shared" si="101"/>
        <v>1.0553893590547385</v>
      </c>
      <c r="U118" s="105">
        <f t="shared" si="102"/>
        <v>2.329038582791056</v>
      </c>
      <c r="V118" s="105">
        <f t="shared" si="103"/>
        <v>1.1250809683256338</v>
      </c>
      <c r="W118" s="105">
        <f t="shared" si="104"/>
        <v>0.73287917957071602</v>
      </c>
      <c r="X118" s="105">
        <f t="shared" si="105"/>
        <v>0.31915523692976505</v>
      </c>
      <c r="Y118" s="87">
        <f t="shared" si="84"/>
        <v>6.5127628517814831</v>
      </c>
      <c r="Z118" s="87">
        <f t="shared" si="85"/>
        <v>9.40438569297811</v>
      </c>
      <c r="AA118" s="87">
        <f t="shared" si="86"/>
        <v>1.7945294720892149</v>
      </c>
      <c r="AB118" s="87">
        <f t="shared" si="87"/>
        <v>2.4048848401710972</v>
      </c>
      <c r="AC118" s="87">
        <f t="shared" si="88"/>
        <v>0</v>
      </c>
      <c r="AD118" s="87">
        <f t="shared" si="89"/>
        <v>0.23937267867923398</v>
      </c>
      <c r="AE118" s="87">
        <f t="shared" si="90"/>
        <v>1.0772709430739733</v>
      </c>
      <c r="AF118" s="87">
        <f t="shared" si="91"/>
        <v>2.5844772037610464</v>
      </c>
      <c r="AG118" s="87">
        <f t="shared" si="92"/>
        <v>1.1106302084363313</v>
      </c>
      <c r="AH118" s="87">
        <f t="shared" si="93"/>
        <v>0.72807026156709087</v>
      </c>
      <c r="AI118" s="87">
        <f t="shared" si="94"/>
        <v>0.3091660774939769</v>
      </c>
      <c r="AJ118" s="87">
        <f t="shared" si="106"/>
        <v>0</v>
      </c>
      <c r="AK118" s="87">
        <f t="shared" si="107"/>
        <v>0</v>
      </c>
      <c r="AL118" s="87">
        <f t="shared" si="108"/>
        <v>26.165550230031556</v>
      </c>
      <c r="AM118" s="270">
        <f t="shared" si="109"/>
        <v>7.3701564844211642E-2</v>
      </c>
      <c r="AN118" s="105">
        <v>6.0658021467108414E-2</v>
      </c>
      <c r="AP118" s="87">
        <v>6.5807627491042853E-2</v>
      </c>
      <c r="AR118" s="87">
        <v>7.3701564844211642E-2</v>
      </c>
      <c r="AT118" s="87">
        <v>7.0163217403298006E-2</v>
      </c>
      <c r="AV118" s="87">
        <v>6.0408754652250485E-2</v>
      </c>
      <c r="AX118" s="87">
        <v>7.3701564844211642E-2</v>
      </c>
      <c r="AZ118" s="87">
        <v>7.583497637960912E-2</v>
      </c>
      <c r="BB118" s="87">
        <v>7.6719733841832616E-2</v>
      </c>
      <c r="BC118" s="87"/>
      <c r="BD118" s="87">
        <v>7.0163217403297784E-2</v>
      </c>
      <c r="BE118" s="87"/>
      <c r="BF118" s="87">
        <v>7.3701564844212086E-2</v>
      </c>
      <c r="BG118" s="87"/>
      <c r="BH118" s="87">
        <v>6.0408754652250485E-2</v>
      </c>
      <c r="BI118" s="87"/>
      <c r="BJ118" s="87">
        <v>6.0658021467108192E-2</v>
      </c>
      <c r="BK118" s="87"/>
      <c r="BL118" s="87">
        <v>6.0658021466843515E-2</v>
      </c>
      <c r="BM118" s="87"/>
      <c r="BN118" s="87">
        <v>6.4850214936015504E-2</v>
      </c>
      <c r="BO118" s="87"/>
      <c r="BP118" s="87">
        <v>6.3028985153192219E-2</v>
      </c>
      <c r="BQ118" s="87"/>
      <c r="BR118" s="87">
        <v>3.0214727066182556E-2</v>
      </c>
      <c r="BS118" s="87"/>
      <c r="BT118" s="87">
        <v>3.0214727066182778E-2</v>
      </c>
      <c r="BU118" s="87"/>
      <c r="BV118" s="87">
        <v>3.0214727066182778E-2</v>
      </c>
      <c r="BW118" s="87"/>
      <c r="BX118" s="87">
        <v>3.0214727066182778E-2</v>
      </c>
      <c r="BY118" s="87"/>
      <c r="BZ118" s="87">
        <v>2.8235763822318516E-2</v>
      </c>
      <c r="CA118" s="87"/>
      <c r="CB118" s="87">
        <v>2.8235763822318516E-2</v>
      </c>
      <c r="CC118" s="87"/>
      <c r="CD118" s="87">
        <v>3.4124224996052943E-2</v>
      </c>
      <c r="CE118" s="87"/>
      <c r="CF118" s="87"/>
    </row>
    <row r="119" spans="1:84">
      <c r="A119" s="2">
        <v>41820</v>
      </c>
      <c r="B119" s="103">
        <f>'Quarterly Return'!B123-'Adjusted Quarterly Return'!B$7</f>
        <v>-3.5137302165932582E-2</v>
      </c>
      <c r="C119" s="103">
        <f>'Quarterly Return'!C123-'Adjusted Quarterly Return'!C$7</f>
        <v>0.11450480934506396</v>
      </c>
      <c r="D119" s="103">
        <f>'Quarterly Return'!D123-'Adjusted Quarterly Return'!D$7</f>
        <v>2.0717424490957453E-2</v>
      </c>
      <c r="E119" s="103">
        <f>'Quarterly Return'!E123-'Adjusted Quarterly Return'!E$7</f>
        <v>9.4121087553213759E-2</v>
      </c>
      <c r="F119" s="103">
        <f>'Quarterly Return'!F123-'Adjusted Quarterly Return'!F$7</f>
        <v>5.8837188475473326E-2</v>
      </c>
      <c r="G119" s="103">
        <f>'Quarterly Return'!G123-'Adjusted Quarterly Return'!G$7</f>
        <v>-7.7016074438489665E-2</v>
      </c>
      <c r="H119" s="103">
        <f>'Quarterly Return'!H123-'Adjusted Quarterly Return'!H$7</f>
        <v>1.8149879879002323E-2</v>
      </c>
      <c r="I119" s="103">
        <f>'Quarterly Return'!I123-'Adjusted Quarterly Return'!I$7</f>
        <v>0.15675881899848557</v>
      </c>
      <c r="J119" s="103">
        <f>'Quarterly Return'!J123-'Adjusted Quarterly Return'!J$7</f>
        <v>-1.3522070093273192E-2</v>
      </c>
      <c r="K119" s="103">
        <f>'Quarterly Return'!K123-'Adjusted Quarterly Return'!K$7</f>
        <v>-3.0293006958974494E-3</v>
      </c>
      <c r="L119" s="103">
        <f>'Quarterly Return'!L123-'Adjusted Quarterly Return'!L$7</f>
        <v>-3.1777806130744587E-2</v>
      </c>
      <c r="M119" s="175" t="s">
        <v>210</v>
      </c>
      <c r="N119" s="105">
        <f t="shared" si="95"/>
        <v>6.8118535225953423</v>
      </c>
      <c r="O119" s="105">
        <f t="shared" si="96"/>
        <v>5.7754748196737333</v>
      </c>
      <c r="P119" s="105">
        <f t="shared" si="97"/>
        <v>2.4507097981915837</v>
      </c>
      <c r="Q119" s="105">
        <f t="shared" si="98"/>
        <v>2.7111830517726405</v>
      </c>
      <c r="R119" s="105">
        <f t="shared" si="99"/>
        <v>0</v>
      </c>
      <c r="S119" s="105">
        <f t="shared" si="100"/>
        <v>0.30486030506867606</v>
      </c>
      <c r="T119" s="105">
        <f t="shared" si="101"/>
        <v>1.5729816167662676</v>
      </c>
      <c r="U119" s="105">
        <f t="shared" si="102"/>
        <v>2.7476571484136332</v>
      </c>
      <c r="V119" s="105">
        <f t="shared" si="103"/>
        <v>1.9692756235985358</v>
      </c>
      <c r="W119" s="105">
        <f t="shared" si="104"/>
        <v>1.2982433393509361</v>
      </c>
      <c r="X119" s="105">
        <f t="shared" si="105"/>
        <v>0.52331100460063118</v>
      </c>
      <c r="Y119" s="87">
        <f t="shared" si="84"/>
        <v>6.5725033670618371</v>
      </c>
      <c r="Z119" s="87">
        <f t="shared" si="85"/>
        <v>6.4367944627776925</v>
      </c>
      <c r="AA119" s="87">
        <f t="shared" si="86"/>
        <v>2.5014821933848674</v>
      </c>
      <c r="AB119" s="87">
        <f t="shared" si="87"/>
        <v>2.9663625491613224</v>
      </c>
      <c r="AC119" s="87">
        <f t="shared" si="88"/>
        <v>0</v>
      </c>
      <c r="AD119" s="87">
        <f t="shared" si="89"/>
        <v>0.28138116112016626</v>
      </c>
      <c r="AE119" s="87">
        <f t="shared" si="90"/>
        <v>1.6015310441624542</v>
      </c>
      <c r="AF119" s="87">
        <f t="shared" si="91"/>
        <v>3.1783766380117013</v>
      </c>
      <c r="AG119" s="87">
        <f t="shared" si="92"/>
        <v>1.942646940583262</v>
      </c>
      <c r="AH119" s="87">
        <f t="shared" si="93"/>
        <v>1.294310569899596</v>
      </c>
      <c r="AI119" s="87">
        <f t="shared" si="94"/>
        <v>0.50668132895034712</v>
      </c>
      <c r="AJ119" s="87">
        <f t="shared" si="106"/>
        <v>7.2578217466091752</v>
      </c>
      <c r="AK119" s="87">
        <f t="shared" si="107"/>
        <v>2.337766441252925E-2</v>
      </c>
      <c r="AL119" s="87">
        <f t="shared" si="108"/>
        <v>27.258692590700715</v>
      </c>
      <c r="AM119" s="270">
        <f t="shared" si="109"/>
        <v>4.1777923684345186E-2</v>
      </c>
      <c r="AN119" s="105">
        <v>4.2369821518027928E-2</v>
      </c>
      <c r="AP119" s="87">
        <v>4.9307090173423163E-2</v>
      </c>
      <c r="AR119" s="87">
        <v>4.1777923684345186E-2</v>
      </c>
      <c r="AT119" s="87">
        <v>5.4816835128829844E-2</v>
      </c>
      <c r="AV119" s="87">
        <v>4.5068362415673136E-2</v>
      </c>
      <c r="AX119" s="87">
        <v>5.6973504178790435E-2</v>
      </c>
      <c r="AZ119" s="87">
        <v>5.879028742086656E-2</v>
      </c>
      <c r="BB119" s="87">
        <v>5.9281831557880249E-2</v>
      </c>
      <c r="BC119" s="87"/>
      <c r="BD119" s="87">
        <v>5.4816835128829844E-2</v>
      </c>
      <c r="BE119" s="87"/>
      <c r="BF119" s="87">
        <v>5.6973504178790213E-2</v>
      </c>
      <c r="BG119" s="87"/>
      <c r="BH119" s="87">
        <v>4.5068362415672691E-2</v>
      </c>
      <c r="BI119" s="87"/>
      <c r="BJ119" s="87">
        <v>4.2369821518027928E-2</v>
      </c>
      <c r="BK119" s="87"/>
      <c r="BL119" s="87">
        <v>4.4822759349973262E-2</v>
      </c>
      <c r="BM119" s="87"/>
      <c r="BN119" s="87">
        <v>6.1554216320514499E-2</v>
      </c>
      <c r="BO119" s="87"/>
      <c r="BP119" s="87">
        <v>6.9742377410968226E-2</v>
      </c>
      <c r="BQ119" s="87"/>
      <c r="BR119" s="87">
        <v>4.0257812188302378E-2</v>
      </c>
      <c r="BS119" s="87"/>
      <c r="BT119" s="87">
        <v>4.0257812188302156E-2</v>
      </c>
      <c r="BU119" s="87"/>
      <c r="BV119" s="87">
        <v>4.0257812188302156E-2</v>
      </c>
      <c r="BW119" s="87"/>
      <c r="BX119" s="87">
        <v>4.0257812188302156E-2</v>
      </c>
      <c r="BY119" s="87"/>
      <c r="BZ119" s="87">
        <v>3.8592938214723649E-2</v>
      </c>
      <c r="CA119" s="87"/>
      <c r="CB119" s="87">
        <v>3.8592938214723649E-2</v>
      </c>
      <c r="CC119" s="87"/>
      <c r="CD119" s="87">
        <v>9.2905831849683373E-3</v>
      </c>
      <c r="CE119" s="87"/>
      <c r="CF119" s="87"/>
    </row>
    <row r="120" spans="1:84">
      <c r="A120" s="2">
        <v>41912</v>
      </c>
      <c r="B120" s="103">
        <f>'Quarterly Return'!B124-'Adjusted Quarterly Return'!B$7</f>
        <v>-4.0792291316283591E-2</v>
      </c>
      <c r="C120" s="103">
        <f>'Quarterly Return'!C124-'Adjusted Quarterly Return'!C$7</f>
        <v>6.2592693942658151E-2</v>
      </c>
      <c r="D120" s="103">
        <f>'Quarterly Return'!D124-'Adjusted Quarterly Return'!D$7</f>
        <v>-2.426155034423419E-2</v>
      </c>
      <c r="E120" s="103">
        <f>'Quarterly Return'!E124-'Adjusted Quarterly Return'!E$7</f>
        <v>0.25187826009230002</v>
      </c>
      <c r="F120" s="103">
        <f>'Quarterly Return'!F124-'Adjusted Quarterly Return'!F$7</f>
        <v>0.19203318861753887</v>
      </c>
      <c r="G120" s="103">
        <f>'Quarterly Return'!G124-'Adjusted Quarterly Return'!G$7</f>
        <v>-0.33085585438405118</v>
      </c>
      <c r="H120" s="103">
        <f>'Quarterly Return'!H124-'Adjusted Quarterly Return'!H$7</f>
        <v>1.5189113842715846E-2</v>
      </c>
      <c r="I120" s="103">
        <f>'Quarterly Return'!I124-'Adjusted Quarterly Return'!I$7</f>
        <v>0.10942601968156254</v>
      </c>
      <c r="J120" s="103">
        <f>'Quarterly Return'!J124-'Adjusted Quarterly Return'!J$7</f>
        <v>2.4395359085855689E-2</v>
      </c>
      <c r="K120" s="103">
        <f>'Quarterly Return'!K124-'Adjusted Quarterly Return'!K$7</f>
        <v>1.9557758520278204E-2</v>
      </c>
      <c r="L120" s="103">
        <f>'Quarterly Return'!L124-'Adjusted Quarterly Return'!L$7</f>
        <v>-3.1194673251259616E-2</v>
      </c>
      <c r="M120" s="175" t="s">
        <v>220</v>
      </c>
      <c r="N120" s="105">
        <f t="shared" si="95"/>
        <v>6.5725033670618371</v>
      </c>
      <c r="O120" s="105">
        <f t="shared" si="96"/>
        <v>6.4367944627776925</v>
      </c>
      <c r="P120" s="105">
        <f t="shared" si="97"/>
        <v>2.5014821933848674</v>
      </c>
      <c r="Q120" s="105">
        <f t="shared" si="98"/>
        <v>2.9663625491613224</v>
      </c>
      <c r="R120" s="105">
        <f t="shared" si="99"/>
        <v>0</v>
      </c>
      <c r="S120" s="105">
        <f t="shared" si="100"/>
        <v>0.28138116112016626</v>
      </c>
      <c r="T120" s="105">
        <f t="shared" si="101"/>
        <v>1.6015310441624542</v>
      </c>
      <c r="U120" s="105">
        <f t="shared" si="102"/>
        <v>3.1783766380117013</v>
      </c>
      <c r="V120" s="105">
        <f t="shared" si="103"/>
        <v>1.942646940583262</v>
      </c>
      <c r="W120" s="105">
        <f t="shared" si="104"/>
        <v>1.294310569899596</v>
      </c>
      <c r="X120" s="105">
        <f t="shared" si="105"/>
        <v>0.50668132895034712</v>
      </c>
      <c r="Y120" s="87">
        <f t="shared" si="84"/>
        <v>6.3043958950353955</v>
      </c>
      <c r="Z120" s="87">
        <f t="shared" si="85"/>
        <v>6.8396907685581336</v>
      </c>
      <c r="AA120" s="87">
        <f t="shared" si="86"/>
        <v>2.4407923572148551</v>
      </c>
      <c r="AB120" s="87">
        <f t="shared" si="87"/>
        <v>3.713524786847036</v>
      </c>
      <c r="AC120" s="87">
        <f t="shared" si="88"/>
        <v>0</v>
      </c>
      <c r="AD120" s="87">
        <f t="shared" si="89"/>
        <v>0.18828455665017729</v>
      </c>
      <c r="AE120" s="87">
        <f t="shared" si="90"/>
        <v>1.6258568815148813</v>
      </c>
      <c r="AF120" s="87">
        <f t="shared" si="91"/>
        <v>3.5261737425581887</v>
      </c>
      <c r="AG120" s="87">
        <f t="shared" si="92"/>
        <v>1.9900385102758296</v>
      </c>
      <c r="AH120" s="87">
        <f t="shared" si="93"/>
        <v>1.319624383475936</v>
      </c>
      <c r="AI120" s="87">
        <f t="shared" si="94"/>
        <v>0.49087557045122709</v>
      </c>
      <c r="AJ120" s="87">
        <f t="shared" si="106"/>
        <v>0</v>
      </c>
      <c r="AK120" s="87">
        <f t="shared" si="107"/>
        <v>0</v>
      </c>
      <c r="AL120" s="87">
        <f t="shared" si="108"/>
        <v>28.439257452581664</v>
      </c>
      <c r="AM120" s="270">
        <f t="shared" si="109"/>
        <v>4.3309665639785555E-2</v>
      </c>
      <c r="AN120" s="105">
        <v>3.7395284555538089E-2</v>
      </c>
      <c r="AP120" s="87">
        <v>4.5139972393872574E-2</v>
      </c>
      <c r="AR120" s="87">
        <v>4.3309665639785555E-2</v>
      </c>
      <c r="AT120" s="87">
        <v>3.6874964407092037E-2</v>
      </c>
      <c r="AV120" s="87">
        <v>3.7325068504717951E-2</v>
      </c>
      <c r="AX120" s="87">
        <v>3.674756632917231E-2</v>
      </c>
      <c r="AZ120" s="87">
        <v>5.6454423029853151E-2</v>
      </c>
      <c r="BB120" s="87">
        <v>3.6591455683110841E-2</v>
      </c>
      <c r="BC120" s="87"/>
      <c r="BD120" s="87">
        <v>3.6874964407091815E-2</v>
      </c>
      <c r="BE120" s="87"/>
      <c r="BF120" s="87">
        <v>3.6747566329172532E-2</v>
      </c>
      <c r="BG120" s="87"/>
      <c r="BH120" s="87">
        <v>3.7325068504717729E-2</v>
      </c>
      <c r="BI120" s="87"/>
      <c r="BJ120" s="87">
        <v>4.2717234126320447E-2</v>
      </c>
      <c r="BK120" s="87"/>
      <c r="BL120" s="87">
        <v>4.2868044677811579E-2</v>
      </c>
      <c r="BM120" s="87"/>
      <c r="BN120" s="87">
        <v>7.2621422840566607E-2</v>
      </c>
      <c r="BO120" s="87"/>
      <c r="BP120" s="87">
        <v>6.2746200124858653E-2</v>
      </c>
      <c r="BQ120" s="87"/>
      <c r="BR120" s="87">
        <v>4.6190120696363524E-2</v>
      </c>
      <c r="BS120" s="87"/>
      <c r="BT120" s="87">
        <v>4.6190120696363524E-2</v>
      </c>
      <c r="BU120" s="87"/>
      <c r="BV120" s="87">
        <v>4.6190120696363524E-2</v>
      </c>
      <c r="BW120" s="87"/>
      <c r="BX120" s="87">
        <v>4.6190120696363524E-2</v>
      </c>
      <c r="BY120" s="87"/>
      <c r="BZ120" s="87">
        <v>4.5549332869545989E-2</v>
      </c>
      <c r="CA120" s="87"/>
      <c r="CB120" s="87">
        <v>4.5549332869545989E-2</v>
      </c>
      <c r="CC120" s="87"/>
      <c r="CD120" s="87">
        <v>1.6545075907221207E-2</v>
      </c>
      <c r="CE120" s="87"/>
      <c r="CF120" s="87"/>
    </row>
    <row r="121" spans="1:84">
      <c r="A121" s="2">
        <v>42004</v>
      </c>
      <c r="B121" s="103">
        <f>'Quarterly Return'!B125-'Adjusted Quarterly Return'!B$7</f>
        <v>4.3951597224427874E-2</v>
      </c>
      <c r="C121" s="103">
        <f>'Quarterly Return'!C125-'Adjusted Quarterly Return'!C$7</f>
        <v>0.20254976497390736</v>
      </c>
      <c r="D121" s="103">
        <f>'Quarterly Return'!D125-'Adjusted Quarterly Return'!D$7</f>
        <v>0.12518572631322308</v>
      </c>
      <c r="E121" s="103">
        <f>'Quarterly Return'!E125-'Adjusted Quarterly Return'!E$7</f>
        <v>0.35174907270249217</v>
      </c>
      <c r="F121" s="103">
        <f>'Quarterly Return'!F125-'Adjusted Quarterly Return'!F$7</f>
        <v>0.25948159684895394</v>
      </c>
      <c r="G121" s="103">
        <f>'Quarterly Return'!G125-'Adjusted Quarterly Return'!G$7</f>
        <v>-0.33857290218753444</v>
      </c>
      <c r="H121" s="103">
        <f>'Quarterly Return'!H125-'Adjusted Quarterly Return'!H$7</f>
        <v>5.4406522078087882E-3</v>
      </c>
      <c r="I121" s="103">
        <f>'Quarterly Return'!I125-'Adjusted Quarterly Return'!I$7</f>
        <v>0.15110309287051274</v>
      </c>
      <c r="J121" s="103">
        <f>'Quarterly Return'!J125-'Adjusted Quarterly Return'!J$7</f>
        <v>3.7567629240578465E-2</v>
      </c>
      <c r="K121" s="103">
        <f>'Quarterly Return'!K125-'Adjusted Quarterly Return'!K$7</f>
        <v>1.8356734341977057E-2</v>
      </c>
      <c r="L121" s="103">
        <f>'Quarterly Return'!L125-'Adjusted Quarterly Return'!L$7</f>
        <v>-3.0947259115671685E-2</v>
      </c>
      <c r="M121" s="175" t="s">
        <v>220</v>
      </c>
      <c r="N121" s="105">
        <f t="shared" si="95"/>
        <v>6.3043958950353955</v>
      </c>
      <c r="O121" s="105">
        <f t="shared" si="96"/>
        <v>6.8396907685581336</v>
      </c>
      <c r="P121" s="105">
        <f t="shared" si="97"/>
        <v>2.4407923572148551</v>
      </c>
      <c r="Q121" s="105">
        <f t="shared" si="98"/>
        <v>3.713524786847036</v>
      </c>
      <c r="R121" s="105">
        <f t="shared" si="99"/>
        <v>0</v>
      </c>
      <c r="S121" s="105">
        <f t="shared" si="100"/>
        <v>0.18828455665017729</v>
      </c>
      <c r="T121" s="105">
        <f t="shared" si="101"/>
        <v>1.6258568815148813</v>
      </c>
      <c r="U121" s="105">
        <f t="shared" si="102"/>
        <v>3.5261737425581887</v>
      </c>
      <c r="V121" s="105">
        <f t="shared" si="103"/>
        <v>1.9900385102758296</v>
      </c>
      <c r="W121" s="105">
        <f t="shared" si="104"/>
        <v>1.319624383475936</v>
      </c>
      <c r="X121" s="105">
        <f t="shared" si="105"/>
        <v>0.49087557045122709</v>
      </c>
      <c r="Y121" s="87">
        <f t="shared" si="84"/>
        <v>6.5814841641573283</v>
      </c>
      <c r="Z121" s="87">
        <f t="shared" si="85"/>
        <v>8.2250685262237884</v>
      </c>
      <c r="AA121" s="87">
        <f t="shared" si="86"/>
        <v>2.7463447212325605</v>
      </c>
      <c r="AB121" s="87">
        <f t="shared" si="87"/>
        <v>5.0197536870782002</v>
      </c>
      <c r="AC121" s="87">
        <f t="shared" si="88"/>
        <v>0</v>
      </c>
      <c r="AD121" s="87">
        <f t="shared" si="89"/>
        <v>0.12453650786803352</v>
      </c>
      <c r="AE121" s="87">
        <f t="shared" si="90"/>
        <v>1.6347026033468763</v>
      </c>
      <c r="AF121" s="87">
        <f t="shared" si="91"/>
        <v>4.0589895010575221</v>
      </c>
      <c r="AG121" s="87">
        <f t="shared" si="92"/>
        <v>2.064799539204345</v>
      </c>
      <c r="AH121" s="87">
        <f t="shared" si="93"/>
        <v>1.3438483777145991</v>
      </c>
      <c r="AI121" s="87">
        <f t="shared" si="94"/>
        <v>0.47568431697891983</v>
      </c>
      <c r="AJ121" s="87">
        <f t="shared" si="106"/>
        <v>0</v>
      </c>
      <c r="AK121" s="87">
        <f t="shared" si="107"/>
        <v>0</v>
      </c>
      <c r="AL121" s="87">
        <f t="shared" si="108"/>
        <v>32.275211944862171</v>
      </c>
      <c r="AM121" s="270">
        <f t="shared" si="109"/>
        <v>0.13488237161875283</v>
      </c>
      <c r="AN121" s="105">
        <v>0.11932223803817066</v>
      </c>
      <c r="AP121" s="87">
        <v>0.11891027503145479</v>
      </c>
      <c r="AR121" s="87">
        <v>0.13488237161875283</v>
      </c>
      <c r="AT121" s="87">
        <v>0.1193223302276134</v>
      </c>
      <c r="AV121" s="87">
        <v>0.11932225047353384</v>
      </c>
      <c r="AX121" s="87">
        <v>0.13029053644932032</v>
      </c>
      <c r="AZ121" s="87">
        <v>0.1182496041382386</v>
      </c>
      <c r="BB121" s="87">
        <v>0.11932238049816157</v>
      </c>
      <c r="BC121" s="87"/>
      <c r="BD121" s="87">
        <v>0.11932233022761363</v>
      </c>
      <c r="BE121" s="87"/>
      <c r="BF121" s="87">
        <v>0.11932235281389159</v>
      </c>
      <c r="BG121" s="87"/>
      <c r="BH121" s="87">
        <v>0.11932225047353362</v>
      </c>
      <c r="BI121" s="87"/>
      <c r="BJ121" s="87">
        <v>0.13488237161875305</v>
      </c>
      <c r="BK121" s="87"/>
      <c r="BL121" s="87">
        <v>0.13626552840100659</v>
      </c>
      <c r="BM121" s="87"/>
      <c r="BN121" s="87">
        <v>0.17060382794964313</v>
      </c>
      <c r="BO121" s="87"/>
      <c r="BP121" s="87">
        <v>0.10633560872650416</v>
      </c>
      <c r="BQ121" s="87"/>
      <c r="BR121" s="87">
        <v>8.9960854923289091E-2</v>
      </c>
      <c r="BS121" s="87"/>
      <c r="BT121" s="87">
        <v>8.9960854923289313E-2</v>
      </c>
      <c r="BU121" s="87"/>
      <c r="BV121" s="87">
        <v>8.9960854923289313E-2</v>
      </c>
      <c r="BW121" s="87"/>
      <c r="BX121" s="87">
        <v>8.9960854923289313E-2</v>
      </c>
      <c r="BY121" s="87"/>
      <c r="BZ121" s="87">
        <v>8.795119575904331E-2</v>
      </c>
      <c r="CA121" s="87"/>
      <c r="CB121" s="87">
        <v>8.795119575904331E-2</v>
      </c>
      <c r="CC121" s="87"/>
      <c r="CD121" s="87">
        <v>6.6635202393411364E-2</v>
      </c>
      <c r="CE121" s="87"/>
      <c r="CF121" s="87"/>
    </row>
    <row r="122" spans="1:84">
      <c r="A122" s="2">
        <v>42094</v>
      </c>
      <c r="B122" s="103">
        <f>'Quarterly Return'!B126-'Adjusted Quarterly Return'!B$7</f>
        <v>-4.3113319236392278E-2</v>
      </c>
      <c r="C122" s="103">
        <f>'Quarterly Return'!C126-'Adjusted Quarterly Return'!C$7</f>
        <v>0.16140085532504184</v>
      </c>
      <c r="D122" s="103">
        <f>'Quarterly Return'!D126-'Adjusted Quarterly Return'!D$7</f>
        <v>7.1765511318548331E-2</v>
      </c>
      <c r="E122" s="103">
        <f>'Quarterly Return'!E126-'Adjusted Quarterly Return'!E$7</f>
        <v>0.15421950738635909</v>
      </c>
      <c r="F122" s="103">
        <f>'Quarterly Return'!F126-'Adjusted Quarterly Return'!F$7</f>
        <v>0.11186445197901225</v>
      </c>
      <c r="G122" s="103">
        <f>'Quarterly Return'!G126-'Adjusted Quarterly Return'!G$7</f>
        <v>-0.28668331146912651</v>
      </c>
      <c r="H122" s="103">
        <f>'Quarterly Return'!H126-'Adjusted Quarterly Return'!H$7</f>
        <v>2.2942372946777728E-2</v>
      </c>
      <c r="I122" s="103">
        <f>'Quarterly Return'!I126-'Adjusted Quarterly Return'!I$7</f>
        <v>0.11628098690829583</v>
      </c>
      <c r="J122" s="103">
        <f>'Quarterly Return'!J126-'Adjusted Quarterly Return'!J$7</f>
        <v>-1.7425991606472041E-2</v>
      </c>
      <c r="K122" s="103">
        <f>'Quarterly Return'!K126-'Adjusted Quarterly Return'!K$7</f>
        <v>-2.7991499979471243E-2</v>
      </c>
      <c r="L122" s="103">
        <f>'Quarterly Return'!L126-'Adjusted Quarterly Return'!L$7</f>
        <v>-3.207987681335682E-2</v>
      </c>
      <c r="M122" s="175" t="s">
        <v>220</v>
      </c>
      <c r="N122" s="105">
        <f t="shared" si="95"/>
        <v>6.5814841641573283</v>
      </c>
      <c r="O122" s="105">
        <f t="shared" si="96"/>
        <v>8.2250685262237884</v>
      </c>
      <c r="P122" s="105">
        <f t="shared" si="97"/>
        <v>2.7463447212325605</v>
      </c>
      <c r="Q122" s="105">
        <f t="shared" si="98"/>
        <v>5.0197536870782002</v>
      </c>
      <c r="R122" s="105">
        <f t="shared" si="99"/>
        <v>0</v>
      </c>
      <c r="S122" s="105">
        <f t="shared" si="100"/>
        <v>0.12453650786803352</v>
      </c>
      <c r="T122" s="105">
        <f t="shared" si="101"/>
        <v>1.6347026033468763</v>
      </c>
      <c r="U122" s="105">
        <f t="shared" si="102"/>
        <v>4.0589895010575221</v>
      </c>
      <c r="V122" s="105">
        <f t="shared" si="103"/>
        <v>2.064799539204345</v>
      </c>
      <c r="W122" s="105">
        <f t="shared" si="104"/>
        <v>1.3438483777145991</v>
      </c>
      <c r="X122" s="105">
        <f t="shared" si="105"/>
        <v>0.47568431697891983</v>
      </c>
      <c r="Y122" s="87">
        <f t="shared" si="84"/>
        <v>6.2977345363387531</v>
      </c>
      <c r="Z122" s="87">
        <f t="shared" si="85"/>
        <v>9.5526016214633902</v>
      </c>
      <c r="AA122" s="87">
        <f t="shared" si="86"/>
        <v>2.9434375544088112</v>
      </c>
      <c r="AB122" s="87">
        <f t="shared" si="87"/>
        <v>5.7938976279002601</v>
      </c>
      <c r="AC122" s="87">
        <f t="shared" si="88"/>
        <v>0</v>
      </c>
      <c r="AD122" s="87">
        <f t="shared" si="89"/>
        <v>8.8833969393624743E-2</v>
      </c>
      <c r="AE122" s="87">
        <f t="shared" si="90"/>
        <v>1.6722065601299287</v>
      </c>
      <c r="AF122" s="87">
        <f t="shared" si="91"/>
        <v>4.5309728060909027</v>
      </c>
      <c r="AG122" s="87">
        <f t="shared" si="92"/>
        <v>2.0288183597651228</v>
      </c>
      <c r="AH122" s="87">
        <f t="shared" si="93"/>
        <v>1.3062320458773884</v>
      </c>
      <c r="AI122" s="87">
        <f t="shared" si="94"/>
        <v>0.46042442268819034</v>
      </c>
      <c r="AJ122" s="87">
        <f t="shared" si="106"/>
        <v>0</v>
      </c>
      <c r="AK122" s="87">
        <f t="shared" si="107"/>
        <v>0</v>
      </c>
      <c r="AL122" s="87">
        <f t="shared" si="108"/>
        <v>34.675159504056374</v>
      </c>
      <c r="AM122" s="270">
        <f t="shared" si="109"/>
        <v>7.4358847380899817E-2</v>
      </c>
      <c r="AN122" s="105">
        <v>5.3604705638749861E-2</v>
      </c>
      <c r="AP122" s="87">
        <v>6.3370498397010921E-2</v>
      </c>
      <c r="AR122" s="87">
        <v>7.4358847380899817E-2</v>
      </c>
      <c r="AT122" s="87">
        <v>5.3604705665209584E-2</v>
      </c>
      <c r="AV122" s="87">
        <v>5.3604705642318784E-2</v>
      </c>
      <c r="AX122" s="87">
        <v>5.3433825518258704E-2</v>
      </c>
      <c r="AZ122" s="87">
        <v>6.3998746271542784E-2</v>
      </c>
      <c r="BB122" s="87">
        <v>5.3604705679638043E-2</v>
      </c>
      <c r="BC122" s="87"/>
      <c r="BD122" s="87">
        <v>5.3604705665209584E-2</v>
      </c>
      <c r="BE122" s="87"/>
      <c r="BF122" s="87">
        <v>5.3604705671691955E-2</v>
      </c>
      <c r="BG122" s="87"/>
      <c r="BH122" s="87">
        <v>5.3604705642319006E-2</v>
      </c>
      <c r="BI122" s="87"/>
      <c r="BJ122" s="87">
        <v>7.4358847380899595E-2</v>
      </c>
      <c r="BK122" s="87"/>
      <c r="BL122" s="87">
        <v>7.6095909513442805E-2</v>
      </c>
      <c r="BM122" s="87"/>
      <c r="BN122" s="87">
        <v>0.10007347845520798</v>
      </c>
      <c r="BO122" s="87"/>
      <c r="BP122" s="87">
        <v>6.8689465824661289E-2</v>
      </c>
      <c r="BQ122" s="87"/>
      <c r="BR122" s="87">
        <v>4.7281915945504904E-2</v>
      </c>
      <c r="BS122" s="87"/>
      <c r="BT122" s="87">
        <v>4.7281915945504904E-2</v>
      </c>
      <c r="BU122" s="87"/>
      <c r="BV122" s="87">
        <v>4.7281915945504904E-2</v>
      </c>
      <c r="BW122" s="87"/>
      <c r="BX122" s="87">
        <v>4.7281915945504904E-2</v>
      </c>
      <c r="BY122" s="87"/>
      <c r="BZ122" s="87">
        <v>4.5422869116023445E-2</v>
      </c>
      <c r="CA122" s="87"/>
      <c r="CB122" s="87">
        <v>4.5422869116023445E-2</v>
      </c>
      <c r="CC122" s="87"/>
      <c r="CD122" s="87">
        <v>1.3930452137914218E-2</v>
      </c>
      <c r="CE122" s="87"/>
      <c r="CF122" s="87"/>
    </row>
    <row r="123" spans="1:84">
      <c r="A123" s="2">
        <v>42185</v>
      </c>
      <c r="B123" s="103">
        <f>'Quarterly Return'!B127-'Adjusted Quarterly Return'!B$7</f>
        <v>-0.11334661228347021</v>
      </c>
      <c r="C123" s="103">
        <f>'Quarterly Return'!C127-'Adjusted Quarterly Return'!C$7</f>
        <v>9.8321763839554543E-2</v>
      </c>
      <c r="D123" s="103">
        <f>'Quarterly Return'!D127-'Adjusted Quarterly Return'!D$7</f>
        <v>-8.8122851721358281E-2</v>
      </c>
      <c r="E123" s="103">
        <f>'Quarterly Return'!E127-'Adjusted Quarterly Return'!E$7</f>
        <v>0.21971768895135552</v>
      </c>
      <c r="F123" s="103">
        <f>'Quarterly Return'!F127-'Adjusted Quarterly Return'!F$7</f>
        <v>8.8197103193815199E-2</v>
      </c>
      <c r="G123" s="103">
        <f>'Quarterly Return'!G127-'Adjusted Quarterly Return'!G$7</f>
        <v>-0.33674780364785084</v>
      </c>
      <c r="H123" s="103">
        <f>'Quarterly Return'!H127-'Adjusted Quarterly Return'!H$7</f>
        <v>8.9452939811110466E-4</v>
      </c>
      <c r="I123" s="103">
        <f>'Quarterly Return'!I127-'Adjusted Quarterly Return'!I$7</f>
        <v>7.9932570972108735E-2</v>
      </c>
      <c r="J123" s="103">
        <f>'Quarterly Return'!J127-'Adjusted Quarterly Return'!J$7</f>
        <v>-4.5665401093905877E-3</v>
      </c>
      <c r="K123" s="103">
        <f>'Quarterly Return'!K127-'Adjusted Quarterly Return'!K$7</f>
        <v>-2.698860778406019E-2</v>
      </c>
      <c r="L123" s="103">
        <f>'Quarterly Return'!L127-'Adjusted Quarterly Return'!L$7</f>
        <v>-3.3220149833617804E-2</v>
      </c>
      <c r="M123" s="175" t="s">
        <v>210</v>
      </c>
      <c r="N123" s="105">
        <f t="shared" si="95"/>
        <v>9.0272172890582052</v>
      </c>
      <c r="O123" s="105">
        <f t="shared" si="96"/>
        <v>7.6537855624374691</v>
      </c>
      <c r="P123" s="105">
        <f t="shared" si="97"/>
        <v>3.2477342308250972</v>
      </c>
      <c r="Q123" s="105">
        <f t="shared" si="98"/>
        <v>3.5929190840026624</v>
      </c>
      <c r="R123" s="105">
        <f t="shared" si="99"/>
        <v>0</v>
      </c>
      <c r="S123" s="105">
        <f t="shared" si="100"/>
        <v>0.40400754472109873</v>
      </c>
      <c r="T123" s="105">
        <f t="shared" si="101"/>
        <v>2.0845496455762103</v>
      </c>
      <c r="U123" s="105">
        <f t="shared" si="102"/>
        <v>3.6412553546972948</v>
      </c>
      <c r="V123" s="105">
        <f t="shared" si="103"/>
        <v>2.609727131874152</v>
      </c>
      <c r="W123" s="105">
        <f t="shared" si="104"/>
        <v>1.7204604707836182</v>
      </c>
      <c r="X123" s="105">
        <f t="shared" si="105"/>
        <v>0.69350319008112749</v>
      </c>
      <c r="Y123" s="87">
        <f t="shared" si="84"/>
        <v>8.0040127909966863</v>
      </c>
      <c r="Z123" s="87">
        <f t="shared" si="85"/>
        <v>8.4063192589860378</v>
      </c>
      <c r="AA123" s="87">
        <f t="shared" si="86"/>
        <v>2.9615346287717177</v>
      </c>
      <c r="AB123" s="87">
        <f t="shared" si="87"/>
        <v>4.3823469617289481</v>
      </c>
      <c r="AC123" s="87">
        <f t="shared" si="88"/>
        <v>0</v>
      </c>
      <c r="AD123" s="87">
        <f t="shared" si="89"/>
        <v>0.26795889137910783</v>
      </c>
      <c r="AE123" s="87">
        <f t="shared" si="90"/>
        <v>2.0864143365160004</v>
      </c>
      <c r="AF123" s="87">
        <f t="shared" si="91"/>
        <v>3.9323102567642074</v>
      </c>
      <c r="AG123" s="87">
        <f t="shared" si="92"/>
        <v>2.5978097082518836</v>
      </c>
      <c r="AH123" s="87">
        <f t="shared" si="93"/>
        <v>1.6740276379296595</v>
      </c>
      <c r="AI123" s="87">
        <f t="shared" si="94"/>
        <v>0.67046491019654053</v>
      </c>
      <c r="AJ123" s="87">
        <f t="shared" si="106"/>
        <v>9.9790241086348193</v>
      </c>
      <c r="AK123" s="87">
        <f t="shared" si="107"/>
        <v>3.1882592172398326E-2</v>
      </c>
      <c r="AL123" s="87">
        <f t="shared" si="108"/>
        <v>34.951316789348397</v>
      </c>
      <c r="AM123" s="270">
        <f t="shared" si="109"/>
        <v>7.9641244407171463E-3</v>
      </c>
      <c r="AN123" s="105">
        <v>8.4828567781292108E-3</v>
      </c>
      <c r="AP123" s="87">
        <v>2.7811897149030651E-2</v>
      </c>
      <c r="AR123" s="87">
        <v>7.9641244407171463E-3</v>
      </c>
      <c r="AT123" s="87">
        <v>8.4828567781372044E-3</v>
      </c>
      <c r="AV123" s="87">
        <v>8.482856778130099E-3</v>
      </c>
      <c r="AX123" s="87">
        <v>8.4828055486620979E-3</v>
      </c>
      <c r="AZ123" s="87">
        <v>8.282132057799485E-3</v>
      </c>
      <c r="BB123" s="87">
        <v>8.4828567781418673E-3</v>
      </c>
      <c r="BC123" s="87"/>
      <c r="BD123" s="87">
        <v>8.4828567781369824E-3</v>
      </c>
      <c r="BE123" s="87"/>
      <c r="BF123" s="87">
        <v>8.4828567781389808E-3</v>
      </c>
      <c r="BG123" s="87"/>
      <c r="BH123" s="87">
        <v>8.482856778130099E-3</v>
      </c>
      <c r="BI123" s="87"/>
      <c r="BJ123" s="87">
        <v>4.3632950486305333E-2</v>
      </c>
      <c r="BK123" s="87"/>
      <c r="BL123" s="87">
        <v>4.4458921849857669E-2</v>
      </c>
      <c r="BM123" s="87"/>
      <c r="BN123" s="87">
        <v>8.4647599390247352E-2</v>
      </c>
      <c r="BO123" s="87"/>
      <c r="BP123" s="87">
        <v>4.6661705294854583E-2</v>
      </c>
      <c r="BQ123" s="87"/>
      <c r="BR123" s="87">
        <v>2.6914251137418521E-2</v>
      </c>
      <c r="BS123" s="87"/>
      <c r="BT123" s="87">
        <v>2.6914251137418299E-2</v>
      </c>
      <c r="BU123" s="87"/>
      <c r="BV123" s="87">
        <v>2.6914251137418521E-2</v>
      </c>
      <c r="BW123" s="87"/>
      <c r="BX123" s="87">
        <v>2.6914251137418521E-2</v>
      </c>
      <c r="BY123" s="87"/>
      <c r="BZ123" s="87">
        <v>2.6296542051728267E-2</v>
      </c>
      <c r="CA123" s="87"/>
      <c r="CB123" s="87">
        <v>2.6296542051728267E-2</v>
      </c>
      <c r="CC123" s="87"/>
      <c r="CD123" s="87">
        <v>-1.1628246316747082E-2</v>
      </c>
      <c r="CE123" s="87"/>
      <c r="CF123" s="87"/>
    </row>
    <row r="124" spans="1:84">
      <c r="A124" s="2">
        <v>42277</v>
      </c>
      <c r="B124" s="103">
        <f>'Quarterly Return'!B128-'Adjusted Quarterly Return'!B$7</f>
        <v>-8.3762512491302288E-2</v>
      </c>
      <c r="C124" s="103">
        <f>'Quarterly Return'!C128-'Adjusted Quarterly Return'!C$7</f>
        <v>3.0380318823601093E-2</v>
      </c>
      <c r="D124" s="103">
        <f>'Quarterly Return'!D128-'Adjusted Quarterly Return'!D$7</f>
        <v>-0.13704586705413338</v>
      </c>
      <c r="E124" s="103">
        <f>'Quarterly Return'!E128-'Adjusted Quarterly Return'!E$7</f>
        <v>4.0785426671666805E-2</v>
      </c>
      <c r="F124" s="103">
        <f>'Quarterly Return'!F128-'Adjusted Quarterly Return'!F$7</f>
        <v>3.9850822406434963E-2</v>
      </c>
      <c r="G124" s="103">
        <f>'Quarterly Return'!G128-'Adjusted Quarterly Return'!G$7</f>
        <v>-0.30742578770922235</v>
      </c>
      <c r="H124" s="103">
        <f>'Quarterly Return'!H128-'Adjusted Quarterly Return'!H$7</f>
        <v>1.1881051712582941E-2</v>
      </c>
      <c r="I124" s="103">
        <f>'Quarterly Return'!I128-'Adjusted Quarterly Return'!I$7</f>
        <v>7.6655514252386509E-2</v>
      </c>
      <c r="J124" s="103">
        <f>'Quarterly Return'!J128-'Adjusted Quarterly Return'!J$7</f>
        <v>-4.7839122134082562E-2</v>
      </c>
      <c r="K124" s="103">
        <f>'Quarterly Return'!K128-'Adjusted Quarterly Return'!K$7</f>
        <v>-5.0683419898316137E-2</v>
      </c>
      <c r="L124" s="103">
        <f>'Quarterly Return'!L128-'Adjusted Quarterly Return'!L$7</f>
        <v>-3.4808549488171178E-2</v>
      </c>
      <c r="M124" s="175" t="s">
        <v>220</v>
      </c>
      <c r="N124" s="105">
        <f t="shared" si="95"/>
        <v>8.0040127909966863</v>
      </c>
      <c r="O124" s="105">
        <f t="shared" si="96"/>
        <v>8.4063192589860378</v>
      </c>
      <c r="P124" s="105">
        <f t="shared" si="97"/>
        <v>2.9615346287717177</v>
      </c>
      <c r="Q124" s="105">
        <f t="shared" si="98"/>
        <v>4.3823469617289481</v>
      </c>
      <c r="R124" s="105">
        <f t="shared" si="99"/>
        <v>0</v>
      </c>
      <c r="S124" s="105">
        <f t="shared" si="100"/>
        <v>0.26795889137910783</v>
      </c>
      <c r="T124" s="105">
        <f t="shared" si="101"/>
        <v>2.0864143365160004</v>
      </c>
      <c r="U124" s="105">
        <f t="shared" si="102"/>
        <v>3.9323102567642074</v>
      </c>
      <c r="V124" s="105">
        <f t="shared" si="103"/>
        <v>2.5978097082518836</v>
      </c>
      <c r="W124" s="105">
        <f t="shared" si="104"/>
        <v>1.6740276379296595</v>
      </c>
      <c r="X124" s="105">
        <f t="shared" si="105"/>
        <v>0.67046491019654053</v>
      </c>
      <c r="Y124" s="87">
        <f t="shared" si="84"/>
        <v>7.3335765696102833</v>
      </c>
      <c r="Z124" s="87">
        <f t="shared" si="85"/>
        <v>8.6617059182070122</v>
      </c>
      <c r="AA124" s="87">
        <f t="shared" si="86"/>
        <v>2.5556685477608565</v>
      </c>
      <c r="AB124" s="87">
        <f t="shared" si="87"/>
        <v>4.5610828523863454</v>
      </c>
      <c r="AC124" s="87">
        <f t="shared" si="88"/>
        <v>0</v>
      </c>
      <c r="AD124" s="87">
        <f t="shared" si="89"/>
        <v>0.18558141812319565</v>
      </c>
      <c r="AE124" s="87">
        <f t="shared" si="90"/>
        <v>2.1112031331420216</v>
      </c>
      <c r="AF124" s="87">
        <f t="shared" si="91"/>
        <v>4.2337435216964021</v>
      </c>
      <c r="AG124" s="87">
        <f t="shared" si="92"/>
        <v>2.4735327723377165</v>
      </c>
      <c r="AH124" s="87">
        <f t="shared" si="93"/>
        <v>1.5891821922350842</v>
      </c>
      <c r="AI124" s="87">
        <f t="shared" si="94"/>
        <v>0.64712699918988204</v>
      </c>
      <c r="AJ124" s="87">
        <f t="shared" si="106"/>
        <v>0</v>
      </c>
      <c r="AK124" s="87">
        <f t="shared" si="107"/>
        <v>0</v>
      </c>
      <c r="AL124" s="87">
        <f t="shared" si="108"/>
        <v>34.352403924688801</v>
      </c>
      <c r="AM124" s="270">
        <f t="shared" si="109"/>
        <v>-1.71356309196945E-2</v>
      </c>
      <c r="AN124" s="105">
        <v>-2.5782990428115049E-2</v>
      </c>
      <c r="AP124" s="87">
        <v>-9.0141795974124639E-3</v>
      </c>
      <c r="AR124" s="87">
        <v>-1.71356309196945E-2</v>
      </c>
      <c r="AT124" s="87">
        <v>-2.5782990428115049E-2</v>
      </c>
      <c r="AV124" s="87">
        <v>-2.5782990428115271E-2</v>
      </c>
      <c r="AX124" s="87">
        <v>-2.5782990422517749E-2</v>
      </c>
      <c r="AZ124" s="87">
        <v>-2.5782968492799041E-2</v>
      </c>
      <c r="BB124" s="87">
        <v>-2.5782990428115049E-2</v>
      </c>
      <c r="BC124" s="87"/>
      <c r="BD124" s="87">
        <v>-2.578299042811516E-2</v>
      </c>
      <c r="BE124" s="87"/>
      <c r="BF124" s="87">
        <v>-2.578299042811516E-2</v>
      </c>
      <c r="BG124" s="87"/>
      <c r="BH124" s="87">
        <v>-2.5782990428115049E-2</v>
      </c>
      <c r="BI124" s="87"/>
      <c r="BJ124" s="87">
        <v>-7.8078156027527879E-4</v>
      </c>
      <c r="BK124" s="87"/>
      <c r="BL124" s="87">
        <v>5.4014013317549292E-4</v>
      </c>
      <c r="BM124" s="87"/>
      <c r="BN124" s="87">
        <v>1.7193021276390441E-2</v>
      </c>
      <c r="BO124" s="87"/>
      <c r="BP124" s="87">
        <v>3.5180172332424764E-2</v>
      </c>
      <c r="BQ124" s="87"/>
      <c r="BR124" s="87">
        <v>1.6115968545353798E-3</v>
      </c>
      <c r="BS124" s="87"/>
      <c r="BT124" s="87">
        <v>1.6115968545356019E-3</v>
      </c>
      <c r="BU124" s="87"/>
      <c r="BV124" s="87">
        <v>1.6115968545356019E-3</v>
      </c>
      <c r="BW124" s="87"/>
      <c r="BX124" s="87">
        <v>1.6115968545356019E-3</v>
      </c>
      <c r="BY124" s="87"/>
      <c r="BZ124" s="87">
        <v>4.5492078873854425E-4</v>
      </c>
      <c r="CA124" s="87"/>
      <c r="CB124" s="87">
        <v>4.5492078873854425E-4</v>
      </c>
      <c r="CC124" s="87"/>
      <c r="CD124" s="87">
        <v>-2.5164431559904998E-2</v>
      </c>
      <c r="CE124" s="87"/>
      <c r="CF124" s="87"/>
    </row>
    <row r="125" spans="1:84">
      <c r="A125" s="2">
        <v>42369</v>
      </c>
      <c r="B125" s="103">
        <f>'Quarterly Return'!B129-'Adjusted Quarterly Return'!B$7</f>
        <v>-0.21120480749707859</v>
      </c>
      <c r="C125" s="103">
        <f>'Quarterly Return'!C129-'Adjusted Quarterly Return'!C$7</f>
        <v>-0.12646156419131632</v>
      </c>
      <c r="D125" s="103">
        <f>'Quarterly Return'!D129-'Adjusted Quarterly Return'!D$7</f>
        <v>-0.22070295972259915</v>
      </c>
      <c r="E125" s="103">
        <f>'Quarterly Return'!E129-'Adjusted Quarterly Return'!E$7</f>
        <v>-5.9309364018060126E-2</v>
      </c>
      <c r="F125" s="103">
        <f>'Quarterly Return'!F129-'Adjusted Quarterly Return'!F$7</f>
        <v>8.1368976086991368E-3</v>
      </c>
      <c r="G125" s="103">
        <f>'Quarterly Return'!G129-'Adjusted Quarterly Return'!G$7</f>
        <v>-0.35427677136774938</v>
      </c>
      <c r="H125" s="103">
        <f>'Quarterly Return'!H129-'Adjusted Quarterly Return'!H$7</f>
        <v>7.076737789294435E-3</v>
      </c>
      <c r="I125" s="103">
        <f>'Quarterly Return'!I129-'Adjusted Quarterly Return'!I$7</f>
        <v>-2.7324662820595952E-2</v>
      </c>
      <c r="J125" s="103">
        <f>'Quarterly Return'!J129-'Adjusted Quarterly Return'!J$7</f>
        <v>-5.4043602930997831E-2</v>
      </c>
      <c r="K125" s="103">
        <f>'Quarterly Return'!K129-'Adjusted Quarterly Return'!K$7</f>
        <v>-3.9078656139375209E-2</v>
      </c>
      <c r="L125" s="103">
        <f>'Quarterly Return'!L129-'Adjusted Quarterly Return'!L$7</f>
        <v>-3.5683884851548206E-2</v>
      </c>
      <c r="M125" s="175" t="s">
        <v>220</v>
      </c>
      <c r="N125" s="105">
        <f t="shared" si="95"/>
        <v>7.3335765696102833</v>
      </c>
      <c r="O125" s="105">
        <f t="shared" si="96"/>
        <v>8.6617059182070122</v>
      </c>
      <c r="P125" s="105">
        <f t="shared" si="97"/>
        <v>2.5556685477608565</v>
      </c>
      <c r="Q125" s="105">
        <f t="shared" si="98"/>
        <v>4.5610828523863454</v>
      </c>
      <c r="R125" s="105">
        <f t="shared" si="99"/>
        <v>0</v>
      </c>
      <c r="S125" s="105">
        <f t="shared" si="100"/>
        <v>0.18558141812319565</v>
      </c>
      <c r="T125" s="105">
        <f t="shared" si="101"/>
        <v>2.1112031331420216</v>
      </c>
      <c r="U125" s="105">
        <f t="shared" si="102"/>
        <v>4.2337435216964021</v>
      </c>
      <c r="V125" s="105">
        <f t="shared" si="103"/>
        <v>2.4735327723377165</v>
      </c>
      <c r="W125" s="105">
        <f t="shared" si="104"/>
        <v>1.5891821922350842</v>
      </c>
      <c r="X125" s="105">
        <f t="shared" si="105"/>
        <v>0.64712699918988204</v>
      </c>
      <c r="Y125" s="87">
        <f t="shared" si="84"/>
        <v>5.7846899419606572</v>
      </c>
      <c r="Z125" s="87">
        <f t="shared" si="85"/>
        <v>7.5663330392253725</v>
      </c>
      <c r="AA125" s="87">
        <f t="shared" si="86"/>
        <v>1.9916249352000788</v>
      </c>
      <c r="AB125" s="87">
        <f t="shared" si="87"/>
        <v>4.290567929177632</v>
      </c>
      <c r="AC125" s="87">
        <f t="shared" si="88"/>
        <v>0</v>
      </c>
      <c r="AD125" s="87">
        <f t="shared" si="89"/>
        <v>0.11983423248466156</v>
      </c>
      <c r="AE125" s="87">
        <f t="shared" si="90"/>
        <v>2.1261435641352047</v>
      </c>
      <c r="AF125" s="87">
        <f t="shared" si="91"/>
        <v>4.1180579074971657</v>
      </c>
      <c r="AG125" s="87">
        <f t="shared" si="92"/>
        <v>2.3398541493526865</v>
      </c>
      <c r="AH125" s="87">
        <f t="shared" si="93"/>
        <v>1.5270790878019109</v>
      </c>
      <c r="AI125" s="87">
        <f t="shared" si="94"/>
        <v>0.62403499386646233</v>
      </c>
      <c r="AJ125" s="87">
        <f t="shared" si="106"/>
        <v>0</v>
      </c>
      <c r="AK125" s="87">
        <f t="shared" si="107"/>
        <v>0</v>
      </c>
      <c r="AL125" s="87">
        <f t="shared" si="108"/>
        <v>30.488219780701829</v>
      </c>
      <c r="AM125" s="270">
        <f t="shared" si="109"/>
        <v>-0.11248657160816078</v>
      </c>
      <c r="AN125" s="105">
        <v>-0.12337132367465298</v>
      </c>
      <c r="AP125" s="87">
        <v>-0.12399324420813773</v>
      </c>
      <c r="AR125" s="87">
        <v>-0.11248657160816078</v>
      </c>
      <c r="AT125" s="87">
        <v>-0.1233713236746532</v>
      </c>
      <c r="AV125" s="87">
        <v>-0.12337132367465309</v>
      </c>
      <c r="AX125" s="87">
        <v>-0.11789149515536856</v>
      </c>
      <c r="AZ125" s="87">
        <v>-0.1178915150117158</v>
      </c>
      <c r="BB125" s="87">
        <v>-0.1233713236746532</v>
      </c>
      <c r="BC125" s="87"/>
      <c r="BD125" s="87">
        <v>-0.12337132367465309</v>
      </c>
      <c r="BE125" s="87"/>
      <c r="BF125" s="87">
        <v>-0.12337132367465309</v>
      </c>
      <c r="BG125" s="87"/>
      <c r="BH125" s="87">
        <v>-0.12337132367465331</v>
      </c>
      <c r="BI125" s="87"/>
      <c r="BJ125" s="87">
        <v>-0.10254287509538018</v>
      </c>
      <c r="BK125" s="87"/>
      <c r="BL125" s="87">
        <v>-0.10313093307353083</v>
      </c>
      <c r="BM125" s="87"/>
      <c r="BN125" s="87">
        <v>-9.2205193816585318E-2</v>
      </c>
      <c r="BO125" s="87"/>
      <c r="BP125" s="87">
        <v>-4.4178239186417279E-2</v>
      </c>
      <c r="BQ125" s="87"/>
      <c r="BR125" s="87">
        <v>-5.5450470177781042E-2</v>
      </c>
      <c r="BS125" s="87"/>
      <c r="BT125" s="87">
        <v>-5.545047017778082E-2</v>
      </c>
      <c r="BU125" s="87"/>
      <c r="BV125" s="87">
        <v>-5.5450470177781264E-2</v>
      </c>
      <c r="BW125" s="87"/>
      <c r="BX125" s="87">
        <v>-5.5450470177781264E-2</v>
      </c>
      <c r="BY125" s="87"/>
      <c r="BZ125" s="87">
        <v>-5.4799495136691134E-2</v>
      </c>
      <c r="CA125" s="87"/>
      <c r="CB125" s="87">
        <v>-5.4799495136691134E-2</v>
      </c>
      <c r="CC125" s="87"/>
      <c r="CD125" s="87">
        <v>-8.7709590639369561E-2</v>
      </c>
      <c r="CE125" s="87"/>
      <c r="CF125" s="87"/>
    </row>
    <row r="126" spans="1:84">
      <c r="A126" s="2">
        <v>42460</v>
      </c>
      <c r="B126" s="103">
        <f>'Quarterly Return'!B130-'Adjusted Quarterly Return'!B$7</f>
        <v>-0.11079889934415976</v>
      </c>
      <c r="C126" s="103">
        <f>'Quarterly Return'!C130-'Adjusted Quarterly Return'!C$7</f>
        <v>-8.1235474684871634E-2</v>
      </c>
      <c r="D126" s="103">
        <f>'Quarterly Return'!D130-'Adjusted Quarterly Return'!D$7</f>
        <v>-0.18633096063399959</v>
      </c>
      <c r="E126" s="103">
        <f>'Quarterly Return'!E130-'Adjusted Quarterly Return'!E$7</f>
        <v>0.12543088113428708</v>
      </c>
      <c r="F126" s="103">
        <f>'Quarterly Return'!F130-'Adjusted Quarterly Return'!F$7</f>
        <v>0.1304796936768487</v>
      </c>
      <c r="G126" s="103">
        <f>'Quarterly Return'!G130-'Adjusted Quarterly Return'!G$7</f>
        <v>-0.29965907548457194</v>
      </c>
      <c r="H126" s="103">
        <f>'Quarterly Return'!H130-'Adjusted Quarterly Return'!H$7</f>
        <v>-4.3133103169314041E-2</v>
      </c>
      <c r="I126" s="103">
        <f>'Quarterly Return'!I130-'Adjusted Quarterly Return'!I$7</f>
        <v>-2.3111193015526721E-3</v>
      </c>
      <c r="J126" s="103">
        <f>'Quarterly Return'!J130-'Adjusted Quarterly Return'!J$7</f>
        <v>-3.4680229724281808E-3</v>
      </c>
      <c r="K126" s="103">
        <f>'Quarterly Return'!K130-'Adjusted Quarterly Return'!K$7</f>
        <v>9.2136733454348946E-3</v>
      </c>
      <c r="L126" s="103">
        <f>'Quarterly Return'!L130-'Adjusted Quarterly Return'!L$7</f>
        <v>-3.5744422537004758E-2</v>
      </c>
      <c r="M126" s="175" t="s">
        <v>220</v>
      </c>
      <c r="N126" s="105">
        <f t="shared" si="95"/>
        <v>5.7846899419606572</v>
      </c>
      <c r="O126" s="105">
        <f t="shared" si="96"/>
        <v>7.5663330392253725</v>
      </c>
      <c r="P126" s="105">
        <f t="shared" si="97"/>
        <v>1.9916249352000788</v>
      </c>
      <c r="Q126" s="105">
        <f t="shared" si="98"/>
        <v>4.290567929177632</v>
      </c>
      <c r="R126" s="105">
        <f t="shared" si="99"/>
        <v>0</v>
      </c>
      <c r="S126" s="105">
        <f t="shared" si="100"/>
        <v>0.11983423248466156</v>
      </c>
      <c r="T126" s="105">
        <f t="shared" si="101"/>
        <v>2.1261435641352047</v>
      </c>
      <c r="U126" s="105">
        <f t="shared" si="102"/>
        <v>4.1180579074971657</v>
      </c>
      <c r="V126" s="105">
        <f t="shared" si="103"/>
        <v>2.3398541493526865</v>
      </c>
      <c r="W126" s="105">
        <f t="shared" si="104"/>
        <v>1.5270790878019109</v>
      </c>
      <c r="X126" s="105">
        <f t="shared" si="105"/>
        <v>0.62403499386646233</v>
      </c>
      <c r="Y126" s="87">
        <f t="shared" si="84"/>
        <v>5.143752663344185</v>
      </c>
      <c r="Z126" s="87">
        <f t="shared" si="85"/>
        <v>6.9516783831600719</v>
      </c>
      <c r="AA126" s="87">
        <f t="shared" si="86"/>
        <v>1.6205235478016209</v>
      </c>
      <c r="AB126" s="87">
        <f t="shared" si="87"/>
        <v>4.8287376451008956</v>
      </c>
      <c r="AC126" s="87">
        <f t="shared" si="88"/>
        <v>0</v>
      </c>
      <c r="AD126" s="87">
        <f t="shared" si="89"/>
        <v>8.3924817166904614E-2</v>
      </c>
      <c r="AE126" s="87">
        <f t="shared" si="90"/>
        <v>2.0344363944305877</v>
      </c>
      <c r="AF126" s="87">
        <f t="shared" si="91"/>
        <v>4.1085405843822373</v>
      </c>
      <c r="AG126" s="87">
        <f t="shared" si="92"/>
        <v>2.3317394814106001</v>
      </c>
      <c r="AH126" s="87">
        <f t="shared" si="93"/>
        <v>1.5411490956895624</v>
      </c>
      <c r="AI126" s="87">
        <f t="shared" si="94"/>
        <v>0.60172922336782231</v>
      </c>
      <c r="AJ126" s="87">
        <f t="shared" si="106"/>
        <v>0</v>
      </c>
      <c r="AK126" s="87">
        <f t="shared" si="107"/>
        <v>0</v>
      </c>
      <c r="AL126" s="87">
        <f t="shared" si="108"/>
        <v>29.246211835854488</v>
      </c>
      <c r="AM126" s="270">
        <f t="shared" si="109"/>
        <v>-4.0737306204854162E-2</v>
      </c>
      <c r="AN126" s="105">
        <v>-5.8479881676040235E-2</v>
      </c>
      <c r="AP126" s="87">
        <v>-5.0687869896647308E-2</v>
      </c>
      <c r="AR126" s="87">
        <v>-4.0737306204854162E-2</v>
      </c>
      <c r="AT126" s="87">
        <v>-5.8479881676040235E-2</v>
      </c>
      <c r="AV126" s="87">
        <v>-5.8479881676040457E-2</v>
      </c>
      <c r="AX126" s="87">
        <v>-5.8613932454101958E-2</v>
      </c>
      <c r="AZ126" s="87">
        <v>-5.8613932454102069E-2</v>
      </c>
      <c r="BB126" s="87">
        <v>-5.8479881676040235E-2</v>
      </c>
      <c r="BC126" s="87"/>
      <c r="BD126" s="87">
        <v>-5.8479881676040346E-2</v>
      </c>
      <c r="BE126" s="87"/>
      <c r="BF126" s="87">
        <v>-5.8479881676040235E-2</v>
      </c>
      <c r="BG126" s="87"/>
      <c r="BH126" s="87">
        <v>-5.8479881676040346E-2</v>
      </c>
      <c r="BI126" s="87"/>
      <c r="BJ126" s="87">
        <v>-2.4236184115187021E-2</v>
      </c>
      <c r="BK126" s="87"/>
      <c r="BL126" s="87">
        <v>-2.5784350999389583E-2</v>
      </c>
      <c r="BM126" s="87"/>
      <c r="BN126" s="87">
        <v>-2.9592879907035519E-3</v>
      </c>
      <c r="BO126" s="87"/>
      <c r="BP126" s="87">
        <v>-6.9940459271599087E-3</v>
      </c>
      <c r="BQ126" s="87"/>
      <c r="BR126" s="87">
        <v>-9.2098902923849479E-3</v>
      </c>
      <c r="BS126" s="87"/>
      <c r="BT126" s="87">
        <v>-9.209890292385059E-3</v>
      </c>
      <c r="BU126" s="87"/>
      <c r="BV126" s="87">
        <v>-9.2098902923847259E-3</v>
      </c>
      <c r="BW126" s="87"/>
      <c r="BX126" s="87">
        <v>-9.2098902923847259E-3</v>
      </c>
      <c r="BY126" s="87"/>
      <c r="BZ126" s="87">
        <v>-8.8096575692605539E-3</v>
      </c>
      <c r="CA126" s="87"/>
      <c r="CB126" s="87">
        <v>-8.8096575692605539E-3</v>
      </c>
      <c r="CC126" s="87"/>
      <c r="CD126" s="87">
        <v>-2.8380299722349123E-2</v>
      </c>
      <c r="CE126" s="87"/>
      <c r="CF126" s="87"/>
    </row>
    <row r="127" spans="1:84">
      <c r="A127" s="2">
        <v>42551</v>
      </c>
      <c r="B127" s="103">
        <f>'Quarterly Return'!B131-'Adjusted Quarterly Return'!B$7</f>
        <v>2.0470248080763809E-2</v>
      </c>
      <c r="C127" s="103">
        <f>'Quarterly Return'!C131-'Adjusted Quarterly Return'!C$7</f>
        <v>-6.2790576406683229E-2</v>
      </c>
      <c r="D127" s="103">
        <f>'Quarterly Return'!D131-'Adjusted Quarterly Return'!D$7</f>
        <v>-2.2067149327670649E-2</v>
      </c>
      <c r="E127" s="103">
        <f>'Quarterly Return'!E131-'Adjusted Quarterly Return'!E$7</f>
        <v>-6.3477554207029135E-3</v>
      </c>
      <c r="F127" s="103">
        <f>'Quarterly Return'!F131-'Adjusted Quarterly Return'!F$7</f>
        <v>0.11838139507869812</v>
      </c>
      <c r="G127" s="103">
        <f>'Quarterly Return'!G131-'Adjusted Quarterly Return'!G$7</f>
        <v>-0.25707196967699897</v>
      </c>
      <c r="H127" s="103">
        <f>'Quarterly Return'!H131-'Adjusted Quarterly Return'!H$7</f>
        <v>-4.8154304067168335E-2</v>
      </c>
      <c r="I127" s="103">
        <f>'Quarterly Return'!I131-'Adjusted Quarterly Return'!I$7</f>
        <v>-9.1883266492790161E-3</v>
      </c>
      <c r="J127" s="103">
        <f>'Quarterly Return'!J131-'Adjusted Quarterly Return'!J$7</f>
        <v>-1.6658897181112547E-2</v>
      </c>
      <c r="K127" s="103">
        <f>'Quarterly Return'!K131-'Adjusted Quarterly Return'!K$7</f>
        <v>-2.0056317444432231E-3</v>
      </c>
      <c r="L127" s="103">
        <f>'Quarterly Return'!L131-'Adjusted Quarterly Return'!L$7</f>
        <v>-3.6330552761757492E-2</v>
      </c>
      <c r="M127" s="175" t="s">
        <v>210</v>
      </c>
      <c r="N127" s="105">
        <f t="shared" si="95"/>
        <v>7.6138628603337697</v>
      </c>
      <c r="O127" s="105">
        <f t="shared" si="96"/>
        <v>6.4554637125480312</v>
      </c>
      <c r="P127" s="105">
        <f t="shared" si="97"/>
        <v>2.7392497874495807</v>
      </c>
      <c r="Q127" s="105">
        <f t="shared" si="98"/>
        <v>3.0303904623000721</v>
      </c>
      <c r="R127" s="105">
        <f t="shared" si="99"/>
        <v>0</v>
      </c>
      <c r="S127" s="105">
        <f t="shared" si="100"/>
        <v>0.34075373856072627</v>
      </c>
      <c r="T127" s="105">
        <f t="shared" si="101"/>
        <v>1.7581802474404018</v>
      </c>
      <c r="U127" s="105">
        <f t="shared" si="102"/>
        <v>3.0711589211135073</v>
      </c>
      <c r="V127" s="105">
        <f t="shared" si="103"/>
        <v>2.2011328462278534</v>
      </c>
      <c r="W127" s="105">
        <f t="shared" si="104"/>
        <v>1.4510950231639297</v>
      </c>
      <c r="X127" s="105">
        <f t="shared" si="105"/>
        <v>0.58492423671708982</v>
      </c>
      <c r="Y127" s="87">
        <f t="shared" si="84"/>
        <v>7.7697205219377166</v>
      </c>
      <c r="Z127" s="87">
        <f t="shared" si="85"/>
        <v>6.0501214250647131</v>
      </c>
      <c r="AA127" s="87">
        <f t="shared" si="86"/>
        <v>2.6788023533441407</v>
      </c>
      <c r="AB127" s="87">
        <f t="shared" si="87"/>
        <v>3.0111542848161608</v>
      </c>
      <c r="AC127" s="87">
        <f t="shared" si="88"/>
        <v>0</v>
      </c>
      <c r="AD127" s="87">
        <f t="shared" si="89"/>
        <v>0.25315550381411922</v>
      </c>
      <c r="AE127" s="87">
        <f t="shared" si="90"/>
        <v>1.6735163012002674</v>
      </c>
      <c r="AF127" s="87">
        <f t="shared" si="91"/>
        <v>3.0429401097544688</v>
      </c>
      <c r="AG127" s="87">
        <f t="shared" si="92"/>
        <v>2.1644644004605738</v>
      </c>
      <c r="AH127" s="87">
        <f t="shared" si="93"/>
        <v>1.4481846609212685</v>
      </c>
      <c r="AI127" s="87">
        <f t="shared" si="94"/>
        <v>0.56367361587340892</v>
      </c>
      <c r="AJ127" s="87">
        <f t="shared" si="106"/>
        <v>7.6913307160622582</v>
      </c>
      <c r="AK127" s="87">
        <f t="shared" si="107"/>
        <v>2.5077569157326545E-2</v>
      </c>
      <c r="AL127" s="87">
        <f t="shared" si="108"/>
        <v>28.63065560802951</v>
      </c>
      <c r="AM127" s="270">
        <f t="shared" si="109"/>
        <v>-2.1047383205722858E-2</v>
      </c>
      <c r="AN127" s="105">
        <v>-2.0568510806497353E-2</v>
      </c>
      <c r="AP127" s="87">
        <v>-1.975335898599373E-2</v>
      </c>
      <c r="AR127" s="87">
        <v>-2.1047383205722858E-2</v>
      </c>
      <c r="AT127" s="87">
        <v>-1.9006647786181552E-2</v>
      </c>
      <c r="AV127" s="87">
        <v>-2.0568510806497464E-2</v>
      </c>
      <c r="AX127" s="87">
        <v>-1.8866957040088117E-2</v>
      </c>
      <c r="AZ127" s="87">
        <v>-1.8866957040087895E-2</v>
      </c>
      <c r="BB127" s="87">
        <v>-2.0568510806497575E-2</v>
      </c>
      <c r="BC127" s="87"/>
      <c r="BD127" s="87">
        <v>-1.9006647786181441E-2</v>
      </c>
      <c r="BE127" s="87"/>
      <c r="BF127" s="87">
        <v>-2.0568510806497686E-2</v>
      </c>
      <c r="BG127" s="87"/>
      <c r="BH127" s="87">
        <v>-2.0568510806497464E-2</v>
      </c>
      <c r="BI127" s="87"/>
      <c r="BJ127" s="87">
        <v>-2.307048008935042E-2</v>
      </c>
      <c r="BK127" s="87"/>
      <c r="BL127" s="87">
        <v>-2.3622025355789389E-2</v>
      </c>
      <c r="BM127" s="87"/>
      <c r="BN127" s="87">
        <v>-2.6113688720390549E-2</v>
      </c>
      <c r="BO127" s="87"/>
      <c r="BP127" s="87">
        <v>-1.4790050177909797E-2</v>
      </c>
      <c r="BQ127" s="87"/>
      <c r="BR127" s="87">
        <v>-1.5005639809595572E-2</v>
      </c>
      <c r="BS127" s="87"/>
      <c r="BT127" s="87">
        <v>-1.5005639809595461E-2</v>
      </c>
      <c r="BU127" s="87"/>
      <c r="BV127" s="87">
        <v>-1.5005639809595572E-2</v>
      </c>
      <c r="BW127" s="87"/>
      <c r="BX127" s="87">
        <v>-1.5005639809595572E-2</v>
      </c>
      <c r="BY127" s="87"/>
      <c r="BZ127" s="87">
        <v>-1.5124267934503721E-2</v>
      </c>
      <c r="CA127" s="87"/>
      <c r="CB127" s="87">
        <v>-1.5124267934503721E-2</v>
      </c>
      <c r="CC127" s="87"/>
      <c r="CD127" s="87">
        <v>-1.1310133034198699E-2</v>
      </c>
      <c r="CE127" s="87"/>
      <c r="CF127" s="87"/>
    </row>
    <row r="128" spans="1:84">
      <c r="A128" s="2">
        <v>42643</v>
      </c>
      <c r="B128" s="103">
        <f>'Quarterly Return'!B132-'Adjusted Quarterly Return'!B$7</f>
        <v>2.3399834997194113E-2</v>
      </c>
      <c r="C128" s="103">
        <f>'Quarterly Return'!C132-'Adjusted Quarterly Return'!C$7</f>
        <v>-4.1275678003669936E-3</v>
      </c>
      <c r="D128" s="103">
        <f>'Quarterly Return'!D132-'Adjusted Quarterly Return'!D$7</f>
        <v>2.3717242950764689E-2</v>
      </c>
      <c r="E128" s="103">
        <f>'Quarterly Return'!E132-'Adjusted Quarterly Return'!E$7</f>
        <v>-1.6554021522442161E-2</v>
      </c>
      <c r="F128" s="103">
        <f>'Quarterly Return'!F132-'Adjusted Quarterly Return'!F$7</f>
        <v>4.1125707280243409E-2</v>
      </c>
      <c r="G128" s="103">
        <f>'Quarterly Return'!G132-'Adjusted Quarterly Return'!G$7</f>
        <v>5.6300117837513555E-2</v>
      </c>
      <c r="H128" s="103">
        <f>'Quarterly Return'!H132-'Adjusted Quarterly Return'!H$7</f>
        <v>-5.4495437119043338E-2</v>
      </c>
      <c r="I128" s="103">
        <f>'Quarterly Return'!I132-'Adjusted Quarterly Return'!I$7</f>
        <v>-3.5707710992704284E-2</v>
      </c>
      <c r="J128" s="103">
        <f>'Quarterly Return'!J132-'Adjusted Quarterly Return'!J$7</f>
        <v>-4.4407089673248884E-2</v>
      </c>
      <c r="K128" s="103">
        <f>'Quarterly Return'!K132-'Adjusted Quarterly Return'!K$7</f>
        <v>-3.1776563194541904E-2</v>
      </c>
      <c r="L128" s="103">
        <f>'Quarterly Return'!L132-'Adjusted Quarterly Return'!L$7</f>
        <v>-3.7425402053697751E-2</v>
      </c>
      <c r="M128" s="175" t="s">
        <v>220</v>
      </c>
      <c r="N128" s="105">
        <f t="shared" si="95"/>
        <v>7.7697205219377166</v>
      </c>
      <c r="O128" s="105">
        <f t="shared" si="96"/>
        <v>6.0501214250647131</v>
      </c>
      <c r="P128" s="105">
        <f t="shared" si="97"/>
        <v>2.6788023533441407</v>
      </c>
      <c r="Q128" s="105">
        <f t="shared" si="98"/>
        <v>3.0111542848161608</v>
      </c>
      <c r="R128" s="105">
        <f t="shared" si="99"/>
        <v>0</v>
      </c>
      <c r="S128" s="105">
        <f t="shared" si="100"/>
        <v>0.25315550381411922</v>
      </c>
      <c r="T128" s="105">
        <f t="shared" si="101"/>
        <v>1.6735163012002674</v>
      </c>
      <c r="U128" s="105">
        <f t="shared" si="102"/>
        <v>3.0429401097544688</v>
      </c>
      <c r="V128" s="105">
        <f t="shared" si="103"/>
        <v>2.1644644004605738</v>
      </c>
      <c r="W128" s="105">
        <f t="shared" si="104"/>
        <v>1.4481846609212685</v>
      </c>
      <c r="X128" s="105">
        <f t="shared" si="105"/>
        <v>0.56367361587340892</v>
      </c>
      <c r="Y128" s="87">
        <f t="shared" si="84"/>
        <v>7.951530700125371</v>
      </c>
      <c r="Z128" s="87">
        <f t="shared" si="85"/>
        <v>6.0251491386823055</v>
      </c>
      <c r="AA128" s="87">
        <f t="shared" si="86"/>
        <v>2.7423361595754838</v>
      </c>
      <c r="AB128" s="87">
        <f t="shared" si="87"/>
        <v>2.9613075719779203</v>
      </c>
      <c r="AC128" s="87">
        <f t="shared" si="88"/>
        <v>0</v>
      </c>
      <c r="AD128" s="87">
        <f t="shared" si="89"/>
        <v>0.26740818851006926</v>
      </c>
      <c r="AE128" s="87">
        <f t="shared" si="90"/>
        <v>1.5823172988405141</v>
      </c>
      <c r="AF128" s="87">
        <f t="shared" si="91"/>
        <v>2.9342836837472484</v>
      </c>
      <c r="AG128" s="87">
        <f t="shared" si="92"/>
        <v>2.0683468357347663</v>
      </c>
      <c r="AH128" s="87">
        <f t="shared" si="93"/>
        <v>1.4021663295261375</v>
      </c>
      <c r="AI128" s="87">
        <f t="shared" si="94"/>
        <v>0.54257790417228502</v>
      </c>
      <c r="AJ128" s="87">
        <f t="shared" si="106"/>
        <v>0</v>
      </c>
      <c r="AK128" s="87">
        <f t="shared" si="107"/>
        <v>0</v>
      </c>
      <c r="AL128" s="87">
        <f t="shared" si="108"/>
        <v>28.477423810892098</v>
      </c>
      <c r="AM128" s="270">
        <f t="shared" si="109"/>
        <v>-5.3520184530611026E-3</v>
      </c>
      <c r="AN128" s="105">
        <v>-6.623627593603576E-3</v>
      </c>
      <c r="AP128" s="87">
        <v>-1.0349391553419407E-2</v>
      </c>
      <c r="AR128" s="87">
        <v>-5.3520184530611026E-3</v>
      </c>
      <c r="AT128" s="87">
        <v>-7.9199710356354647E-3</v>
      </c>
      <c r="AV128" s="87">
        <v>-6.623627593603354E-3</v>
      </c>
      <c r="AX128" s="87">
        <v>-7.9199710356352426E-3</v>
      </c>
      <c r="AZ128" s="87">
        <v>-7.9199710356352426E-3</v>
      </c>
      <c r="BB128" s="87">
        <v>-5.8383306357538967E-3</v>
      </c>
      <c r="BC128" s="87"/>
      <c r="BD128" s="87">
        <v>-7.9199710356353537E-3</v>
      </c>
      <c r="BE128" s="87"/>
      <c r="BF128" s="87">
        <v>-5.8383306357537856E-3</v>
      </c>
      <c r="BG128" s="87"/>
      <c r="BH128" s="87">
        <v>-6.623627593603465E-3</v>
      </c>
      <c r="BI128" s="87"/>
      <c r="BJ128" s="87">
        <v>-1.4136902926007777E-2</v>
      </c>
      <c r="BK128" s="87"/>
      <c r="BL128" s="87">
        <v>-1.389163537164595E-2</v>
      </c>
      <c r="BM128" s="87"/>
      <c r="BN128" s="87">
        <v>-1.5277865752495012E-2</v>
      </c>
      <c r="BO128" s="87"/>
      <c r="BP128" s="87">
        <v>-3.2543652256161071E-2</v>
      </c>
      <c r="BQ128" s="87"/>
      <c r="BR128" s="87">
        <v>-3.1881363626778958E-2</v>
      </c>
      <c r="BS128" s="87"/>
      <c r="BT128" s="87">
        <v>-3.1881363626779069E-2</v>
      </c>
      <c r="BU128" s="87"/>
      <c r="BV128" s="87">
        <v>-3.188136362677918E-2</v>
      </c>
      <c r="BW128" s="87"/>
      <c r="BX128" s="87">
        <v>-3.188136362677918E-2</v>
      </c>
      <c r="BY128" s="87"/>
      <c r="BZ128" s="87">
        <v>-3.230450264636342E-2</v>
      </c>
      <c r="CA128" s="87"/>
      <c r="CB128" s="87">
        <v>-3.230450264636342E-2</v>
      </c>
      <c r="CC128" s="87"/>
      <c r="CD128" s="87">
        <v>-2.331566666909457E-2</v>
      </c>
      <c r="CE128" s="87"/>
      <c r="CF128" s="87"/>
    </row>
    <row r="129" spans="1:84">
      <c r="A129" s="2">
        <v>42734</v>
      </c>
      <c r="B129" s="103">
        <f>'Quarterly Return'!B133-'Adjusted Quarterly Return'!B$7</f>
        <v>0.12525420972605994</v>
      </c>
      <c r="C129" s="103">
        <f>'Quarterly Return'!C133-'Adjusted Quarterly Return'!C$7</f>
        <v>7.321946325226486E-2</v>
      </c>
      <c r="D129" s="103">
        <f>'Quarterly Return'!D133-'Adjusted Quarterly Return'!D$7</f>
        <v>8.8750711420453404E-2</v>
      </c>
      <c r="E129" s="103">
        <f>'Quarterly Return'!E133-'Adjusted Quarterly Return'!E$7</f>
        <v>-6.8002966826215802E-2</v>
      </c>
      <c r="F129" s="103">
        <f>'Quarterly Return'!F133-'Adjusted Quarterly Return'!F$7</f>
        <v>-1.6110424209291915E-2</v>
      </c>
      <c r="G129" s="103">
        <f>'Quarterly Return'!G133-'Adjusted Quarterly Return'!G$7</f>
        <v>3.0899165522922725E-2</v>
      </c>
      <c r="H129" s="103">
        <f>'Quarterly Return'!H133-'Adjusted Quarterly Return'!H$7</f>
        <v>-3.4371572728907313E-2</v>
      </c>
      <c r="I129" s="103">
        <f>'Quarterly Return'!I133-'Adjusted Quarterly Return'!I$7</f>
        <v>1.1296445127299354E-2</v>
      </c>
      <c r="J129" s="103">
        <f>'Quarterly Return'!J133-'Adjusted Quarterly Return'!J$7</f>
        <v>-5.2711637870433953E-2</v>
      </c>
      <c r="K129" s="103">
        <f>'Quarterly Return'!K133-'Adjusted Quarterly Return'!K$7</f>
        <v>-6.2529356522395649E-2</v>
      </c>
      <c r="L129" s="103">
        <f>'Quarterly Return'!L133-'Adjusted Quarterly Return'!L$7</f>
        <v>-3.8850961486865995E-2</v>
      </c>
      <c r="M129" s="175" t="s">
        <v>220</v>
      </c>
      <c r="N129" s="105">
        <f t="shared" si="95"/>
        <v>7.951530700125371</v>
      </c>
      <c r="O129" s="105">
        <f t="shared" si="96"/>
        <v>6.0251491386823055</v>
      </c>
      <c r="P129" s="105">
        <f t="shared" si="97"/>
        <v>2.7423361595754838</v>
      </c>
      <c r="Q129" s="105">
        <f t="shared" si="98"/>
        <v>2.9613075719779203</v>
      </c>
      <c r="R129" s="105">
        <f t="shared" si="99"/>
        <v>0</v>
      </c>
      <c r="S129" s="105">
        <f t="shared" si="100"/>
        <v>0.26740818851006926</v>
      </c>
      <c r="T129" s="105">
        <f t="shared" si="101"/>
        <v>1.5823172988405141</v>
      </c>
      <c r="U129" s="105">
        <f t="shared" si="102"/>
        <v>2.9342836837472484</v>
      </c>
      <c r="V129" s="105">
        <f t="shared" si="103"/>
        <v>2.0683468357347663</v>
      </c>
      <c r="W129" s="105">
        <f t="shared" si="104"/>
        <v>1.4021663295261375</v>
      </c>
      <c r="X129" s="105">
        <f t="shared" si="105"/>
        <v>0.54257790417228502</v>
      </c>
      <c r="Y129" s="87">
        <f t="shared" si="84"/>
        <v>8.9474933940820787</v>
      </c>
      <c r="Z129" s="87">
        <f t="shared" si="85"/>
        <v>6.4663073246314706</v>
      </c>
      <c r="AA129" s="87">
        <f t="shared" si="86"/>
        <v>2.9857204446918417</v>
      </c>
      <c r="AB129" s="87">
        <f t="shared" si="87"/>
        <v>2.7599298713984841</v>
      </c>
      <c r="AC129" s="87">
        <f t="shared" si="88"/>
        <v>0</v>
      </c>
      <c r="AD129" s="87">
        <f t="shared" si="89"/>
        <v>0.27567087838902682</v>
      </c>
      <c r="AE129" s="87">
        <f t="shared" si="90"/>
        <v>1.5279305647232091</v>
      </c>
      <c r="AF129" s="87">
        <f t="shared" si="91"/>
        <v>2.9674306583686292</v>
      </c>
      <c r="AG129" s="87">
        <f t="shared" si="92"/>
        <v>1.9593208863390572</v>
      </c>
      <c r="AH129" s="87">
        <f t="shared" si="93"/>
        <v>1.3144897712034986</v>
      </c>
      <c r="AI129" s="87">
        <f t="shared" si="94"/>
        <v>0.5214982309136631</v>
      </c>
      <c r="AJ129" s="87">
        <f t="shared" si="106"/>
        <v>0</v>
      </c>
      <c r="AK129" s="87">
        <f t="shared" si="107"/>
        <v>0</v>
      </c>
      <c r="AL129" s="87">
        <f t="shared" si="108"/>
        <v>29.725792024740961</v>
      </c>
      <c r="AM129" s="270">
        <f t="shared" si="109"/>
        <v>4.3837118910011297E-2</v>
      </c>
      <c r="AN129" s="105">
        <v>4.141002157220286E-2</v>
      </c>
      <c r="AP129" s="87">
        <v>4.1138339339888974E-2</v>
      </c>
      <c r="AR129" s="87">
        <v>4.3837118910011297E-2</v>
      </c>
      <c r="AT129" s="87">
        <v>3.84978033230019E-2</v>
      </c>
      <c r="AV129" s="87">
        <v>4.3636341435678405E-2</v>
      </c>
      <c r="AX129" s="87">
        <v>3.84978033230019E-2</v>
      </c>
      <c r="AZ129" s="87">
        <v>3.8497803323001678E-2</v>
      </c>
      <c r="BB129" s="87">
        <v>4.1359972818340474E-2</v>
      </c>
      <c r="BC129" s="87"/>
      <c r="BD129" s="87">
        <v>3.84978033230019E-2</v>
      </c>
      <c r="BE129" s="87"/>
      <c r="BF129" s="87">
        <v>4.1359972818340252E-2</v>
      </c>
      <c r="BG129" s="87"/>
      <c r="BH129" s="87">
        <v>4.141002157220286E-2</v>
      </c>
      <c r="BI129" s="87"/>
      <c r="BJ129" s="87">
        <v>1.6579566993089045E-2</v>
      </c>
      <c r="BK129" s="87"/>
      <c r="BL129" s="87">
        <v>1.8624721328759364E-2</v>
      </c>
      <c r="BM129" s="87"/>
      <c r="BN129" s="87">
        <v>4.3821035195927838E-3</v>
      </c>
      <c r="BO129" s="87"/>
      <c r="BP129" s="87">
        <v>-4.8220721494740548E-4</v>
      </c>
      <c r="BQ129" s="87"/>
      <c r="BR129" s="87">
        <v>-1.4739270964662876E-2</v>
      </c>
      <c r="BS129" s="87"/>
      <c r="BT129" s="87">
        <v>-1.4739270964662987E-2</v>
      </c>
      <c r="BU129" s="87"/>
      <c r="BV129" s="87">
        <v>-1.4739270964662765E-2</v>
      </c>
      <c r="BW129" s="87"/>
      <c r="BX129" s="87">
        <v>-1.4739270964662765E-2</v>
      </c>
      <c r="BY129" s="87"/>
      <c r="BZ129" s="87">
        <v>-1.6188582253300443E-2</v>
      </c>
      <c r="CA129" s="87"/>
      <c r="CB129" s="87">
        <v>-1.6188582253300443E-2</v>
      </c>
      <c r="CC129" s="87"/>
      <c r="CD129" s="87">
        <v>3.8031833307168306E-3</v>
      </c>
      <c r="CE129" s="87"/>
      <c r="CF129" s="87"/>
    </row>
    <row r="130" spans="1:84">
      <c r="A130" s="2">
        <v>42825</v>
      </c>
      <c r="B130" s="103">
        <f>'Quarterly Return'!B134-'Adjusted Quarterly Return'!B$7</f>
        <v>5.2101928838073852E-2</v>
      </c>
      <c r="C130" s="103">
        <f>'Quarterly Return'!C134-'Adjusted Quarterly Return'!C$7</f>
        <v>6.2989130300148355E-2</v>
      </c>
      <c r="D130" s="103">
        <f>'Quarterly Return'!D134-'Adjusted Quarterly Return'!D$7</f>
        <v>0.1077459726572528</v>
      </c>
      <c r="E130" s="103">
        <f>'Quarterly Return'!E134-'Adjusted Quarterly Return'!E$7</f>
        <v>-0.13237277936813213</v>
      </c>
      <c r="F130" s="103">
        <f>'Quarterly Return'!F134-'Adjusted Quarterly Return'!F$7</f>
        <v>-0.11837924043538588</v>
      </c>
      <c r="G130" s="103">
        <f>'Quarterly Return'!G134-'Adjusted Quarterly Return'!G$7</f>
        <v>-0.17938482871694716</v>
      </c>
      <c r="H130" s="103">
        <f>'Quarterly Return'!H134-'Adjusted Quarterly Return'!H$7</f>
        <v>1.4908435594130076E-3</v>
      </c>
      <c r="I130" s="103">
        <f>'Quarterly Return'!I134-'Adjusted Quarterly Return'!I$7</f>
        <v>1.4901046803478535E-3</v>
      </c>
      <c r="J130" s="103">
        <f>'Quarterly Return'!J134-'Adjusted Quarterly Return'!J$7</f>
        <v>-7.1091484720236381E-2</v>
      </c>
      <c r="K130" s="103">
        <f>'Quarterly Return'!K134-'Adjusted Quarterly Return'!K$7</f>
        <v>-7.9427474890800362E-2</v>
      </c>
      <c r="L130" s="103">
        <f>'Quarterly Return'!L134-'Adjusted Quarterly Return'!L$7</f>
        <v>-3.9969654238528204E-2</v>
      </c>
      <c r="M130" s="175" t="s">
        <v>220</v>
      </c>
      <c r="N130" s="105">
        <f t="shared" si="95"/>
        <v>8.9474933940820787</v>
      </c>
      <c r="O130" s="105">
        <f t="shared" si="96"/>
        <v>6.4663073246314706</v>
      </c>
      <c r="P130" s="105">
        <f t="shared" si="97"/>
        <v>2.9857204446918417</v>
      </c>
      <c r="Q130" s="105">
        <f t="shared" si="98"/>
        <v>2.7599298713984841</v>
      </c>
      <c r="R130" s="105">
        <f t="shared" si="99"/>
        <v>0</v>
      </c>
      <c r="S130" s="105">
        <f t="shared" si="100"/>
        <v>0.27567087838902682</v>
      </c>
      <c r="T130" s="105">
        <f t="shared" si="101"/>
        <v>1.5279305647232091</v>
      </c>
      <c r="U130" s="105">
        <f t="shared" si="102"/>
        <v>2.9674306583686292</v>
      </c>
      <c r="V130" s="105">
        <f t="shared" si="103"/>
        <v>1.9593208863390572</v>
      </c>
      <c r="W130" s="105">
        <f t="shared" si="104"/>
        <v>1.3144897712034986</v>
      </c>
      <c r="X130" s="105">
        <f t="shared" si="105"/>
        <v>0.5214982309136631</v>
      </c>
      <c r="Y130" s="87">
        <f t="shared" si="84"/>
        <v>9.4136750581796793</v>
      </c>
      <c r="Z130" s="87">
        <f t="shared" si="85"/>
        <v>6.8736143992634862</v>
      </c>
      <c r="AA130" s="87">
        <f t="shared" si="86"/>
        <v>3.3074197980878095</v>
      </c>
      <c r="AB130" s="87">
        <f t="shared" si="87"/>
        <v>2.3945902834603352</v>
      </c>
      <c r="AC130" s="87">
        <f t="shared" si="88"/>
        <v>0</v>
      </c>
      <c r="AD130" s="87">
        <f t="shared" si="89"/>
        <v>0.22621970508696088</v>
      </c>
      <c r="AE130" s="87">
        <f t="shared" si="90"/>
        <v>1.5302084701648568</v>
      </c>
      <c r="AF130" s="87">
        <f t="shared" si="91"/>
        <v>2.9718524406812721</v>
      </c>
      <c r="AG130" s="87">
        <f t="shared" si="92"/>
        <v>1.8200298554858441</v>
      </c>
      <c r="AH130" s="87">
        <f t="shared" si="93"/>
        <v>1.2100831679070188</v>
      </c>
      <c r="AI130" s="87">
        <f t="shared" si="94"/>
        <v>0.5006541269380399</v>
      </c>
      <c r="AJ130" s="87">
        <f t="shared" si="106"/>
        <v>0</v>
      </c>
      <c r="AK130" s="87">
        <f t="shared" si="107"/>
        <v>0</v>
      </c>
      <c r="AL130" s="87">
        <f t="shared" si="108"/>
        <v>30.248347305255308</v>
      </c>
      <c r="AM130" s="270">
        <f t="shared" si="109"/>
        <v>1.7579187800258467E-2</v>
      </c>
      <c r="AN130" s="105">
        <v>1.1549257795283374E-2</v>
      </c>
      <c r="AP130" s="87">
        <v>1.678786138444055E-2</v>
      </c>
      <c r="AR130" s="87">
        <v>1.7579187800258467E-2</v>
      </c>
      <c r="AT130" s="87">
        <v>1.1533908342993504E-2</v>
      </c>
      <c r="AV130" s="87">
        <v>1.1491979913791139E-2</v>
      </c>
      <c r="AX130" s="87">
        <v>1.1533908342993282E-2</v>
      </c>
      <c r="AZ130" s="87">
        <v>1.1533908342993504E-2</v>
      </c>
      <c r="BB130" s="87">
        <v>1.1549232188025282E-2</v>
      </c>
      <c r="BC130" s="87"/>
      <c r="BD130" s="87">
        <v>1.1533908342993726E-2</v>
      </c>
      <c r="BE130" s="87"/>
      <c r="BF130" s="87">
        <v>1.1549232188025282E-2</v>
      </c>
      <c r="BG130" s="87"/>
      <c r="BH130" s="87">
        <v>1.1549257795283374E-2</v>
      </c>
      <c r="BI130" s="87"/>
      <c r="BJ130" s="87">
        <v>1.0513224562492152E-2</v>
      </c>
      <c r="BK130" s="87"/>
      <c r="BL130" s="87">
        <v>-4.3835296247467515E-3</v>
      </c>
      <c r="BM130" s="87"/>
      <c r="BN130" s="87">
        <v>-2.2135844226171875E-2</v>
      </c>
      <c r="BO130" s="87"/>
      <c r="BP130" s="87">
        <v>-1.1990132132014386E-2</v>
      </c>
      <c r="BQ130" s="87"/>
      <c r="BR130" s="87">
        <v>-2.6376102870255491E-2</v>
      </c>
      <c r="BS130" s="87"/>
      <c r="BT130" s="87">
        <v>-2.6376102870255269E-2</v>
      </c>
      <c r="BU130" s="87"/>
      <c r="BV130" s="87">
        <v>-2.637610287025538E-2</v>
      </c>
      <c r="BW130" s="87"/>
      <c r="BX130" s="87">
        <v>-2.637610287025538E-2</v>
      </c>
      <c r="BY130" s="87"/>
      <c r="BZ130" s="87">
        <v>-2.7788507971577836E-2</v>
      </c>
      <c r="CA130" s="87"/>
      <c r="CB130" s="87">
        <v>-2.7788507971577836E-2</v>
      </c>
      <c r="CC130" s="87"/>
      <c r="CD130" s="87">
        <v>-1.6558044131853022E-2</v>
      </c>
      <c r="CE130" s="87"/>
      <c r="CF130" s="87"/>
    </row>
    <row r="131" spans="1:84">
      <c r="A131" s="2">
        <v>42916</v>
      </c>
      <c r="B131" s="103">
        <f>'Quarterly Return'!B135-'Adjusted Quarterly Return'!B$7</f>
        <v>6.3477408856050799E-3</v>
      </c>
      <c r="C131" s="103">
        <f>'Quarterly Return'!C135-'Adjusted Quarterly Return'!C$7</f>
        <v>6.8068603291832008E-2</v>
      </c>
      <c r="D131" s="103">
        <f>'Quarterly Return'!D135-'Adjusted Quarterly Return'!D$7</f>
        <v>0.10102502005250255</v>
      </c>
      <c r="E131" s="103">
        <f>'Quarterly Return'!E135-'Adjusted Quarterly Return'!E$7</f>
        <v>-0.1144704741038554</v>
      </c>
      <c r="F131" s="103">
        <f>'Quarterly Return'!F135-'Adjusted Quarterly Return'!F$7</f>
        <v>-8.7403969932858414E-2</v>
      </c>
      <c r="G131" s="103">
        <f>'Quarterly Return'!G135-'Adjusted Quarterly Return'!G$7</f>
        <v>-6.9952195477740661E-2</v>
      </c>
      <c r="H131" s="103">
        <f>'Quarterly Return'!H135-'Adjusted Quarterly Return'!H$7</f>
        <v>2.7196236647801381E-2</v>
      </c>
      <c r="I131" s="103">
        <f>'Quarterly Return'!I135-'Adjusted Quarterly Return'!I$7</f>
        <v>-1.9821375026668198E-3</v>
      </c>
      <c r="J131" s="103">
        <f>'Quarterly Return'!J135-'Adjusted Quarterly Return'!J$7</f>
        <v>-8.1109665482369392E-2</v>
      </c>
      <c r="K131" s="103">
        <f>'Quarterly Return'!K135-'Adjusted Quarterly Return'!K$7</f>
        <v>-7.8836569377054064E-2</v>
      </c>
      <c r="L131" s="103">
        <f>'Quarterly Return'!L135-'Adjusted Quarterly Return'!L$7</f>
        <v>-4.0440272465327928E-2</v>
      </c>
      <c r="M131" s="175" t="s">
        <v>210</v>
      </c>
      <c r="N131" s="105">
        <f t="shared" si="95"/>
        <v>7.8747555213839737</v>
      </c>
      <c r="O131" s="105">
        <f t="shared" si="96"/>
        <v>6.6766632714544354</v>
      </c>
      <c r="P131" s="105">
        <f t="shared" si="97"/>
        <v>2.8331114946326803</v>
      </c>
      <c r="Q131" s="105">
        <f t="shared" si="98"/>
        <v>3.134228244281867</v>
      </c>
      <c r="R131" s="105">
        <f t="shared" si="99"/>
        <v>0</v>
      </c>
      <c r="S131" s="105">
        <f t="shared" si="100"/>
        <v>0.35242982877231388</v>
      </c>
      <c r="T131" s="105">
        <f t="shared" si="101"/>
        <v>1.8184251365032611</v>
      </c>
      <c r="U131" s="105">
        <f t="shared" si="102"/>
        <v>3.1763936538812385</v>
      </c>
      <c r="V131" s="105">
        <f t="shared" si="103"/>
        <v>2.2765557184428413</v>
      </c>
      <c r="W131" s="105">
        <f t="shared" si="104"/>
        <v>1.5008174897980804</v>
      </c>
      <c r="X131" s="105">
        <f t="shared" si="105"/>
        <v>0.60496694610510615</v>
      </c>
      <c r="Y131" s="87">
        <f t="shared" si="84"/>
        <v>7.9247424289712081</v>
      </c>
      <c r="Z131" s="87">
        <f t="shared" si="85"/>
        <v>7.1311344149922133</v>
      </c>
      <c r="AA131" s="87">
        <f t="shared" si="86"/>
        <v>3.1193266401889219</v>
      </c>
      <c r="AB131" s="87">
        <f t="shared" si="87"/>
        <v>2.7754516512092273</v>
      </c>
      <c r="AC131" s="87">
        <f t="shared" si="88"/>
        <v>0</v>
      </c>
      <c r="AD131" s="87">
        <f t="shared" si="89"/>
        <v>0.3277765884978463</v>
      </c>
      <c r="AE131" s="87">
        <f t="shared" si="90"/>
        <v>1.8678794568419144</v>
      </c>
      <c r="AF131" s="87">
        <f t="shared" si="91"/>
        <v>3.1700976048966476</v>
      </c>
      <c r="AG131" s="87">
        <f t="shared" si="92"/>
        <v>2.0919050456679673</v>
      </c>
      <c r="AH131" s="87">
        <f t="shared" si="93"/>
        <v>1.3824981876413178</v>
      </c>
      <c r="AI131" s="87">
        <f t="shared" si="94"/>
        <v>0.58050191797209838</v>
      </c>
      <c r="AJ131" s="87">
        <f t="shared" si="106"/>
        <v>4.4203579361202658</v>
      </c>
      <c r="AK131" s="87">
        <f t="shared" si="107"/>
        <v>1.7100564301351727E-2</v>
      </c>
      <c r="AL131" s="87">
        <f t="shared" si="108"/>
        <v>30.354213372578016</v>
      </c>
      <c r="AM131" s="270">
        <f t="shared" si="109"/>
        <v>3.499895920076046E-3</v>
      </c>
      <c r="AN131" s="105">
        <v>3.713279983084794E-3</v>
      </c>
      <c r="AP131" s="87">
        <v>1.1434550308942359E-2</v>
      </c>
      <c r="AR131" s="87">
        <v>3.499895920076046E-3</v>
      </c>
      <c r="AT131" s="87">
        <v>8.8846879182147287E-3</v>
      </c>
      <c r="AV131" s="87">
        <v>3.7132502205587947E-3</v>
      </c>
      <c r="AX131" s="87">
        <v>8.8846879182147287E-3</v>
      </c>
      <c r="AZ131" s="87">
        <v>8.8846879182145067E-3</v>
      </c>
      <c r="BB131" s="87">
        <v>8.8694044380630555E-3</v>
      </c>
      <c r="BC131" s="87"/>
      <c r="BD131" s="87">
        <v>8.8846879182142846E-3</v>
      </c>
      <c r="BE131" s="87"/>
      <c r="BF131" s="87">
        <v>8.8694044380630555E-3</v>
      </c>
      <c r="BG131" s="87"/>
      <c r="BH131" s="87">
        <v>3.713279983084572E-3</v>
      </c>
      <c r="BI131" s="87"/>
      <c r="BJ131" s="87">
        <v>3.7127411218114137E-3</v>
      </c>
      <c r="BK131" s="87"/>
      <c r="BL131" s="87">
        <v>2.6625803116120395E-4</v>
      </c>
      <c r="BM131" s="87"/>
      <c r="BN131" s="87">
        <v>-1.0963702757282978E-2</v>
      </c>
      <c r="BO131" s="87"/>
      <c r="BP131" s="87">
        <v>-1.0309408746395965E-2</v>
      </c>
      <c r="BQ131" s="87"/>
      <c r="BR131" s="87">
        <v>-2.3526460289088447E-2</v>
      </c>
      <c r="BS131" s="87"/>
      <c r="BT131" s="87">
        <v>-2.3526460289088336E-2</v>
      </c>
      <c r="BU131" s="87"/>
      <c r="BV131" s="87">
        <v>-2.3526460289088447E-2</v>
      </c>
      <c r="BW131" s="87"/>
      <c r="BX131" s="87">
        <v>-2.3526460289088447E-2</v>
      </c>
      <c r="BY131" s="87"/>
      <c r="BZ131" s="87">
        <v>-2.5019364021213852E-2</v>
      </c>
      <c r="CA131" s="87"/>
      <c r="CB131" s="87">
        <v>-2.5019364021213852E-2</v>
      </c>
      <c r="CC131" s="87"/>
      <c r="CD131" s="87">
        <v>-2.2886030442244243E-2</v>
      </c>
      <c r="CE131" s="87"/>
      <c r="CF131" s="87"/>
    </row>
    <row r="132" spans="1:84">
      <c r="A132" s="2">
        <v>43007</v>
      </c>
      <c r="B132" s="103">
        <f>'Quarterly Return'!B136-'Adjusted Quarterly Return'!B$7</f>
        <v>1.3745616555070117E-2</v>
      </c>
      <c r="C132" s="103">
        <f>'Quarterly Return'!C136-'Adjusted Quarterly Return'!C$7</f>
        <v>4.8568634604944261E-2</v>
      </c>
      <c r="D132" s="103">
        <f>'Quarterly Return'!D136-'Adjusted Quarterly Return'!D$7</f>
        <v>0.17764240332570455</v>
      </c>
      <c r="E132" s="103">
        <f>'Quarterly Return'!E136-'Adjusted Quarterly Return'!E$7</f>
        <v>-8.5003579733444454E-2</v>
      </c>
      <c r="F132" s="103">
        <f>'Quarterly Return'!F136-'Adjusted Quarterly Return'!F$7</f>
        <v>-1.7483931175897124E-2</v>
      </c>
      <c r="G132" s="103">
        <f>'Quarterly Return'!G136-'Adjusted Quarterly Return'!G$7</f>
        <v>-8.3490575036996292E-2</v>
      </c>
      <c r="H132" s="103">
        <f>'Quarterly Return'!H136-'Adjusted Quarterly Return'!H$7</f>
        <v>1.5538278203528738E-2</v>
      </c>
      <c r="I132" s="103">
        <f>'Quarterly Return'!I136-'Adjusted Quarterly Return'!I$7</f>
        <v>3.3364681639117683E-2</v>
      </c>
      <c r="J132" s="103">
        <f>'Quarterly Return'!J136-'Adjusted Quarterly Return'!J$7</f>
        <v>-3.7063963586569243E-2</v>
      </c>
      <c r="K132" s="103">
        <f>'Quarterly Return'!K136-'Adjusted Quarterly Return'!K$7</f>
        <v>-4.7351436796728028E-2</v>
      </c>
      <c r="L132" s="103">
        <f>'Quarterly Return'!L136-'Adjusted Quarterly Return'!L$7</f>
        <v>-4.0609530842546745E-2</v>
      </c>
      <c r="M132" s="175" t="s">
        <v>220</v>
      </c>
      <c r="N132" s="105">
        <f t="shared" si="95"/>
        <v>7.9247424289712081</v>
      </c>
      <c r="O132" s="105">
        <f t="shared" si="96"/>
        <v>7.1311344149922133</v>
      </c>
      <c r="P132" s="105">
        <f t="shared" si="97"/>
        <v>3.1193266401889219</v>
      </c>
      <c r="Q132" s="105">
        <f t="shared" si="98"/>
        <v>2.7754516512092273</v>
      </c>
      <c r="R132" s="105">
        <f t="shared" si="99"/>
        <v>0</v>
      </c>
      <c r="S132" s="105">
        <f t="shared" si="100"/>
        <v>0.3277765884978463</v>
      </c>
      <c r="T132" s="105">
        <f t="shared" si="101"/>
        <v>1.8678794568419144</v>
      </c>
      <c r="U132" s="105">
        <f t="shared" si="102"/>
        <v>3.1700976048966476</v>
      </c>
      <c r="V132" s="105">
        <f t="shared" si="103"/>
        <v>2.0919050456679673</v>
      </c>
      <c r="W132" s="105">
        <f t="shared" si="104"/>
        <v>1.3824981876413178</v>
      </c>
      <c r="X132" s="105">
        <f t="shared" si="105"/>
        <v>0.58050191797209838</v>
      </c>
      <c r="Y132" s="87">
        <f t="shared" si="84"/>
        <v>8.0336728996975424</v>
      </c>
      <c r="Z132" s="87">
        <f t="shared" si="85"/>
        <v>7.4774838767127134</v>
      </c>
      <c r="AA132" s="87">
        <f t="shared" si="86"/>
        <v>3.6734513213099769</v>
      </c>
      <c r="AB132" s="87">
        <f t="shared" si="87"/>
        <v>2.5395283254793437</v>
      </c>
      <c r="AC132" s="87">
        <f t="shared" si="88"/>
        <v>0</v>
      </c>
      <c r="AD132" s="87">
        <f t="shared" si="89"/>
        <v>0.30041033264049621</v>
      </c>
      <c r="AE132" s="87">
        <f t="shared" si="90"/>
        <v>1.8969030874929802</v>
      </c>
      <c r="AF132" s="87">
        <f t="shared" si="91"/>
        <v>3.2758669022489539</v>
      </c>
      <c r="AG132" s="87">
        <f t="shared" si="92"/>
        <v>2.0143707532287691</v>
      </c>
      <c r="AH132" s="87">
        <f t="shared" si="93"/>
        <v>1.3170349120876288</v>
      </c>
      <c r="AI132" s="87">
        <f t="shared" si="94"/>
        <v>0.55692800743005288</v>
      </c>
      <c r="AJ132" s="87">
        <f t="shared" si="106"/>
        <v>0</v>
      </c>
      <c r="AK132" s="87">
        <f t="shared" si="107"/>
        <v>0</v>
      </c>
      <c r="AL132" s="87">
        <f t="shared" si="108"/>
        <v>31.085650418328452</v>
      </c>
      <c r="AM132" s="270">
        <f t="shared" si="109"/>
        <v>2.4096722150975358E-2</v>
      </c>
      <c r="AN132" s="105">
        <v>1.9317597120683816E-2</v>
      </c>
      <c r="AP132" s="87">
        <v>2.9862806817572141E-2</v>
      </c>
      <c r="AR132" s="87">
        <v>2.4096722150975358E-2</v>
      </c>
      <c r="AT132" s="87">
        <v>2.7520311098610195E-2</v>
      </c>
      <c r="AV132" s="87">
        <v>2.3879035037914997E-2</v>
      </c>
      <c r="AX132" s="87">
        <v>2.7520311098609973E-2</v>
      </c>
      <c r="AZ132" s="87">
        <v>2.7520311098610195E-2</v>
      </c>
      <c r="BB132" s="87">
        <v>2.7520311098609973E-2</v>
      </c>
      <c r="BC132" s="87"/>
      <c r="BD132" s="87">
        <v>2.7520311098609973E-2</v>
      </c>
      <c r="BE132" s="87"/>
      <c r="BF132" s="87">
        <v>2.7520311098610195E-2</v>
      </c>
      <c r="BG132" s="87"/>
      <c r="BH132" s="87">
        <v>2.3879004677425986E-2</v>
      </c>
      <c r="BI132" s="87"/>
      <c r="BJ132" s="87">
        <v>1.9317596691214245E-2</v>
      </c>
      <c r="BK132" s="87"/>
      <c r="BL132" s="87">
        <v>1.7495637336022885E-2</v>
      </c>
      <c r="BM132" s="87"/>
      <c r="BN132" s="87">
        <v>3.2063532598716193E-3</v>
      </c>
      <c r="BO132" s="87"/>
      <c r="BP132" s="87">
        <v>1.5285936366631558E-2</v>
      </c>
      <c r="BQ132" s="87"/>
      <c r="BR132" s="87">
        <v>1.083509765812618E-2</v>
      </c>
      <c r="BS132" s="87"/>
      <c r="BT132" s="87">
        <v>1.0835097658125736E-2</v>
      </c>
      <c r="BU132" s="87"/>
      <c r="BV132" s="87">
        <v>1.083509765812618E-2</v>
      </c>
      <c r="BW132" s="87"/>
      <c r="BX132" s="87">
        <v>1.083509765812618E-2</v>
      </c>
      <c r="BY132" s="87"/>
      <c r="BZ132" s="87">
        <v>9.5945055903432497E-3</v>
      </c>
      <c r="CA132" s="87"/>
      <c r="CB132" s="87">
        <v>9.5945055903432497E-3</v>
      </c>
      <c r="CC132" s="87"/>
      <c r="CD132" s="87">
        <v>3.9967679615859897E-3</v>
      </c>
      <c r="CE132" s="87"/>
      <c r="CF132" s="87"/>
    </row>
    <row r="133" spans="1:84">
      <c r="A133" s="2">
        <v>43098</v>
      </c>
      <c r="B133" s="103">
        <f>'Quarterly Return'!B137-'Adjusted Quarterly Return'!B$7</f>
        <v>-8.8124643089232513E-2</v>
      </c>
      <c r="C133" s="103">
        <f>'Quarterly Return'!C137-'Adjusted Quarterly Return'!C$7</f>
        <v>4.4955006827064048E-2</v>
      </c>
      <c r="D133" s="103">
        <f>'Quarterly Return'!D137-'Adjusted Quarterly Return'!D$7</f>
        <v>0.14920447208316964</v>
      </c>
      <c r="E133" s="103">
        <f>'Quarterly Return'!E137-'Adjusted Quarterly Return'!E$7</f>
        <v>-8.7158670325561946E-2</v>
      </c>
      <c r="F133" s="103">
        <f>'Quarterly Return'!F137-'Adjusted Quarterly Return'!F$7</f>
        <v>-7.6812311449198686E-2</v>
      </c>
      <c r="G133" s="103">
        <f>'Quarterly Return'!G137-'Adjusted Quarterly Return'!G$7</f>
        <v>6.9404367185282881E-2</v>
      </c>
      <c r="H133" s="103">
        <f>'Quarterly Return'!H137-'Adjusted Quarterly Return'!H$7</f>
        <v>9.5032056845783253E-3</v>
      </c>
      <c r="I133" s="103">
        <f>'Quarterly Return'!I137-'Adjusted Quarterly Return'!I$7</f>
        <v>6.2117955708296174E-2</v>
      </c>
      <c r="J133" s="103">
        <f>'Quarterly Return'!J137-'Adjusted Quarterly Return'!J$7</f>
        <v>-4.3151052881878121E-2</v>
      </c>
      <c r="K133" s="103">
        <f>'Quarterly Return'!K137-'Adjusted Quarterly Return'!K$7</f>
        <v>-5.5250726004556702E-2</v>
      </c>
      <c r="L133" s="103">
        <f>'Quarterly Return'!L137-'Adjusted Quarterly Return'!L$7</f>
        <v>-3.6253777903503967E-2</v>
      </c>
      <c r="M133" s="175" t="s">
        <v>220</v>
      </c>
      <c r="N133" s="105">
        <f t="shared" si="95"/>
        <v>8.0336728996975424</v>
      </c>
      <c r="O133" s="105">
        <f t="shared" si="96"/>
        <v>7.4774838767127134</v>
      </c>
      <c r="P133" s="105">
        <f t="shared" si="97"/>
        <v>3.6734513213099769</v>
      </c>
      <c r="Q133" s="105">
        <f t="shared" si="98"/>
        <v>2.5395283254793437</v>
      </c>
      <c r="R133" s="105">
        <f t="shared" si="99"/>
        <v>0</v>
      </c>
      <c r="S133" s="105">
        <f t="shared" si="100"/>
        <v>0.30041033264049621</v>
      </c>
      <c r="T133" s="105">
        <f t="shared" si="101"/>
        <v>1.8969030874929802</v>
      </c>
      <c r="U133" s="105">
        <f t="shared" si="102"/>
        <v>3.2758669022489539</v>
      </c>
      <c r="V133" s="105">
        <f t="shared" si="103"/>
        <v>2.0143707532287691</v>
      </c>
      <c r="W133" s="105">
        <f t="shared" si="104"/>
        <v>1.3170349120876288</v>
      </c>
      <c r="X133" s="105">
        <f t="shared" si="105"/>
        <v>0.55692800743005288</v>
      </c>
      <c r="Y133" s="87">
        <f t="shared" ref="Y133:Y156" si="110">N133*(1+B133)</f>
        <v>7.325708342716057</v>
      </c>
      <c r="Z133" s="87">
        <f t="shared" ref="Z133:Z156" si="111">O133*(1+C133)</f>
        <v>7.8136342154395955</v>
      </c>
      <c r="AA133" s="87">
        <f t="shared" ref="AA133:AA156" si="112">P133*(1+D133)</f>
        <v>4.2215466864292539</v>
      </c>
      <c r="AB133" s="87">
        <f t="shared" ref="AB133:AB156" si="113">Q133*(1+E133)</f>
        <v>2.3181864133764631</v>
      </c>
      <c r="AC133" s="87">
        <f t="shared" ref="AC133:AC156" si="114">R133*(1+F133)</f>
        <v>0</v>
      </c>
      <c r="AD133" s="87">
        <f t="shared" ref="AD133:AD156" si="115">S133*(1+G133)</f>
        <v>0.32126012167333018</v>
      </c>
      <c r="AE133" s="87">
        <f t="shared" ref="AE133:AE156" si="116">T133*(1+H133)</f>
        <v>1.9149297476971376</v>
      </c>
      <c r="AF133" s="87">
        <f t="shared" ref="AF133:AF156" si="117">U133*(1+I133)</f>
        <v>3.4793570573891279</v>
      </c>
      <c r="AG133" s="87">
        <f t="shared" ref="AG133:AG156" si="118">V133*(1+J133)</f>
        <v>1.9274485343324859</v>
      </c>
      <c r="AH133" s="87">
        <f t="shared" ref="AH133:AH156" si="119">W133*(1+K133)</f>
        <v>1.2442677770214399</v>
      </c>
      <c r="AI133" s="87">
        <f t="shared" ref="AI133:AI156" si="120">X133*(1+L133)</f>
        <v>0.53673726314044279</v>
      </c>
      <c r="AJ133" s="87">
        <f t="shared" si="106"/>
        <v>0</v>
      </c>
      <c r="AK133" s="87">
        <f t="shared" si="107"/>
        <v>0</v>
      </c>
      <c r="AL133" s="87">
        <f t="shared" si="108"/>
        <v>31.10307615921533</v>
      </c>
      <c r="AM133" s="270">
        <f t="shared" si="109"/>
        <v>5.6057186040425755E-4</v>
      </c>
      <c r="AN133" s="105">
        <v>-7.1975075139962819E-3</v>
      </c>
      <c r="AP133" s="87">
        <v>-7.5816318932521165E-3</v>
      </c>
      <c r="AR133" s="87">
        <v>5.6057186040425755E-4</v>
      </c>
      <c r="AT133" s="87">
        <v>3.1345665155713132E-3</v>
      </c>
      <c r="AV133" s="87">
        <v>5.6057186040447959E-4</v>
      </c>
      <c r="AX133" s="87">
        <v>3.1345665155710911E-3</v>
      </c>
      <c r="AZ133" s="87">
        <v>3.1345665155713132E-3</v>
      </c>
      <c r="BB133" s="87">
        <v>3.1345665155713132E-3</v>
      </c>
      <c r="BC133" s="87"/>
      <c r="BD133" s="87">
        <v>3.1345665155713132E-3</v>
      </c>
      <c r="BE133" s="87"/>
      <c r="BF133" s="87">
        <v>3.134566515570647E-3</v>
      </c>
      <c r="BG133" s="87"/>
      <c r="BH133" s="87">
        <v>5.6057186040425755E-4</v>
      </c>
      <c r="BI133" s="87"/>
      <c r="BJ133" s="87">
        <v>-2.654257139294347E-3</v>
      </c>
      <c r="BK133" s="87"/>
      <c r="BL133" s="87">
        <v>7.2938492863707793E-3</v>
      </c>
      <c r="BM133" s="87"/>
      <c r="BN133" s="87">
        <v>-1.6456470830769065E-3</v>
      </c>
      <c r="BO133" s="87"/>
      <c r="BP133" s="87">
        <v>2.3815190694520538E-2</v>
      </c>
      <c r="BQ133" s="87"/>
      <c r="BR133" s="87">
        <v>1.7822499294893879E-2</v>
      </c>
      <c r="BS133" s="87"/>
      <c r="BT133" s="87">
        <v>1.7822499294893879E-2</v>
      </c>
      <c r="BU133" s="87"/>
      <c r="BV133" s="87">
        <v>1.7822499294893435E-2</v>
      </c>
      <c r="BW133" s="87"/>
      <c r="BX133" s="87">
        <v>1.7822499294893435E-2</v>
      </c>
      <c r="BY133" s="87"/>
      <c r="BZ133" s="87">
        <v>1.6718643152966894E-2</v>
      </c>
      <c r="CA133" s="87"/>
      <c r="CB133" s="87">
        <v>1.6718643152966894E-2</v>
      </c>
      <c r="CC133" s="87"/>
      <c r="CD133" s="87">
        <v>-1.4015333489651893E-2</v>
      </c>
      <c r="CE133" s="87"/>
      <c r="CF133" s="87"/>
    </row>
    <row r="134" spans="1:84">
      <c r="A134" s="2">
        <v>43189</v>
      </c>
      <c r="B134" s="103">
        <f>'Quarterly Return'!B138-'Adjusted Quarterly Return'!B$7</f>
        <v>3.2256261782249385E-2</v>
      </c>
      <c r="C134" s="103">
        <f>'Quarterly Return'!C138-'Adjusted Quarterly Return'!C$7</f>
        <v>6.8794745520317224E-2</v>
      </c>
      <c r="D134" s="103">
        <f>'Quarterly Return'!D138-'Adjusted Quarterly Return'!D$7</f>
        <v>2.9697887586875721E-2</v>
      </c>
      <c r="E134" s="103">
        <f>'Quarterly Return'!E138-'Adjusted Quarterly Return'!E$7</f>
        <v>2.420310835808806E-3</v>
      </c>
      <c r="F134" s="103">
        <f>'Quarterly Return'!F138-'Adjusted Quarterly Return'!F$7</f>
        <v>5.1522060525623539E-2</v>
      </c>
      <c r="G134" s="103">
        <f>'Quarterly Return'!G138-'Adjusted Quarterly Return'!G$7</f>
        <v>0.28738350401435264</v>
      </c>
      <c r="H134" s="103">
        <f>'Quarterly Return'!H138-'Adjusted Quarterly Return'!H$7</f>
        <v>2.5182912348880732E-2</v>
      </c>
      <c r="I134" s="103">
        <f>'Quarterly Return'!I138-'Adjusted Quarterly Return'!I$7</f>
        <v>6.0981494527837216E-2</v>
      </c>
      <c r="J134" s="103">
        <f>'Quarterly Return'!J138-'Adjusted Quarterly Return'!J$7</f>
        <v>-4.5215830657875572E-2</v>
      </c>
      <c r="K134" s="103">
        <f>'Quarterly Return'!K138-'Adjusted Quarterly Return'!K$7</f>
        <v>-6.5606077551053396E-2</v>
      </c>
      <c r="L134" s="103">
        <f>'Quarterly Return'!L138-'Adjusted Quarterly Return'!L$7</f>
        <v>-3.5845582953686603E-2</v>
      </c>
      <c r="M134" s="175" t="s">
        <v>220</v>
      </c>
      <c r="N134" s="105">
        <f t="shared" ref="N134:N156" si="121">IF($M134="Yes",$AL133*CI$7,Y133)</f>
        <v>7.325708342716057</v>
      </c>
      <c r="O134" s="105">
        <f t="shared" ref="O134:O156" si="122">IF($M134="Yes",$AL133*CJ$7,Z133)</f>
        <v>7.8136342154395955</v>
      </c>
      <c r="P134" s="105">
        <f t="shared" ref="P134:P156" si="123">IF($M134="Yes",$AL133*CK$7,AA133)</f>
        <v>4.2215466864292539</v>
      </c>
      <c r="Q134" s="105">
        <f t="shared" ref="Q134:Q156" si="124">IF($M134="Yes",$AL133*CL$7,AB133)</f>
        <v>2.3181864133764631</v>
      </c>
      <c r="R134" s="105">
        <f t="shared" ref="R134:R156" si="125">IF($M134="Yes",$AL133*CM$7,AC133)</f>
        <v>0</v>
      </c>
      <c r="S134" s="105">
        <f t="shared" ref="S134:S156" si="126">IF($M134="Yes",$AL133*CN$7,AD133)</f>
        <v>0.32126012167333018</v>
      </c>
      <c r="T134" s="105">
        <f t="shared" ref="T134:T156" si="127">IF($M134="Yes",$AL133*CO$7,AE133)</f>
        <v>1.9149297476971376</v>
      </c>
      <c r="U134" s="105">
        <f t="shared" ref="U134:U156" si="128">IF($M134="Yes",$AL133*CP$7,AF133)</f>
        <v>3.4793570573891279</v>
      </c>
      <c r="V134" s="105">
        <f t="shared" ref="V134:V156" si="129">IF($M134="Yes",$AL133*CQ$7,AG133)</f>
        <v>1.9274485343324859</v>
      </c>
      <c r="W134" s="105">
        <f t="shared" ref="W134:W156" si="130">IF($M134="Yes",$AL133*CR$7,AH133)</f>
        <v>1.2442677770214399</v>
      </c>
      <c r="X134" s="105">
        <f t="shared" ref="X134:X156" si="131">IF($M134="Yes",$AL133*CS$7,AI133)</f>
        <v>0.53673726314044279</v>
      </c>
      <c r="Y134" s="87">
        <f t="shared" si="110"/>
        <v>7.5620083087591148</v>
      </c>
      <c r="Z134" s="87">
        <f t="shared" si="111"/>
        <v>8.3511711928796064</v>
      </c>
      <c r="AA134" s="87">
        <f t="shared" si="112"/>
        <v>4.346917705365577</v>
      </c>
      <c r="AB134" s="87">
        <f t="shared" si="113"/>
        <v>2.3237971450721826</v>
      </c>
      <c r="AC134" s="87">
        <f t="shared" si="114"/>
        <v>0</v>
      </c>
      <c r="AD134" s="87">
        <f t="shared" si="115"/>
        <v>0.41358498113988906</v>
      </c>
      <c r="AE134" s="87">
        <f t="shared" si="116"/>
        <v>1.963153255687659</v>
      </c>
      <c r="AF134" s="87">
        <f t="shared" si="117"/>
        <v>3.6915334507446951</v>
      </c>
      <c r="AG134" s="87">
        <f t="shared" si="118"/>
        <v>1.8402973478023377</v>
      </c>
      <c r="AH134" s="87">
        <f t="shared" si="119"/>
        <v>1.1626362487478945</v>
      </c>
      <c r="AI134" s="87">
        <f t="shared" si="120"/>
        <v>0.51749760305020731</v>
      </c>
      <c r="AJ134" s="87">
        <f t="shared" ref="AJ134:AJ156" si="132">ABS(N134-Y133)+ABS(O134-Z133)+ABS(P134-AA133)+ABS(Q134-AB133)+ABS(R134-AC133)+ABS(S134-AD133)+ABS(T134-AE133)+ABS(U134-AF133)+ABS(V134-AG133)+ABS(W134-AH133)+ABS(X134-AI133)</f>
        <v>0</v>
      </c>
      <c r="AK134" s="87">
        <f t="shared" ref="AK134:AK156" si="133">IF($M134="Yes",AL133*$CI$10+$CI$11*AJ134,0)</f>
        <v>0</v>
      </c>
      <c r="AL134" s="87">
        <f t="shared" ref="AL134:AL156" si="134">SUM(Y134:AI134)-AK134</f>
        <v>32.172597239249164</v>
      </c>
      <c r="AM134" s="270">
        <f t="shared" ref="AM134:AM156" si="135">AL134/AL133-1</f>
        <v>3.4386344121044576E-2</v>
      </c>
      <c r="AN134" s="105">
        <v>3.0128465088551604E-2</v>
      </c>
      <c r="AP134" s="87">
        <v>3.2782179093608921E-2</v>
      </c>
      <c r="AR134" s="87">
        <v>3.4386344121044576E-2</v>
      </c>
      <c r="AT134" s="87">
        <v>2.9814213818603941E-2</v>
      </c>
      <c r="AV134" s="87">
        <v>2.990133833134645E-2</v>
      </c>
      <c r="AX134" s="87">
        <v>3.5380325764215792E-2</v>
      </c>
      <c r="AZ134" s="87">
        <v>3.538032576421557E-2</v>
      </c>
      <c r="BB134" s="87">
        <v>2.9814213818603941E-2</v>
      </c>
      <c r="BC134" s="87"/>
      <c r="BD134" s="87">
        <v>2.9814213818603941E-2</v>
      </c>
      <c r="BE134" s="87"/>
      <c r="BF134" s="87">
        <v>2.9814213818604163E-2</v>
      </c>
      <c r="BG134" s="87"/>
      <c r="BH134" s="87">
        <v>2.9901338331346672E-2</v>
      </c>
      <c r="BI134" s="87"/>
      <c r="BJ134" s="87">
        <v>3.2961499410544048E-2</v>
      </c>
      <c r="BK134" s="87"/>
      <c r="BL134" s="87">
        <v>4.0081392922408865E-2</v>
      </c>
      <c r="BM134" s="87"/>
      <c r="BN134" s="87">
        <v>4.029857184514718E-2</v>
      </c>
      <c r="BO134" s="87"/>
      <c r="BP134" s="87">
        <v>4.3207606938907572E-2</v>
      </c>
      <c r="BQ134" s="87"/>
      <c r="BR134" s="87">
        <v>2.2757720046743479E-2</v>
      </c>
      <c r="BS134" s="87"/>
      <c r="BT134" s="87">
        <v>2.2757720046743479E-2</v>
      </c>
      <c r="BU134" s="87"/>
      <c r="BV134" s="87">
        <v>2.2757720046743479E-2</v>
      </c>
      <c r="BW134" s="87"/>
      <c r="BX134" s="87">
        <v>2.2757720046743479E-2</v>
      </c>
      <c r="BY134" s="87"/>
      <c r="BZ134" s="87">
        <v>2.1183181259000428E-2</v>
      </c>
      <c r="CA134" s="87"/>
      <c r="CB134" s="87">
        <v>2.1183181259000428E-2</v>
      </c>
      <c r="CC134" s="87"/>
      <c r="CD134" s="87">
        <v>1.483518104380388E-2</v>
      </c>
      <c r="CE134" s="87"/>
      <c r="CF134" s="87"/>
    </row>
    <row r="135" spans="1:84">
      <c r="A135" s="2">
        <v>43280</v>
      </c>
      <c r="B135" s="103">
        <f>'Quarterly Return'!B139-'Adjusted Quarterly Return'!B$7</f>
        <v>3.5954079740135536E-2</v>
      </c>
      <c r="C135" s="103">
        <f>'Quarterly Return'!C139-'Adjusted Quarterly Return'!C$7</f>
        <v>0.12204326685296824</v>
      </c>
      <c r="D135" s="103">
        <f>'Quarterly Return'!D139-'Adjusted Quarterly Return'!D$7</f>
        <v>-1.7990278433055146E-2</v>
      </c>
      <c r="E135" s="103">
        <f>'Quarterly Return'!E139-'Adjusted Quarterly Return'!E$7</f>
        <v>3.7793676784675004E-2</v>
      </c>
      <c r="F135" s="103">
        <f>'Quarterly Return'!F139-'Adjusted Quarterly Return'!F$7</f>
        <v>5.1447027514069113E-2</v>
      </c>
      <c r="G135" s="103">
        <f>'Quarterly Return'!G139-'Adjusted Quarterly Return'!G$7</f>
        <v>0.2702305379640435</v>
      </c>
      <c r="H135" s="103">
        <f>'Quarterly Return'!H139-'Adjusted Quarterly Return'!H$7</f>
        <v>-2.0712020728854419E-3</v>
      </c>
      <c r="I135" s="103">
        <f>'Quarterly Return'!I139-'Adjusted Quarterly Return'!I$7</f>
        <v>7.0494343423307099E-2</v>
      </c>
      <c r="J135" s="103">
        <f>'Quarterly Return'!J139-'Adjusted Quarterly Return'!J$7</f>
        <v>-3.8883503167668837E-2</v>
      </c>
      <c r="K135" s="103">
        <f>'Quarterly Return'!K139-'Adjusted Quarterly Return'!K$7</f>
        <v>-7.5270603233364972E-2</v>
      </c>
      <c r="L135" s="103">
        <f>'Quarterly Return'!L139-'Adjusted Quarterly Return'!L$7</f>
        <v>-3.49643338827577E-2</v>
      </c>
      <c r="M135" s="175" t="s">
        <v>210</v>
      </c>
      <c r="N135" s="105">
        <f t="shared" si="121"/>
        <v>8.3757084375655531</v>
      </c>
      <c r="O135" s="105">
        <f t="shared" si="122"/>
        <v>7.1013994968667671</v>
      </c>
      <c r="P135" s="105">
        <f t="shared" si="123"/>
        <v>3.0133400060131028</v>
      </c>
      <c r="Q135" s="105">
        <f t="shared" si="124"/>
        <v>3.3336123108332729</v>
      </c>
      <c r="R135" s="105">
        <f t="shared" si="125"/>
        <v>0</v>
      </c>
      <c r="S135" s="105">
        <f t="shared" si="126"/>
        <v>0.37484966771124217</v>
      </c>
      <c r="T135" s="105">
        <f t="shared" si="127"/>
        <v>1.9341043309259343</v>
      </c>
      <c r="U135" s="105">
        <f t="shared" si="128"/>
        <v>3.378460074804591</v>
      </c>
      <c r="V135" s="105">
        <f t="shared" si="129"/>
        <v>2.421378909830421</v>
      </c>
      <c r="W135" s="105">
        <f t="shared" si="130"/>
        <v>1.596292059913818</v>
      </c>
      <c r="X135" s="105">
        <f t="shared" si="131"/>
        <v>0.64345194478498324</v>
      </c>
      <c r="Y135" s="87">
        <f t="shared" si="110"/>
        <v>8.6768493266099114</v>
      </c>
      <c r="Z135" s="87">
        <f t="shared" si="111"/>
        <v>7.968077490692413</v>
      </c>
      <c r="AA135" s="87">
        <f t="shared" si="112"/>
        <v>2.959129180291463</v>
      </c>
      <c r="AB135" s="87">
        <f t="shared" si="113"/>
        <v>3.4596017770343188</v>
      </c>
      <c r="AC135" s="87">
        <f t="shared" si="114"/>
        <v>0</v>
      </c>
      <c r="AD135" s="87">
        <f t="shared" si="115"/>
        <v>0.4761454950724941</v>
      </c>
      <c r="AE135" s="87">
        <f t="shared" si="116"/>
        <v>1.9300984100265437</v>
      </c>
      <c r="AF135" s="87">
        <f t="shared" si="117"/>
        <v>3.6166223995597977</v>
      </c>
      <c r="AG135" s="87">
        <f t="shared" si="118"/>
        <v>2.3272272153199034</v>
      </c>
      <c r="AH135" s="87">
        <f t="shared" si="119"/>
        <v>1.476138193627474</v>
      </c>
      <c r="AI135" s="87">
        <f t="shared" si="120"/>
        <v>0.6209540761500113</v>
      </c>
      <c r="AJ135" s="87">
        <f t="shared" si="132"/>
        <v>5.9284140189921004</v>
      </c>
      <c r="AK135" s="87">
        <f t="shared" si="133"/>
        <v>2.1255554495330085E-2</v>
      </c>
      <c r="AL135" s="87">
        <f t="shared" si="134"/>
        <v>33.489588009889005</v>
      </c>
      <c r="AM135" s="270">
        <f t="shared" si="135"/>
        <v>4.0935171035342055E-2</v>
      </c>
      <c r="AN135" s="105">
        <v>4.1322370706663891E-2</v>
      </c>
      <c r="AP135" s="87">
        <v>4.5283673576107741E-2</v>
      </c>
      <c r="AR135" s="87">
        <v>4.0935171035342055E-2</v>
      </c>
      <c r="AT135" s="87">
        <v>4.4821072149402008E-2</v>
      </c>
      <c r="AV135" s="87">
        <v>4.473268550164633E-2</v>
      </c>
      <c r="AX135" s="87">
        <v>4.683390850455682E-2</v>
      </c>
      <c r="AZ135" s="87">
        <v>4.6833908504557042E-2</v>
      </c>
      <c r="BB135" s="87">
        <v>4.4821072149402008E-2</v>
      </c>
      <c r="BC135" s="87"/>
      <c r="BD135" s="87">
        <v>4.4821072149401786E-2</v>
      </c>
      <c r="BE135" s="87"/>
      <c r="BF135" s="87">
        <v>4.4821072149401786E-2</v>
      </c>
      <c r="BG135" s="87"/>
      <c r="BH135" s="87">
        <v>4.4732685501646108E-2</v>
      </c>
      <c r="BI135" s="87"/>
      <c r="BJ135" s="87">
        <v>4.5264434394588715E-2</v>
      </c>
      <c r="BK135" s="87"/>
      <c r="BL135" s="87">
        <v>6.2799944981608791E-2</v>
      </c>
      <c r="BM135" s="87"/>
      <c r="BN135" s="87">
        <v>7.2100458590668159E-2</v>
      </c>
      <c r="BO135" s="87"/>
      <c r="BP135" s="87">
        <v>4.9580529713654009E-2</v>
      </c>
      <c r="BQ135" s="87"/>
      <c r="BR135" s="87">
        <v>2.5249184839014172E-2</v>
      </c>
      <c r="BS135" s="87"/>
      <c r="BT135" s="87">
        <v>2.5249184839014172E-2</v>
      </c>
      <c r="BU135" s="87"/>
      <c r="BV135" s="87">
        <v>2.5249184839014172E-2</v>
      </c>
      <c r="BW135" s="87"/>
      <c r="BX135" s="87">
        <v>2.5249184839014172E-2</v>
      </c>
      <c r="BY135" s="87"/>
      <c r="BZ135" s="87">
        <v>2.3785047924635316E-2</v>
      </c>
      <c r="CA135" s="87"/>
      <c r="CB135" s="87">
        <v>2.3785047924635316E-2</v>
      </c>
      <c r="CC135" s="87"/>
      <c r="CD135" s="87">
        <v>2.1591367309665266E-2</v>
      </c>
      <c r="CE135" s="87"/>
      <c r="CF135" s="87"/>
    </row>
    <row r="136" spans="1:84">
      <c r="A136" s="2">
        <v>43371</v>
      </c>
      <c r="B136" s="103">
        <f>'Quarterly Return'!B140-'Adjusted Quarterly Return'!B$7</f>
        <v>-0.11901720211083222</v>
      </c>
      <c r="C136" s="103">
        <f>'Quarterly Return'!C140-'Adjusted Quarterly Return'!C$7</f>
        <v>-7.0958023738761755E-2</v>
      </c>
      <c r="D136" s="103">
        <f>'Quarterly Return'!D140-'Adjusted Quarterly Return'!D$7</f>
        <v>-0.14479507404596206</v>
      </c>
      <c r="E136" s="103">
        <f>'Quarterly Return'!E140-'Adjusted Quarterly Return'!E$7</f>
        <v>-3.2655931389364998E-2</v>
      </c>
      <c r="F136" s="103">
        <f>'Quarterly Return'!F140-'Adjusted Quarterly Return'!F$7</f>
        <v>-5.934265786762942E-2</v>
      </c>
      <c r="G136" s="103">
        <f>'Quarterly Return'!G140-'Adjusted Quarterly Return'!G$7</f>
        <v>-0.1051483204051039</v>
      </c>
      <c r="H136" s="103">
        <f>'Quarterly Return'!H140-'Adjusted Quarterly Return'!H$7</f>
        <v>-1.4073646315751781E-2</v>
      </c>
      <c r="I136" s="103">
        <f>'Quarterly Return'!I140-'Adjusted Quarterly Return'!I$7</f>
        <v>5.2697497923040459E-4</v>
      </c>
      <c r="J136" s="103">
        <f>'Quarterly Return'!J140-'Adjusted Quarterly Return'!J$7</f>
        <v>-3.0837748757666511E-2</v>
      </c>
      <c r="K136" s="103">
        <f>'Quarterly Return'!K140-'Adjusted Quarterly Return'!K$7</f>
        <v>-6.7656741490023084E-2</v>
      </c>
      <c r="L136" s="103">
        <f>'Quarterly Return'!L140-'Adjusted Quarterly Return'!L$7</f>
        <v>-3.4487568241855324E-2</v>
      </c>
      <c r="M136" s="175" t="s">
        <v>220</v>
      </c>
      <c r="N136" s="105">
        <f t="shared" si="121"/>
        <v>8.6768493266099114</v>
      </c>
      <c r="O136" s="105">
        <f t="shared" si="122"/>
        <v>7.968077490692413</v>
      </c>
      <c r="P136" s="105">
        <f t="shared" si="123"/>
        <v>2.959129180291463</v>
      </c>
      <c r="Q136" s="105">
        <f t="shared" si="124"/>
        <v>3.4596017770343188</v>
      </c>
      <c r="R136" s="105">
        <f t="shared" si="125"/>
        <v>0</v>
      </c>
      <c r="S136" s="105">
        <f t="shared" si="126"/>
        <v>0.4761454950724941</v>
      </c>
      <c r="T136" s="105">
        <f t="shared" si="127"/>
        <v>1.9300984100265437</v>
      </c>
      <c r="U136" s="105">
        <f t="shared" si="128"/>
        <v>3.6166223995597977</v>
      </c>
      <c r="V136" s="105">
        <f t="shared" si="129"/>
        <v>2.3272272153199034</v>
      </c>
      <c r="W136" s="105">
        <f t="shared" si="130"/>
        <v>1.476138193627474</v>
      </c>
      <c r="X136" s="105">
        <f t="shared" si="131"/>
        <v>0.6209540761500113</v>
      </c>
      <c r="Y136" s="87">
        <f t="shared" si="110"/>
        <v>7.644154996619541</v>
      </c>
      <c r="Z136" s="87">
        <f t="shared" si="111"/>
        <v>7.4026784589555676</v>
      </c>
      <c r="AA136" s="87">
        <f t="shared" si="112"/>
        <v>2.5306618515195938</v>
      </c>
      <c r="AB136" s="87">
        <f t="shared" si="113"/>
        <v>3.3466252587689609</v>
      </c>
      <c r="AC136" s="87">
        <f t="shared" si="114"/>
        <v>0</v>
      </c>
      <c r="AD136" s="87">
        <f t="shared" si="115"/>
        <v>0.42607959599716466</v>
      </c>
      <c r="AE136" s="87">
        <f t="shared" si="116"/>
        <v>1.9029348876492351</v>
      </c>
      <c r="AF136" s="87">
        <f t="shared" si="117"/>
        <v>3.6185282690736904</v>
      </c>
      <c r="AG136" s="87">
        <f t="shared" si="118"/>
        <v>2.2554607671518645</v>
      </c>
      <c r="AH136" s="87">
        <f t="shared" si="119"/>
        <v>1.3762674934576704</v>
      </c>
      <c r="AI136" s="87">
        <f t="shared" si="120"/>
        <v>0.59953888007372957</v>
      </c>
      <c r="AJ136" s="87">
        <f t="shared" si="132"/>
        <v>0</v>
      </c>
      <c r="AK136" s="87">
        <f t="shared" si="133"/>
        <v>0</v>
      </c>
      <c r="AL136" s="87">
        <f t="shared" si="134"/>
        <v>31.102930459267014</v>
      </c>
      <c r="AM136" s="270">
        <f t="shared" si="135"/>
        <v>-7.1265658744958049E-2</v>
      </c>
      <c r="AN136" s="105">
        <v>-7.2288224975090465E-2</v>
      </c>
      <c r="AP136" s="87">
        <v>-7.20203813045317E-2</v>
      </c>
      <c r="AR136" s="87">
        <v>-7.1265658744958049E-2</v>
      </c>
      <c r="AT136" s="87">
        <v>-7.2147327765190949E-2</v>
      </c>
      <c r="AV136" s="87">
        <v>-7.2147327765190505E-2</v>
      </c>
      <c r="AX136" s="87">
        <v>-7.2786558407684665E-2</v>
      </c>
      <c r="AZ136" s="87">
        <v>-7.6718574766433956E-2</v>
      </c>
      <c r="BB136" s="87">
        <v>-7.2147327765190949E-2</v>
      </c>
      <c r="BC136" s="87"/>
      <c r="BD136" s="87">
        <v>-7.2147327765190505E-2</v>
      </c>
      <c r="BE136" s="87"/>
      <c r="BF136" s="87">
        <v>-7.2147327765190505E-2</v>
      </c>
      <c r="BG136" s="87"/>
      <c r="BH136" s="87">
        <v>-7.2147327765190949E-2</v>
      </c>
      <c r="BI136" s="87"/>
      <c r="BJ136" s="87">
        <v>-7.3481428596785525E-2</v>
      </c>
      <c r="BK136" s="87"/>
      <c r="BL136" s="87">
        <v>-6.0434370101255075E-2</v>
      </c>
      <c r="BM136" s="87"/>
      <c r="BN136" s="87">
        <v>-5.471031683347638E-2</v>
      </c>
      <c r="BO136" s="87"/>
      <c r="BP136" s="87">
        <v>-1.6368440534787365E-2</v>
      </c>
      <c r="BQ136" s="87"/>
      <c r="BR136" s="87">
        <v>-3.0614763070785145E-2</v>
      </c>
      <c r="BS136" s="87"/>
      <c r="BT136" s="87">
        <v>-3.0614763070785034E-2</v>
      </c>
      <c r="BU136" s="87"/>
      <c r="BV136" s="87">
        <v>-3.0614763070784923E-2</v>
      </c>
      <c r="BW136" s="87"/>
      <c r="BX136" s="87">
        <v>-3.0614763070784923E-2</v>
      </c>
      <c r="BY136" s="87"/>
      <c r="BZ136" s="87">
        <v>-3.0444155389749206E-2</v>
      </c>
      <c r="CA136" s="87"/>
      <c r="CB136" s="87">
        <v>-3.0444155389749206E-2</v>
      </c>
      <c r="CC136" s="87"/>
      <c r="CD136" s="87">
        <v>-5.3327711790053467E-2</v>
      </c>
      <c r="CE136" s="87"/>
      <c r="CF136" s="87"/>
    </row>
    <row r="137" spans="1:84">
      <c r="A137" s="2">
        <v>43465</v>
      </c>
      <c r="B137" s="103">
        <f>'Quarterly Return'!B141-'Adjusted Quarterly Return'!B$7</f>
        <v>3.1564517273548032E-2</v>
      </c>
      <c r="C137" s="103">
        <f>'Quarterly Return'!C141-'Adjusted Quarterly Return'!C$7</f>
        <v>3.8762107901692822E-2</v>
      </c>
      <c r="D137" s="103">
        <f>'Quarterly Return'!D141-'Adjusted Quarterly Return'!D$7</f>
        <v>-9.406775021133798E-2</v>
      </c>
      <c r="E137" s="103">
        <f>'Quarterly Return'!E141-'Adjusted Quarterly Return'!E$7</f>
        <v>0.15428578111027608</v>
      </c>
      <c r="F137" s="103">
        <f>'Quarterly Return'!F141-'Adjusted Quarterly Return'!F$7</f>
        <v>0.14987792448011344</v>
      </c>
      <c r="G137" s="103">
        <f>'Quarterly Return'!G141-'Adjusted Quarterly Return'!G$7</f>
        <v>-1.5642384948083329E-2</v>
      </c>
      <c r="H137" s="103">
        <f>'Quarterly Return'!H141-'Adjusted Quarterly Return'!H$7</f>
        <v>-2.8883134469337185E-2</v>
      </c>
      <c r="I137" s="103">
        <f>'Quarterly Return'!I141-'Adjusted Quarterly Return'!I$7</f>
        <v>-2.4796526452478401E-2</v>
      </c>
      <c r="J137" s="103">
        <f>'Quarterly Return'!J141-'Adjusted Quarterly Return'!J$7</f>
        <v>-1.7707044081294032E-3</v>
      </c>
      <c r="K137" s="103">
        <f>'Quarterly Return'!K141-'Adjusted Quarterly Return'!K$7</f>
        <v>-3.8369203080014E-2</v>
      </c>
      <c r="L137" s="103">
        <f>'Quarterly Return'!L141-'Adjusted Quarterly Return'!L$7</f>
        <v>-3.8036392385295367E-2</v>
      </c>
      <c r="M137" s="175" t="s">
        <v>220</v>
      </c>
      <c r="N137" s="105">
        <f t="shared" si="121"/>
        <v>7.644154996619541</v>
      </c>
      <c r="O137" s="105">
        <f t="shared" si="122"/>
        <v>7.4026784589555676</v>
      </c>
      <c r="P137" s="105">
        <f t="shared" si="123"/>
        <v>2.5306618515195938</v>
      </c>
      <c r="Q137" s="105">
        <f t="shared" si="124"/>
        <v>3.3466252587689609</v>
      </c>
      <c r="R137" s="105">
        <f t="shared" si="125"/>
        <v>0</v>
      </c>
      <c r="S137" s="105">
        <f t="shared" si="126"/>
        <v>0.42607959599716466</v>
      </c>
      <c r="T137" s="105">
        <f t="shared" si="127"/>
        <v>1.9029348876492351</v>
      </c>
      <c r="U137" s="105">
        <f t="shared" si="128"/>
        <v>3.6185282690736904</v>
      </c>
      <c r="V137" s="105">
        <f t="shared" si="129"/>
        <v>2.2554607671518645</v>
      </c>
      <c r="W137" s="105">
        <f t="shared" si="130"/>
        <v>1.3762674934576704</v>
      </c>
      <c r="X137" s="105">
        <f t="shared" si="131"/>
        <v>0.59953888007372957</v>
      </c>
      <c r="Y137" s="87">
        <f t="shared" si="110"/>
        <v>7.8854390590520165</v>
      </c>
      <c r="Z137" s="87">
        <f t="shared" si="111"/>
        <v>7.6896218801431413</v>
      </c>
      <c r="AA137" s="87">
        <f t="shared" si="112"/>
        <v>2.2926081846014865</v>
      </c>
      <c r="AB137" s="87">
        <f t="shared" si="113"/>
        <v>3.8629619509015098</v>
      </c>
      <c r="AC137" s="87">
        <f t="shared" si="114"/>
        <v>0</v>
      </c>
      <c r="AD137" s="87">
        <f t="shared" si="115"/>
        <v>0.41941469493805317</v>
      </c>
      <c r="AE137" s="87">
        <f t="shared" si="116"/>
        <v>1.8479721634028692</v>
      </c>
      <c r="AF137" s="87">
        <f t="shared" si="117"/>
        <v>3.5288013371305635</v>
      </c>
      <c r="AG137" s="87">
        <f t="shared" si="118"/>
        <v>2.2514670128291057</v>
      </c>
      <c r="AH137" s="87">
        <f t="shared" si="119"/>
        <v>1.3234612065087712</v>
      </c>
      <c r="AI137" s="87">
        <f t="shared" si="120"/>
        <v>0.57673458398100463</v>
      </c>
      <c r="AJ137" s="87">
        <f t="shared" si="132"/>
        <v>0</v>
      </c>
      <c r="AK137" s="87">
        <f t="shared" si="133"/>
        <v>0</v>
      </c>
      <c r="AL137" s="87">
        <f t="shared" si="134"/>
        <v>31.678482073488521</v>
      </c>
      <c r="AM137" s="270">
        <f t="shared" si="135"/>
        <v>1.8504739126599556E-2</v>
      </c>
      <c r="AN137" s="105">
        <v>1.6323987783376515E-2</v>
      </c>
      <c r="AP137" s="87">
        <v>1.6087258870770782E-2</v>
      </c>
      <c r="AR137" s="87">
        <v>1.8504739126599556E-2</v>
      </c>
      <c r="AT137" s="87">
        <v>1.8460743155867432E-2</v>
      </c>
      <c r="AV137" s="87">
        <v>1.6194072205320431E-2</v>
      </c>
      <c r="AX137" s="87">
        <v>1.8129294241196581E-2</v>
      </c>
      <c r="AZ137" s="87">
        <v>1.5810597837403018E-2</v>
      </c>
      <c r="BB137" s="87">
        <v>1.6194072205320209E-2</v>
      </c>
      <c r="BC137" s="87"/>
      <c r="BD137" s="87">
        <v>1.8460743155866988E-2</v>
      </c>
      <c r="BE137" s="87"/>
      <c r="BF137" s="87">
        <v>1.6194072205320431E-2</v>
      </c>
      <c r="BG137" s="87"/>
      <c r="BH137" s="87">
        <v>1.6194072205320431E-2</v>
      </c>
      <c r="BI137" s="87"/>
      <c r="BJ137" s="87">
        <v>1.3078977250265078E-2</v>
      </c>
      <c r="BK137" s="87"/>
      <c r="BL137" s="87">
        <v>2.5984255628732411E-2</v>
      </c>
      <c r="BM137" s="87"/>
      <c r="BN137" s="87">
        <v>4.5172688819221651E-2</v>
      </c>
      <c r="BO137" s="87"/>
      <c r="BP137" s="87">
        <v>-9.5986278917046253E-3</v>
      </c>
      <c r="BQ137" s="87"/>
      <c r="BR137" s="87">
        <v>-1.2821744278373348E-2</v>
      </c>
      <c r="BS137" s="87"/>
      <c r="BT137" s="87">
        <v>-1.2821744278373348E-2</v>
      </c>
      <c r="BU137" s="87"/>
      <c r="BV137" s="87">
        <v>-1.282174427837357E-2</v>
      </c>
      <c r="BW137" s="87"/>
      <c r="BX137" s="87">
        <v>-1.282174427837357E-2</v>
      </c>
      <c r="BY137" s="87"/>
      <c r="BZ137" s="87">
        <v>-1.2910909200688159E-2</v>
      </c>
      <c r="CA137" s="87"/>
      <c r="CB137" s="87">
        <v>-1.2910909200688159E-2</v>
      </c>
      <c r="CC137" s="87"/>
      <c r="CD137" s="87">
        <v>-1.8084469321691943E-3</v>
      </c>
      <c r="CE137" s="87"/>
      <c r="CF137" s="87"/>
    </row>
    <row r="138" spans="1:84">
      <c r="A138" s="2">
        <v>43553</v>
      </c>
      <c r="B138" s="103">
        <f>'Quarterly Return'!B142-'Adjusted Quarterly Return'!B$7</f>
        <v>2.5332585607629965E-2</v>
      </c>
      <c r="C138" s="103">
        <f>'Quarterly Return'!C142-'Adjusted Quarterly Return'!C$7</f>
        <v>3.509134136474551E-2</v>
      </c>
      <c r="D138" s="103">
        <f>'Quarterly Return'!D142-'Adjusted Quarterly Return'!D$7</f>
        <v>-2.7870556703612964E-2</v>
      </c>
      <c r="E138" s="103">
        <f>'Quarterly Return'!E142-'Adjusted Quarterly Return'!E$7</f>
        <v>6.8044855474992241E-2</v>
      </c>
      <c r="F138" s="103">
        <f>'Quarterly Return'!F142-'Adjusted Quarterly Return'!F$7</f>
        <v>8.9254747131152515E-2</v>
      </c>
      <c r="G138" s="103">
        <f>'Quarterly Return'!G142-'Adjusted Quarterly Return'!G$7</f>
        <v>-0.13079167538468006</v>
      </c>
      <c r="H138" s="103">
        <f>'Quarterly Return'!H142-'Adjusted Quarterly Return'!H$7</f>
        <v>-5.3382680822950473E-2</v>
      </c>
      <c r="I138" s="103">
        <f>'Quarterly Return'!I142-'Adjusted Quarterly Return'!I$7</f>
        <v>-1.6688162458576045E-2</v>
      </c>
      <c r="J138" s="103">
        <f>'Quarterly Return'!J142-'Adjusted Quarterly Return'!J$7</f>
        <v>2.1898693854849799E-2</v>
      </c>
      <c r="K138" s="103">
        <f>'Quarterly Return'!K142-'Adjusted Quarterly Return'!K$7</f>
        <v>-1.189761651345321E-2</v>
      </c>
      <c r="L138" s="103">
        <f>'Quarterly Return'!L142-'Adjusted Quarterly Return'!L$7</f>
        <v>-3.8443732876723577E-2</v>
      </c>
      <c r="M138" s="175" t="s">
        <v>220</v>
      </c>
      <c r="N138" s="105">
        <f t="shared" si="121"/>
        <v>7.8854390590520165</v>
      </c>
      <c r="O138" s="105">
        <f t="shared" si="122"/>
        <v>7.6896218801431413</v>
      </c>
      <c r="P138" s="105">
        <f t="shared" si="123"/>
        <v>2.2926081846014865</v>
      </c>
      <c r="Q138" s="105">
        <f t="shared" si="124"/>
        <v>3.8629619509015098</v>
      </c>
      <c r="R138" s="105">
        <f t="shared" si="125"/>
        <v>0</v>
      </c>
      <c r="S138" s="105">
        <f t="shared" si="126"/>
        <v>0.41941469493805317</v>
      </c>
      <c r="T138" s="105">
        <f t="shared" si="127"/>
        <v>1.8479721634028692</v>
      </c>
      <c r="U138" s="105">
        <f t="shared" si="128"/>
        <v>3.5288013371305635</v>
      </c>
      <c r="V138" s="105">
        <f t="shared" si="129"/>
        <v>2.2514670128291057</v>
      </c>
      <c r="W138" s="105">
        <f t="shared" si="130"/>
        <v>1.3234612065087712</v>
      </c>
      <c r="X138" s="105">
        <f t="shared" si="131"/>
        <v>0.57673458398100463</v>
      </c>
      <c r="Y138" s="87">
        <f t="shared" si="110"/>
        <v>8.0851976190692021</v>
      </c>
      <c r="Z138" s="87">
        <f t="shared" si="111"/>
        <v>7.9594610265050605</v>
      </c>
      <c r="AA138" s="87">
        <f t="shared" si="112"/>
        <v>2.2287119181933837</v>
      </c>
      <c r="AB138" s="87">
        <f t="shared" si="113"/>
        <v>4.1258166385559969</v>
      </c>
      <c r="AC138" s="87">
        <f t="shared" si="114"/>
        <v>0</v>
      </c>
      <c r="AD138" s="87">
        <f t="shared" si="115"/>
        <v>0.36455874430615071</v>
      </c>
      <c r="AE138" s="87">
        <f t="shared" si="116"/>
        <v>1.7493224552342366</v>
      </c>
      <c r="AF138" s="87">
        <f t="shared" si="117"/>
        <v>3.4699121271324884</v>
      </c>
      <c r="AG138" s="87">
        <f t="shared" si="118"/>
        <v>2.3007711996673432</v>
      </c>
      <c r="AH138" s="87">
        <f t="shared" si="119"/>
        <v>1.3077151726032976</v>
      </c>
      <c r="AI138" s="87">
        <f t="shared" si="120"/>
        <v>0.55456275369367058</v>
      </c>
      <c r="AJ138" s="87">
        <f t="shared" si="132"/>
        <v>0</v>
      </c>
      <c r="AK138" s="87">
        <f t="shared" si="133"/>
        <v>0</v>
      </c>
      <c r="AL138" s="87">
        <f t="shared" si="134"/>
        <v>32.146029654960827</v>
      </c>
      <c r="AM138" s="270">
        <f t="shared" si="135"/>
        <v>1.4759153560062632E-2</v>
      </c>
      <c r="AN138" s="105">
        <v>1.2270811256370084E-2</v>
      </c>
      <c r="AP138" s="87">
        <v>1.4936510902245015E-2</v>
      </c>
      <c r="AR138" s="87">
        <v>1.4759153560062632E-2</v>
      </c>
      <c r="AT138" s="87">
        <v>1.4338716775868621E-2</v>
      </c>
      <c r="AV138" s="87">
        <v>1.4829829751418888E-2</v>
      </c>
      <c r="AX138" s="87">
        <v>1.4348059987547845E-2</v>
      </c>
      <c r="AZ138" s="87">
        <v>1.5212933873718804E-2</v>
      </c>
      <c r="BB138" s="87">
        <v>1.4829829751418888E-2</v>
      </c>
      <c r="BC138" s="87"/>
      <c r="BD138" s="87">
        <v>1.4338716775868843E-2</v>
      </c>
      <c r="BE138" s="87"/>
      <c r="BF138" s="87">
        <v>1.4829829751418444E-2</v>
      </c>
      <c r="BG138" s="87"/>
      <c r="BH138" s="87">
        <v>1.4829829751418666E-2</v>
      </c>
      <c r="BI138" s="87"/>
      <c r="BJ138" s="87">
        <v>1.2264938996194408E-2</v>
      </c>
      <c r="BK138" s="87"/>
      <c r="BL138" s="87">
        <v>2.0158550104115935E-2</v>
      </c>
      <c r="BM138" s="87"/>
      <c r="BN138" s="87">
        <v>2.8911433767246919E-2</v>
      </c>
      <c r="BO138" s="87"/>
      <c r="BP138" s="87">
        <v>-1.1117370247041958E-2</v>
      </c>
      <c r="BQ138" s="87"/>
      <c r="BR138" s="87">
        <v>-7.0532611659850364E-3</v>
      </c>
      <c r="BS138" s="87"/>
      <c r="BT138" s="87">
        <v>-7.0532611659851474E-3</v>
      </c>
      <c r="BU138" s="87"/>
      <c r="BV138" s="87">
        <v>-7.0532611659850364E-3</v>
      </c>
      <c r="BW138" s="87"/>
      <c r="BX138" s="87">
        <v>-7.0532611659850364E-3</v>
      </c>
      <c r="BY138" s="87"/>
      <c r="BZ138" s="87">
        <v>-6.8062896006415574E-3</v>
      </c>
      <c r="CA138" s="87"/>
      <c r="CB138" s="87">
        <v>-6.8062896006415574E-3</v>
      </c>
      <c r="CC138" s="87"/>
      <c r="CD138" s="87">
        <v>3.808888860127313E-3</v>
      </c>
      <c r="CE138" s="87"/>
      <c r="CF138" s="87"/>
    </row>
    <row r="139" spans="1:84">
      <c r="A139" s="2">
        <v>43644</v>
      </c>
      <c r="B139" s="103">
        <f>'Quarterly Return'!B143-'Adjusted Quarterly Return'!B$7</f>
        <v>4.1362595255775125E-2</v>
      </c>
      <c r="C139" s="103">
        <f>'Quarterly Return'!C143-'Adjusted Quarterly Return'!C$7</f>
        <v>7.9401723948146485E-3</v>
      </c>
      <c r="D139" s="103">
        <f>'Quarterly Return'!D143-'Adjusted Quarterly Return'!D$7</f>
        <v>-4.2380030110895112E-2</v>
      </c>
      <c r="E139" s="103">
        <f>'Quarterly Return'!E143-'Adjusted Quarterly Return'!E$7</f>
        <v>0.15807945612604485</v>
      </c>
      <c r="F139" s="103">
        <f>'Quarterly Return'!F143-'Adjusted Quarterly Return'!F$7</f>
        <v>9.911120101417599E-2</v>
      </c>
      <c r="G139" s="103">
        <f>'Quarterly Return'!G143-'Adjusted Quarterly Return'!G$7</f>
        <v>-0.16482310025334423</v>
      </c>
      <c r="H139" s="103">
        <f>'Quarterly Return'!H143-'Adjusted Quarterly Return'!H$7</f>
        <v>-2.2606996399966189E-2</v>
      </c>
      <c r="I139" s="103">
        <f>'Quarterly Return'!I143-'Adjusted Quarterly Return'!I$7</f>
        <v>-3.8775161693071464E-2</v>
      </c>
      <c r="J139" s="103">
        <f>'Quarterly Return'!J143-'Adjusted Quarterly Return'!J$7</f>
        <v>3.7426085008333915E-2</v>
      </c>
      <c r="K139" s="103">
        <f>'Quarterly Return'!K143-'Adjusted Quarterly Return'!K$7</f>
        <v>1.3924241416920516E-2</v>
      </c>
      <c r="L139" s="103">
        <f>'Quarterly Return'!L143-'Adjusted Quarterly Return'!L$7</f>
        <v>-4.0884798579045742E-2</v>
      </c>
      <c r="M139" s="175" t="s">
        <v>210</v>
      </c>
      <c r="N139" s="105">
        <f t="shared" si="121"/>
        <v>8.3687919198149103</v>
      </c>
      <c r="O139" s="105">
        <f t="shared" si="122"/>
        <v>7.0955352817928281</v>
      </c>
      <c r="P139" s="105">
        <f t="shared" si="123"/>
        <v>3.0108516410233621</v>
      </c>
      <c r="Q139" s="105">
        <f t="shared" si="124"/>
        <v>3.3308594704146368</v>
      </c>
      <c r="R139" s="105">
        <f t="shared" si="125"/>
        <v>0</v>
      </c>
      <c r="S139" s="105">
        <f t="shared" si="126"/>
        <v>0.3745401232231701</v>
      </c>
      <c r="T139" s="105">
        <f t="shared" si="127"/>
        <v>1.932507180423841</v>
      </c>
      <c r="U139" s="105">
        <f t="shared" si="128"/>
        <v>3.3756701998642908</v>
      </c>
      <c r="V139" s="105">
        <f t="shared" si="129"/>
        <v>2.4193793762583398</v>
      </c>
      <c r="W139" s="105">
        <f t="shared" si="130"/>
        <v>1.5949738690467521</v>
      </c>
      <c r="X139" s="105">
        <f t="shared" si="131"/>
        <v>0.64292059309921656</v>
      </c>
      <c r="Y139" s="87">
        <f t="shared" si="110"/>
        <v>8.714946872774016</v>
      </c>
      <c r="Z139" s="87">
        <f t="shared" si="111"/>
        <v>7.1518750551637531</v>
      </c>
      <c r="AA139" s="87">
        <f t="shared" si="112"/>
        <v>2.8832516578173539</v>
      </c>
      <c r="AB139" s="87">
        <f t="shared" si="113"/>
        <v>3.857399923930068</v>
      </c>
      <c r="AC139" s="87">
        <f t="shared" si="114"/>
        <v>0</v>
      </c>
      <c r="AD139" s="87">
        <f t="shared" si="115"/>
        <v>0.31280725894425765</v>
      </c>
      <c r="AE139" s="87">
        <f t="shared" si="116"/>
        <v>1.8888189975530902</v>
      </c>
      <c r="AF139" s="87">
        <f t="shared" si="117"/>
        <v>3.24477804204207</v>
      </c>
      <c r="AG139" s="87">
        <f t="shared" si="118"/>
        <v>2.5099272744615941</v>
      </c>
      <c r="AH139" s="87">
        <f t="shared" si="119"/>
        <v>1.6171826702530387</v>
      </c>
      <c r="AI139" s="87">
        <f t="shared" si="120"/>
        <v>0.61663491414803451</v>
      </c>
      <c r="AJ139" s="87">
        <f t="shared" si="132"/>
        <v>3.506249680244097</v>
      </c>
      <c r="AK139" s="87">
        <f t="shared" si="133"/>
        <v>1.5194830131602409E-2</v>
      </c>
      <c r="AL139" s="87">
        <f t="shared" si="134"/>
        <v>32.782427836955677</v>
      </c>
      <c r="AM139" s="270">
        <f t="shared" si="135"/>
        <v>1.9797100569669768E-2</v>
      </c>
      <c r="AN139" s="105">
        <v>1.9996755114239928E-2</v>
      </c>
      <c r="AP139" s="87">
        <v>2.5161256659614883E-2</v>
      </c>
      <c r="AR139" s="87">
        <v>1.9797100569669768E-2</v>
      </c>
      <c r="AT139" s="87">
        <v>2.3688231762605039E-2</v>
      </c>
      <c r="AV139" s="87">
        <v>2.5161256659614439E-2</v>
      </c>
      <c r="AX139" s="87">
        <v>2.546736536439731E-2</v>
      </c>
      <c r="AZ139" s="87">
        <v>2.5161256659614883E-2</v>
      </c>
      <c r="BB139" s="87">
        <v>2.5161256659614883E-2</v>
      </c>
      <c r="BC139" s="87"/>
      <c r="BD139" s="87">
        <v>2.3688231762605039E-2</v>
      </c>
      <c r="BE139" s="87"/>
      <c r="BF139" s="87">
        <v>2.5161256659615105E-2</v>
      </c>
      <c r="BG139" s="87"/>
      <c r="BH139" s="87">
        <v>1.9888122555002719E-2</v>
      </c>
      <c r="BI139" s="87"/>
      <c r="BJ139" s="87">
        <v>1.8011915176472604E-2</v>
      </c>
      <c r="BK139" s="87"/>
      <c r="BL139" s="87">
        <v>2.4015791199934133E-2</v>
      </c>
      <c r="BM139" s="87"/>
      <c r="BN139" s="87">
        <v>3.9221378890734737E-2</v>
      </c>
      <c r="BO139" s="87"/>
      <c r="BP139" s="87">
        <v>-1.2573055919147924E-2</v>
      </c>
      <c r="BQ139" s="87"/>
      <c r="BR139" s="87">
        <v>-2.7606380428016886E-3</v>
      </c>
      <c r="BS139" s="87"/>
      <c r="BT139" s="87">
        <v>-2.7606380428013555E-3</v>
      </c>
      <c r="BU139" s="87"/>
      <c r="BV139" s="87">
        <v>-2.7606380428014665E-3</v>
      </c>
      <c r="BW139" s="87"/>
      <c r="BX139" s="87">
        <v>-2.7606380428014665E-3</v>
      </c>
      <c r="BY139" s="87"/>
      <c r="BZ139" s="87">
        <v>-2.3211649924412825E-3</v>
      </c>
      <c r="CA139" s="87"/>
      <c r="CB139" s="87">
        <v>-2.3211649924412825E-3</v>
      </c>
      <c r="CC139" s="87"/>
      <c r="CD139" s="87">
        <v>1.0115887778571198E-2</v>
      </c>
      <c r="CE139" s="87"/>
      <c r="CF139" s="87"/>
    </row>
    <row r="140" spans="1:84">
      <c r="A140" s="2">
        <v>43738</v>
      </c>
      <c r="B140" s="103">
        <f>'Quarterly Return'!B144-'Adjusted Quarterly Return'!B$7</f>
        <v>0.13469732680946345</v>
      </c>
      <c r="C140" s="103">
        <f>'Quarterly Return'!C144-'Adjusted Quarterly Return'!C$7</f>
        <v>0.19512618557676314</v>
      </c>
      <c r="D140" s="103">
        <f>'Quarterly Return'!D144-'Adjusted Quarterly Return'!D$7</f>
        <v>9.2964660934912041E-2</v>
      </c>
      <c r="E140" s="103">
        <f>'Quarterly Return'!E144-'Adjusted Quarterly Return'!E$7</f>
        <v>0.15607169049629449</v>
      </c>
      <c r="F140" s="103">
        <f>'Quarterly Return'!F144-'Adjusted Quarterly Return'!F$7</f>
        <v>0.13472159629354846</v>
      </c>
      <c r="G140" s="103">
        <f>'Quarterly Return'!G144-'Adjusted Quarterly Return'!G$7</f>
        <v>0.11536296193198249</v>
      </c>
      <c r="H140" s="103">
        <f>'Quarterly Return'!H144-'Adjusted Quarterly Return'!H$7</f>
        <v>-1.259274791177864E-2</v>
      </c>
      <c r="I140" s="103">
        <f>'Quarterly Return'!I144-'Adjusted Quarterly Return'!I$7</f>
        <v>-1.4012071122658204E-2</v>
      </c>
      <c r="J140" s="103">
        <f>'Quarterly Return'!J144-'Adjusted Quarterly Return'!J$7</f>
        <v>-1.1722844021830603E-3</v>
      </c>
      <c r="K140" s="103">
        <f>'Quarterly Return'!K144-'Adjusted Quarterly Return'!K$7</f>
        <v>-1.2213932810480208E-2</v>
      </c>
      <c r="L140" s="103">
        <f>'Quarterly Return'!L144-'Adjusted Quarterly Return'!L$7</f>
        <v>-4.3320384832863199E-2</v>
      </c>
      <c r="M140" s="175" t="s">
        <v>220</v>
      </c>
      <c r="N140" s="105">
        <f t="shared" si="121"/>
        <v>8.714946872774016</v>
      </c>
      <c r="O140" s="105">
        <f t="shared" si="122"/>
        <v>7.1518750551637531</v>
      </c>
      <c r="P140" s="105">
        <f t="shared" si="123"/>
        <v>2.8832516578173539</v>
      </c>
      <c r="Q140" s="105">
        <f t="shared" si="124"/>
        <v>3.857399923930068</v>
      </c>
      <c r="R140" s="105">
        <f t="shared" si="125"/>
        <v>0</v>
      </c>
      <c r="S140" s="105">
        <f t="shared" si="126"/>
        <v>0.31280725894425765</v>
      </c>
      <c r="T140" s="105">
        <f t="shared" si="127"/>
        <v>1.8888189975530902</v>
      </c>
      <c r="U140" s="105">
        <f t="shared" si="128"/>
        <v>3.24477804204207</v>
      </c>
      <c r="V140" s="105">
        <f t="shared" si="129"/>
        <v>2.5099272744615941</v>
      </c>
      <c r="W140" s="105">
        <f t="shared" si="130"/>
        <v>1.6171826702530387</v>
      </c>
      <c r="X140" s="105">
        <f t="shared" si="131"/>
        <v>0.61663491414803451</v>
      </c>
      <c r="Y140" s="87">
        <f t="shared" si="110"/>
        <v>9.8888269198231704</v>
      </c>
      <c r="Z140" s="87">
        <f t="shared" si="111"/>
        <v>8.5473931543994599</v>
      </c>
      <c r="AA140" s="87">
        <f t="shared" si="112"/>
        <v>3.151292170576367</v>
      </c>
      <c r="AB140" s="87">
        <f t="shared" si="113"/>
        <v>4.4594308509781113</v>
      </c>
      <c r="AC140" s="87">
        <f t="shared" si="114"/>
        <v>0</v>
      </c>
      <c r="AD140" s="87">
        <f t="shared" si="115"/>
        <v>0.34889363084989183</v>
      </c>
      <c r="AE140" s="87">
        <f t="shared" si="116"/>
        <v>1.8650335760659258</v>
      </c>
      <c r="AF140" s="87">
        <f t="shared" si="117"/>
        <v>3.1993119813397368</v>
      </c>
      <c r="AG140" s="87">
        <f t="shared" si="118"/>
        <v>2.5069849258671288</v>
      </c>
      <c r="AH140" s="87">
        <f t="shared" si="119"/>
        <v>1.5974305097762951</v>
      </c>
      <c r="AI140" s="87">
        <f t="shared" si="120"/>
        <v>0.58992205236576212</v>
      </c>
      <c r="AJ140" s="87">
        <f t="shared" si="132"/>
        <v>0</v>
      </c>
      <c r="AK140" s="87">
        <f t="shared" si="133"/>
        <v>0</v>
      </c>
      <c r="AL140" s="87">
        <f t="shared" si="134"/>
        <v>36.154519772041859</v>
      </c>
      <c r="AM140" s="270">
        <f t="shared" si="135"/>
        <v>0.10286278831627049</v>
      </c>
      <c r="AN140" s="105">
        <v>0.10026720335285177</v>
      </c>
      <c r="AP140" s="87">
        <v>0.10708443394090472</v>
      </c>
      <c r="AR140" s="87">
        <v>0.10286278831627049</v>
      </c>
      <c r="AT140" s="87">
        <v>0.1097870826125904</v>
      </c>
      <c r="AV140" s="87">
        <v>0.10010626073234064</v>
      </c>
      <c r="AX140" s="87">
        <v>0.10536270528659175</v>
      </c>
      <c r="AZ140" s="87">
        <v>0.10708443394090428</v>
      </c>
      <c r="BB140" s="87">
        <v>0.10708443394090428</v>
      </c>
      <c r="BC140" s="87"/>
      <c r="BD140" s="87">
        <v>0.10978708261259063</v>
      </c>
      <c r="BE140" s="87"/>
      <c r="BF140" s="87">
        <v>0.1070844339409045</v>
      </c>
      <c r="BG140" s="87"/>
      <c r="BH140" s="87">
        <v>0.10026722473663319</v>
      </c>
      <c r="BI140" s="87"/>
      <c r="BJ140" s="87">
        <v>0.10969364450044594</v>
      </c>
      <c r="BK140" s="87"/>
      <c r="BL140" s="87">
        <v>0.12168401290732223</v>
      </c>
      <c r="BM140" s="87"/>
      <c r="BN140" s="87">
        <v>0.13750515268832197</v>
      </c>
      <c r="BO140" s="87"/>
      <c r="BP140" s="87">
        <v>1.7732013278836112E-2</v>
      </c>
      <c r="BQ140" s="87"/>
      <c r="BR140" s="87">
        <v>2.2070949502488002E-2</v>
      </c>
      <c r="BS140" s="87"/>
      <c r="BT140" s="87">
        <v>2.207094950248778E-2</v>
      </c>
      <c r="BU140" s="87"/>
      <c r="BV140" s="87">
        <v>2.2070949502488002E-2</v>
      </c>
      <c r="BW140" s="87"/>
      <c r="BX140" s="87">
        <v>2.2070949502488002E-2</v>
      </c>
      <c r="BY140" s="87"/>
      <c r="BZ140" s="87">
        <v>2.11075040202231E-2</v>
      </c>
      <c r="CA140" s="87"/>
      <c r="CB140" s="87">
        <v>2.11075040202231E-2</v>
      </c>
      <c r="CC140" s="87"/>
      <c r="CD140" s="87">
        <v>5.368371144476014E-2</v>
      </c>
      <c r="CE140" s="87"/>
      <c r="CF140" s="87"/>
    </row>
    <row r="141" spans="1:84">
      <c r="A141" s="2">
        <v>43830</v>
      </c>
      <c r="B141" s="103">
        <f>'Quarterly Return'!B145-'Adjusted Quarterly Return'!B$7</f>
        <v>-0.24216880242416561</v>
      </c>
      <c r="C141" s="103">
        <f>'Quarterly Return'!C145-'Adjusted Quarterly Return'!C$7</f>
        <v>-4.4788103179065619E-2</v>
      </c>
      <c r="D141" s="103">
        <f>'Quarterly Return'!D145-'Adjusted Quarterly Return'!D$7</f>
        <v>-0.13853548462440049</v>
      </c>
      <c r="E141" s="103">
        <f>'Quarterly Return'!E145-'Adjusted Quarterly Return'!E$7</f>
        <v>-0.1913745513722494</v>
      </c>
      <c r="F141" s="103">
        <f>'Quarterly Return'!F145-'Adjusted Quarterly Return'!F$7</f>
        <v>-0.38312907094531418</v>
      </c>
      <c r="G141" s="103">
        <f>'Quarterly Return'!G145-'Adjusted Quarterly Return'!G$7</f>
        <v>-0.37802049778487834</v>
      </c>
      <c r="H141" s="103">
        <f>'Quarterly Return'!H145-'Adjusted Quarterly Return'!H$7</f>
        <v>-1.6582186383299974E-2</v>
      </c>
      <c r="I141" s="103">
        <f>'Quarterly Return'!I145-'Adjusted Quarterly Return'!I$7</f>
        <v>-0.10498182501577977</v>
      </c>
      <c r="J141" s="103">
        <f>'Quarterly Return'!J145-'Adjusted Quarterly Return'!J$7</f>
        <v>-5.7511334173529771E-3</v>
      </c>
      <c r="K141" s="103">
        <f>'Quarterly Return'!K145-'Adjusted Quarterly Return'!K$7</f>
        <v>-2.8045364813819681E-2</v>
      </c>
      <c r="L141" s="103">
        <f>'Quarterly Return'!L145-'Adjusted Quarterly Return'!L$7</f>
        <v>-4.5952027308455087E-2</v>
      </c>
      <c r="M141" s="175" t="s">
        <v>220</v>
      </c>
      <c r="N141" s="105">
        <f t="shared" si="121"/>
        <v>9.8888269198231704</v>
      </c>
      <c r="O141" s="105">
        <f t="shared" si="122"/>
        <v>8.5473931543994599</v>
      </c>
      <c r="P141" s="105">
        <f t="shared" si="123"/>
        <v>3.151292170576367</v>
      </c>
      <c r="Q141" s="105">
        <f t="shared" si="124"/>
        <v>4.4594308509781113</v>
      </c>
      <c r="R141" s="105">
        <f t="shared" si="125"/>
        <v>0</v>
      </c>
      <c r="S141" s="105">
        <f t="shared" si="126"/>
        <v>0.34889363084989183</v>
      </c>
      <c r="T141" s="105">
        <f t="shared" si="127"/>
        <v>1.8650335760659258</v>
      </c>
      <c r="U141" s="105">
        <f t="shared" si="128"/>
        <v>3.1993119813397368</v>
      </c>
      <c r="V141" s="105">
        <f t="shared" si="129"/>
        <v>2.5069849258671288</v>
      </c>
      <c r="W141" s="105">
        <f t="shared" si="130"/>
        <v>1.5974305097762951</v>
      </c>
      <c r="X141" s="105">
        <f t="shared" si="131"/>
        <v>0.58992205236576212</v>
      </c>
      <c r="Y141" s="87">
        <f t="shared" si="110"/>
        <v>7.4940615472697427</v>
      </c>
      <c r="Z141" s="87">
        <f t="shared" si="111"/>
        <v>8.1645716278881775</v>
      </c>
      <c r="AA141" s="87">
        <f t="shared" si="112"/>
        <v>2.7147263825324912</v>
      </c>
      <c r="AB141" s="87">
        <f t="shared" si="113"/>
        <v>3.6060092724966073</v>
      </c>
      <c r="AC141" s="87">
        <f t="shared" si="114"/>
        <v>0</v>
      </c>
      <c r="AD141" s="87">
        <f t="shared" si="115"/>
        <v>0.21700468684204213</v>
      </c>
      <c r="AE141" s="87">
        <f t="shared" si="116"/>
        <v>1.8341072416964881</v>
      </c>
      <c r="AF141" s="87">
        <f t="shared" si="117"/>
        <v>2.863442370743841</v>
      </c>
      <c r="AG141" s="87">
        <f t="shared" si="118"/>
        <v>2.4925669210831742</v>
      </c>
      <c r="AH141" s="87">
        <f t="shared" si="119"/>
        <v>1.5526299883648929</v>
      </c>
      <c r="AI141" s="87">
        <f t="shared" si="120"/>
        <v>0.56281393810559077</v>
      </c>
      <c r="AJ141" s="87">
        <f t="shared" si="132"/>
        <v>0</v>
      </c>
      <c r="AK141" s="87">
        <f t="shared" si="133"/>
        <v>0</v>
      </c>
      <c r="AL141" s="87">
        <f t="shared" si="134"/>
        <v>31.501933977023043</v>
      </c>
      <c r="AM141" s="270">
        <f t="shared" si="135"/>
        <v>-0.12868614558715952</v>
      </c>
      <c r="AN141" s="105">
        <v>-0.12526757896914797</v>
      </c>
      <c r="AP141" s="87">
        <v>-0.12552379393001545</v>
      </c>
      <c r="AR141" s="87">
        <v>-0.12868614558715952</v>
      </c>
      <c r="AT141" s="87">
        <v>-0.12918605409230044</v>
      </c>
      <c r="AV141" s="87">
        <v>-0.12526767317484744</v>
      </c>
      <c r="AX141" s="87">
        <v>-0.12867939385834459</v>
      </c>
      <c r="AZ141" s="87">
        <v>-0.13094813350209367</v>
      </c>
      <c r="BB141" s="87">
        <v>-0.12552379393001545</v>
      </c>
      <c r="BC141" s="87"/>
      <c r="BD141" s="87">
        <v>-0.12918605409230033</v>
      </c>
      <c r="BE141" s="87"/>
      <c r="BF141" s="87">
        <v>-0.12552379393001545</v>
      </c>
      <c r="BG141" s="87"/>
      <c r="BH141" s="87">
        <v>-0.12526757895663299</v>
      </c>
      <c r="BI141" s="87"/>
      <c r="BJ141" s="87">
        <v>-0.1255747644305869</v>
      </c>
      <c r="BK141" s="87"/>
      <c r="BL141" s="87">
        <v>-0.10771035102745197</v>
      </c>
      <c r="BM141" s="87"/>
      <c r="BN141" s="87">
        <v>-0.10467257161521237</v>
      </c>
      <c r="BO141" s="87"/>
      <c r="BP141" s="87">
        <v>-0.10707286809601846</v>
      </c>
      <c r="BQ141" s="87"/>
      <c r="BR141" s="87">
        <v>-9.6005955995046577E-2</v>
      </c>
      <c r="BS141" s="87"/>
      <c r="BT141" s="87">
        <v>-9.6005955995046577E-2</v>
      </c>
      <c r="BU141" s="87"/>
      <c r="BV141" s="87">
        <v>-9.600595599504691E-2</v>
      </c>
      <c r="BW141" s="87"/>
      <c r="BX141" s="87">
        <v>-9.600595599504691E-2</v>
      </c>
      <c r="BY141" s="87"/>
      <c r="BZ141" s="87">
        <v>-9.3878913882712411E-2</v>
      </c>
      <c r="CA141" s="87"/>
      <c r="CB141" s="87">
        <v>-9.3878913882712411E-2</v>
      </c>
      <c r="CC141" s="87"/>
      <c r="CD141" s="87">
        <v>-0.11227549928544811</v>
      </c>
      <c r="CE141" s="87"/>
      <c r="CF141" s="87"/>
    </row>
    <row r="142" spans="1:84">
      <c r="A142" s="2">
        <v>43921</v>
      </c>
      <c r="B142" s="103">
        <f>'Quarterly Return'!B146-'Adjusted Quarterly Return'!B$7</f>
        <v>-0.1952082352311848</v>
      </c>
      <c r="C142" s="103">
        <f>'Quarterly Return'!C146-'Adjusted Quarterly Return'!C$7</f>
        <v>-3.6927985980785005E-2</v>
      </c>
      <c r="D142" s="103">
        <f>'Quarterly Return'!D146-'Adjusted Quarterly Return'!D$7</f>
        <v>-0.10946643256877911</v>
      </c>
      <c r="E142" s="103">
        <f>'Quarterly Return'!E146-'Adjusted Quarterly Return'!E$7</f>
        <v>-0.22408906852217597</v>
      </c>
      <c r="F142" s="103">
        <f>'Quarterly Return'!F146-'Adjusted Quarterly Return'!F$7</f>
        <v>-0.27688193214871043</v>
      </c>
      <c r="G142" s="103">
        <f>'Quarterly Return'!G146-'Adjusted Quarterly Return'!G$7</f>
        <v>-0.38892328802973541</v>
      </c>
      <c r="H142" s="103">
        <f>'Quarterly Return'!H146-'Adjusted Quarterly Return'!H$7</f>
        <v>-2.4234885831862146E-2</v>
      </c>
      <c r="I142" s="103">
        <f>'Quarterly Return'!I146-'Adjusted Quarterly Return'!I$7</f>
        <v>-0.11108091559871144</v>
      </c>
      <c r="J142" s="103">
        <f>'Quarterly Return'!J146-'Adjusted Quarterly Return'!J$7</f>
        <v>-3.1815519075692994E-2</v>
      </c>
      <c r="K142" s="103">
        <f>'Quarterly Return'!K146-'Adjusted Quarterly Return'!K$7</f>
        <v>-3.2362208270286116E-2</v>
      </c>
      <c r="L142" s="103">
        <f>'Quarterly Return'!L146-'Adjusted Quarterly Return'!L$7</f>
        <v>-4.9686986632727012E-2</v>
      </c>
      <c r="M142" s="175" t="s">
        <v>220</v>
      </c>
      <c r="N142" s="105">
        <f t="shared" si="121"/>
        <v>7.4940615472697427</v>
      </c>
      <c r="O142" s="105">
        <f t="shared" si="122"/>
        <v>8.1645716278881775</v>
      </c>
      <c r="P142" s="105">
        <f t="shared" si="123"/>
        <v>2.7147263825324912</v>
      </c>
      <c r="Q142" s="105">
        <f t="shared" si="124"/>
        <v>3.6060092724966073</v>
      </c>
      <c r="R142" s="105">
        <f t="shared" si="125"/>
        <v>0</v>
      </c>
      <c r="S142" s="105">
        <f t="shared" si="126"/>
        <v>0.21700468684204213</v>
      </c>
      <c r="T142" s="105">
        <f t="shared" si="127"/>
        <v>1.8341072416964881</v>
      </c>
      <c r="U142" s="105">
        <f t="shared" si="128"/>
        <v>2.863442370743841</v>
      </c>
      <c r="V142" s="105">
        <f t="shared" si="129"/>
        <v>2.4925669210831742</v>
      </c>
      <c r="W142" s="105">
        <f t="shared" si="130"/>
        <v>1.5526299883648929</v>
      </c>
      <c r="X142" s="105">
        <f t="shared" si="131"/>
        <v>0.56281393810559077</v>
      </c>
      <c r="Y142" s="87">
        <f t="shared" si="110"/>
        <v>6.0311590179133336</v>
      </c>
      <c r="Z142" s="87">
        <f t="shared" si="111"/>
        <v>7.8630704412744086</v>
      </c>
      <c r="AA142" s="87">
        <f t="shared" si="112"/>
        <v>2.4175549700363126</v>
      </c>
      <c r="AB142" s="87">
        <f t="shared" si="113"/>
        <v>2.7979420135405135</v>
      </c>
      <c r="AC142" s="87">
        <f t="shared" si="114"/>
        <v>0</v>
      </c>
      <c r="AD142" s="87">
        <f t="shared" si="115"/>
        <v>0.13260651051757205</v>
      </c>
      <c r="AE142" s="87">
        <f t="shared" si="116"/>
        <v>1.7896578620905821</v>
      </c>
      <c r="AF142" s="87">
        <f t="shared" si="117"/>
        <v>2.54536857043747</v>
      </c>
      <c r="AG142" s="87">
        <f t="shared" si="118"/>
        <v>2.4132646106580111</v>
      </c>
      <c r="AH142" s="87">
        <f t="shared" si="119"/>
        <v>1.5023834533147362</v>
      </c>
      <c r="AI142" s="87">
        <f t="shared" si="120"/>
        <v>0.53484940948622584</v>
      </c>
      <c r="AJ142" s="87">
        <f t="shared" si="132"/>
        <v>0</v>
      </c>
      <c r="AK142" s="87">
        <f t="shared" si="133"/>
        <v>0</v>
      </c>
      <c r="AL142" s="87">
        <f t="shared" si="134"/>
        <v>28.027856859269168</v>
      </c>
      <c r="AM142" s="270">
        <f t="shared" si="135"/>
        <v>-0.11028139162147332</v>
      </c>
      <c r="AN142" s="105">
        <v>-0.11552809256860508</v>
      </c>
      <c r="AP142" s="87">
        <v>-0.10619994174314151</v>
      </c>
      <c r="AR142" s="87">
        <v>-0.11028139162147332</v>
      </c>
      <c r="AT142" s="87">
        <v>-0.11584124255300554</v>
      </c>
      <c r="AV142" s="87">
        <v>-0.11552809261079577</v>
      </c>
      <c r="AX142" s="87">
        <v>-0.1157458264057567</v>
      </c>
      <c r="AZ142" s="87">
        <v>-0.11321924937873251</v>
      </c>
      <c r="BB142" s="87">
        <v>-0.11552820734972413</v>
      </c>
      <c r="BC142" s="87"/>
      <c r="BD142" s="87">
        <v>-0.11584124255300576</v>
      </c>
      <c r="BE142" s="87"/>
      <c r="BF142" s="87">
        <v>-0.11552820734972413</v>
      </c>
      <c r="BG142" s="87"/>
      <c r="BH142" s="87">
        <v>-0.11552809256859942</v>
      </c>
      <c r="BI142" s="87"/>
      <c r="BJ142" s="87">
        <v>-0.10614784187853687</v>
      </c>
      <c r="BK142" s="87"/>
      <c r="BL142" s="87">
        <v>-9.8786634184799493E-2</v>
      </c>
      <c r="BM142" s="87"/>
      <c r="BN142" s="87">
        <v>-0.10096304979188675</v>
      </c>
      <c r="BO142" s="87"/>
      <c r="BP142" s="87">
        <v>-0.10784627119230006</v>
      </c>
      <c r="BQ142" s="87"/>
      <c r="BR142" s="87">
        <v>-9.8715742570867571E-2</v>
      </c>
      <c r="BS142" s="87"/>
      <c r="BT142" s="87">
        <v>-9.871574257086746E-2</v>
      </c>
      <c r="BU142" s="87"/>
      <c r="BV142" s="87">
        <v>-9.8715742570867238E-2</v>
      </c>
      <c r="BW142" s="87"/>
      <c r="BX142" s="87">
        <v>-9.8715742570867238E-2</v>
      </c>
      <c r="BY142" s="87"/>
      <c r="BZ142" s="87">
        <v>-9.7067910081601427E-2</v>
      </c>
      <c r="CA142" s="87"/>
      <c r="CB142" s="87">
        <v>-9.7067910081601427E-2</v>
      </c>
      <c r="CC142" s="87"/>
      <c r="CD142" s="87">
        <v>-0.10070867105642467</v>
      </c>
      <c r="CE142" s="87"/>
      <c r="CF142" s="87"/>
    </row>
    <row r="143" spans="1:84">
      <c r="A143" s="2">
        <v>44012</v>
      </c>
      <c r="B143" s="103">
        <f>'Quarterly Return'!B147-'Adjusted Quarterly Return'!B$7</f>
        <v>-0.22903022478179536</v>
      </c>
      <c r="C143" s="103">
        <f>'Quarterly Return'!C147-'Adjusted Quarterly Return'!C$7</f>
        <v>-4.6435809219266766E-2</v>
      </c>
      <c r="D143" s="103">
        <f>'Quarterly Return'!D147-'Adjusted Quarterly Return'!D$7</f>
        <v>-5.39998957969893E-2</v>
      </c>
      <c r="E143" s="103">
        <f>'Quarterly Return'!E147-'Adjusted Quarterly Return'!E$7</f>
        <v>-0.31612086611030282</v>
      </c>
      <c r="F143" s="103">
        <f>'Quarterly Return'!F147-'Adjusted Quarterly Return'!F$7</f>
        <v>-0.24983325139542406</v>
      </c>
      <c r="G143" s="103">
        <f>'Quarterly Return'!G147-'Adjusted Quarterly Return'!G$7</f>
        <v>-0.38366072418165853</v>
      </c>
      <c r="H143" s="103">
        <f>'Quarterly Return'!H147-'Adjusted Quarterly Return'!H$7</f>
        <v>-5.7579022179317957E-2</v>
      </c>
      <c r="I143" s="103">
        <f>'Quarterly Return'!I147-'Adjusted Quarterly Return'!I$7</f>
        <v>-6.799716614016646E-2</v>
      </c>
      <c r="J143" s="103">
        <f>'Quarterly Return'!J147-'Adjusted Quarterly Return'!J$7</f>
        <v>-4.8918919619362428E-2</v>
      </c>
      <c r="K143" s="103">
        <f>'Quarterly Return'!K147-'Adjusted Quarterly Return'!K$7</f>
        <v>-4.9414168459471317E-2</v>
      </c>
      <c r="L143" s="103">
        <f>'Quarterly Return'!L147-'Adjusted Quarterly Return'!L$7</f>
        <v>-5.2203565452187781E-2</v>
      </c>
      <c r="M143" s="175" t="s">
        <v>210</v>
      </c>
      <c r="N143" s="105">
        <f t="shared" si="121"/>
        <v>7.2966803219937661</v>
      </c>
      <c r="O143" s="105">
        <f t="shared" si="122"/>
        <v>6.1865384108887351</v>
      </c>
      <c r="P143" s="105">
        <f t="shared" si="123"/>
        <v>2.6251365946237661</v>
      </c>
      <c r="Q143" s="105">
        <f t="shared" si="124"/>
        <v>2.9041487691378265</v>
      </c>
      <c r="R143" s="105">
        <f t="shared" si="125"/>
        <v>0</v>
      </c>
      <c r="S143" s="105">
        <f t="shared" si="126"/>
        <v>0.32655842959231662</v>
      </c>
      <c r="T143" s="105">
        <f t="shared" si="127"/>
        <v>1.6849369957596174</v>
      </c>
      <c r="U143" s="105">
        <f t="shared" si="128"/>
        <v>2.94321887279464</v>
      </c>
      <c r="V143" s="105">
        <f t="shared" si="129"/>
        <v>2.1094368285562792</v>
      </c>
      <c r="W143" s="105">
        <f t="shared" si="130"/>
        <v>1.3906444987372912</v>
      </c>
      <c r="X143" s="105">
        <f t="shared" si="131"/>
        <v>0.56055713718538336</v>
      </c>
      <c r="Y143" s="87">
        <f t="shared" si="110"/>
        <v>5.6255199876866309</v>
      </c>
      <c r="Z143" s="87">
        <f t="shared" si="111"/>
        <v>5.8992614935130403</v>
      </c>
      <c r="AA143" s="87">
        <f t="shared" si="112"/>
        <v>2.4833794920612196</v>
      </c>
      <c r="AB143" s="87">
        <f t="shared" si="113"/>
        <v>1.986086744924807</v>
      </c>
      <c r="AC143" s="87">
        <f t="shared" si="114"/>
        <v>0</v>
      </c>
      <c r="AD143" s="87">
        <f t="shared" si="115"/>
        <v>0.20127078600730328</v>
      </c>
      <c r="AE143" s="87">
        <f t="shared" si="116"/>
        <v>1.5879199711100209</v>
      </c>
      <c r="AF143" s="87">
        <f t="shared" si="117"/>
        <v>2.7430883301143494</v>
      </c>
      <c r="AG143" s="87">
        <f t="shared" si="118"/>
        <v>2.0062454578980118</v>
      </c>
      <c r="AH143" s="87">
        <f t="shared" si="119"/>
        <v>1.3219269572094496</v>
      </c>
      <c r="AI143" s="87">
        <f t="shared" si="120"/>
        <v>0.53129405598463519</v>
      </c>
      <c r="AJ143" s="87">
        <f t="shared" si="132"/>
        <v>4.3936392667920865</v>
      </c>
      <c r="AK143" s="87">
        <f t="shared" si="133"/>
        <v>1.6589669538834052E-2</v>
      </c>
      <c r="AL143" s="87">
        <f t="shared" si="134"/>
        <v>24.369403606970632</v>
      </c>
      <c r="AM143" s="270">
        <f t="shared" si="135"/>
        <v>-0.13052918282935499</v>
      </c>
      <c r="AN143" s="105">
        <v>-0.1303373848514392</v>
      </c>
      <c r="AP143" s="87">
        <v>-0.11223502092595616</v>
      </c>
      <c r="AR143" s="87">
        <v>-0.13052918282935499</v>
      </c>
      <c r="AT143" s="87">
        <v>-0.13033767601416013</v>
      </c>
      <c r="AV143" s="87">
        <v>-0.1303373848514785</v>
      </c>
      <c r="AX143" s="87">
        <v>-0.12044723789731115</v>
      </c>
      <c r="AZ143" s="87">
        <v>-0.13061645431021041</v>
      </c>
      <c r="BB143" s="87">
        <v>-0.13033738495812353</v>
      </c>
      <c r="BC143" s="87"/>
      <c r="BD143" s="87">
        <v>-0.13033767601416046</v>
      </c>
      <c r="BE143" s="87"/>
      <c r="BF143" s="87">
        <v>-0.13033738495812341</v>
      </c>
      <c r="BG143" s="87"/>
      <c r="BH143" s="87">
        <v>-0.13033738485143953</v>
      </c>
      <c r="BI143" s="87"/>
      <c r="BJ143" s="87">
        <v>-0.11223502092595605</v>
      </c>
      <c r="BK143" s="87"/>
      <c r="BL143" s="87">
        <v>-0.10651288793814739</v>
      </c>
      <c r="BM143" s="87"/>
      <c r="BN143" s="87">
        <v>-0.11682338256475355</v>
      </c>
      <c r="BO143" s="87"/>
      <c r="BP143" s="87">
        <v>-9.3654546192129429E-2</v>
      </c>
      <c r="BQ143" s="87"/>
      <c r="BR143" s="87">
        <v>-8.9386480676580171E-2</v>
      </c>
      <c r="BS143" s="87"/>
      <c r="BT143" s="87">
        <v>-8.9386480676580504E-2</v>
      </c>
      <c r="BU143" s="87"/>
      <c r="BV143" s="87">
        <v>-8.9386480676580282E-2</v>
      </c>
      <c r="BW143" s="87"/>
      <c r="BX143" s="87">
        <v>-8.9386480676580282E-2</v>
      </c>
      <c r="BY143" s="87"/>
      <c r="BZ143" s="87">
        <v>-8.8127095730098137E-2</v>
      </c>
      <c r="CA143" s="87"/>
      <c r="CB143" s="87">
        <v>-8.8127095730098137E-2</v>
      </c>
      <c r="CC143" s="87"/>
      <c r="CD143" s="87">
        <v>-0.10153383066841837</v>
      </c>
      <c r="CE143" s="87"/>
      <c r="CF143" s="87"/>
    </row>
    <row r="144" spans="1:84">
      <c r="A144" s="2">
        <v>44104</v>
      </c>
      <c r="B144" s="103">
        <f>'Quarterly Return'!B148-'Adjusted Quarterly Return'!B$7</f>
        <v>-0.10683657964827964</v>
      </c>
      <c r="C144" s="103">
        <f>'Quarterly Return'!C148-'Adjusted Quarterly Return'!C$7</f>
        <v>-2.9566364460294203E-2</v>
      </c>
      <c r="D144" s="103">
        <f>'Quarterly Return'!D148-'Adjusted Quarterly Return'!D$7</f>
        <v>-1.6436202222514545E-2</v>
      </c>
      <c r="E144" s="103">
        <f>'Quarterly Return'!E148-'Adjusted Quarterly Return'!E$7</f>
        <v>-0.25359585641608623</v>
      </c>
      <c r="F144" s="103">
        <f>'Quarterly Return'!F148-'Adjusted Quarterly Return'!F$7</f>
        <v>-0.13016204055365393</v>
      </c>
      <c r="G144" s="103">
        <f>'Quarterly Return'!G148-'Adjusted Quarterly Return'!G$7</f>
        <v>-0.36781045259967016</v>
      </c>
      <c r="H144" s="103">
        <f>'Quarterly Return'!H148-'Adjusted Quarterly Return'!H$7</f>
        <v>-2.5198757838884311E-3</v>
      </c>
      <c r="I144" s="103">
        <f>'Quarterly Return'!I148-'Adjusted Quarterly Return'!I$7</f>
        <v>-3.9142666858373726E-2</v>
      </c>
      <c r="J144" s="103">
        <f>'Quarterly Return'!J148-'Adjusted Quarterly Return'!J$7</f>
        <v>-3.6677782261989006E-2</v>
      </c>
      <c r="K144" s="103">
        <f>'Quarterly Return'!K148-'Adjusted Quarterly Return'!K$7</f>
        <v>-3.3258380510466465E-2</v>
      </c>
      <c r="L144" s="103">
        <f>'Quarterly Return'!L148-'Adjusted Quarterly Return'!L$7</f>
        <v>-5.4312893117979974E-2</v>
      </c>
      <c r="M144" s="175" t="s">
        <v>220</v>
      </c>
      <c r="N144" s="105">
        <f t="shared" si="121"/>
        <v>5.6255199876866309</v>
      </c>
      <c r="O144" s="105">
        <f t="shared" si="122"/>
        <v>5.8992614935130403</v>
      </c>
      <c r="P144" s="105">
        <f t="shared" si="123"/>
        <v>2.4833794920612196</v>
      </c>
      <c r="Q144" s="105">
        <f t="shared" si="124"/>
        <v>1.986086744924807</v>
      </c>
      <c r="R144" s="105">
        <f t="shared" si="125"/>
        <v>0</v>
      </c>
      <c r="S144" s="105">
        <f t="shared" si="126"/>
        <v>0.20127078600730328</v>
      </c>
      <c r="T144" s="105">
        <f t="shared" si="127"/>
        <v>1.5879199711100209</v>
      </c>
      <c r="U144" s="105">
        <f t="shared" si="128"/>
        <v>2.7430883301143494</v>
      </c>
      <c r="V144" s="105">
        <f t="shared" si="129"/>
        <v>2.0062454578980118</v>
      </c>
      <c r="W144" s="105">
        <f t="shared" si="130"/>
        <v>1.3219269572094496</v>
      </c>
      <c r="X144" s="105">
        <f t="shared" si="131"/>
        <v>0.53129405598463519</v>
      </c>
      <c r="Y144" s="87">
        <f t="shared" si="110"/>
        <v>5.0245086734591586</v>
      </c>
      <c r="Z144" s="87">
        <f t="shared" si="111"/>
        <v>5.7248417781492549</v>
      </c>
      <c r="AA144" s="87">
        <f t="shared" si="112"/>
        <v>2.442562164534456</v>
      </c>
      <c r="AB144" s="87">
        <f t="shared" si="113"/>
        <v>1.4824233759289633</v>
      </c>
      <c r="AC144" s="87">
        <f t="shared" si="114"/>
        <v>0</v>
      </c>
      <c r="AD144" s="87">
        <f t="shared" si="115"/>
        <v>0.12724128711086569</v>
      </c>
      <c r="AE144" s="87">
        <f t="shared" si="116"/>
        <v>1.583918610028068</v>
      </c>
      <c r="AF144" s="87">
        <f t="shared" si="117"/>
        <v>2.6357165374455906</v>
      </c>
      <c r="AG144" s="87">
        <f t="shared" si="118"/>
        <v>1.9326608238291241</v>
      </c>
      <c r="AH144" s="87">
        <f t="shared" si="119"/>
        <v>1.2779618074595347</v>
      </c>
      <c r="AI144" s="87">
        <f t="shared" si="120"/>
        <v>0.50243793870772369</v>
      </c>
      <c r="AJ144" s="87">
        <f t="shared" si="132"/>
        <v>0</v>
      </c>
      <c r="AK144" s="87">
        <f t="shared" si="133"/>
        <v>0</v>
      </c>
      <c r="AL144" s="87">
        <f t="shared" si="134"/>
        <v>22.734272996652745</v>
      </c>
      <c r="AM144" s="270">
        <f t="shared" si="135"/>
        <v>-6.7097686783363586E-2</v>
      </c>
      <c r="AN144" s="105">
        <v>-7.6676476902847179E-2</v>
      </c>
      <c r="AP144" s="87">
        <v>-5.8107556615023315E-2</v>
      </c>
      <c r="AR144" s="87">
        <v>-6.7097686783363586E-2</v>
      </c>
      <c r="AT144" s="87">
        <v>-7.6676477203662885E-2</v>
      </c>
      <c r="AV144" s="87">
        <v>-7.667647690284729E-2</v>
      </c>
      <c r="AX144" s="87">
        <v>-7.685784890121905E-2</v>
      </c>
      <c r="AZ144" s="87">
        <v>-6.7004039086933975E-2</v>
      </c>
      <c r="BB144" s="87">
        <v>-7.6676476902957424E-2</v>
      </c>
      <c r="BC144" s="87"/>
      <c r="BD144" s="87">
        <v>-7.6676477203662774E-2</v>
      </c>
      <c r="BE144" s="87"/>
      <c r="BF144" s="87">
        <v>-7.6676476902957424E-2</v>
      </c>
      <c r="BG144" s="87"/>
      <c r="BH144" s="87">
        <v>-7.6676476902847401E-2</v>
      </c>
      <c r="BI144" s="87"/>
      <c r="BJ144" s="87">
        <v>-5.8107556615023315E-2</v>
      </c>
      <c r="BK144" s="87"/>
      <c r="BL144" s="87">
        <v>-6.0674714387993101E-2</v>
      </c>
      <c r="BM144" s="87"/>
      <c r="BN144" s="87">
        <v>-7.0450579077162789E-2</v>
      </c>
      <c r="BO144" s="87"/>
      <c r="BP144" s="87">
        <v>-4.8692735544955235E-2</v>
      </c>
      <c r="BQ144" s="87"/>
      <c r="BR144" s="87">
        <v>-4.9533696813518935E-2</v>
      </c>
      <c r="BS144" s="87"/>
      <c r="BT144" s="87">
        <v>-4.9533696813518824E-2</v>
      </c>
      <c r="BU144" s="87"/>
      <c r="BV144" s="87">
        <v>-4.9533696813519046E-2</v>
      </c>
      <c r="BW144" s="87"/>
      <c r="BX144" s="87">
        <v>-4.9533696813519046E-2</v>
      </c>
      <c r="BY144" s="87"/>
      <c r="BZ144" s="87">
        <v>-4.9135928820560171E-2</v>
      </c>
      <c r="CA144" s="87"/>
      <c r="CB144" s="87">
        <v>-4.9135928820560171E-2</v>
      </c>
      <c r="CC144" s="87"/>
      <c r="CD144" s="87">
        <v>-5.3340860345003072E-2</v>
      </c>
      <c r="CE144" s="87"/>
      <c r="CF144" s="87"/>
    </row>
    <row r="145" spans="1:84">
      <c r="A145" s="2">
        <v>44196</v>
      </c>
      <c r="B145" s="103">
        <f>'Quarterly Return'!B149-'Adjusted Quarterly Return'!B$7</f>
        <v>0.25672922481125926</v>
      </c>
      <c r="C145" s="103">
        <f>'Quarterly Return'!C149-'Adjusted Quarterly Return'!C$7</f>
        <v>0.15284278635099152</v>
      </c>
      <c r="D145" s="103">
        <f>'Quarterly Return'!D149-'Adjusted Quarterly Return'!D$7</f>
        <v>0.17944512232384077</v>
      </c>
      <c r="E145" s="103">
        <f>'Quarterly Return'!E149-'Adjusted Quarterly Return'!E$7</f>
        <v>1.3345707345673377E-2</v>
      </c>
      <c r="F145" s="103">
        <f>'Quarterly Return'!F149-'Adjusted Quarterly Return'!F$7</f>
        <v>0.36193458533193895</v>
      </c>
      <c r="G145" s="103">
        <f>'Quarterly Return'!G149-'Adjusted Quarterly Return'!G$7</f>
        <v>0.14450363112363962</v>
      </c>
      <c r="H145" s="103">
        <f>'Quarterly Return'!H149-'Adjusted Quarterly Return'!H$7</f>
        <v>4.1252928573644959E-2</v>
      </c>
      <c r="I145" s="103">
        <f>'Quarterly Return'!I149-'Adjusted Quarterly Return'!I$7</f>
        <v>6.3850166263731994E-2</v>
      </c>
      <c r="J145" s="103">
        <f>'Quarterly Return'!J149-'Adjusted Quarterly Return'!J$7</f>
        <v>-7.5281424520447032E-2</v>
      </c>
      <c r="K145" s="103">
        <f>'Quarterly Return'!K149-'Adjusted Quarterly Return'!K$7</f>
        <v>-6.113065880848588E-2</v>
      </c>
      <c r="L145" s="103">
        <f>'Quarterly Return'!L149-'Adjusted Quarterly Return'!L$7</f>
        <v>-5.6888658982247084E-2</v>
      </c>
      <c r="M145" s="175" t="s">
        <v>220</v>
      </c>
      <c r="N145" s="105">
        <f t="shared" si="121"/>
        <v>5.0245086734591586</v>
      </c>
      <c r="O145" s="105">
        <f t="shared" si="122"/>
        <v>5.7248417781492549</v>
      </c>
      <c r="P145" s="105">
        <f t="shared" si="123"/>
        <v>2.442562164534456</v>
      </c>
      <c r="Q145" s="105">
        <f t="shared" si="124"/>
        <v>1.4824233759289633</v>
      </c>
      <c r="R145" s="105">
        <f t="shared" si="125"/>
        <v>0</v>
      </c>
      <c r="S145" s="105">
        <f t="shared" si="126"/>
        <v>0.12724128711086569</v>
      </c>
      <c r="T145" s="105">
        <f t="shared" si="127"/>
        <v>1.583918610028068</v>
      </c>
      <c r="U145" s="105">
        <f t="shared" si="128"/>
        <v>2.6357165374455906</v>
      </c>
      <c r="V145" s="105">
        <f t="shared" si="129"/>
        <v>1.9326608238291241</v>
      </c>
      <c r="W145" s="105">
        <f t="shared" si="130"/>
        <v>1.2779618074595347</v>
      </c>
      <c r="X145" s="105">
        <f t="shared" si="131"/>
        <v>0.50243793870772369</v>
      </c>
      <c r="Y145" s="87">
        <f t="shared" si="110"/>
        <v>6.3144468902537776</v>
      </c>
      <c r="Z145" s="87">
        <f t="shared" si="111"/>
        <v>6.5998425469401525</v>
      </c>
      <c r="AA145" s="87">
        <f t="shared" si="112"/>
        <v>2.8808680309329264</v>
      </c>
      <c r="AB145" s="87">
        <f t="shared" si="113"/>
        <v>1.5022073644664964</v>
      </c>
      <c r="AC145" s="87">
        <f t="shared" si="114"/>
        <v>0</v>
      </c>
      <c r="AD145" s="87">
        <f t="shared" si="115"/>
        <v>0.14562811512723134</v>
      </c>
      <c r="AE145" s="87">
        <f t="shared" si="116"/>
        <v>1.6492598913140228</v>
      </c>
      <c r="AF145" s="87">
        <f t="shared" si="117"/>
        <v>2.8040074765855598</v>
      </c>
      <c r="AG145" s="87">
        <f t="shared" si="118"/>
        <v>1.7871673638964067</v>
      </c>
      <c r="AH145" s="87">
        <f t="shared" si="119"/>
        <v>1.1998391602374499</v>
      </c>
      <c r="AI145" s="87">
        <f t="shared" si="120"/>
        <v>0.47385491815283687</v>
      </c>
      <c r="AJ145" s="87">
        <f t="shared" si="132"/>
        <v>0</v>
      </c>
      <c r="AK145" s="87">
        <f t="shared" si="133"/>
        <v>0</v>
      </c>
      <c r="AL145" s="87">
        <f t="shared" si="134"/>
        <v>25.357121757906864</v>
      </c>
      <c r="AM145" s="270">
        <f t="shared" si="135"/>
        <v>0.11536981022618531</v>
      </c>
      <c r="AN145" s="105">
        <v>0.11943313484322626</v>
      </c>
      <c r="AP145" s="87">
        <v>0.1188200931338661</v>
      </c>
      <c r="AR145" s="87">
        <v>0.11536981022618531</v>
      </c>
      <c r="AT145" s="87">
        <v>0.1202056339330726</v>
      </c>
      <c r="AV145" s="87">
        <v>0.12020563356811365</v>
      </c>
      <c r="AX145" s="87">
        <v>0.1204257231113175</v>
      </c>
      <c r="AZ145" s="87">
        <v>0.11917563003693843</v>
      </c>
      <c r="BB145" s="87">
        <v>0.12020563356824709</v>
      </c>
      <c r="BC145" s="87"/>
      <c r="BD145" s="87">
        <v>0.12020563393307238</v>
      </c>
      <c r="BE145" s="87"/>
      <c r="BF145" s="87">
        <v>0.12020563356824687</v>
      </c>
      <c r="BG145" s="87"/>
      <c r="BH145" s="87">
        <v>0.11943313484322582</v>
      </c>
      <c r="BI145" s="87"/>
      <c r="BJ145" s="87">
        <v>0.10396765492438509</v>
      </c>
      <c r="BK145" s="87"/>
      <c r="BL145" s="87">
        <v>0.11775706908148731</v>
      </c>
      <c r="BM145" s="87"/>
      <c r="BN145" s="87">
        <v>0.11379423191857452</v>
      </c>
      <c r="BO145" s="87"/>
      <c r="BP145" s="87">
        <v>6.3051292002519466E-2</v>
      </c>
      <c r="BQ145" s="87"/>
      <c r="BR145" s="87">
        <v>4.0126250953406384E-2</v>
      </c>
      <c r="BS145" s="87"/>
      <c r="BT145" s="87">
        <v>4.0126250953406384E-2</v>
      </c>
      <c r="BU145" s="87"/>
      <c r="BV145" s="87">
        <v>4.0126250953406384E-2</v>
      </c>
      <c r="BW145" s="87"/>
      <c r="BX145" s="87">
        <v>4.0126250953406384E-2</v>
      </c>
      <c r="BY145" s="87"/>
      <c r="BZ145" s="87">
        <v>3.6951301414807292E-2</v>
      </c>
      <c r="CA145" s="87"/>
      <c r="CB145" s="87">
        <v>3.6951301414807292E-2</v>
      </c>
      <c r="CC145" s="87"/>
      <c r="CD145" s="87">
        <v>6.2458211239596384E-2</v>
      </c>
      <c r="CE145" s="87"/>
      <c r="CF145" s="87"/>
    </row>
    <row r="146" spans="1:84">
      <c r="A146" s="2">
        <v>44286</v>
      </c>
      <c r="B146" s="103">
        <f>'Quarterly Return'!B150-'Adjusted Quarterly Return'!B$7</f>
        <v>0.18370422021466026</v>
      </c>
      <c r="C146" s="103">
        <f>'Quarterly Return'!C150-'Adjusted Quarterly Return'!C$7</f>
        <v>0.19011906647394844</v>
      </c>
      <c r="D146" s="103">
        <f>'Quarterly Return'!D150-'Adjusted Quarterly Return'!D$7</f>
        <v>0.19871477125759926</v>
      </c>
      <c r="E146" s="103">
        <f>'Quarterly Return'!E150-'Adjusted Quarterly Return'!E$7</f>
        <v>0.15760410886878834</v>
      </c>
      <c r="F146" s="103">
        <f>'Quarterly Return'!F150-'Adjusted Quarterly Return'!F$7</f>
        <v>0.22874145375002547</v>
      </c>
      <c r="G146" s="103">
        <f>'Quarterly Return'!G150-'Adjusted Quarterly Return'!G$7</f>
        <v>0.38052409623693562</v>
      </c>
      <c r="H146" s="103">
        <f>'Quarterly Return'!H150-'Adjusted Quarterly Return'!H$7</f>
        <v>0.11240826605076906</v>
      </c>
      <c r="I146" s="103">
        <f>'Quarterly Return'!I150-'Adjusted Quarterly Return'!I$7</f>
        <v>0.10888404608502192</v>
      </c>
      <c r="J146" s="103">
        <f>'Quarterly Return'!J150-'Adjusted Quarterly Return'!J$7</f>
        <v>-9.0118905397305465E-2</v>
      </c>
      <c r="K146" s="103">
        <f>'Quarterly Return'!K150-'Adjusted Quarterly Return'!K$7</f>
        <v>-9.2434259015768058E-2</v>
      </c>
      <c r="L146" s="103">
        <f>'Quarterly Return'!L150-'Adjusted Quarterly Return'!L$7</f>
        <v>-5.7510757340314231E-2</v>
      </c>
      <c r="M146" s="175" t="s">
        <v>220</v>
      </c>
      <c r="N146" s="105">
        <f t="shared" si="121"/>
        <v>6.3144468902537776</v>
      </c>
      <c r="O146" s="105">
        <f t="shared" si="122"/>
        <v>6.5998425469401525</v>
      </c>
      <c r="P146" s="105">
        <f t="shared" si="123"/>
        <v>2.8808680309329264</v>
      </c>
      <c r="Q146" s="105">
        <f t="shared" si="124"/>
        <v>1.5022073644664964</v>
      </c>
      <c r="R146" s="105">
        <f t="shared" si="125"/>
        <v>0</v>
      </c>
      <c r="S146" s="105">
        <f t="shared" si="126"/>
        <v>0.14562811512723134</v>
      </c>
      <c r="T146" s="105">
        <f t="shared" si="127"/>
        <v>1.6492598913140228</v>
      </c>
      <c r="U146" s="105">
        <f t="shared" si="128"/>
        <v>2.8040074765855598</v>
      </c>
      <c r="V146" s="105">
        <f t="shared" si="129"/>
        <v>1.7871673638964067</v>
      </c>
      <c r="W146" s="105">
        <f t="shared" si="130"/>
        <v>1.1998391602374499</v>
      </c>
      <c r="X146" s="105">
        <f t="shared" si="131"/>
        <v>0.47385491815283687</v>
      </c>
      <c r="Y146" s="87">
        <f t="shared" si="110"/>
        <v>7.4744374323147351</v>
      </c>
      <c r="Z146" s="87">
        <f t="shared" si="111"/>
        <v>7.8545984508394611</v>
      </c>
      <c r="AA146" s="87">
        <f t="shared" si="112"/>
        <v>3.4533390627230931</v>
      </c>
      <c r="AB146" s="87">
        <f t="shared" si="113"/>
        <v>1.7389614174793695</v>
      </c>
      <c r="AC146" s="87">
        <f t="shared" si="114"/>
        <v>0</v>
      </c>
      <c r="AD146" s="87">
        <f t="shared" si="115"/>
        <v>0.20104312202270946</v>
      </c>
      <c r="AE146" s="87">
        <f t="shared" si="116"/>
        <v>1.8346503359637119</v>
      </c>
      <c r="AF146" s="87">
        <f t="shared" si="117"/>
        <v>3.1093191558888482</v>
      </c>
      <c r="AG146" s="87">
        <f t="shared" si="118"/>
        <v>1.6261097973002747</v>
      </c>
      <c r="AH146" s="87">
        <f t="shared" si="119"/>
        <v>1.0889329165227997</v>
      </c>
      <c r="AI146" s="87">
        <f t="shared" si="120"/>
        <v>0.44660316294043462</v>
      </c>
      <c r="AJ146" s="87">
        <f t="shared" si="132"/>
        <v>0</v>
      </c>
      <c r="AK146" s="87">
        <f t="shared" si="133"/>
        <v>0</v>
      </c>
      <c r="AL146" s="87">
        <f t="shared" si="134"/>
        <v>28.827994853995438</v>
      </c>
      <c r="AM146" s="270">
        <f t="shared" si="135"/>
        <v>0.13687961627609746</v>
      </c>
      <c r="AN146" s="105">
        <v>0.13441985579406546</v>
      </c>
      <c r="AP146" s="87">
        <v>0.1435157022019069</v>
      </c>
      <c r="AR146" s="87">
        <v>0.13687961627609746</v>
      </c>
      <c r="AT146" s="87">
        <v>0.13437881112949968</v>
      </c>
      <c r="AV146" s="87">
        <v>0.13437881112949945</v>
      </c>
      <c r="AX146" s="87">
        <v>0.14043799693268655</v>
      </c>
      <c r="AZ146" s="87">
        <v>0.13441970622098109</v>
      </c>
      <c r="BB146" s="87">
        <v>0.13437881112949968</v>
      </c>
      <c r="BC146" s="87"/>
      <c r="BD146" s="87">
        <v>0.13437881112949968</v>
      </c>
      <c r="BE146" s="87"/>
      <c r="BF146" s="87">
        <v>0.1343788111294999</v>
      </c>
      <c r="BG146" s="87"/>
      <c r="BH146" s="87">
        <v>0.13441985579406568</v>
      </c>
      <c r="BI146" s="87"/>
      <c r="BJ146" s="87">
        <v>0.12893132959935794</v>
      </c>
      <c r="BK146" s="87"/>
      <c r="BL146" s="87">
        <v>0.15811147154448157</v>
      </c>
      <c r="BM146" s="87"/>
      <c r="BN146" s="87">
        <v>0.16292103236559918</v>
      </c>
      <c r="BO146" s="87"/>
      <c r="BP146" s="87">
        <v>0.10929978673242857</v>
      </c>
      <c r="BQ146" s="87"/>
      <c r="BR146" s="87">
        <v>7.9745101197199908E-2</v>
      </c>
      <c r="BS146" s="87"/>
      <c r="BT146" s="87">
        <v>7.9745101197200352E-2</v>
      </c>
      <c r="BU146" s="87"/>
      <c r="BV146" s="87">
        <v>7.974510119720013E-2</v>
      </c>
      <c r="BW146" s="87"/>
      <c r="BX146" s="87">
        <v>7.974510119720013E-2</v>
      </c>
      <c r="BY146" s="87"/>
      <c r="BZ146" s="87">
        <v>7.5849731975101697E-2</v>
      </c>
      <c r="CA146" s="87"/>
      <c r="CB146" s="87">
        <v>7.5849731975101697E-2</v>
      </c>
      <c r="CC146" s="87"/>
      <c r="CD146" s="87">
        <v>8.3545376218953971E-2</v>
      </c>
      <c r="CE146" s="87"/>
      <c r="CF146" s="87"/>
    </row>
    <row r="147" spans="1:84">
      <c r="A147" s="2">
        <v>44377</v>
      </c>
      <c r="B147" s="103">
        <f>'Quarterly Return'!B151-'Adjusted Quarterly Return'!B$7</f>
        <v>0.20999463841482224</v>
      </c>
      <c r="C147" s="103">
        <f>'Quarterly Return'!C151-'Adjusted Quarterly Return'!C$7</f>
        <v>0.19308512656388993</v>
      </c>
      <c r="D147" s="103">
        <f>'Quarterly Return'!D151-'Adjusted Quarterly Return'!D$7</f>
        <v>7.8998607926972747E-2</v>
      </c>
      <c r="E147" s="103">
        <f>'Quarterly Return'!E151-'Adjusted Quarterly Return'!E$7</f>
        <v>0.22698096536527085</v>
      </c>
      <c r="F147" s="103">
        <f>'Quarterly Return'!F151-'Adjusted Quarterly Return'!F$7</f>
        <v>0.20772201607471402</v>
      </c>
      <c r="G147" s="103">
        <f>'Quarterly Return'!G151-'Adjusted Quarterly Return'!G$7</f>
        <v>0.50804070598956552</v>
      </c>
      <c r="H147" s="103">
        <f>'Quarterly Return'!H151-'Adjusted Quarterly Return'!H$7</f>
        <v>0.15287015621746772</v>
      </c>
      <c r="I147" s="103">
        <f>'Quarterly Return'!I151-'Adjusted Quarterly Return'!I$7</f>
        <v>0.18253172778464669</v>
      </c>
      <c r="J147" s="103">
        <f>'Quarterly Return'!J151-'Adjusted Quarterly Return'!J$7</f>
        <v>-0.11081822984226272</v>
      </c>
      <c r="K147" s="103">
        <f>'Quarterly Return'!K151-'Adjusted Quarterly Return'!K$7</f>
        <v>-0.10396106257591285</v>
      </c>
      <c r="L147" s="103">
        <f>'Quarterly Return'!L151-'Adjusted Quarterly Return'!L$7</f>
        <v>-5.7772440870086192E-2</v>
      </c>
      <c r="M147" s="175" t="s">
        <v>210</v>
      </c>
      <c r="N147" s="105">
        <f t="shared" si="121"/>
        <v>7.504985623048845</v>
      </c>
      <c r="O147" s="105">
        <f t="shared" si="122"/>
        <v>6.3631514306868757</v>
      </c>
      <c r="P147" s="105">
        <f t="shared" si="123"/>
        <v>2.7000788758424661</v>
      </c>
      <c r="Q147" s="105">
        <f t="shared" si="124"/>
        <v>2.9870562773426936</v>
      </c>
      <c r="R147" s="105">
        <f t="shared" si="125"/>
        <v>0</v>
      </c>
      <c r="S147" s="105">
        <f t="shared" si="126"/>
        <v>0.33588100492609718</v>
      </c>
      <c r="T147" s="105">
        <f t="shared" si="127"/>
        <v>1.733038501193892</v>
      </c>
      <c r="U147" s="105">
        <f t="shared" si="128"/>
        <v>3.0272417525582633</v>
      </c>
      <c r="V147" s="105">
        <f t="shared" si="129"/>
        <v>2.1696569360899232</v>
      </c>
      <c r="W147" s="105">
        <f t="shared" si="130"/>
        <v>1.4303445552269398</v>
      </c>
      <c r="X147" s="105">
        <f t="shared" si="131"/>
        <v>0.57655989707990873</v>
      </c>
      <c r="Y147" s="87">
        <f t="shared" si="110"/>
        <v>9.0809923652694273</v>
      </c>
      <c r="Z147" s="87">
        <f t="shared" si="111"/>
        <v>7.5917813300262491</v>
      </c>
      <c r="AA147" s="87">
        <f t="shared" si="112"/>
        <v>2.9133813483270461</v>
      </c>
      <c r="AB147" s="87">
        <f t="shared" si="113"/>
        <v>3.6650611947743301</v>
      </c>
      <c r="AC147" s="87">
        <f t="shared" si="114"/>
        <v>0</v>
      </c>
      <c r="AD147" s="87">
        <f t="shared" si="115"/>
        <v>0.50652222779723632</v>
      </c>
      <c r="AE147" s="87">
        <f t="shared" si="116"/>
        <v>1.9979683676022884</v>
      </c>
      <c r="AF147" s="87">
        <f t="shared" si="117"/>
        <v>3.5798094200745454</v>
      </c>
      <c r="AG147" s="87">
        <f t="shared" si="118"/>
        <v>1.9292193950674505</v>
      </c>
      <c r="AH147" s="87">
        <f t="shared" si="119"/>
        <v>1.2816444154158757</v>
      </c>
      <c r="AI147" s="87">
        <f t="shared" si="120"/>
        <v>0.54325062451779671</v>
      </c>
      <c r="AJ147" s="87">
        <f t="shared" si="132"/>
        <v>4.8567928902677018</v>
      </c>
      <c r="AK147" s="87">
        <f t="shared" si="133"/>
        <v>1.7907581196468344E-2</v>
      </c>
      <c r="AL147" s="87">
        <f t="shared" si="134"/>
        <v>33.07172310767578</v>
      </c>
      <c r="AM147" s="270">
        <f t="shared" si="135"/>
        <v>0.1472085823233098</v>
      </c>
      <c r="AN147" s="105">
        <v>0.14747018364795017</v>
      </c>
      <c r="AP147" s="87">
        <v>0.16259332040712127</v>
      </c>
      <c r="AR147" s="87">
        <v>0.1472085823233098</v>
      </c>
      <c r="AT147" s="87">
        <v>0.15716014945575774</v>
      </c>
      <c r="AV147" s="87">
        <v>0.14747014350138077</v>
      </c>
      <c r="AX147" s="87">
        <v>0.14723935324732218</v>
      </c>
      <c r="AZ147" s="87">
        <v>0.15711843458611052</v>
      </c>
      <c r="BB147" s="87">
        <v>0.15716014945575796</v>
      </c>
      <c r="BC147" s="87"/>
      <c r="BD147" s="87">
        <v>0.15716014945575774</v>
      </c>
      <c r="BE147" s="87"/>
      <c r="BF147" s="87">
        <v>0.15716014945575796</v>
      </c>
      <c r="BG147" s="87"/>
      <c r="BH147" s="87">
        <v>0.14747018364795017</v>
      </c>
      <c r="BI147" s="87"/>
      <c r="BJ147" s="87">
        <v>0.14693724578479395</v>
      </c>
      <c r="BK147" s="87"/>
      <c r="BL147" s="87">
        <v>0.14578594165722558</v>
      </c>
      <c r="BM147" s="87"/>
      <c r="BN147" s="87">
        <v>0.18419127699592885</v>
      </c>
      <c r="BO147" s="87"/>
      <c r="BP147" s="87">
        <v>0.16925942720270415</v>
      </c>
      <c r="BQ147" s="87"/>
      <c r="BR147" s="87">
        <v>0.1184414655196171</v>
      </c>
      <c r="BS147" s="87"/>
      <c r="BT147" s="87">
        <v>0.11844146551961687</v>
      </c>
      <c r="BU147" s="87"/>
      <c r="BV147" s="87">
        <v>0.11844146551961687</v>
      </c>
      <c r="BW147" s="87"/>
      <c r="BX147" s="87">
        <v>0.11844146551961687</v>
      </c>
      <c r="BY147" s="87"/>
      <c r="BZ147" s="87">
        <v>0.11408405585583536</v>
      </c>
      <c r="CA147" s="87"/>
      <c r="CB147" s="87">
        <v>0.11408405585583536</v>
      </c>
      <c r="CC147" s="87"/>
      <c r="CD147" s="87">
        <v>0.11523560990296722</v>
      </c>
      <c r="CE147" s="87"/>
      <c r="CF147" s="87"/>
    </row>
    <row r="148" spans="1:84">
      <c r="A148" s="2">
        <v>44469</v>
      </c>
      <c r="B148" s="103">
        <f>'Quarterly Return'!B152-'Adjusted Quarterly Return'!B$7</f>
        <v>6.4276116716164844E-2</v>
      </c>
      <c r="C148" s="103">
        <f>'Quarterly Return'!C152-'Adjusted Quarterly Return'!C$7</f>
        <v>0.20771514053420098</v>
      </c>
      <c r="D148" s="103">
        <f>'Quarterly Return'!D152-'Adjusted Quarterly Return'!D$7</f>
        <v>-5.9896027820834835E-2</v>
      </c>
      <c r="E148" s="103">
        <f>'Quarterly Return'!E152-'Adjusted Quarterly Return'!E$7</f>
        <v>0.31560900170177947</v>
      </c>
      <c r="F148" s="103">
        <f>'Quarterly Return'!F152-'Adjusted Quarterly Return'!F$7</f>
        <v>0.16229451386952137</v>
      </c>
      <c r="G148" s="103">
        <f>'Quarterly Return'!G152-'Adjusted Quarterly Return'!G$7</f>
        <v>0.42697506592061019</v>
      </c>
      <c r="H148" s="103">
        <f>'Quarterly Return'!H152-'Adjusted Quarterly Return'!H$7</f>
        <v>7.5594632489921959E-2</v>
      </c>
      <c r="I148" s="103">
        <f>'Quarterly Return'!I152-'Adjusted Quarterly Return'!I$7</f>
        <v>0.23112151388899985</v>
      </c>
      <c r="J148" s="103">
        <f>'Quarterly Return'!J152-'Adjusted Quarterly Return'!J$7</f>
        <v>-0.11468580515703983</v>
      </c>
      <c r="K148" s="103">
        <f>'Quarterly Return'!K152-'Adjusted Quarterly Return'!K$7</f>
        <v>-0.11672955996762345</v>
      </c>
      <c r="L148" s="103">
        <f>'Quarterly Return'!L152-'Adjusted Quarterly Return'!L$7</f>
        <v>-5.787602800676854E-2</v>
      </c>
      <c r="M148" s="175" t="s">
        <v>220</v>
      </c>
      <c r="N148" s="105">
        <f t="shared" si="121"/>
        <v>9.0809923652694273</v>
      </c>
      <c r="O148" s="105">
        <f t="shared" si="122"/>
        <v>7.5917813300262491</v>
      </c>
      <c r="P148" s="105">
        <f t="shared" si="123"/>
        <v>2.9133813483270461</v>
      </c>
      <c r="Q148" s="105">
        <f t="shared" si="124"/>
        <v>3.6650611947743301</v>
      </c>
      <c r="R148" s="105">
        <f t="shared" si="125"/>
        <v>0</v>
      </c>
      <c r="S148" s="105">
        <f t="shared" si="126"/>
        <v>0.50652222779723632</v>
      </c>
      <c r="T148" s="105">
        <f t="shared" si="127"/>
        <v>1.9979683676022884</v>
      </c>
      <c r="U148" s="105">
        <f t="shared" si="128"/>
        <v>3.5798094200745454</v>
      </c>
      <c r="V148" s="105">
        <f t="shared" si="129"/>
        <v>1.9292193950674505</v>
      </c>
      <c r="W148" s="105">
        <f t="shared" si="130"/>
        <v>1.2816444154158757</v>
      </c>
      <c r="X148" s="105">
        <f t="shared" si="131"/>
        <v>0.54325062451779671</v>
      </c>
      <c r="Y148" s="87">
        <f t="shared" si="110"/>
        <v>9.6646832904380862</v>
      </c>
      <c r="Z148" s="87">
        <f t="shared" si="111"/>
        <v>9.1687092558975749</v>
      </c>
      <c r="AA148" s="87">
        <f t="shared" si="112"/>
        <v>2.7388813780349479</v>
      </c>
      <c r="AB148" s="87">
        <f t="shared" si="113"/>
        <v>4.821787499632987</v>
      </c>
      <c r="AC148" s="87">
        <f t="shared" si="114"/>
        <v>0</v>
      </c>
      <c r="AD148" s="87">
        <f t="shared" si="115"/>
        <v>0.72279458940121566</v>
      </c>
      <c r="AE148" s="87">
        <f t="shared" si="116"/>
        <v>2.1490040520776725</v>
      </c>
      <c r="AF148" s="87">
        <f t="shared" si="117"/>
        <v>4.4071803926762776</v>
      </c>
      <c r="AG148" s="87">
        <f t="shared" si="118"/>
        <v>1.7079653154195626</v>
      </c>
      <c r="AH148" s="87">
        <f t="shared" si="119"/>
        <v>1.1320386267694185</v>
      </c>
      <c r="AI148" s="87">
        <f t="shared" si="120"/>
        <v>0.51180943615851027</v>
      </c>
      <c r="AJ148" s="87">
        <f t="shared" si="132"/>
        <v>0</v>
      </c>
      <c r="AK148" s="87">
        <f t="shared" si="133"/>
        <v>0</v>
      </c>
      <c r="AL148" s="87">
        <f t="shared" si="134"/>
        <v>37.024853836506246</v>
      </c>
      <c r="AM148" s="270">
        <f t="shared" si="135"/>
        <v>0.11953204603097811</v>
      </c>
      <c r="AN148" s="105">
        <v>0.10749739307855299</v>
      </c>
      <c r="AP148" s="87">
        <v>0.12344447678390447</v>
      </c>
      <c r="AR148" s="87">
        <v>0.11953204603097811</v>
      </c>
      <c r="AT148" s="87">
        <v>0.1073976318115426</v>
      </c>
      <c r="AV148" s="87">
        <v>0.10749739302631833</v>
      </c>
      <c r="AX148" s="87">
        <v>0.119502018264392</v>
      </c>
      <c r="AZ148" s="87">
        <v>0.10739763181154238</v>
      </c>
      <c r="BB148" s="87">
        <v>0.10739763181154238</v>
      </c>
      <c r="BC148" s="87"/>
      <c r="BD148" s="87">
        <v>0.1073976318115426</v>
      </c>
      <c r="BE148" s="87"/>
      <c r="BF148" s="87">
        <v>0.10739763181154238</v>
      </c>
      <c r="BG148" s="87"/>
      <c r="BH148" s="87">
        <v>0.10749739307855299</v>
      </c>
      <c r="BI148" s="87"/>
      <c r="BJ148" s="87">
        <v>0.10749669934901984</v>
      </c>
      <c r="BK148" s="87"/>
      <c r="BL148" s="87">
        <v>0.10749519848416034</v>
      </c>
      <c r="BM148" s="87"/>
      <c r="BN148" s="87">
        <v>0.1054612351346067</v>
      </c>
      <c r="BO148" s="87"/>
      <c r="BP148" s="87">
        <v>0.18555672116194133</v>
      </c>
      <c r="BQ148" s="87"/>
      <c r="BR148" s="87">
        <v>0.1313391837627842</v>
      </c>
      <c r="BS148" s="87"/>
      <c r="BT148" s="87">
        <v>0.13133918376278397</v>
      </c>
      <c r="BU148" s="87"/>
      <c r="BV148" s="87">
        <v>0.1313391837627842</v>
      </c>
      <c r="BW148" s="87"/>
      <c r="BX148" s="87">
        <v>0.1313391837627842</v>
      </c>
      <c r="BY148" s="87"/>
      <c r="BZ148" s="87">
        <v>0.12797956541964473</v>
      </c>
      <c r="CA148" s="87"/>
      <c r="CB148" s="87">
        <v>0.12797956541964473</v>
      </c>
      <c r="CC148" s="87"/>
      <c r="CD148" s="87">
        <v>0.10427009986061475</v>
      </c>
      <c r="CE148" s="87"/>
      <c r="CF148" s="87"/>
    </row>
    <row r="149" spans="1:84">
      <c r="A149" s="2">
        <v>44561</v>
      </c>
      <c r="B149" s="103">
        <f>'Quarterly Return'!B153-'Adjusted Quarterly Return'!B$7</f>
        <v>5.3814080546699228E-2</v>
      </c>
      <c r="C149" s="103">
        <f>'Quarterly Return'!C153-'Adjusted Quarterly Return'!C$7</f>
        <v>3.0967307339482886E-2</v>
      </c>
      <c r="D149" s="103">
        <f>'Quarterly Return'!D153-'Adjusted Quarterly Return'!D$7</f>
        <v>-0.19573156643848447</v>
      </c>
      <c r="E149" s="103">
        <f>'Quarterly Return'!E153-'Adjusted Quarterly Return'!E$7</f>
        <v>0.12612806279930872</v>
      </c>
      <c r="F149" s="103">
        <f>'Quarterly Return'!F153-'Adjusted Quarterly Return'!F$7</f>
        <v>8.6782441936809354E-2</v>
      </c>
      <c r="G149" s="103">
        <f>'Quarterly Return'!G153-'Adjusted Quarterly Return'!G$7</f>
        <v>0.60629043393257787</v>
      </c>
      <c r="H149" s="103">
        <f>'Quarterly Return'!H153-'Adjusted Quarterly Return'!H$7</f>
        <v>1.5674851761628555E-2</v>
      </c>
      <c r="I149" s="103">
        <f>'Quarterly Return'!I153-'Adjusted Quarterly Return'!I$7</f>
        <v>2.851169824546998E-2</v>
      </c>
      <c r="J149" s="103">
        <f>'Quarterly Return'!J153-'Adjusted Quarterly Return'!J$7</f>
        <v>-0.12072331213923668</v>
      </c>
      <c r="K149" s="103">
        <f>'Quarterly Return'!K153-'Adjusted Quarterly Return'!K$7</f>
        <v>-0.10408720047439822</v>
      </c>
      <c r="L149" s="103">
        <f>'Quarterly Return'!L153-'Adjusted Quarterly Return'!L$7</f>
        <v>-5.7907077447441099E-2</v>
      </c>
      <c r="M149" s="175" t="s">
        <v>220</v>
      </c>
      <c r="N149" s="105">
        <f t="shared" si="121"/>
        <v>9.6646832904380862</v>
      </c>
      <c r="O149" s="105">
        <f t="shared" si="122"/>
        <v>9.1687092558975749</v>
      </c>
      <c r="P149" s="105">
        <f t="shared" si="123"/>
        <v>2.7388813780349479</v>
      </c>
      <c r="Q149" s="105">
        <f t="shared" si="124"/>
        <v>4.821787499632987</v>
      </c>
      <c r="R149" s="105">
        <f t="shared" si="125"/>
        <v>0</v>
      </c>
      <c r="S149" s="105">
        <f t="shared" si="126"/>
        <v>0.72279458940121566</v>
      </c>
      <c r="T149" s="105">
        <f t="shared" si="127"/>
        <v>2.1490040520776725</v>
      </c>
      <c r="U149" s="105">
        <f t="shared" si="128"/>
        <v>4.4071803926762776</v>
      </c>
      <c r="V149" s="105">
        <f t="shared" si="129"/>
        <v>1.7079653154195626</v>
      </c>
      <c r="W149" s="105">
        <f t="shared" si="130"/>
        <v>1.1320386267694185</v>
      </c>
      <c r="X149" s="105">
        <f t="shared" si="131"/>
        <v>0.51180943615851027</v>
      </c>
      <c r="Y149" s="87">
        <f t="shared" si="110"/>
        <v>10.184779335488058</v>
      </c>
      <c r="Z149" s="87">
        <f t="shared" si="111"/>
        <v>9.4526394933313167</v>
      </c>
      <c r="AA149" s="87">
        <f t="shared" si="112"/>
        <v>2.2027958356229727</v>
      </c>
      <c r="AB149" s="87">
        <f t="shared" si="113"/>
        <v>5.4299502161916182</v>
      </c>
      <c r="AC149" s="87">
        <f t="shared" si="114"/>
        <v>0</v>
      </c>
      <c r="AD149" s="87">
        <f t="shared" si="115"/>
        <v>1.1610180346533983</v>
      </c>
      <c r="AE149" s="87">
        <f t="shared" si="116"/>
        <v>2.1826893720291292</v>
      </c>
      <c r="AF149" s="87">
        <f t="shared" si="117"/>
        <v>4.5328365901456156</v>
      </c>
      <c r="AG149" s="87">
        <f t="shared" si="118"/>
        <v>1.5017740855231769</v>
      </c>
      <c r="AH149" s="87">
        <f t="shared" si="119"/>
        <v>1.0142078952801075</v>
      </c>
      <c r="AI149" s="87">
        <f t="shared" si="120"/>
        <v>0.48217204750054826</v>
      </c>
      <c r="AJ149" s="87">
        <f t="shared" si="132"/>
        <v>0</v>
      </c>
      <c r="AK149" s="87">
        <f t="shared" si="133"/>
        <v>0</v>
      </c>
      <c r="AL149" s="87">
        <f t="shared" si="134"/>
        <v>38.144862905765933</v>
      </c>
      <c r="AM149" s="270">
        <f t="shared" si="135"/>
        <v>3.0250195563374938E-2</v>
      </c>
      <c r="AN149" s="105">
        <v>1.0701652893714275E-2</v>
      </c>
      <c r="AP149" s="87">
        <v>1.0436915875126962E-2</v>
      </c>
      <c r="AR149" s="87">
        <v>3.0250195563374938E-2</v>
      </c>
      <c r="AT149" s="87">
        <v>2.2298366827534277E-2</v>
      </c>
      <c r="AV149" s="87">
        <v>1.0701652893715163E-2</v>
      </c>
      <c r="AX149" s="87">
        <v>3.025019556337516E-2</v>
      </c>
      <c r="AZ149" s="87">
        <v>2.2298366827534721E-2</v>
      </c>
      <c r="BB149" s="87">
        <v>2.2298366827534721E-2</v>
      </c>
      <c r="BC149" s="87"/>
      <c r="BD149" s="87">
        <v>2.2298366827534499E-2</v>
      </c>
      <c r="BE149" s="87"/>
      <c r="BF149" s="87">
        <v>2.2298366827534943E-2</v>
      </c>
      <c r="BG149" s="87"/>
      <c r="BH149" s="87">
        <v>1.0701652893714275E-2</v>
      </c>
      <c r="BI149" s="87"/>
      <c r="BJ149" s="87">
        <v>1.0701652908247983E-2</v>
      </c>
      <c r="BK149" s="87"/>
      <c r="BL149" s="87">
        <v>1.0701652939691275E-2</v>
      </c>
      <c r="BM149" s="87"/>
      <c r="BN149" s="87">
        <v>1.0701695630043417E-2</v>
      </c>
      <c r="BO149" s="87"/>
      <c r="BP149" s="87">
        <v>2.9687282360054912E-2</v>
      </c>
      <c r="BQ149" s="87"/>
      <c r="BR149" s="87">
        <v>1.4772685293369392E-3</v>
      </c>
      <c r="BS149" s="87"/>
      <c r="BT149" s="87">
        <v>1.4772685293371612E-3</v>
      </c>
      <c r="BU149" s="87"/>
      <c r="BV149" s="87">
        <v>1.4772685293371612E-3</v>
      </c>
      <c r="BW149" s="87"/>
      <c r="BX149" s="87">
        <v>1.4772685293371612E-3</v>
      </c>
      <c r="BY149" s="87"/>
      <c r="BZ149" s="87">
        <v>6.8272029474236717E-7</v>
      </c>
      <c r="CA149" s="87"/>
      <c r="CB149" s="87">
        <v>6.8272029474236717E-7</v>
      </c>
      <c r="CC149" s="87"/>
      <c r="CD149" s="87">
        <v>6.2460627022682402E-3</v>
      </c>
      <c r="CE149" s="87"/>
      <c r="CF149" s="87"/>
    </row>
    <row r="150" spans="1:84">
      <c r="A150" s="2">
        <v>44651</v>
      </c>
      <c r="B150" s="103">
        <f>'Quarterly Return'!B154-'Adjusted Quarterly Return'!B$7</f>
        <v>-0.14807308183748868</v>
      </c>
      <c r="C150" s="103">
        <f>'Quarterly Return'!C154-'Adjusted Quarterly Return'!C$7</f>
        <v>-0.15124496366982493</v>
      </c>
      <c r="D150" s="103">
        <f>'Quarterly Return'!D154-'Adjusted Quarterly Return'!D$7</f>
        <v>-0.27878057694986347</v>
      </c>
      <c r="E150" s="103">
        <f>'Quarterly Return'!E154-'Adjusted Quarterly Return'!E$7</f>
        <v>-0.10620367242474719</v>
      </c>
      <c r="F150" s="103">
        <f>'Quarterly Return'!F154-'Adjusted Quarterly Return'!F$7</f>
        <v>-0.20183816658696513</v>
      </c>
      <c r="G150" s="103">
        <f>'Quarterly Return'!G154-'Adjusted Quarterly Return'!G$7</f>
        <v>0.52090785524890837</v>
      </c>
      <c r="H150" s="103">
        <f>'Quarterly Return'!H154-'Adjusted Quarterly Return'!H$7</f>
        <v>-4.6007503290648816E-2</v>
      </c>
      <c r="I150" s="103">
        <f>'Quarterly Return'!I154-'Adjusted Quarterly Return'!I$7</f>
        <v>-5.8322105499853588E-2</v>
      </c>
      <c r="J150" s="103">
        <f>'Quarterly Return'!J154-'Adjusted Quarterly Return'!J$7</f>
        <v>-0.11567782828296655</v>
      </c>
      <c r="K150" s="103">
        <f>'Quarterly Return'!K154-'Adjusted Quarterly Return'!K$7</f>
        <v>-9.2437271895587578E-2</v>
      </c>
      <c r="L150" s="103">
        <f>'Quarterly Return'!L154-'Adjusted Quarterly Return'!L$7</f>
        <v>-5.6622601530879099E-2</v>
      </c>
      <c r="M150" s="175" t="s">
        <v>220</v>
      </c>
      <c r="N150" s="105">
        <f t="shared" si="121"/>
        <v>10.184779335488058</v>
      </c>
      <c r="O150" s="105">
        <f t="shared" si="122"/>
        <v>9.4526394933313167</v>
      </c>
      <c r="P150" s="105">
        <f t="shared" si="123"/>
        <v>2.2027958356229727</v>
      </c>
      <c r="Q150" s="105">
        <f t="shared" si="124"/>
        <v>5.4299502161916182</v>
      </c>
      <c r="R150" s="105">
        <f t="shared" si="125"/>
        <v>0</v>
      </c>
      <c r="S150" s="105">
        <f t="shared" si="126"/>
        <v>1.1610180346533983</v>
      </c>
      <c r="T150" s="105">
        <f t="shared" si="127"/>
        <v>2.1826893720291292</v>
      </c>
      <c r="U150" s="105">
        <f t="shared" si="128"/>
        <v>4.5328365901456156</v>
      </c>
      <c r="V150" s="105">
        <f t="shared" si="129"/>
        <v>1.5017740855231769</v>
      </c>
      <c r="W150" s="105">
        <f t="shared" si="130"/>
        <v>1.0142078952801075</v>
      </c>
      <c r="X150" s="105">
        <f t="shared" si="131"/>
        <v>0.48217204750054826</v>
      </c>
      <c r="Y150" s="87">
        <f t="shared" si="110"/>
        <v>8.6766876714475707</v>
      </c>
      <c r="Z150" s="87">
        <f t="shared" si="111"/>
        <v>8.0229753765784686</v>
      </c>
      <c r="AA150" s="87">
        <f t="shared" si="112"/>
        <v>1.5886991416652436</v>
      </c>
      <c r="AB150" s="87">
        <f t="shared" si="113"/>
        <v>4.8532695621485189</v>
      </c>
      <c r="AC150" s="87">
        <f t="shared" si="114"/>
        <v>0</v>
      </c>
      <c r="AD150" s="87">
        <f t="shared" si="115"/>
        <v>1.7658014489900027</v>
      </c>
      <c r="AE150" s="87">
        <f t="shared" si="116"/>
        <v>2.0822692835630345</v>
      </c>
      <c r="AF150" s="87">
        <f t="shared" si="117"/>
        <v>4.2684720163215459</v>
      </c>
      <c r="AG150" s="87">
        <f t="shared" si="118"/>
        <v>1.3280521207382177</v>
      </c>
      <c r="AH150" s="87">
        <f t="shared" si="119"/>
        <v>0.9204572843054486</v>
      </c>
      <c r="AI150" s="87">
        <f t="shared" si="120"/>
        <v>0.45487021178559661</v>
      </c>
      <c r="AJ150" s="87">
        <f t="shared" si="132"/>
        <v>0</v>
      </c>
      <c r="AK150" s="87">
        <f t="shared" si="133"/>
        <v>0</v>
      </c>
      <c r="AL150" s="87">
        <f t="shared" si="134"/>
        <v>33.961554117543656</v>
      </c>
      <c r="AM150" s="270">
        <f t="shared" si="135"/>
        <v>-0.10966899523421625</v>
      </c>
      <c r="AN150" s="105">
        <v>-0.12667518538354383</v>
      </c>
      <c r="AP150" s="87">
        <v>-0.11864939972541666</v>
      </c>
      <c r="AR150" s="87">
        <v>-0.10966899523421625</v>
      </c>
      <c r="AT150" s="87">
        <v>-0.11405809296170222</v>
      </c>
      <c r="AV150" s="87">
        <v>-0.12667518538354361</v>
      </c>
      <c r="AX150" s="87">
        <v>-0.10966899523421691</v>
      </c>
      <c r="AZ150" s="87">
        <v>-0.11405809296170233</v>
      </c>
      <c r="BB150" s="87">
        <v>-0.11405809296170233</v>
      </c>
      <c r="BC150" s="87"/>
      <c r="BD150" s="87">
        <v>-0.11405809296170222</v>
      </c>
      <c r="BE150" s="87"/>
      <c r="BF150" s="87">
        <v>-0.11405809296170244</v>
      </c>
      <c r="BG150" s="87"/>
      <c r="BH150" s="87">
        <v>-0.12667518538354361</v>
      </c>
      <c r="BI150" s="87"/>
      <c r="BJ150" s="87">
        <v>-0.12667518538352207</v>
      </c>
      <c r="BK150" s="87"/>
      <c r="BL150" s="87">
        <v>-0.12667518538347577</v>
      </c>
      <c r="BM150" s="87"/>
      <c r="BN150" s="87">
        <v>-0.11888029257633925</v>
      </c>
      <c r="BO150" s="87"/>
      <c r="BP150" s="87">
        <v>-7.0197187344788747E-2</v>
      </c>
      <c r="BQ150" s="87"/>
      <c r="BR150" s="87">
        <v>-8.5077166455296283E-2</v>
      </c>
      <c r="BS150" s="87"/>
      <c r="BT150" s="87">
        <v>-8.5077166455296171E-2</v>
      </c>
      <c r="BU150" s="87"/>
      <c r="BV150" s="87">
        <v>-8.507716645529606E-2</v>
      </c>
      <c r="BW150" s="87"/>
      <c r="BX150" s="87">
        <v>-8.507716645529606E-2</v>
      </c>
      <c r="BY150" s="87"/>
      <c r="BZ150" s="87">
        <v>-8.5077805570352716E-2</v>
      </c>
      <c r="CA150" s="87"/>
      <c r="CB150" s="87">
        <v>-8.5077805570352716E-2</v>
      </c>
      <c r="CC150" s="87"/>
      <c r="CD150" s="87">
        <v>-0.10873957577810622</v>
      </c>
      <c r="CE150" s="87"/>
      <c r="CF150" s="87"/>
    </row>
    <row r="151" spans="1:84">
      <c r="A151" s="2">
        <v>44742</v>
      </c>
      <c r="B151" s="103">
        <f>'Quarterly Return'!B155-'Adjusted Quarterly Return'!B$7</f>
        <v>-0.15794478619044949</v>
      </c>
      <c r="C151" s="103">
        <f>'Quarterly Return'!C155-'Adjusted Quarterly Return'!C$7</f>
        <v>-0.18358770190109325</v>
      </c>
      <c r="D151" s="103">
        <f>'Quarterly Return'!D155-'Adjusted Quarterly Return'!D$7</f>
        <v>-0.28650486831582145</v>
      </c>
      <c r="E151" s="103">
        <f>'Quarterly Return'!E155-'Adjusted Quarterly Return'!E$7</f>
        <v>-0.18903906297410084</v>
      </c>
      <c r="F151" s="103">
        <f>'Quarterly Return'!F155-'Adjusted Quarterly Return'!F$7</f>
        <v>-0.29514239270033221</v>
      </c>
      <c r="G151" s="103">
        <f>'Quarterly Return'!G155-'Adjusted Quarterly Return'!G$7</f>
        <v>0.32638511389908076</v>
      </c>
      <c r="H151" s="103">
        <f>'Quarterly Return'!H155-'Adjusted Quarterly Return'!H$7</f>
        <v>-9.8259468961422985E-2</v>
      </c>
      <c r="I151" s="103">
        <f>'Quarterly Return'!I155-'Adjusted Quarterly Return'!I$7</f>
        <v>-0.10429236668929706</v>
      </c>
      <c r="J151" s="103">
        <f>'Quarterly Return'!J155-'Adjusted Quarterly Return'!J$7</f>
        <v>-0.10281216940275614</v>
      </c>
      <c r="K151" s="103">
        <f>'Quarterly Return'!K155-'Adjusted Quarterly Return'!K$7</f>
        <v>-8.5002688484638197E-2</v>
      </c>
      <c r="L151" s="103">
        <f>'Quarterly Return'!L155-'Adjusted Quarterly Return'!L$7</f>
        <v>-5.2476685494254702E-2</v>
      </c>
      <c r="M151" s="175" t="s">
        <v>210</v>
      </c>
      <c r="N151" s="105">
        <f t="shared" si="121"/>
        <v>8.8414396033942335</v>
      </c>
      <c r="O151" s="105">
        <f t="shared" si="122"/>
        <v>7.4962727295425049</v>
      </c>
      <c r="P151" s="105">
        <f t="shared" si="123"/>
        <v>3.1808967404075719</v>
      </c>
      <c r="Q151" s="105">
        <f t="shared" si="124"/>
        <v>3.5189777828430038</v>
      </c>
      <c r="R151" s="105">
        <f t="shared" si="125"/>
        <v>0</v>
      </c>
      <c r="S151" s="105">
        <f t="shared" si="126"/>
        <v>0.39569317892644307</v>
      </c>
      <c r="T151" s="105">
        <f t="shared" si="127"/>
        <v>2.0416501787298547</v>
      </c>
      <c r="U151" s="105">
        <f t="shared" si="128"/>
        <v>3.5663193061846323</v>
      </c>
      <c r="V151" s="105">
        <f t="shared" si="129"/>
        <v>2.5560196546694423</v>
      </c>
      <c r="W151" s="105">
        <f t="shared" si="130"/>
        <v>1.685053860495646</v>
      </c>
      <c r="X151" s="105">
        <f t="shared" si="131"/>
        <v>0.67923108235087315</v>
      </c>
      <c r="Y151" s="87">
        <f t="shared" si="110"/>
        <v>7.4449803156203584</v>
      </c>
      <c r="Z151" s="87">
        <f t="shared" si="111"/>
        <v>6.1200492463019609</v>
      </c>
      <c r="AA151" s="87">
        <f t="shared" si="112"/>
        <v>2.2695543386708747</v>
      </c>
      <c r="AB151" s="87">
        <f t="shared" si="113"/>
        <v>2.8537535201476838</v>
      </c>
      <c r="AC151" s="87">
        <f t="shared" si="114"/>
        <v>0</v>
      </c>
      <c r="AD151" s="87">
        <f t="shared" si="115"/>
        <v>0.52484154219943957</v>
      </c>
      <c r="AE151" s="87">
        <f t="shared" si="116"/>
        <v>1.8410387163628648</v>
      </c>
      <c r="AF151" s="87">
        <f t="shared" si="117"/>
        <v>3.194379425372905</v>
      </c>
      <c r="AG151" s="87">
        <f t="shared" si="118"/>
        <v>2.2932297289367933</v>
      </c>
      <c r="AH151" s="87">
        <f t="shared" si="119"/>
        <v>1.5418197521120975</v>
      </c>
      <c r="AI151" s="87">
        <f t="shared" si="120"/>
        <v>0.6435872864644242</v>
      </c>
      <c r="AJ151" s="87">
        <f t="shared" si="132"/>
        <v>7.9477490227508207</v>
      </c>
      <c r="AK151" s="87">
        <f t="shared" si="133"/>
        <v>2.6661683380385784E-2</v>
      </c>
      <c r="AL151" s="87">
        <f t="shared" si="134"/>
        <v>28.700572188809016</v>
      </c>
      <c r="AM151" s="270">
        <f t="shared" si="135"/>
        <v>-0.15490992875431908</v>
      </c>
      <c r="AN151" s="105">
        <v>-0.15447047095884026</v>
      </c>
      <c r="AP151" s="87">
        <v>-0.1404466040811887</v>
      </c>
      <c r="AR151" s="87">
        <v>-0.15490992875431908</v>
      </c>
      <c r="AT151" s="87">
        <v>-0.13746821273798249</v>
      </c>
      <c r="AV151" s="87">
        <v>-0.14625677524919967</v>
      </c>
      <c r="AX151" s="87">
        <v>-0.13332948498677555</v>
      </c>
      <c r="AZ151" s="87">
        <v>-0.13746821273798271</v>
      </c>
      <c r="BB151" s="87">
        <v>-0.13746821273798271</v>
      </c>
      <c r="BC151" s="87"/>
      <c r="BD151" s="87">
        <v>-0.13746821273798271</v>
      </c>
      <c r="BE151" s="87"/>
      <c r="BF151" s="87">
        <v>-0.15480518245405039</v>
      </c>
      <c r="BG151" s="87"/>
      <c r="BH151" s="87">
        <v>-0.15447047095884037</v>
      </c>
      <c r="BI151" s="87"/>
      <c r="BJ151" s="87">
        <v>-0.14625677524922065</v>
      </c>
      <c r="BK151" s="87"/>
      <c r="BL151" s="87">
        <v>-0.14625677524926584</v>
      </c>
      <c r="BM151" s="87"/>
      <c r="BN151" s="87">
        <v>-0.14044660408118848</v>
      </c>
      <c r="BO151" s="87"/>
      <c r="BP151" s="87">
        <v>-0.11429954378797647</v>
      </c>
      <c r="BQ151" s="87"/>
      <c r="BR151" s="87">
        <v>-0.12197356538543858</v>
      </c>
      <c r="BS151" s="87"/>
      <c r="BT151" s="87">
        <v>-0.12197356538543869</v>
      </c>
      <c r="BU151" s="87"/>
      <c r="BV151" s="87">
        <v>-0.12197356538543869</v>
      </c>
      <c r="BW151" s="87"/>
      <c r="BX151" s="87">
        <v>-0.12197356538543869</v>
      </c>
      <c r="BY151" s="87"/>
      <c r="BZ151" s="87">
        <v>-0.12157494974107097</v>
      </c>
      <c r="CA151" s="87"/>
      <c r="CB151" s="87">
        <v>-0.12157494974107097</v>
      </c>
      <c r="CC151" s="87"/>
      <c r="CD151" s="87">
        <v>-0.1354528623821436</v>
      </c>
      <c r="CE151" s="87"/>
      <c r="CF151" s="87"/>
    </row>
    <row r="152" spans="1:84">
      <c r="A152" s="2">
        <v>44834</v>
      </c>
      <c r="B152" s="103">
        <f>'Quarterly Return'!B156-'Adjusted Quarterly Return'!B$7</f>
        <v>-8.1566211762110874E-2</v>
      </c>
      <c r="C152" s="103">
        <f>'Quarterly Return'!C156-'Adjusted Quarterly Return'!C$7</f>
        <v>-0.20881771771763463</v>
      </c>
      <c r="D152" s="103">
        <f>'Quarterly Return'!D156-'Adjusted Quarterly Return'!D$7</f>
        <v>-0.23712164647743786</v>
      </c>
      <c r="E152" s="103">
        <f>'Quarterly Return'!E156-'Adjusted Quarterly Return'!E$7</f>
        <v>-0.27156702706772468</v>
      </c>
      <c r="F152" s="103">
        <f>'Quarterly Return'!F156-'Adjusted Quarterly Return'!F$7</f>
        <v>-0.28725996308578322</v>
      </c>
      <c r="G152" s="103">
        <f>'Quarterly Return'!G156-'Adjusted Quarterly Return'!G$7</f>
        <v>0.28804729121207062</v>
      </c>
      <c r="H152" s="103">
        <f>'Quarterly Return'!H156-'Adjusted Quarterly Return'!H$7</f>
        <v>-0.11336477232298767</v>
      </c>
      <c r="I152" s="103">
        <f>'Quarterly Return'!I156-'Adjusted Quarterly Return'!I$7</f>
        <v>-0.26175928869086118</v>
      </c>
      <c r="J152" s="103">
        <f>'Quarterly Return'!J156-'Adjusted Quarterly Return'!J$7</f>
        <v>-0.10501280185979264</v>
      </c>
      <c r="K152" s="103">
        <f>'Quarterly Return'!K156-'Adjusted Quarterly Return'!K$7</f>
        <v>-8.6966660873651E-2</v>
      </c>
      <c r="L152" s="103">
        <f>'Quarterly Return'!L156-'Adjusted Quarterly Return'!L$7</f>
        <v>-4.5783208227860903E-2</v>
      </c>
      <c r="M152" s="175" t="s">
        <v>220</v>
      </c>
      <c r="N152" s="105">
        <f t="shared" si="121"/>
        <v>7.4449803156203584</v>
      </c>
      <c r="O152" s="105">
        <f t="shared" si="122"/>
        <v>6.1200492463019609</v>
      </c>
      <c r="P152" s="105">
        <f t="shared" si="123"/>
        <v>2.2695543386708747</v>
      </c>
      <c r="Q152" s="105">
        <f t="shared" si="124"/>
        <v>2.8537535201476838</v>
      </c>
      <c r="R152" s="105">
        <f t="shared" si="125"/>
        <v>0</v>
      </c>
      <c r="S152" s="105">
        <f t="shared" si="126"/>
        <v>0.52484154219943957</v>
      </c>
      <c r="T152" s="105">
        <f t="shared" si="127"/>
        <v>1.8410387163628648</v>
      </c>
      <c r="U152" s="105">
        <f t="shared" si="128"/>
        <v>3.194379425372905</v>
      </c>
      <c r="V152" s="105">
        <f t="shared" si="129"/>
        <v>2.2932297289367933</v>
      </c>
      <c r="W152" s="105">
        <f t="shared" si="130"/>
        <v>1.5418197521120975</v>
      </c>
      <c r="X152" s="105">
        <f t="shared" si="131"/>
        <v>0.6435872864644242</v>
      </c>
      <c r="Y152" s="87">
        <f t="shared" si="110"/>
        <v>6.8377214746317216</v>
      </c>
      <c r="Z152" s="87">
        <f t="shared" si="111"/>
        <v>4.8420745303696551</v>
      </c>
      <c r="AA152" s="87">
        <f t="shared" si="112"/>
        <v>1.7313938771152244</v>
      </c>
      <c r="AB152" s="87">
        <f t="shared" si="113"/>
        <v>2.0787681606971233</v>
      </c>
      <c r="AC152" s="87">
        <f t="shared" si="114"/>
        <v>0</v>
      </c>
      <c r="AD152" s="87">
        <f t="shared" si="115"/>
        <v>0.6760207267455538</v>
      </c>
      <c r="AE152" s="87">
        <f t="shared" si="116"/>
        <v>1.6323297814445832</v>
      </c>
      <c r="AF152" s="87">
        <f t="shared" si="117"/>
        <v>2.3582209391785716</v>
      </c>
      <c r="AG152" s="87">
        <f t="shared" si="118"/>
        <v>2.0524112497929679</v>
      </c>
      <c r="AH152" s="87">
        <f t="shared" si="119"/>
        <v>1.407732836601868</v>
      </c>
      <c r="AI152" s="87">
        <f t="shared" si="120"/>
        <v>0.61412179571541958</v>
      </c>
      <c r="AJ152" s="87">
        <f t="shared" si="132"/>
        <v>0</v>
      </c>
      <c r="AK152" s="87">
        <f t="shared" si="133"/>
        <v>0</v>
      </c>
      <c r="AL152" s="87">
        <f t="shared" si="134"/>
        <v>24.23079537229269</v>
      </c>
      <c r="AM152" s="270">
        <f t="shared" si="135"/>
        <v>-0.1557382475551895</v>
      </c>
      <c r="AN152" s="105">
        <v>-0.16209397088603905</v>
      </c>
      <c r="AP152" s="87">
        <v>-0.14312835674815749</v>
      </c>
      <c r="AR152" s="87">
        <v>-0.1557382475551895</v>
      </c>
      <c r="AT152" s="87">
        <v>-0.16248256251523219</v>
      </c>
      <c r="AV152" s="87">
        <v>-0.15014306378149567</v>
      </c>
      <c r="AX152" s="87">
        <v>-0.1378849819134087</v>
      </c>
      <c r="AZ152" s="87">
        <v>-0.1437969458956877</v>
      </c>
      <c r="BB152" s="87">
        <v>-0.16248256251523208</v>
      </c>
      <c r="BC152" s="87"/>
      <c r="BD152" s="87">
        <v>-0.16248256251523219</v>
      </c>
      <c r="BE152" s="87"/>
      <c r="BF152" s="87">
        <v>-0.15584287821925791</v>
      </c>
      <c r="BG152" s="87"/>
      <c r="BH152" s="87">
        <v>-0.15617704643304442</v>
      </c>
      <c r="BI152" s="87"/>
      <c r="BJ152" s="87">
        <v>-0.15014306378149544</v>
      </c>
      <c r="BK152" s="87"/>
      <c r="BL152" s="87">
        <v>-0.15014306378149544</v>
      </c>
      <c r="BM152" s="87"/>
      <c r="BN152" s="87">
        <v>-0.14312835674815738</v>
      </c>
      <c r="BO152" s="87"/>
      <c r="BP152" s="87">
        <v>-0.22388830815931859</v>
      </c>
      <c r="BQ152" s="87"/>
      <c r="BR152" s="87">
        <v>-0.21639000359024896</v>
      </c>
      <c r="BS152" s="87"/>
      <c r="BT152" s="87">
        <v>-0.21639000359024907</v>
      </c>
      <c r="BU152" s="87"/>
      <c r="BV152" s="87">
        <v>-0.21639000359024918</v>
      </c>
      <c r="BW152" s="87"/>
      <c r="BX152" s="87">
        <v>-0.21639000359024918</v>
      </c>
      <c r="BY152" s="87"/>
      <c r="BZ152" s="87">
        <v>-0.21550466591838457</v>
      </c>
      <c r="CA152" s="87"/>
      <c r="CB152" s="87">
        <v>-0.21550466591838457</v>
      </c>
      <c r="CC152" s="87"/>
      <c r="CD152" s="87">
        <v>-0.18153985695768637</v>
      </c>
      <c r="CE152" s="87"/>
      <c r="CF152" s="87"/>
    </row>
    <row r="153" spans="1:84">
      <c r="A153" s="2">
        <v>44925</v>
      </c>
      <c r="B153" s="103">
        <f>'Quarterly Return'!B157-'Adjusted Quarterly Return'!B$7</f>
        <v>-7.9288518374244332E-2</v>
      </c>
      <c r="C153" s="103">
        <f>'Quarterly Return'!C157-'Adjusted Quarterly Return'!C$7</f>
        <v>-4.2885784132755511E-2</v>
      </c>
      <c r="D153" s="103">
        <f>'Quarterly Return'!D157-'Adjusted Quarterly Return'!D$7</f>
        <v>-9.1907875768622388E-2</v>
      </c>
      <c r="E153" s="103">
        <f>'Quarterly Return'!E157-'Adjusted Quarterly Return'!E$7</f>
        <v>-0.18721764812532421</v>
      </c>
      <c r="F153" s="103">
        <f>'Quarterly Return'!F157-'Adjusted Quarterly Return'!F$7</f>
        <v>-0.2353211928701277</v>
      </c>
      <c r="G153" s="103">
        <f>'Quarterly Return'!G157-'Adjusted Quarterly Return'!G$7</f>
        <v>-5.3991106152612586E-2</v>
      </c>
      <c r="H153" s="103">
        <f>'Quarterly Return'!H157-'Adjusted Quarterly Return'!H$7</f>
        <v>-6.4892244813613192E-2</v>
      </c>
      <c r="I153" s="103">
        <f>'Quarterly Return'!I157-'Adjusted Quarterly Return'!I$7</f>
        <v>1.8095105872478673E-2</v>
      </c>
      <c r="J153" s="103">
        <f>'Quarterly Return'!J157-'Adjusted Quarterly Return'!J$7</f>
        <v>-0.10305664452292371</v>
      </c>
      <c r="K153" s="103">
        <f>'Quarterly Return'!K157-'Adjusted Quarterly Return'!K$7</f>
        <v>-8.3794682047151112E-2</v>
      </c>
      <c r="L153" s="103">
        <f>'Quarterly Return'!L157-'Adjusted Quarterly Return'!L$7</f>
        <v>-3.738226634410928E-2</v>
      </c>
      <c r="M153" s="175" t="s">
        <v>220</v>
      </c>
      <c r="N153" s="105">
        <f t="shared" si="121"/>
        <v>6.8377214746317216</v>
      </c>
      <c r="O153" s="105">
        <f t="shared" si="122"/>
        <v>4.8420745303696551</v>
      </c>
      <c r="P153" s="105">
        <f t="shared" si="123"/>
        <v>1.7313938771152244</v>
      </c>
      <c r="Q153" s="105">
        <f t="shared" si="124"/>
        <v>2.0787681606971233</v>
      </c>
      <c r="R153" s="105">
        <f t="shared" si="125"/>
        <v>0</v>
      </c>
      <c r="S153" s="105">
        <f t="shared" si="126"/>
        <v>0.6760207267455538</v>
      </c>
      <c r="T153" s="105">
        <f t="shared" si="127"/>
        <v>1.6323297814445832</v>
      </c>
      <c r="U153" s="105">
        <f t="shared" si="128"/>
        <v>2.3582209391785716</v>
      </c>
      <c r="V153" s="105">
        <f t="shared" si="129"/>
        <v>2.0524112497929679</v>
      </c>
      <c r="W153" s="105">
        <f t="shared" si="130"/>
        <v>1.407732836601868</v>
      </c>
      <c r="X153" s="105">
        <f t="shared" si="131"/>
        <v>0.61412179571541958</v>
      </c>
      <c r="Y153" s="87">
        <f t="shared" si="110"/>
        <v>6.2955686698524191</v>
      </c>
      <c r="Z153" s="87">
        <f t="shared" si="111"/>
        <v>4.6344183673055088</v>
      </c>
      <c r="AA153" s="87">
        <f t="shared" si="112"/>
        <v>1.5722651437507649</v>
      </c>
      <c r="AB153" s="87">
        <f t="shared" si="113"/>
        <v>1.6895860746536018</v>
      </c>
      <c r="AC153" s="87">
        <f t="shared" si="114"/>
        <v>0</v>
      </c>
      <c r="AD153" s="87">
        <f t="shared" si="115"/>
        <v>0.63952161992646828</v>
      </c>
      <c r="AE153" s="87">
        <f t="shared" si="116"/>
        <v>1.5264042376505296</v>
      </c>
      <c r="AF153" s="87">
        <f t="shared" si="117"/>
        <v>2.4008931967437039</v>
      </c>
      <c r="AG153" s="87">
        <f t="shared" si="118"/>
        <v>1.8408966332082044</v>
      </c>
      <c r="AH153" s="87">
        <f t="shared" si="119"/>
        <v>1.2897723111514803</v>
      </c>
      <c r="AI153" s="87">
        <f t="shared" si="120"/>
        <v>0.59116453118026313</v>
      </c>
      <c r="AJ153" s="87">
        <f t="shared" si="132"/>
        <v>0</v>
      </c>
      <c r="AK153" s="87">
        <f t="shared" si="133"/>
        <v>0</v>
      </c>
      <c r="AL153" s="87">
        <f t="shared" si="134"/>
        <v>22.480490785422944</v>
      </c>
      <c r="AM153" s="270">
        <f t="shared" si="135"/>
        <v>-7.223471454309649E-2</v>
      </c>
      <c r="AN153" s="105">
        <v>-7.3841019363944271E-2</v>
      </c>
      <c r="AP153" s="87">
        <v>-7.4080818071275201E-2</v>
      </c>
      <c r="AR153" s="87">
        <v>-7.223471454309649E-2</v>
      </c>
      <c r="AT153" s="87">
        <v>-7.3841074828927433E-2</v>
      </c>
      <c r="AV153" s="87">
        <v>-7.1231505777185511E-2</v>
      </c>
      <c r="AX153" s="87">
        <v>-7.0150366526112284E-2</v>
      </c>
      <c r="AZ153" s="87">
        <v>-7.0597742537459207E-2</v>
      </c>
      <c r="BB153" s="87">
        <v>-7.3841074828927433E-2</v>
      </c>
      <c r="BC153" s="87"/>
      <c r="BD153" s="87">
        <v>-7.3841074828927322E-2</v>
      </c>
      <c r="BE153" s="87"/>
      <c r="BF153" s="87">
        <v>-7.394948098159404E-2</v>
      </c>
      <c r="BG153" s="87"/>
      <c r="BH153" s="87">
        <v>-7.3949480981594151E-2</v>
      </c>
      <c r="BI153" s="87"/>
      <c r="BJ153" s="87">
        <v>-7.1231505777185844E-2</v>
      </c>
      <c r="BK153" s="87"/>
      <c r="BL153" s="87">
        <v>-7.1231505777185733E-2</v>
      </c>
      <c r="BM153" s="87"/>
      <c r="BN153" s="87">
        <v>-7.1095911190867889E-2</v>
      </c>
      <c r="BO153" s="87"/>
      <c r="BP153" s="87">
        <v>-1.7651111586662993E-2</v>
      </c>
      <c r="BQ153" s="87"/>
      <c r="BR153" s="87">
        <v>-3.1703186220819246E-2</v>
      </c>
      <c r="BS153" s="87"/>
      <c r="BT153" s="87">
        <v>-3.1703186220819468E-2</v>
      </c>
      <c r="BU153" s="87"/>
      <c r="BV153" s="87">
        <v>-3.1703186220819357E-2</v>
      </c>
      <c r="BW153" s="87"/>
      <c r="BX153" s="87">
        <v>-3.1703186220819357E-2</v>
      </c>
      <c r="BY153" s="87"/>
      <c r="BZ153" s="87">
        <v>-3.2276263527600046E-2</v>
      </c>
      <c r="CA153" s="87"/>
      <c r="CB153" s="87">
        <v>-3.2276263527600046E-2</v>
      </c>
      <c r="CC153" s="87"/>
      <c r="CD153" s="87">
        <v>-4.7639483084917167E-2</v>
      </c>
      <c r="CE153" s="87"/>
      <c r="CF153" s="87"/>
    </row>
    <row r="154" spans="1:84">
      <c r="A154" s="2">
        <v>45016</v>
      </c>
      <c r="B154" s="103">
        <f>'Quarterly Return'!B158-'Adjusted Quarterly Return'!B$7</f>
        <v>5.1424475984987228E-2</v>
      </c>
      <c r="C154" s="103">
        <f>'Quarterly Return'!C158-'Adjusted Quarterly Return'!C$7</f>
        <v>0.13987123913307647</v>
      </c>
      <c r="D154" s="103">
        <f>'Quarterly Return'!D158-'Adjusted Quarterly Return'!D$7</f>
        <v>-4.16937321700738E-2</v>
      </c>
      <c r="E154" s="103">
        <f>'Quarterly Return'!E158-'Adjusted Quarterly Return'!E$7</f>
        <v>-7.7463871078631882E-2</v>
      </c>
      <c r="F154" s="103">
        <f>'Quarterly Return'!F158-'Adjusted Quarterly Return'!F$7</f>
        <v>-2.0140302076885927E-2</v>
      </c>
      <c r="G154" s="103">
        <f>'Quarterly Return'!G158-'Adjusted Quarterly Return'!G$7</f>
        <v>-0.17646891048658209</v>
      </c>
      <c r="H154" s="103">
        <f>'Quarterly Return'!H158-'Adjusted Quarterly Return'!H$7</f>
        <v>-6.3236646703862059E-2</v>
      </c>
      <c r="I154" s="103">
        <f>'Quarterly Return'!I158-'Adjusted Quarterly Return'!I$7</f>
        <v>0.12051871318114996</v>
      </c>
      <c r="J154" s="103">
        <f>'Quarterly Return'!J158-'Adjusted Quarterly Return'!J$7</f>
        <v>-9.8110944645549342E-2</v>
      </c>
      <c r="K154" s="103">
        <f>'Quarterly Return'!K158-'Adjusted Quarterly Return'!K$7</f>
        <v>-9.1255784471832121E-2</v>
      </c>
      <c r="L154" s="103">
        <f>'Quarterly Return'!L158-'Adjusted Quarterly Return'!L$7</f>
        <v>-2.9460526912034976E-2</v>
      </c>
      <c r="M154" s="175" t="s">
        <v>220</v>
      </c>
      <c r="N154" s="105">
        <f t="shared" si="121"/>
        <v>6.2955686698524191</v>
      </c>
      <c r="O154" s="105">
        <f t="shared" si="122"/>
        <v>4.6344183673055088</v>
      </c>
      <c r="P154" s="105">
        <f t="shared" si="123"/>
        <v>1.5722651437507649</v>
      </c>
      <c r="Q154" s="105">
        <f t="shared" si="124"/>
        <v>1.6895860746536018</v>
      </c>
      <c r="R154" s="105">
        <f t="shared" si="125"/>
        <v>0</v>
      </c>
      <c r="S154" s="105">
        <f t="shared" si="126"/>
        <v>0.63952161992646828</v>
      </c>
      <c r="T154" s="105">
        <f t="shared" si="127"/>
        <v>1.5264042376505296</v>
      </c>
      <c r="U154" s="105">
        <f t="shared" si="128"/>
        <v>2.4008931967437039</v>
      </c>
      <c r="V154" s="105">
        <f t="shared" si="129"/>
        <v>1.8408966332082044</v>
      </c>
      <c r="W154" s="105">
        <f t="shared" si="130"/>
        <v>1.2897723111514803</v>
      </c>
      <c r="X154" s="105">
        <f t="shared" si="131"/>
        <v>0.59116453118026313</v>
      </c>
      <c r="Y154" s="87">
        <f t="shared" si="110"/>
        <v>6.6193149897270835</v>
      </c>
      <c r="Z154" s="87">
        <f t="shared" si="111"/>
        <v>5.2826402070016201</v>
      </c>
      <c r="AA154" s="87">
        <f t="shared" si="112"/>
        <v>1.506711541946878</v>
      </c>
      <c r="AB154" s="87">
        <f t="shared" si="113"/>
        <v>1.5587041967903836</v>
      </c>
      <c r="AC154" s="87">
        <f t="shared" si="114"/>
        <v>0</v>
      </c>
      <c r="AD154" s="87">
        <f t="shared" si="115"/>
        <v>0.52666593642543036</v>
      </c>
      <c r="AE154" s="87">
        <f t="shared" si="116"/>
        <v>1.4298795521469452</v>
      </c>
      <c r="AF154" s="87">
        <f t="shared" si="117"/>
        <v>2.6902457553006327</v>
      </c>
      <c r="AG154" s="87">
        <f t="shared" si="118"/>
        <v>1.6602845255293361</v>
      </c>
      <c r="AH154" s="87">
        <f t="shared" si="119"/>
        <v>1.1720731271073039</v>
      </c>
      <c r="AI154" s="87">
        <f t="shared" si="120"/>
        <v>0.57374851259998649</v>
      </c>
      <c r="AJ154" s="87">
        <f t="shared" si="132"/>
        <v>0</v>
      </c>
      <c r="AK154" s="87">
        <f t="shared" si="133"/>
        <v>0</v>
      </c>
      <c r="AL154" s="87">
        <f t="shared" si="134"/>
        <v>23.020268344575602</v>
      </c>
      <c r="AM154" s="270">
        <f t="shared" si="135"/>
        <v>2.4010933048786764E-2</v>
      </c>
      <c r="AN154" s="105">
        <v>2.6330681852917648E-2</v>
      </c>
      <c r="AP154" s="87">
        <v>3.0808562380277404E-2</v>
      </c>
      <c r="AR154" s="87">
        <v>2.4010933048786764E-2</v>
      </c>
      <c r="AT154" s="87">
        <v>3.0541729787869842E-2</v>
      </c>
      <c r="AV154" s="87">
        <v>1.9388312324168488E-2</v>
      </c>
      <c r="AX154" s="87">
        <v>1.5795120541584273E-2</v>
      </c>
      <c r="AZ154" s="87">
        <v>1.7659158490898941E-2</v>
      </c>
      <c r="BB154" s="87">
        <v>3.0541729787869842E-2</v>
      </c>
      <c r="BC154" s="87"/>
      <c r="BD154" s="87">
        <v>3.054172978786962E-2</v>
      </c>
      <c r="BE154" s="87"/>
      <c r="BF154" s="87">
        <v>3.0662367983944394E-2</v>
      </c>
      <c r="BG154" s="87"/>
      <c r="BH154" s="87">
        <v>3.0662367983944838E-2</v>
      </c>
      <c r="BI154" s="87"/>
      <c r="BJ154" s="87">
        <v>1.9388312324168933E-2</v>
      </c>
      <c r="BK154" s="87"/>
      <c r="BL154" s="87">
        <v>1.9388312324168488E-2</v>
      </c>
      <c r="BM154" s="87"/>
      <c r="BN154" s="87">
        <v>1.6793916719707314E-2</v>
      </c>
      <c r="BO154" s="87"/>
      <c r="BP154" s="87">
        <v>7.3545677327415238E-2</v>
      </c>
      <c r="BQ154" s="87"/>
      <c r="BR154" s="87">
        <v>5.0025588992497649E-2</v>
      </c>
      <c r="BS154" s="87"/>
      <c r="BT154" s="87">
        <v>5.0025588992497871E-2</v>
      </c>
      <c r="BU154" s="87"/>
      <c r="BV154" s="87">
        <v>5.0025588992498093E-2</v>
      </c>
      <c r="BW154" s="87"/>
      <c r="BX154" s="87">
        <v>5.0025588992498093E-2</v>
      </c>
      <c r="BY154" s="87"/>
      <c r="BZ154" s="87">
        <v>4.8437910010615148E-2</v>
      </c>
      <c r="CA154" s="87"/>
      <c r="CB154" s="87">
        <v>4.8437910010615148E-2</v>
      </c>
      <c r="CC154" s="87"/>
      <c r="CD154" s="87">
        <v>5.1221696347111934E-2</v>
      </c>
      <c r="CE154" s="87"/>
      <c r="CF154" s="87"/>
    </row>
    <row r="155" spans="1:84">
      <c r="A155" s="2">
        <v>45107</v>
      </c>
      <c r="B155" s="103">
        <f>'Quarterly Return'!B159-'Adjusted Quarterly Return'!B$7</f>
        <v>-9.8622572395619001E-2</v>
      </c>
      <c r="C155" s="103">
        <f>'Quarterly Return'!C159-'Adjusted Quarterly Return'!C$7</f>
        <v>-9.0812111346493307E-2</v>
      </c>
      <c r="D155" s="103">
        <f>'Quarterly Return'!D159-'Adjusted Quarterly Return'!D$7</f>
        <v>-9.7641297090296369E-2</v>
      </c>
      <c r="E155" s="103">
        <f>'Quarterly Return'!E159-'Adjusted Quarterly Return'!E$7</f>
        <v>-9.0674761024981551E-2</v>
      </c>
      <c r="F155" s="103">
        <f>'Quarterly Return'!F159-'Adjusted Quarterly Return'!F$7</f>
        <v>-8.6033895534345747E-2</v>
      </c>
      <c r="G155" s="103">
        <f>'Quarterly Return'!G159-'Adjusted Quarterly Return'!G$7</f>
        <v>-6.2657655139024535E-2</v>
      </c>
      <c r="H155" s="103">
        <f>'Quarterly Return'!H159-'Adjusted Quarterly Return'!H$7</f>
        <v>-6.2377978146133523E-2</v>
      </c>
      <c r="I155" s="103">
        <f>'Quarterly Return'!I159-'Adjusted Quarterly Return'!I$7</f>
        <v>-0.11434888945492058</v>
      </c>
      <c r="J155" s="103">
        <f>'Quarterly Return'!J159-'Adjusted Quarterly Return'!J$7</f>
        <v>-7.3702296439390941E-2</v>
      </c>
      <c r="K155" s="103">
        <f>'Quarterly Return'!K159-'Adjusted Quarterly Return'!K$7</f>
        <v>-8.4152968761767685E-2</v>
      </c>
      <c r="L155" s="103">
        <f>'Quarterly Return'!L159-'Adjusted Quarterly Return'!L$7</f>
        <v>-5.811881804438794E-2</v>
      </c>
      <c r="M155" s="175" t="s">
        <v>210</v>
      </c>
      <c r="N155" s="105">
        <f t="shared" si="121"/>
        <v>5.993021153214948</v>
      </c>
      <c r="O155" s="105">
        <f t="shared" si="122"/>
        <v>5.0812224087545346</v>
      </c>
      <c r="P155" s="105">
        <f t="shared" si="123"/>
        <v>2.1561173639795816</v>
      </c>
      <c r="Q155" s="105">
        <f t="shared" si="124"/>
        <v>2.3852799132593021</v>
      </c>
      <c r="R155" s="105">
        <f t="shared" si="125"/>
        <v>0</v>
      </c>
      <c r="S155" s="105">
        <f t="shared" si="126"/>
        <v>0.26821396716646234</v>
      </c>
      <c r="T155" s="105">
        <f t="shared" si="127"/>
        <v>1.3838982402702635</v>
      </c>
      <c r="U155" s="105">
        <f t="shared" si="128"/>
        <v>2.4173695687383581</v>
      </c>
      <c r="V155" s="105">
        <f t="shared" si="129"/>
        <v>1.7325549396487918</v>
      </c>
      <c r="W155" s="105">
        <f t="shared" si="130"/>
        <v>1.1421854226522197</v>
      </c>
      <c r="X155" s="105">
        <f t="shared" si="131"/>
        <v>0.46040536689151201</v>
      </c>
      <c r="Y155" s="87">
        <f t="shared" si="110"/>
        <v>5.4019739906635307</v>
      </c>
      <c r="Z155" s="87">
        <f t="shared" si="111"/>
        <v>4.6197858735944211</v>
      </c>
      <c r="AA155" s="87">
        <f t="shared" si="112"/>
        <v>1.9455912678817047</v>
      </c>
      <c r="AB155" s="87">
        <f t="shared" si="113"/>
        <v>2.1689952271468265</v>
      </c>
      <c r="AC155" s="87">
        <f t="shared" si="114"/>
        <v>0</v>
      </c>
      <c r="AD155" s="87">
        <f t="shared" si="115"/>
        <v>0.25140830890827648</v>
      </c>
      <c r="AE155" s="87">
        <f t="shared" si="116"/>
        <v>1.2975734660822125</v>
      </c>
      <c r="AF155" s="87">
        <f t="shared" si="117"/>
        <v>2.1409460431510063</v>
      </c>
      <c r="AG155" s="87">
        <f t="shared" si="118"/>
        <v>1.6048616618892655</v>
      </c>
      <c r="AH155" s="87">
        <f t="shared" si="119"/>
        <v>1.046067128459621</v>
      </c>
      <c r="AI155" s="87">
        <f t="shared" si="120"/>
        <v>0.43364715114648456</v>
      </c>
      <c r="AJ155" s="87">
        <f t="shared" si="132"/>
        <v>3.0965039052417818</v>
      </c>
      <c r="AK155" s="87">
        <f t="shared" si="133"/>
        <v>1.2345313432019576E-2</v>
      </c>
      <c r="AL155" s="87">
        <f t="shared" si="134"/>
        <v>20.898504805491335</v>
      </c>
      <c r="AM155" s="270">
        <f t="shared" si="135"/>
        <v>-9.2169366026709665E-2</v>
      </c>
      <c r="AN155" s="105">
        <v>-9.2034469333126312E-2</v>
      </c>
      <c r="AP155" s="87">
        <v>-9.2544397879272711E-2</v>
      </c>
      <c r="AR155" s="87">
        <v>-9.2169366026709665E-2</v>
      </c>
      <c r="AT155" s="87">
        <v>-9.2544397879272711E-2</v>
      </c>
      <c r="AV155" s="87">
        <v>-9.22302261401865E-2</v>
      </c>
      <c r="AX155" s="87">
        <v>-9.0484372368437205E-2</v>
      </c>
      <c r="AZ155" s="87">
        <v>-9.0614341518313934E-2</v>
      </c>
      <c r="BB155" s="87">
        <v>-9.2544397879272711E-2</v>
      </c>
      <c r="BC155" s="87"/>
      <c r="BD155" s="87">
        <v>-9.2544397879272933E-2</v>
      </c>
      <c r="BE155" s="87"/>
      <c r="BF155" s="87">
        <v>-9.2544397879272489E-2</v>
      </c>
      <c r="BG155" s="87"/>
      <c r="BH155" s="87">
        <v>-9.2544397879272933E-2</v>
      </c>
      <c r="BI155" s="87"/>
      <c r="BJ155" s="87">
        <v>-9.0795519559982107E-2</v>
      </c>
      <c r="BK155" s="87"/>
      <c r="BL155" s="87">
        <v>-9.0795519559982107E-2</v>
      </c>
      <c r="BM155" s="87"/>
      <c r="BN155" s="87">
        <v>-9.0468436805392738E-2</v>
      </c>
      <c r="BO155" s="87"/>
      <c r="BP155" s="87">
        <v>-0.10317973335156694</v>
      </c>
      <c r="BQ155" s="87"/>
      <c r="BR155" s="87">
        <v>-0.10048164811379989</v>
      </c>
      <c r="BS155" s="87"/>
      <c r="BT155" s="87">
        <v>-0.10048164811380011</v>
      </c>
      <c r="BU155" s="87"/>
      <c r="BV155" s="87">
        <v>-0.10048164811380023</v>
      </c>
      <c r="BW155" s="87"/>
      <c r="BX155" s="87">
        <v>-0.10048164811380023</v>
      </c>
      <c r="BY155" s="87"/>
      <c r="BZ155" s="87">
        <v>-0.10022481332672839</v>
      </c>
      <c r="CA155" s="87"/>
      <c r="CB155" s="87">
        <v>-0.10022481332672839</v>
      </c>
      <c r="CC155" s="87"/>
      <c r="CD155" s="87">
        <v>-9.6811021604253589E-2</v>
      </c>
      <c r="CE155" s="87"/>
      <c r="CF155" s="87"/>
    </row>
    <row r="156" spans="1:84" ht="15" hidden="1" customHeight="1">
      <c r="A156" s="2">
        <v>35885</v>
      </c>
      <c r="B156" s="3">
        <v>1825.35078730645</v>
      </c>
      <c r="C156" s="3">
        <v>4610.0861565382902</v>
      </c>
      <c r="D156" s="3">
        <v>614.56381972690099</v>
      </c>
      <c r="E156" s="4">
        <v>98.954329999999999</v>
      </c>
      <c r="F156" s="3">
        <f>F157*1.011</f>
        <v>0</v>
      </c>
      <c r="G156" s="4">
        <v>60.003855468181925</v>
      </c>
      <c r="J156" s="5">
        <v>187.26902455796471</v>
      </c>
      <c r="K156" s="5">
        <v>182.14364640883971</v>
      </c>
      <c r="L156" s="5">
        <v>147.54013362692893</v>
      </c>
      <c r="M156" s="175" t="s">
        <v>220</v>
      </c>
      <c r="N156" s="105">
        <f t="shared" si="121"/>
        <v>5.4019739906635307</v>
      </c>
      <c r="O156" s="105">
        <f t="shared" si="122"/>
        <v>4.6197858735944211</v>
      </c>
      <c r="P156" s="105">
        <f t="shared" si="123"/>
        <v>1.9455912678817047</v>
      </c>
      <c r="Q156" s="105">
        <f t="shared" si="124"/>
        <v>2.1689952271468265</v>
      </c>
      <c r="R156" s="105">
        <f t="shared" si="125"/>
        <v>0</v>
      </c>
      <c r="S156" s="105">
        <f t="shared" si="126"/>
        <v>0.25140830890827648</v>
      </c>
      <c r="T156" s="105">
        <f t="shared" si="127"/>
        <v>1.2975734660822125</v>
      </c>
      <c r="U156" s="105">
        <f t="shared" si="128"/>
        <v>2.1409460431510063</v>
      </c>
      <c r="V156" s="105">
        <f t="shared" si="129"/>
        <v>1.6048616618892655</v>
      </c>
      <c r="W156" s="105">
        <f t="shared" si="130"/>
        <v>1.046067128459621</v>
      </c>
      <c r="X156" s="105">
        <f t="shared" si="131"/>
        <v>0.43364715114648456</v>
      </c>
      <c r="Y156" s="87">
        <f t="shared" si="110"/>
        <v>9865.8994508573051</v>
      </c>
      <c r="Z156" s="87">
        <f t="shared" si="111"/>
        <v>21302.230687902385</v>
      </c>
      <c r="AA156" s="87">
        <f t="shared" si="112"/>
        <v>1197.6355924845664</v>
      </c>
      <c r="AB156" s="87">
        <f t="shared" si="113"/>
        <v>216.80046470265884</v>
      </c>
      <c r="AC156" s="87">
        <f t="shared" si="114"/>
        <v>0</v>
      </c>
      <c r="AD156" s="87">
        <f t="shared" si="115"/>
        <v>15.336876140140532</v>
      </c>
      <c r="AE156" s="87">
        <f t="shared" si="116"/>
        <v>1.2975734660822125</v>
      </c>
      <c r="AF156" s="87">
        <f t="shared" si="117"/>
        <v>2.1409460431510063</v>
      </c>
      <c r="AG156" s="87">
        <f t="shared" si="118"/>
        <v>302.14573963436618</v>
      </c>
      <c r="AH156" s="87">
        <f t="shared" si="119"/>
        <v>191.58054829451913</v>
      </c>
      <c r="AI156" s="87">
        <f t="shared" si="120"/>
        <v>64.414005778235861</v>
      </c>
      <c r="AJ156" s="87">
        <f t="shared" si="132"/>
        <v>0</v>
      </c>
      <c r="AK156" s="87">
        <f t="shared" si="133"/>
        <v>0</v>
      </c>
      <c r="AL156" s="87">
        <f t="shared" si="134"/>
        <v>33159.481885303408</v>
      </c>
      <c r="AM156" s="270">
        <f t="shared" si="135"/>
        <v>1585.6915931990673</v>
      </c>
      <c r="AN156" s="105">
        <v>1587.377546568207</v>
      </c>
      <c r="AP156" s="87">
        <v>1728.1213412528159</v>
      </c>
      <c r="AR156" s="87">
        <v>1585.6915931990673</v>
      </c>
      <c r="AT156" s="87">
        <v>1728.1213412528157</v>
      </c>
      <c r="AV156" s="87">
        <v>1585.797970645415</v>
      </c>
      <c r="AX156" s="87">
        <v>1625.690551628833</v>
      </c>
      <c r="AZ156" s="87">
        <v>1615.6094462125548</v>
      </c>
      <c r="BB156" s="87">
        <v>1728.1213412528161</v>
      </c>
      <c r="BC156" s="87"/>
      <c r="BD156" s="87">
        <v>1728.1213412528161</v>
      </c>
      <c r="BE156" s="87"/>
      <c r="BF156" s="87">
        <v>1728.1213412528159</v>
      </c>
      <c r="BG156" s="87"/>
      <c r="BH156" s="87">
        <v>1728.1213412528155</v>
      </c>
      <c r="BI156" s="87"/>
      <c r="BJ156" s="87">
        <v>1584.4839838536184</v>
      </c>
      <c r="BK156" s="87"/>
      <c r="BL156" s="87">
        <v>1584.4839838536186</v>
      </c>
      <c r="BM156" s="87"/>
      <c r="BN156" s="87">
        <v>1583.6245867101129</v>
      </c>
      <c r="BO156" s="87"/>
      <c r="BP156" s="87">
        <v>310.97992519604185</v>
      </c>
      <c r="BQ156" s="87"/>
      <c r="BR156" s="87">
        <v>243.90286113569834</v>
      </c>
      <c r="BS156" s="87"/>
      <c r="BT156" s="87">
        <v>243.90286113569837</v>
      </c>
      <c r="BU156" s="87"/>
      <c r="BV156" s="87">
        <v>243.90286113569834</v>
      </c>
      <c r="BW156" s="87"/>
      <c r="BX156" s="87">
        <v>243.90286113569834</v>
      </c>
      <c r="BY156" s="87"/>
      <c r="BZ156" s="87">
        <v>236.55584821866375</v>
      </c>
      <c r="CA156" s="87"/>
      <c r="CB156" s="87">
        <v>236.55584821866375</v>
      </c>
      <c r="CC156" s="87"/>
      <c r="CD156" s="87">
        <v>1203.9791768898838</v>
      </c>
      <c r="CE156" s="87"/>
      <c r="CF156" s="87"/>
    </row>
    <row r="157" spans="1:84">
      <c r="A157" s="2"/>
      <c r="B157" s="3"/>
      <c r="C157" s="3"/>
      <c r="D157" s="3"/>
      <c r="E157" s="4"/>
      <c r="F157" s="3"/>
      <c r="G157" s="4"/>
      <c r="J157" s="5"/>
      <c r="K157" s="5"/>
      <c r="L157" s="5"/>
      <c r="M157" s="103"/>
      <c r="AM157" s="271"/>
      <c r="AN157" s="168"/>
      <c r="AP157" s="9"/>
      <c r="AR157" s="9"/>
      <c r="AT157" s="9"/>
      <c r="AV157" s="9"/>
      <c r="AX157" s="9"/>
      <c r="AZ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row>
    <row r="158" spans="1:84">
      <c r="A158" s="2"/>
      <c r="B158" s="3"/>
      <c r="C158" s="3"/>
      <c r="D158" s="3"/>
      <c r="E158" s="4"/>
      <c r="F158" s="3"/>
      <c r="G158" s="4"/>
      <c r="J158" s="5"/>
      <c r="K158" s="5"/>
      <c r="L158" s="5"/>
      <c r="M158" s="103"/>
      <c r="AN158" s="166"/>
    </row>
    <row r="159" spans="1:84">
      <c r="A159" s="2"/>
      <c r="B159" s="3"/>
      <c r="C159" s="3"/>
      <c r="D159" s="3"/>
      <c r="E159" s="4"/>
      <c r="F159" s="3"/>
      <c r="G159" s="4"/>
      <c r="I159" s="6"/>
      <c r="J159" s="5"/>
      <c r="K159" s="5"/>
      <c r="L159" s="5"/>
      <c r="M159" s="103"/>
      <c r="AN159" s="166"/>
    </row>
    <row r="160" spans="1:84">
      <c r="A160" s="2"/>
      <c r="B160" s="3"/>
      <c r="C160" s="3"/>
      <c r="D160" s="3"/>
      <c r="E160" s="4"/>
      <c r="F160" s="3"/>
      <c r="G160" s="4"/>
      <c r="I160" s="7"/>
      <c r="J160" s="5"/>
      <c r="K160" s="5"/>
      <c r="L160" s="5"/>
      <c r="M160" s="103"/>
      <c r="AN160" s="166"/>
    </row>
    <row r="161" spans="1:40">
      <c r="A161" s="2"/>
      <c r="B161" s="3"/>
      <c r="C161" s="3"/>
      <c r="D161" s="3"/>
      <c r="E161" s="4"/>
      <c r="F161" s="3"/>
      <c r="G161" s="4"/>
      <c r="H161" s="8"/>
      <c r="I161" s="7"/>
      <c r="J161" s="5"/>
      <c r="K161" s="5"/>
      <c r="L161" s="5"/>
      <c r="M161" s="103"/>
      <c r="AN161" s="166"/>
    </row>
    <row r="162" spans="1:40">
      <c r="A162" s="2"/>
      <c r="B162" s="3"/>
      <c r="C162" s="3"/>
      <c r="D162" s="3"/>
      <c r="E162" s="4"/>
      <c r="F162" s="3"/>
      <c r="G162" s="4"/>
      <c r="H162" s="8"/>
      <c r="I162" s="7"/>
      <c r="J162" s="5"/>
      <c r="K162" s="5"/>
      <c r="L162" s="5"/>
      <c r="M162" s="103"/>
      <c r="AN162" s="166"/>
    </row>
    <row r="163" spans="1:40">
      <c r="A163" s="2"/>
      <c r="B163" s="3"/>
      <c r="C163" s="3"/>
      <c r="D163" s="3"/>
      <c r="E163" s="4"/>
      <c r="F163" s="3"/>
      <c r="G163" s="4"/>
      <c r="H163" s="8"/>
      <c r="I163" s="7"/>
      <c r="J163" s="5"/>
      <c r="K163" s="5"/>
      <c r="L163" s="5"/>
      <c r="M163" s="103"/>
      <c r="AN163" s="166"/>
    </row>
    <row r="164" spans="1:40">
      <c r="A164" s="2"/>
      <c r="B164" s="3"/>
      <c r="C164" s="3"/>
      <c r="D164" s="3"/>
      <c r="E164" s="4"/>
      <c r="F164" s="3"/>
      <c r="G164" s="4"/>
      <c r="H164" s="8"/>
      <c r="I164" s="7"/>
      <c r="J164" s="5"/>
      <c r="K164" s="5"/>
      <c r="L164" s="5"/>
      <c r="M164" s="103"/>
      <c r="AN164" s="166"/>
    </row>
    <row r="165" spans="1:40">
      <c r="A165" s="2"/>
      <c r="B165" s="3"/>
      <c r="C165" s="3"/>
      <c r="D165" s="3"/>
      <c r="E165" s="4"/>
      <c r="F165" s="3"/>
      <c r="G165" s="4"/>
      <c r="H165" s="8"/>
      <c r="J165" s="5"/>
      <c r="K165" s="5"/>
      <c r="L165" s="5"/>
      <c r="M165" s="103"/>
      <c r="AN165" s="166"/>
    </row>
    <row r="166" spans="1:40">
      <c r="A166" s="2"/>
      <c r="B166" s="3"/>
      <c r="C166" s="3"/>
      <c r="D166" s="3"/>
      <c r="E166" s="4"/>
      <c r="F166" s="3"/>
      <c r="G166" s="4"/>
      <c r="J166" s="5"/>
      <c r="K166" s="5"/>
      <c r="L166" s="5"/>
      <c r="M166" s="103"/>
      <c r="AN166" s="166"/>
    </row>
    <row r="167" spans="1:40">
      <c r="A167" s="2"/>
      <c r="B167" s="3"/>
      <c r="C167" s="3"/>
      <c r="D167" s="3"/>
      <c r="E167" s="4"/>
      <c r="F167" s="3"/>
      <c r="G167" s="4"/>
      <c r="J167" s="5"/>
      <c r="K167" s="5"/>
      <c r="L167" s="5"/>
      <c r="M167" s="103"/>
      <c r="AN167" s="166"/>
    </row>
    <row r="168" spans="1:40">
      <c r="A168" s="2"/>
      <c r="B168" s="3"/>
      <c r="C168" s="3"/>
      <c r="D168" s="3"/>
      <c r="E168" s="4"/>
      <c r="F168" s="3"/>
      <c r="G168" s="4"/>
      <c r="J168" s="5"/>
      <c r="K168" s="5"/>
      <c r="L168" s="5"/>
      <c r="M168" s="103"/>
      <c r="AN168" s="166"/>
    </row>
    <row r="169" spans="1:40">
      <c r="A169" s="2"/>
      <c r="B169" s="3"/>
      <c r="C169" s="3"/>
      <c r="D169" s="3"/>
      <c r="E169" s="4"/>
      <c r="F169" s="3"/>
      <c r="G169" s="4"/>
      <c r="J169" s="5"/>
      <c r="K169" s="5"/>
      <c r="L169" s="5"/>
      <c r="M169" s="103"/>
      <c r="AN169" s="166"/>
    </row>
    <row r="170" spans="1:40">
      <c r="A170" s="2"/>
      <c r="B170" s="3"/>
      <c r="C170" s="3"/>
      <c r="D170" s="3"/>
      <c r="E170" s="4"/>
      <c r="F170" s="3"/>
      <c r="G170" s="4"/>
      <c r="J170" s="5"/>
      <c r="K170" s="5"/>
      <c r="L170" s="5"/>
      <c r="M170" s="103"/>
      <c r="AN170" s="166"/>
    </row>
    <row r="171" spans="1:40">
      <c r="A171" s="2"/>
      <c r="B171" s="3"/>
      <c r="C171" s="3"/>
      <c r="D171" s="3"/>
      <c r="E171" s="4"/>
      <c r="F171" s="3"/>
      <c r="G171" s="4"/>
      <c r="J171" s="5"/>
      <c r="K171" s="5"/>
      <c r="L171" s="5"/>
      <c r="M171" s="103"/>
      <c r="AN171" s="166"/>
    </row>
    <row r="172" spans="1:40">
      <c r="A172" s="2"/>
      <c r="B172" s="3"/>
      <c r="C172" s="3"/>
      <c r="D172" s="3"/>
      <c r="E172" s="4"/>
      <c r="F172" s="3"/>
      <c r="G172" s="4"/>
      <c r="J172" s="5"/>
      <c r="K172" s="5"/>
      <c r="L172" s="5"/>
      <c r="M172" s="103"/>
      <c r="AN172" s="166"/>
    </row>
    <row r="173" spans="1:40">
      <c r="A173" s="2"/>
      <c r="B173" s="3"/>
      <c r="C173" s="3"/>
      <c r="D173" s="3"/>
      <c r="E173" s="4"/>
      <c r="F173" s="3"/>
      <c r="G173" s="4"/>
      <c r="J173" s="5"/>
      <c r="K173" s="5"/>
      <c r="L173" s="5"/>
      <c r="M173" s="103"/>
      <c r="AN173" s="166"/>
    </row>
    <row r="174" spans="1:40">
      <c r="A174" s="2"/>
      <c r="B174" s="3"/>
      <c r="C174" s="3"/>
      <c r="D174" s="3"/>
      <c r="E174" s="4"/>
      <c r="F174" s="3"/>
      <c r="G174" s="4"/>
      <c r="J174" s="5"/>
      <c r="K174" s="5"/>
      <c r="L174" s="5"/>
      <c r="M174" s="103"/>
      <c r="AN174" s="166"/>
    </row>
    <row r="175" spans="1:40">
      <c r="A175" s="2"/>
      <c r="B175" s="3"/>
      <c r="C175" s="3"/>
      <c r="D175" s="3"/>
      <c r="E175" s="4"/>
      <c r="F175" s="3"/>
      <c r="G175" s="4"/>
      <c r="J175" s="5"/>
      <c r="K175" s="5"/>
      <c r="L175" s="5"/>
      <c r="M175" s="103"/>
      <c r="AN175" s="166"/>
    </row>
    <row r="176" spans="1:40">
      <c r="A176" s="2"/>
      <c r="B176" s="3"/>
      <c r="C176" s="3"/>
      <c r="D176" s="3"/>
      <c r="E176" s="4"/>
      <c r="F176" s="3"/>
      <c r="G176" s="4"/>
      <c r="J176" s="5"/>
      <c r="K176" s="5"/>
      <c r="L176" s="5"/>
      <c r="M176" s="103"/>
      <c r="AN176" s="166"/>
    </row>
    <row r="177" spans="1:40">
      <c r="A177" s="2"/>
      <c r="B177" s="3"/>
      <c r="C177" s="3"/>
      <c r="D177" s="3"/>
      <c r="E177" s="4"/>
      <c r="F177" s="3"/>
      <c r="G177" s="4"/>
      <c r="J177" s="5"/>
      <c r="K177" s="5"/>
      <c r="L177" s="5"/>
      <c r="M177" s="103"/>
      <c r="AN177" s="166"/>
    </row>
    <row r="178" spans="1:40">
      <c r="A178" s="2"/>
      <c r="B178" s="3"/>
      <c r="C178" s="3"/>
      <c r="D178" s="3"/>
      <c r="E178" s="4"/>
      <c r="F178" s="3"/>
      <c r="G178" s="4"/>
      <c r="J178" s="5"/>
      <c r="K178" s="5"/>
      <c r="L178" s="5"/>
      <c r="M178" s="103"/>
      <c r="AN178" s="166"/>
    </row>
    <row r="179" spans="1:40">
      <c r="A179" s="2"/>
      <c r="B179" s="3"/>
      <c r="C179" s="3"/>
      <c r="D179" s="3"/>
      <c r="E179" s="4"/>
      <c r="F179" s="3"/>
      <c r="G179" s="4"/>
      <c r="J179" s="5"/>
      <c r="K179" s="5"/>
      <c r="L179" s="5"/>
      <c r="M179" s="103"/>
      <c r="AN179" s="166"/>
    </row>
    <row r="180" spans="1:40">
      <c r="A180" s="2"/>
      <c r="B180" s="3"/>
      <c r="C180" s="3"/>
      <c r="D180" s="3"/>
      <c r="E180" s="4"/>
      <c r="F180" s="3"/>
      <c r="G180" s="4"/>
      <c r="J180" s="5"/>
      <c r="K180" s="5"/>
      <c r="L180" s="5"/>
      <c r="M180" s="103"/>
      <c r="AN180" s="166"/>
    </row>
    <row r="181" spans="1:40">
      <c r="A181" s="2"/>
      <c r="B181" s="3"/>
      <c r="C181" s="3"/>
      <c r="D181" s="3"/>
      <c r="E181" s="4"/>
      <c r="F181" s="3"/>
      <c r="G181" s="4"/>
      <c r="J181" s="5"/>
      <c r="K181" s="5"/>
      <c r="L181" s="5"/>
      <c r="M181" s="103"/>
      <c r="AN181" s="166"/>
    </row>
    <row r="182" spans="1:40">
      <c r="A182" s="2"/>
      <c r="B182" s="3"/>
      <c r="C182" s="3"/>
      <c r="D182" s="3"/>
      <c r="E182" s="4"/>
      <c r="F182" s="3"/>
      <c r="G182" s="4"/>
      <c r="J182" s="5"/>
      <c r="K182" s="5"/>
      <c r="L182" s="5"/>
      <c r="M182" s="103"/>
      <c r="AN182" s="166"/>
    </row>
    <row r="183" spans="1:40">
      <c r="A183" s="2"/>
      <c r="B183" s="3"/>
      <c r="C183" s="3"/>
      <c r="D183" s="3"/>
      <c r="E183" s="4"/>
      <c r="F183" s="3"/>
      <c r="G183" s="4"/>
      <c r="J183" s="5"/>
      <c r="K183" s="5"/>
      <c r="L183" s="5"/>
      <c r="M183" s="103"/>
      <c r="AN183" s="166"/>
    </row>
    <row r="184" spans="1:40">
      <c r="A184" s="2"/>
      <c r="B184" s="3"/>
      <c r="C184" s="3"/>
      <c r="D184" s="3"/>
      <c r="E184" s="4"/>
      <c r="F184" s="3"/>
      <c r="G184" s="4"/>
      <c r="J184" s="5"/>
      <c r="K184" s="5"/>
      <c r="L184" s="5"/>
      <c r="M184" s="103"/>
      <c r="AN184" s="166"/>
    </row>
    <row r="185" spans="1:40">
      <c r="A185" s="2"/>
      <c r="B185" s="3"/>
      <c r="C185" s="3"/>
      <c r="D185" s="3"/>
      <c r="E185" s="4"/>
      <c r="F185" s="3"/>
      <c r="G185" s="4"/>
      <c r="J185" s="5"/>
      <c r="K185" s="5"/>
      <c r="L185" s="5"/>
      <c r="M185" s="103"/>
      <c r="AN185" s="166"/>
    </row>
    <row r="186" spans="1:40">
      <c r="A186" s="2"/>
      <c r="B186" s="3"/>
      <c r="C186" s="3"/>
      <c r="D186" s="3"/>
      <c r="E186" s="4"/>
      <c r="F186" s="3"/>
      <c r="G186" s="4"/>
      <c r="J186" s="5"/>
      <c r="K186" s="5"/>
      <c r="L186" s="5"/>
      <c r="M186" s="103"/>
      <c r="AN186" s="166"/>
    </row>
    <row r="187" spans="1:40">
      <c r="A187" s="2"/>
      <c r="B187" s="3"/>
      <c r="C187" s="3"/>
      <c r="D187" s="3"/>
      <c r="E187" s="4"/>
      <c r="F187" s="3"/>
      <c r="G187" s="4"/>
      <c r="J187" s="5"/>
      <c r="K187" s="5"/>
      <c r="L187" s="5"/>
      <c r="M187" s="103"/>
      <c r="AN187" s="166"/>
    </row>
    <row r="188" spans="1:40">
      <c r="A188" s="2"/>
      <c r="B188" s="3"/>
      <c r="C188" s="3"/>
      <c r="D188" s="3"/>
      <c r="E188" s="4"/>
      <c r="F188" s="3"/>
      <c r="G188" s="4"/>
      <c r="J188" s="5"/>
      <c r="K188" s="5"/>
      <c r="L188" s="5"/>
      <c r="M188" s="103"/>
      <c r="AN188" s="166"/>
    </row>
    <row r="189" spans="1:40">
      <c r="A189" s="2"/>
      <c r="B189" s="3"/>
      <c r="C189" s="3"/>
      <c r="D189" s="3"/>
      <c r="E189" s="4"/>
      <c r="F189" s="3"/>
      <c r="G189" s="4"/>
      <c r="J189" s="5"/>
      <c r="K189" s="5"/>
      <c r="L189" s="5"/>
      <c r="M189" s="103"/>
      <c r="AN189" s="166"/>
    </row>
    <row r="190" spans="1:40">
      <c r="A190" s="2"/>
      <c r="B190" s="3"/>
      <c r="C190" s="3"/>
      <c r="D190" s="3"/>
      <c r="E190" s="4"/>
      <c r="F190" s="3"/>
      <c r="G190" s="4"/>
      <c r="J190" s="5"/>
      <c r="K190" s="5"/>
      <c r="L190" s="5"/>
      <c r="M190" s="103"/>
      <c r="AN190" s="166"/>
    </row>
    <row r="191" spans="1:40">
      <c r="A191" s="2"/>
      <c r="B191" s="3"/>
      <c r="C191" s="3"/>
      <c r="D191" s="3"/>
      <c r="E191" s="4"/>
      <c r="F191" s="3"/>
      <c r="G191" s="4"/>
      <c r="J191" s="5"/>
      <c r="K191" s="5"/>
      <c r="L191" s="5"/>
      <c r="M191" s="103"/>
      <c r="AN191" s="166"/>
    </row>
    <row r="192" spans="1:40">
      <c r="A192" s="2"/>
      <c r="B192" s="3"/>
      <c r="C192" s="3"/>
      <c r="D192" s="3"/>
      <c r="E192" s="4"/>
      <c r="F192" s="3"/>
      <c r="G192" s="4"/>
      <c r="J192" s="5"/>
      <c r="K192" s="5"/>
      <c r="L192" s="5"/>
      <c r="M192" s="103"/>
      <c r="AN192" s="166"/>
    </row>
    <row r="193" spans="1:40">
      <c r="A193" s="2"/>
      <c r="B193" s="3"/>
      <c r="C193" s="3"/>
      <c r="D193" s="3"/>
      <c r="E193" s="4"/>
      <c r="F193" s="3"/>
      <c r="G193" s="4"/>
      <c r="J193" s="5"/>
      <c r="K193" s="5"/>
      <c r="L193" s="5"/>
      <c r="M193" s="103"/>
      <c r="AN193" s="166"/>
    </row>
    <row r="194" spans="1:40">
      <c r="A194" s="2"/>
      <c r="B194" s="3"/>
      <c r="C194" s="3"/>
      <c r="D194" s="3"/>
      <c r="E194" s="4"/>
      <c r="F194" s="3"/>
      <c r="G194" s="4"/>
      <c r="J194" s="5"/>
      <c r="K194" s="5"/>
      <c r="L194" s="5"/>
      <c r="M194" s="103"/>
      <c r="AN194" s="166"/>
    </row>
    <row r="195" spans="1:40">
      <c r="A195" s="2"/>
      <c r="B195" s="3"/>
      <c r="C195" s="3"/>
      <c r="D195" s="3"/>
      <c r="E195" s="4"/>
      <c r="F195" s="3"/>
      <c r="G195" s="4"/>
      <c r="J195" s="5"/>
      <c r="K195" s="5"/>
      <c r="L195" s="5"/>
      <c r="M195" s="103"/>
      <c r="AN195" s="166"/>
    </row>
    <row r="196" spans="1:40">
      <c r="A196" s="2"/>
      <c r="B196" s="3"/>
      <c r="C196" s="3"/>
      <c r="D196" s="3"/>
      <c r="E196" s="4"/>
      <c r="F196" s="3"/>
      <c r="G196" s="4"/>
      <c r="J196" s="5"/>
      <c r="K196" s="5"/>
      <c r="L196" s="5"/>
      <c r="M196" s="103"/>
      <c r="AN196" s="166"/>
    </row>
    <row r="197" spans="1:40">
      <c r="A197" s="2"/>
      <c r="B197" s="3"/>
      <c r="C197" s="3"/>
      <c r="D197" s="3"/>
      <c r="E197" s="4"/>
      <c r="F197" s="3"/>
      <c r="G197" s="4"/>
      <c r="J197" s="5"/>
      <c r="K197" s="5"/>
      <c r="L197" s="5"/>
      <c r="M197" s="103"/>
      <c r="AN197" s="166"/>
    </row>
    <row r="198" spans="1:40">
      <c r="A198" s="2"/>
      <c r="B198" s="3"/>
      <c r="C198" s="3"/>
      <c r="D198" s="3"/>
      <c r="E198" s="4"/>
      <c r="F198" s="3"/>
      <c r="G198" s="4"/>
      <c r="J198" s="5"/>
      <c r="K198" s="5"/>
      <c r="L198" s="5"/>
      <c r="M198" s="103"/>
      <c r="AN198" s="166"/>
    </row>
    <row r="199" spans="1:40">
      <c r="A199" s="2"/>
      <c r="B199" s="3"/>
      <c r="C199" s="3"/>
      <c r="D199" s="3"/>
      <c r="E199" s="4"/>
      <c r="F199" s="3"/>
      <c r="G199" s="4"/>
      <c r="J199" s="5"/>
      <c r="K199" s="5"/>
      <c r="L199" s="5"/>
      <c r="M199" s="103"/>
      <c r="AN199" s="166"/>
    </row>
    <row r="200" spans="1:40">
      <c r="A200" s="2"/>
      <c r="B200" s="3"/>
      <c r="C200" s="3"/>
      <c r="D200" s="3"/>
      <c r="E200" s="4"/>
      <c r="F200" s="3"/>
      <c r="G200" s="4"/>
      <c r="J200" s="5"/>
      <c r="K200" s="5"/>
      <c r="L200" s="5"/>
      <c r="M200" s="103"/>
      <c r="AN200" s="166"/>
    </row>
    <row r="201" spans="1:40">
      <c r="A201" s="2"/>
      <c r="B201" s="3"/>
      <c r="C201" s="3"/>
      <c r="D201" s="3"/>
      <c r="E201" s="4"/>
      <c r="F201" s="3"/>
      <c r="G201" s="4"/>
      <c r="H201" s="9"/>
      <c r="J201" s="5"/>
      <c r="K201" s="5"/>
      <c r="L201" s="5"/>
      <c r="M201" s="103"/>
      <c r="AN201" s="166"/>
    </row>
    <row r="202" spans="1:40">
      <c r="A202" s="2"/>
      <c r="B202" s="3"/>
      <c r="C202" s="3"/>
      <c r="D202" s="3"/>
      <c r="E202" s="4"/>
      <c r="F202" s="3"/>
      <c r="G202" s="4"/>
      <c r="H202" s="9"/>
      <c r="J202" s="5"/>
      <c r="K202" s="5"/>
      <c r="L202" s="5"/>
      <c r="M202" s="103"/>
      <c r="AN202" s="166"/>
    </row>
    <row r="203" spans="1:40">
      <c r="A203" s="2"/>
      <c r="B203" s="3"/>
      <c r="C203" s="3"/>
      <c r="D203" s="3"/>
      <c r="E203" s="4"/>
      <c r="F203" s="3"/>
      <c r="G203" s="4"/>
      <c r="H203" s="9"/>
      <c r="J203" s="5"/>
      <c r="K203" s="5"/>
      <c r="L203" s="5"/>
      <c r="M203" s="103"/>
      <c r="AN203" s="166"/>
    </row>
    <row r="204" spans="1:40">
      <c r="A204" s="2"/>
      <c r="B204" s="3"/>
      <c r="C204" s="3"/>
      <c r="D204" s="3"/>
      <c r="E204" s="4"/>
      <c r="F204" s="3"/>
      <c r="G204" s="4"/>
      <c r="H204" s="9"/>
      <c r="J204" s="5"/>
      <c r="K204" s="5"/>
      <c r="L204" s="5"/>
      <c r="M204" s="103"/>
      <c r="AN204" s="166"/>
    </row>
    <row r="205" spans="1:40">
      <c r="A205" s="2"/>
      <c r="B205" s="3"/>
      <c r="C205" s="3"/>
      <c r="D205" s="3"/>
      <c r="E205" s="4"/>
      <c r="F205" s="3"/>
      <c r="G205" s="4"/>
      <c r="H205" s="9"/>
      <c r="J205" s="5"/>
      <c r="K205" s="5"/>
      <c r="L205" s="5"/>
      <c r="M205" s="103"/>
      <c r="AN205" s="166"/>
    </row>
    <row r="206" spans="1:40">
      <c r="A206" s="2"/>
      <c r="B206" s="3"/>
      <c r="C206" s="3"/>
      <c r="D206" s="3"/>
      <c r="E206" s="4"/>
      <c r="F206" s="3"/>
      <c r="G206" s="4"/>
      <c r="H206" s="9"/>
      <c r="J206" s="5"/>
      <c r="K206" s="5"/>
      <c r="L206" s="5"/>
      <c r="M206" s="103"/>
      <c r="AN206" s="166"/>
    </row>
    <row r="207" spans="1:40">
      <c r="A207" s="2"/>
      <c r="B207" s="3"/>
      <c r="C207" s="3"/>
      <c r="D207" s="3"/>
      <c r="E207" s="4"/>
      <c r="F207" s="3"/>
      <c r="G207" s="4"/>
      <c r="H207" s="9"/>
      <c r="J207" s="5"/>
      <c r="K207" s="5"/>
      <c r="L207" s="5"/>
      <c r="M207" s="103"/>
      <c r="AN207" s="166"/>
    </row>
    <row r="208" spans="1:40">
      <c r="A208" s="2"/>
      <c r="B208" s="3"/>
      <c r="C208" s="3"/>
      <c r="D208" s="3"/>
      <c r="E208" s="4"/>
      <c r="F208" s="3"/>
      <c r="G208" s="4"/>
      <c r="H208" s="9"/>
      <c r="J208" s="5"/>
      <c r="K208" s="5"/>
      <c r="L208" s="5"/>
      <c r="M208" s="103"/>
      <c r="AN208" s="166"/>
    </row>
    <row r="209" spans="1:40">
      <c r="A209" s="2"/>
      <c r="B209" s="3"/>
      <c r="C209" s="3"/>
      <c r="D209" s="3"/>
      <c r="E209" s="4"/>
      <c r="F209" s="3"/>
      <c r="G209" s="4"/>
      <c r="H209" s="9"/>
      <c r="J209" s="5"/>
      <c r="K209" s="5"/>
      <c r="L209" s="5"/>
      <c r="M209" s="103"/>
      <c r="AN209" s="166"/>
    </row>
    <row r="210" spans="1:40">
      <c r="A210" s="2"/>
      <c r="B210" s="3"/>
      <c r="C210" s="3"/>
      <c r="D210" s="3"/>
      <c r="E210" s="4"/>
      <c r="F210" s="3"/>
      <c r="G210" s="4"/>
      <c r="H210" s="9"/>
      <c r="J210" s="5"/>
      <c r="K210" s="5"/>
      <c r="L210" s="5"/>
      <c r="M210" s="103"/>
      <c r="AN210" s="166"/>
    </row>
    <row r="211" spans="1:40">
      <c r="A211" s="2"/>
      <c r="B211" s="3"/>
      <c r="C211" s="3"/>
      <c r="D211" s="3"/>
      <c r="E211" s="4"/>
      <c r="F211" s="3"/>
      <c r="G211" s="4"/>
      <c r="H211" s="9"/>
      <c r="J211" s="5"/>
      <c r="K211" s="5"/>
      <c r="L211" s="5"/>
      <c r="M211" s="103"/>
      <c r="AN211" s="166"/>
    </row>
    <row r="212" spans="1:40">
      <c r="A212" s="2"/>
      <c r="B212" s="3"/>
      <c r="C212" s="3"/>
      <c r="D212" s="3"/>
      <c r="E212" s="4"/>
      <c r="F212" s="3"/>
      <c r="G212" s="4"/>
      <c r="H212" s="9"/>
      <c r="J212" s="5"/>
      <c r="K212" s="5"/>
      <c r="L212" s="5"/>
      <c r="M212" s="103"/>
      <c r="AN212" s="166"/>
    </row>
    <row r="213" spans="1:40">
      <c r="A213" s="2"/>
      <c r="B213" s="3"/>
      <c r="C213" s="3"/>
      <c r="D213" s="3"/>
      <c r="E213" s="4"/>
      <c r="F213" s="3"/>
      <c r="G213" s="4"/>
      <c r="H213" s="9"/>
      <c r="J213" s="5"/>
      <c r="K213" s="5"/>
      <c r="L213" s="5"/>
      <c r="M213" s="103"/>
      <c r="AN213" s="166"/>
    </row>
    <row r="214" spans="1:40">
      <c r="A214" s="2"/>
      <c r="B214" s="3"/>
      <c r="C214" s="3"/>
      <c r="D214" s="3"/>
      <c r="E214" s="4"/>
      <c r="F214" s="3"/>
      <c r="G214" s="4"/>
      <c r="H214" s="9"/>
      <c r="J214" s="5"/>
      <c r="K214" s="5"/>
      <c r="L214" s="5"/>
      <c r="M214" s="103"/>
      <c r="AN214" s="166"/>
    </row>
    <row r="215" spans="1:40">
      <c r="A215" s="2"/>
      <c r="B215" s="3"/>
      <c r="C215" s="3"/>
      <c r="D215" s="3"/>
      <c r="E215" s="4"/>
      <c r="F215" s="3"/>
      <c r="G215" s="4"/>
      <c r="H215" s="9"/>
      <c r="J215" s="5"/>
      <c r="K215" s="5"/>
      <c r="L215" s="5"/>
      <c r="M215" s="103"/>
      <c r="AN215" s="166"/>
    </row>
    <row r="216" spans="1:40">
      <c r="A216" s="2"/>
      <c r="B216" s="3"/>
      <c r="C216" s="3"/>
      <c r="D216" s="3"/>
      <c r="E216" s="4"/>
      <c r="F216" s="3"/>
      <c r="G216" s="4"/>
      <c r="H216" s="9"/>
      <c r="J216" s="5"/>
      <c r="K216" s="5"/>
      <c r="L216" s="5"/>
      <c r="M216" s="103"/>
      <c r="AN216" s="166"/>
    </row>
    <row r="217" spans="1:40">
      <c r="A217" s="2"/>
      <c r="B217" s="3"/>
      <c r="C217" s="3"/>
      <c r="D217" s="3"/>
      <c r="E217" s="4"/>
      <c r="F217" s="3"/>
      <c r="G217" s="4"/>
      <c r="H217" s="9"/>
      <c r="J217" s="5"/>
      <c r="K217" s="5"/>
      <c r="L217" s="5"/>
      <c r="M217" s="103"/>
      <c r="AN217" s="166"/>
    </row>
    <row r="218" spans="1:40">
      <c r="A218" s="2"/>
      <c r="B218" s="3"/>
      <c r="C218" s="3"/>
      <c r="D218" s="3"/>
      <c r="E218" s="4"/>
      <c r="F218" s="3"/>
      <c r="G218" s="4"/>
      <c r="H218" s="9"/>
      <c r="J218" s="5"/>
      <c r="K218" s="5"/>
      <c r="L218" s="5"/>
      <c r="M218" s="103"/>
      <c r="AN218" s="166"/>
    </row>
    <row r="219" spans="1:40">
      <c r="A219" s="2"/>
      <c r="B219" s="3"/>
      <c r="C219" s="3"/>
      <c r="D219" s="3"/>
      <c r="E219" s="4"/>
      <c r="F219" s="3"/>
      <c r="G219" s="4"/>
      <c r="H219" s="9"/>
      <c r="J219" s="5"/>
      <c r="K219" s="5"/>
      <c r="L219" s="5"/>
      <c r="M219" s="103"/>
      <c r="AN219" s="166"/>
    </row>
    <row r="220" spans="1:40">
      <c r="A220" s="2"/>
      <c r="B220" s="3"/>
      <c r="C220" s="3"/>
      <c r="D220" s="3"/>
      <c r="E220" s="4"/>
      <c r="F220" s="3"/>
      <c r="G220" s="4"/>
      <c r="H220" s="9"/>
      <c r="J220" s="5"/>
      <c r="K220" s="5"/>
      <c r="L220" s="5"/>
      <c r="M220" s="103"/>
      <c r="AN220" s="166"/>
    </row>
    <row r="221" spans="1:40">
      <c r="A221" s="2"/>
      <c r="B221" s="3"/>
      <c r="C221" s="3"/>
      <c r="D221" s="3"/>
      <c r="E221" s="4"/>
      <c r="F221" s="3"/>
      <c r="G221" s="4"/>
      <c r="H221" s="9"/>
      <c r="J221" s="5"/>
      <c r="K221" s="5"/>
      <c r="L221" s="5"/>
      <c r="M221" s="103"/>
      <c r="AN221" s="166"/>
    </row>
    <row r="222" spans="1:40">
      <c r="A222" s="2"/>
      <c r="B222" s="3"/>
      <c r="C222" s="3"/>
      <c r="D222" s="3"/>
      <c r="E222" s="4"/>
      <c r="F222" s="3"/>
      <c r="G222" s="4"/>
      <c r="H222" s="9"/>
      <c r="J222" s="5"/>
      <c r="K222" s="5"/>
      <c r="L222" s="5"/>
      <c r="M222" s="103"/>
      <c r="AN222" s="166"/>
    </row>
    <row r="223" spans="1:40">
      <c r="A223" s="2"/>
      <c r="B223" s="3"/>
      <c r="C223" s="3"/>
      <c r="D223" s="3"/>
      <c r="E223" s="4"/>
      <c r="F223" s="3"/>
      <c r="G223" s="4"/>
      <c r="H223" s="9"/>
      <c r="J223" s="5"/>
      <c r="K223" s="5"/>
      <c r="L223" s="5"/>
      <c r="M223" s="103"/>
      <c r="AN223" s="166"/>
    </row>
    <row r="224" spans="1:40">
      <c r="A224" s="2"/>
      <c r="B224" s="3"/>
      <c r="C224" s="3"/>
      <c r="D224" s="3"/>
      <c r="E224" s="4"/>
      <c r="F224" s="3"/>
      <c r="G224" s="4"/>
      <c r="H224" s="9"/>
      <c r="J224" s="5"/>
      <c r="K224" s="5"/>
      <c r="L224" s="5"/>
      <c r="M224" s="103"/>
      <c r="AN224" s="166"/>
    </row>
    <row r="225" spans="1:40">
      <c r="A225" s="2"/>
      <c r="B225" s="3"/>
      <c r="C225" s="3"/>
      <c r="D225" s="3"/>
      <c r="E225" s="4"/>
      <c r="F225" s="3"/>
      <c r="G225" s="4"/>
      <c r="H225" s="9"/>
      <c r="J225" s="5"/>
      <c r="K225" s="5"/>
      <c r="L225" s="5"/>
      <c r="M225" s="103"/>
      <c r="AN225" s="166"/>
    </row>
    <row r="226" spans="1:40">
      <c r="A226" s="2"/>
      <c r="B226" s="3"/>
      <c r="C226" s="3"/>
      <c r="D226" s="3"/>
      <c r="E226" s="4"/>
      <c r="F226" s="3"/>
      <c r="G226" s="4"/>
      <c r="H226" s="9"/>
      <c r="J226" s="5"/>
      <c r="K226" s="5"/>
      <c r="L226" s="5"/>
      <c r="M226" s="103"/>
      <c r="AN226" s="166"/>
    </row>
    <row r="227" spans="1:40">
      <c r="A227" s="2"/>
      <c r="B227" s="3"/>
      <c r="C227" s="3"/>
      <c r="D227" s="3"/>
      <c r="E227" s="4"/>
      <c r="F227" s="3"/>
      <c r="G227" s="4"/>
      <c r="H227" s="9"/>
      <c r="J227" s="5"/>
      <c r="K227" s="5"/>
      <c r="L227" s="5"/>
      <c r="M227" s="103"/>
      <c r="AN227" s="166"/>
    </row>
    <row r="228" spans="1:40">
      <c r="A228" s="2"/>
      <c r="B228" s="3"/>
      <c r="C228" s="3"/>
      <c r="D228" s="3"/>
      <c r="E228" s="4"/>
      <c r="F228" s="3"/>
      <c r="G228" s="4"/>
      <c r="H228" s="9"/>
      <c r="J228" s="5"/>
      <c r="K228" s="5"/>
      <c r="L228" s="5"/>
      <c r="M228" s="103"/>
      <c r="AN228" s="166"/>
    </row>
    <row r="229" spans="1:40">
      <c r="A229" s="2"/>
      <c r="B229" s="3"/>
      <c r="C229" s="3"/>
      <c r="D229" s="3"/>
      <c r="E229" s="4"/>
      <c r="F229" s="3"/>
      <c r="G229" s="4"/>
      <c r="H229" s="9"/>
      <c r="J229" s="5"/>
      <c r="K229" s="5"/>
      <c r="L229" s="5"/>
      <c r="M229" s="103"/>
      <c r="AN229" s="166"/>
    </row>
    <row r="230" spans="1:40">
      <c r="A230" s="2"/>
      <c r="B230" s="3"/>
      <c r="C230" s="3"/>
      <c r="D230" s="3"/>
      <c r="E230" s="4"/>
      <c r="F230" s="3"/>
      <c r="G230" s="4"/>
      <c r="H230" s="9"/>
      <c r="J230" s="5"/>
      <c r="K230" s="5"/>
      <c r="L230" s="5"/>
      <c r="M230" s="103"/>
      <c r="AN230" s="166"/>
    </row>
    <row r="231" spans="1:40">
      <c r="A231" s="2"/>
      <c r="B231" s="3"/>
      <c r="C231" s="3"/>
      <c r="D231" s="3"/>
      <c r="E231" s="4"/>
      <c r="F231" s="3"/>
      <c r="G231" s="4"/>
      <c r="H231" s="9"/>
      <c r="J231" s="5"/>
      <c r="K231" s="5"/>
      <c r="L231" s="5"/>
      <c r="M231" s="103"/>
      <c r="AN231" s="166"/>
    </row>
    <row r="232" spans="1:40">
      <c r="A232" s="2"/>
      <c r="B232" s="3"/>
      <c r="C232" s="3"/>
      <c r="D232" s="3"/>
      <c r="E232" s="4"/>
      <c r="F232" s="3"/>
      <c r="G232" s="4"/>
      <c r="H232" s="9"/>
      <c r="J232" s="5"/>
      <c r="K232" s="5"/>
      <c r="L232" s="5"/>
      <c r="M232" s="103"/>
      <c r="AN232" s="166"/>
    </row>
    <row r="233" spans="1:40">
      <c r="A233" s="2"/>
      <c r="B233" s="3"/>
      <c r="C233" s="3"/>
      <c r="D233" s="3"/>
      <c r="E233" s="4"/>
      <c r="F233" s="3"/>
      <c r="G233" s="4"/>
      <c r="H233" s="9"/>
      <c r="J233" s="5"/>
      <c r="K233" s="5"/>
      <c r="L233" s="5"/>
      <c r="M233" s="103"/>
      <c r="AN233" s="166"/>
    </row>
    <row r="234" spans="1:40">
      <c r="A234" s="2"/>
      <c r="B234" s="3"/>
      <c r="C234" s="3"/>
      <c r="D234" s="3"/>
      <c r="E234" s="4"/>
      <c r="F234" s="3"/>
      <c r="G234" s="4"/>
      <c r="H234" s="9"/>
      <c r="J234" s="5"/>
      <c r="K234" s="5"/>
      <c r="L234" s="5"/>
      <c r="M234" s="103"/>
      <c r="AN234" s="166"/>
    </row>
    <row r="235" spans="1:40">
      <c r="A235" s="2"/>
      <c r="B235" s="3"/>
      <c r="C235" s="3"/>
      <c r="D235" s="3"/>
      <c r="E235" s="4"/>
      <c r="F235" s="3"/>
      <c r="G235" s="4"/>
      <c r="H235" s="9"/>
      <c r="J235" s="5"/>
      <c r="K235" s="5"/>
      <c r="L235" s="5"/>
      <c r="M235" s="103"/>
      <c r="AN235" s="166"/>
    </row>
    <row r="236" spans="1:40">
      <c r="A236" s="2"/>
      <c r="B236" s="3"/>
      <c r="C236" s="3"/>
      <c r="D236" s="3"/>
      <c r="E236" s="4"/>
      <c r="F236" s="3"/>
      <c r="G236" s="4"/>
      <c r="H236" s="9"/>
      <c r="J236" s="5"/>
      <c r="K236" s="5"/>
      <c r="L236" s="5"/>
      <c r="M236" s="103"/>
      <c r="AN236" s="166"/>
    </row>
    <row r="237" spans="1:40">
      <c r="A237" s="2"/>
      <c r="B237" s="3"/>
      <c r="C237" s="3"/>
      <c r="D237" s="3"/>
      <c r="E237" s="4"/>
      <c r="F237" s="3"/>
      <c r="G237" s="4"/>
      <c r="H237" s="9"/>
      <c r="J237" s="5"/>
      <c r="K237" s="5"/>
      <c r="L237" s="5"/>
      <c r="M237" s="103"/>
      <c r="AN237" s="166"/>
    </row>
    <row r="238" spans="1:40">
      <c r="A238" s="2"/>
      <c r="B238" s="3"/>
      <c r="C238" s="3"/>
      <c r="D238" s="3"/>
      <c r="E238" s="4"/>
      <c r="F238" s="3"/>
      <c r="G238" s="4"/>
      <c r="H238" s="9"/>
      <c r="J238" s="5"/>
      <c r="K238" s="5"/>
      <c r="L238" s="5"/>
      <c r="M238" s="103"/>
      <c r="AN238" s="166"/>
    </row>
    <row r="239" spans="1:40">
      <c r="A239" s="2"/>
      <c r="B239" s="3"/>
      <c r="C239" s="3"/>
      <c r="D239" s="3"/>
      <c r="E239" s="4"/>
      <c r="F239" s="3"/>
      <c r="G239" s="4"/>
      <c r="H239" s="9"/>
      <c r="J239" s="5"/>
      <c r="K239" s="5"/>
      <c r="L239" s="5"/>
      <c r="M239" s="103"/>
      <c r="AN239" s="166"/>
    </row>
    <row r="240" spans="1:40">
      <c r="A240" s="2"/>
      <c r="B240" s="3"/>
      <c r="C240" s="3"/>
      <c r="D240" s="3"/>
      <c r="E240" s="4"/>
      <c r="F240" s="3"/>
      <c r="G240" s="4"/>
      <c r="H240" s="9"/>
      <c r="J240" s="5"/>
      <c r="K240" s="5"/>
      <c r="L240" s="5"/>
      <c r="M240" s="103"/>
      <c r="AN240" s="166"/>
    </row>
    <row r="241" spans="1:40">
      <c r="A241" s="2"/>
      <c r="B241" s="3"/>
      <c r="C241" s="3"/>
      <c r="D241" s="3"/>
      <c r="E241" s="4"/>
      <c r="F241" s="3"/>
      <c r="G241" s="4"/>
      <c r="H241" s="9"/>
      <c r="J241" s="5"/>
      <c r="K241" s="5"/>
      <c r="L241" s="5"/>
      <c r="M241" s="103"/>
      <c r="AN241" s="166"/>
    </row>
    <row r="242" spans="1:40">
      <c r="A242" s="2"/>
      <c r="B242" s="3"/>
      <c r="C242" s="3"/>
      <c r="D242" s="3"/>
      <c r="E242" s="4"/>
      <c r="F242" s="3"/>
      <c r="G242" s="4"/>
      <c r="H242" s="9"/>
      <c r="J242" s="5"/>
      <c r="K242" s="5"/>
      <c r="L242" s="5"/>
      <c r="M242" s="103"/>
      <c r="AN242" s="166"/>
    </row>
    <row r="243" spans="1:40">
      <c r="A243" s="2"/>
      <c r="B243" s="3"/>
      <c r="C243" s="3"/>
      <c r="D243" s="3"/>
      <c r="E243" s="4"/>
      <c r="F243" s="3"/>
      <c r="G243" s="4"/>
      <c r="H243" s="9"/>
      <c r="J243" s="5"/>
      <c r="K243" s="5"/>
      <c r="L243" s="5"/>
      <c r="M243" s="103"/>
      <c r="AN243" s="166"/>
    </row>
    <row r="244" spans="1:40">
      <c r="A244" s="2"/>
      <c r="B244" s="3"/>
      <c r="C244" s="3"/>
      <c r="D244" s="3"/>
      <c r="E244" s="4"/>
      <c r="F244" s="3"/>
      <c r="G244" s="4"/>
      <c r="H244" s="9"/>
      <c r="J244" s="5"/>
      <c r="K244" s="5"/>
      <c r="L244" s="5"/>
      <c r="M244" s="103"/>
      <c r="AN244" s="166"/>
    </row>
    <row r="245" spans="1:40">
      <c r="A245" s="2"/>
      <c r="B245" s="3"/>
      <c r="C245" s="3"/>
      <c r="D245" s="3"/>
      <c r="E245" s="4"/>
      <c r="F245" s="3"/>
      <c r="G245" s="4"/>
      <c r="H245" s="9"/>
      <c r="J245" s="5"/>
      <c r="K245" s="5"/>
      <c r="L245" s="5"/>
      <c r="M245" s="103"/>
      <c r="AN245" s="166"/>
    </row>
    <row r="246" spans="1:40">
      <c r="A246" s="2"/>
      <c r="B246" s="3"/>
      <c r="C246" s="3"/>
      <c r="D246" s="3"/>
      <c r="E246" s="4"/>
      <c r="F246" s="3"/>
      <c r="G246" s="4"/>
      <c r="H246" s="9"/>
      <c r="J246" s="5"/>
      <c r="K246" s="5"/>
      <c r="L246" s="5"/>
      <c r="M246" s="103"/>
      <c r="AN246" s="166"/>
    </row>
    <row r="247" spans="1:40">
      <c r="A247" s="2"/>
      <c r="B247" s="3"/>
      <c r="C247" s="3"/>
      <c r="D247" s="3"/>
      <c r="E247" s="4"/>
      <c r="F247" s="3"/>
      <c r="G247" s="4"/>
      <c r="H247" s="9"/>
      <c r="J247" s="5"/>
      <c r="K247" s="5"/>
      <c r="L247" s="5"/>
      <c r="M247" s="103"/>
      <c r="AN247" s="166"/>
    </row>
    <row r="248" spans="1:40">
      <c r="A248" s="2"/>
      <c r="B248" s="3"/>
      <c r="C248" s="3"/>
      <c r="D248" s="3"/>
      <c r="E248" s="4"/>
      <c r="F248" s="3"/>
      <c r="G248" s="4"/>
      <c r="H248" s="9"/>
      <c r="J248" s="5"/>
      <c r="K248" s="5"/>
      <c r="L248" s="5"/>
      <c r="M248" s="103"/>
      <c r="AN248" s="166"/>
    </row>
    <row r="249" spans="1:40">
      <c r="A249" s="2"/>
      <c r="B249" s="3"/>
      <c r="C249" s="3"/>
      <c r="D249" s="3"/>
      <c r="E249" s="4"/>
      <c r="F249" s="3"/>
      <c r="G249" s="4"/>
      <c r="H249" s="9"/>
      <c r="J249" s="5"/>
      <c r="K249" s="5"/>
      <c r="L249" s="5"/>
      <c r="M249" s="103"/>
      <c r="AN249" s="166"/>
    </row>
    <row r="250" spans="1:40">
      <c r="A250" s="2"/>
      <c r="B250" s="3"/>
      <c r="C250" s="3"/>
      <c r="D250" s="3"/>
      <c r="E250" s="4"/>
      <c r="F250" s="3"/>
      <c r="G250" s="4"/>
      <c r="H250" s="9"/>
      <c r="J250" s="5"/>
      <c r="K250" s="5"/>
      <c r="L250" s="5"/>
      <c r="M250" s="103"/>
      <c r="AN250" s="166"/>
    </row>
    <row r="251" spans="1:40">
      <c r="A251" s="2"/>
      <c r="B251" s="3"/>
      <c r="C251" s="3"/>
      <c r="D251" s="3"/>
      <c r="E251" s="4"/>
      <c r="F251" s="3"/>
      <c r="G251" s="4"/>
      <c r="H251" s="9"/>
      <c r="J251" s="5"/>
      <c r="K251" s="5"/>
      <c r="L251" s="5"/>
      <c r="M251" s="103"/>
      <c r="AN251" s="166"/>
    </row>
    <row r="252" spans="1:40">
      <c r="A252" s="2"/>
      <c r="B252" s="3"/>
      <c r="C252" s="3"/>
      <c r="D252" s="3"/>
      <c r="E252" s="4"/>
      <c r="F252" s="3"/>
      <c r="G252" s="4"/>
      <c r="H252" s="9"/>
      <c r="J252" s="5"/>
      <c r="K252" s="5"/>
      <c r="L252" s="5"/>
      <c r="M252" s="103"/>
      <c r="AN252" s="166"/>
    </row>
    <row r="253" spans="1:40">
      <c r="A253" s="2"/>
      <c r="B253" s="3"/>
      <c r="C253" s="3"/>
      <c r="D253" s="3"/>
      <c r="E253" s="4"/>
      <c r="F253" s="3"/>
      <c r="G253" s="4"/>
      <c r="H253" s="9"/>
      <c r="J253" s="5"/>
      <c r="K253" s="5"/>
      <c r="L253" s="5"/>
      <c r="M253" s="103"/>
      <c r="AN253" s="166"/>
    </row>
    <row r="254" spans="1:40">
      <c r="A254" s="2"/>
      <c r="B254" s="3"/>
      <c r="C254" s="3"/>
      <c r="D254" s="3"/>
      <c r="E254" s="4"/>
      <c r="F254" s="3"/>
      <c r="G254" s="4"/>
      <c r="H254" s="9"/>
      <c r="J254" s="5"/>
      <c r="K254" s="5"/>
      <c r="L254" s="5"/>
      <c r="M254" s="103"/>
      <c r="AN254" s="166"/>
    </row>
    <row r="255" spans="1:40">
      <c r="A255" s="2"/>
      <c r="B255" s="3"/>
      <c r="C255" s="3"/>
      <c r="D255" s="3"/>
      <c r="E255" s="4"/>
      <c r="F255" s="3"/>
      <c r="G255" s="4"/>
      <c r="H255" s="9"/>
      <c r="J255" s="5"/>
      <c r="K255" s="5"/>
      <c r="L255" s="5"/>
      <c r="M255" s="103"/>
      <c r="AN255" s="166"/>
    </row>
    <row r="256" spans="1:40">
      <c r="A256" s="2"/>
      <c r="B256" s="3"/>
      <c r="C256" s="3"/>
      <c r="D256" s="3"/>
      <c r="E256" s="4"/>
      <c r="F256" s="3"/>
      <c r="G256" s="4"/>
      <c r="H256" s="9"/>
      <c r="J256" s="5"/>
      <c r="K256" s="5"/>
      <c r="L256" s="5"/>
      <c r="M256" s="103"/>
      <c r="AN256" s="166"/>
    </row>
    <row r="257" spans="1:40">
      <c r="A257" s="2"/>
      <c r="B257" s="3"/>
      <c r="C257" s="3"/>
      <c r="D257" s="3"/>
      <c r="E257" s="4"/>
      <c r="F257" s="3"/>
      <c r="G257" s="4"/>
      <c r="H257" s="9"/>
      <c r="J257" s="5"/>
      <c r="K257" s="5"/>
      <c r="L257" s="5"/>
      <c r="M257" s="103"/>
      <c r="AN257" s="166"/>
    </row>
    <row r="258" spans="1:40">
      <c r="A258" s="2"/>
      <c r="B258" s="3"/>
      <c r="C258" s="3"/>
      <c r="D258" s="3"/>
      <c r="E258" s="4"/>
      <c r="F258" s="3"/>
      <c r="G258" s="4"/>
      <c r="H258" s="9"/>
      <c r="J258" s="5"/>
      <c r="K258" s="5"/>
      <c r="L258" s="5"/>
      <c r="M258" s="103"/>
      <c r="AN258" s="166"/>
    </row>
    <row r="259" spans="1:40">
      <c r="A259" s="2"/>
      <c r="B259" s="3"/>
      <c r="C259" s="3"/>
      <c r="D259" s="3"/>
      <c r="E259" s="4"/>
      <c r="F259" s="3"/>
      <c r="G259" s="4"/>
      <c r="H259" s="9"/>
      <c r="J259" s="5"/>
      <c r="K259" s="5"/>
      <c r="L259" s="5"/>
      <c r="M259" s="103"/>
      <c r="AN259" s="166"/>
    </row>
    <row r="260" spans="1:40">
      <c r="A260" s="2"/>
      <c r="B260" s="3"/>
      <c r="C260" s="3"/>
      <c r="D260" s="3"/>
      <c r="E260" s="4"/>
      <c r="F260" s="3"/>
      <c r="G260" s="4"/>
      <c r="H260" s="9"/>
      <c r="J260" s="5"/>
      <c r="K260" s="5"/>
      <c r="L260" s="5"/>
      <c r="M260" s="103"/>
      <c r="AN260" s="166"/>
    </row>
    <row r="261" spans="1:40">
      <c r="A261" s="2"/>
      <c r="B261" s="3"/>
      <c r="C261" s="3"/>
      <c r="D261" s="3"/>
      <c r="E261" s="4"/>
      <c r="F261" s="3"/>
      <c r="G261" s="4"/>
      <c r="H261" s="9"/>
      <c r="J261" s="5"/>
      <c r="K261" s="5"/>
      <c r="L261" s="5"/>
      <c r="M261" s="103"/>
      <c r="AN261" s="166"/>
    </row>
    <row r="262" spans="1:40">
      <c r="A262" s="2"/>
      <c r="B262" s="3"/>
      <c r="C262" s="3"/>
      <c r="D262" s="3"/>
      <c r="E262" s="4"/>
      <c r="F262" s="3"/>
      <c r="G262" s="4"/>
      <c r="H262" s="9"/>
      <c r="J262" s="5"/>
      <c r="K262" s="5"/>
      <c r="L262" s="5"/>
      <c r="M262" s="103"/>
      <c r="AN262" s="166"/>
    </row>
    <row r="263" spans="1:40">
      <c r="A263" s="2"/>
      <c r="B263" s="3"/>
      <c r="C263" s="3"/>
      <c r="D263" s="3"/>
      <c r="E263" s="4"/>
      <c r="F263" s="3"/>
      <c r="G263" s="4"/>
      <c r="H263" s="9"/>
      <c r="J263" s="5"/>
      <c r="K263" s="5"/>
      <c r="L263" s="5"/>
      <c r="M263" s="103"/>
      <c r="AN263" s="166"/>
    </row>
    <row r="264" spans="1:40">
      <c r="A264" s="2"/>
      <c r="B264" s="3"/>
      <c r="C264" s="3"/>
      <c r="D264" s="3"/>
      <c r="E264" s="4"/>
      <c r="F264" s="3"/>
      <c r="G264" s="4"/>
      <c r="H264" s="9"/>
      <c r="J264" s="5"/>
      <c r="K264" s="5"/>
      <c r="L264" s="5"/>
      <c r="M264" s="103"/>
      <c r="AN264" s="166"/>
    </row>
    <row r="265" spans="1:40">
      <c r="A265" s="2"/>
      <c r="B265" s="3"/>
      <c r="C265" s="3"/>
      <c r="D265" s="3"/>
      <c r="E265" s="4"/>
      <c r="F265" s="3"/>
      <c r="G265" s="4"/>
      <c r="H265" s="9"/>
      <c r="J265" s="5"/>
      <c r="K265" s="5"/>
      <c r="L265" s="5"/>
      <c r="M265" s="103"/>
      <c r="AN265" s="166"/>
    </row>
    <row r="266" spans="1:40">
      <c r="A266" s="2"/>
      <c r="B266" s="3"/>
      <c r="C266" s="3"/>
      <c r="D266" s="3"/>
      <c r="E266" s="4"/>
      <c r="F266" s="3"/>
      <c r="G266" s="4"/>
      <c r="H266" s="9"/>
      <c r="J266" s="5"/>
      <c r="K266" s="5"/>
      <c r="L266" s="5"/>
      <c r="M266" s="103"/>
      <c r="AN266" s="166"/>
    </row>
    <row r="267" spans="1:40">
      <c r="A267" s="2"/>
      <c r="B267" s="3"/>
      <c r="C267" s="3"/>
      <c r="D267" s="3"/>
      <c r="E267" s="4"/>
      <c r="F267" s="3"/>
      <c r="G267" s="4"/>
      <c r="H267" s="9"/>
      <c r="J267" s="5"/>
      <c r="K267" s="5"/>
      <c r="L267" s="5"/>
      <c r="M267" s="103"/>
      <c r="AN267" s="166"/>
    </row>
    <row r="268" spans="1:40">
      <c r="A268" s="2"/>
      <c r="B268" s="3"/>
      <c r="C268" s="3"/>
      <c r="D268" s="3"/>
      <c r="E268" s="4"/>
      <c r="F268" s="3"/>
      <c r="G268" s="4"/>
      <c r="H268" s="9"/>
      <c r="J268" s="5"/>
      <c r="K268" s="5"/>
      <c r="L268" s="5"/>
      <c r="M268" s="103"/>
      <c r="AN268" s="166"/>
    </row>
    <row r="269" spans="1:40">
      <c r="A269" s="2"/>
      <c r="B269" s="3"/>
      <c r="C269" s="3"/>
      <c r="D269" s="3"/>
      <c r="E269" s="4"/>
      <c r="F269" s="3"/>
      <c r="G269" s="4"/>
      <c r="H269" s="9"/>
      <c r="J269" s="5"/>
      <c r="K269" s="5"/>
      <c r="L269" s="5"/>
      <c r="M269" s="103"/>
      <c r="AN269" s="166"/>
    </row>
    <row r="270" spans="1:40">
      <c r="A270" s="2"/>
      <c r="B270" s="3"/>
      <c r="C270" s="3"/>
      <c r="D270" s="3"/>
      <c r="E270" s="4"/>
      <c r="F270" s="3"/>
      <c r="G270" s="4"/>
      <c r="H270" s="9"/>
      <c r="J270" s="5"/>
      <c r="K270" s="5"/>
      <c r="L270" s="5"/>
      <c r="M270" s="103"/>
      <c r="AN270" s="166"/>
    </row>
    <row r="271" spans="1:40">
      <c r="A271" s="2"/>
      <c r="B271" s="3"/>
      <c r="C271" s="3"/>
      <c r="D271" s="3"/>
      <c r="E271" s="4"/>
      <c r="F271" s="3"/>
      <c r="G271" s="4"/>
      <c r="H271" s="9"/>
      <c r="J271" s="5"/>
      <c r="K271" s="5"/>
      <c r="L271" s="5"/>
      <c r="M271" s="103"/>
      <c r="AN271" s="166"/>
    </row>
    <row r="272" spans="1:40">
      <c r="A272" s="2"/>
      <c r="B272" s="3"/>
      <c r="C272" s="3"/>
      <c r="D272" s="3"/>
      <c r="E272" s="4"/>
      <c r="F272" s="3"/>
      <c r="G272" s="4"/>
      <c r="H272" s="9"/>
      <c r="J272" s="5"/>
      <c r="K272" s="5"/>
      <c r="L272" s="5"/>
      <c r="M272" s="103"/>
      <c r="AN272" s="166"/>
    </row>
    <row r="273" spans="1:40">
      <c r="A273" s="2"/>
      <c r="B273" s="3"/>
      <c r="C273" s="3"/>
      <c r="D273" s="3"/>
      <c r="E273" s="4"/>
      <c r="F273" s="3"/>
      <c r="G273" s="4"/>
      <c r="H273" s="9"/>
      <c r="J273" s="5"/>
      <c r="K273" s="5"/>
      <c r="L273" s="5"/>
      <c r="M273" s="103"/>
      <c r="AN273" s="166"/>
    </row>
    <row r="274" spans="1:40">
      <c r="A274" s="2"/>
      <c r="B274" s="3"/>
      <c r="C274" s="3"/>
      <c r="D274" s="3"/>
      <c r="E274" s="4"/>
      <c r="F274" s="3"/>
      <c r="G274" s="4"/>
      <c r="H274" s="9"/>
      <c r="J274" s="5"/>
      <c r="K274" s="5"/>
      <c r="L274" s="5"/>
      <c r="M274" s="103"/>
      <c r="AN274" s="166"/>
    </row>
    <row r="275" spans="1:40">
      <c r="A275" s="2"/>
      <c r="B275" s="3"/>
      <c r="C275" s="3"/>
      <c r="D275" s="3"/>
      <c r="E275" s="4"/>
      <c r="F275" s="3"/>
      <c r="G275" s="4"/>
      <c r="H275" s="9"/>
      <c r="J275" s="5"/>
      <c r="K275" s="5"/>
      <c r="L275" s="5"/>
      <c r="M275" s="103"/>
      <c r="AN275" s="166"/>
    </row>
    <row r="276" spans="1:40">
      <c r="A276" s="2"/>
      <c r="B276" s="3"/>
      <c r="C276" s="3"/>
      <c r="D276" s="3"/>
      <c r="E276" s="4"/>
      <c r="F276" s="3"/>
      <c r="G276" s="4"/>
      <c r="H276" s="9"/>
      <c r="J276" s="5"/>
      <c r="K276" s="5"/>
      <c r="L276" s="5"/>
      <c r="M276" s="103"/>
      <c r="AN276" s="166"/>
    </row>
    <row r="277" spans="1:40">
      <c r="A277" s="2"/>
      <c r="B277" s="3"/>
      <c r="C277" s="3"/>
      <c r="D277" s="3"/>
      <c r="E277" s="4"/>
      <c r="F277" s="3"/>
      <c r="G277" s="4"/>
      <c r="H277" s="9"/>
      <c r="J277" s="5"/>
      <c r="K277" s="5"/>
      <c r="L277" s="5"/>
      <c r="M277" s="103"/>
      <c r="AN277" s="166"/>
    </row>
    <row r="278" spans="1:40">
      <c r="A278" s="2"/>
      <c r="B278" s="3"/>
      <c r="C278" s="3"/>
      <c r="D278" s="3"/>
      <c r="E278" s="4"/>
      <c r="F278" s="3"/>
      <c r="G278" s="4"/>
      <c r="H278" s="9"/>
      <c r="J278" s="5"/>
      <c r="K278" s="5"/>
      <c r="L278" s="5"/>
      <c r="M278" s="103"/>
      <c r="AN278" s="166"/>
    </row>
    <row r="279" spans="1:40">
      <c r="A279" s="2"/>
      <c r="B279" s="3"/>
      <c r="C279" s="3"/>
      <c r="D279" s="3"/>
      <c r="E279" s="4"/>
      <c r="F279" s="3"/>
      <c r="G279" s="4"/>
      <c r="H279" s="9"/>
      <c r="J279" s="5"/>
      <c r="K279" s="5"/>
      <c r="L279" s="5"/>
      <c r="M279" s="103"/>
      <c r="AN279" s="166"/>
    </row>
    <row r="280" spans="1:40">
      <c r="A280" s="2"/>
      <c r="B280" s="3"/>
      <c r="C280" s="3"/>
      <c r="D280" s="3"/>
      <c r="E280" s="4"/>
      <c r="F280" s="3"/>
      <c r="G280" s="4"/>
      <c r="H280" s="9"/>
      <c r="J280" s="5"/>
      <c r="K280" s="5"/>
      <c r="L280" s="5"/>
      <c r="M280" s="103"/>
      <c r="AN280" s="166"/>
    </row>
    <row r="281" spans="1:40">
      <c r="A281" s="2"/>
      <c r="B281" s="3"/>
      <c r="C281" s="3"/>
      <c r="D281" s="3"/>
      <c r="E281" s="4"/>
      <c r="F281" s="3"/>
      <c r="G281" s="4"/>
      <c r="H281" s="9"/>
      <c r="J281" s="5"/>
      <c r="K281" s="5"/>
      <c r="L281" s="5"/>
      <c r="M281" s="103"/>
      <c r="AN281" s="166"/>
    </row>
    <row r="282" spans="1:40">
      <c r="A282" s="2"/>
      <c r="B282" s="3"/>
      <c r="C282" s="3"/>
      <c r="D282" s="3"/>
      <c r="E282" s="4"/>
      <c r="F282" s="3"/>
      <c r="G282" s="4"/>
      <c r="H282" s="9"/>
      <c r="J282" s="5"/>
      <c r="K282" s="5"/>
      <c r="L282" s="5"/>
      <c r="M282" s="103"/>
      <c r="AN282" s="166"/>
    </row>
    <row r="283" spans="1:40">
      <c r="A283" s="2"/>
      <c r="B283" s="3"/>
      <c r="C283" s="3"/>
      <c r="D283" s="3"/>
      <c r="E283" s="4"/>
      <c r="F283" s="3"/>
      <c r="G283" s="4"/>
      <c r="H283" s="9"/>
      <c r="J283" s="5"/>
      <c r="K283" s="5"/>
      <c r="L283" s="5"/>
      <c r="M283" s="103"/>
      <c r="AN283" s="166"/>
    </row>
    <row r="284" spans="1:40">
      <c r="A284" s="2"/>
      <c r="B284" s="3"/>
      <c r="C284" s="3"/>
      <c r="D284" s="3"/>
      <c r="E284" s="4"/>
      <c r="F284" s="3"/>
      <c r="G284" s="4"/>
      <c r="H284" s="9"/>
      <c r="J284" s="5"/>
      <c r="K284" s="5"/>
      <c r="L284" s="5"/>
      <c r="M284" s="103"/>
      <c r="AN284" s="166"/>
    </row>
    <row r="285" spans="1:40">
      <c r="A285" s="2"/>
      <c r="B285" s="3"/>
      <c r="C285" s="3"/>
      <c r="D285" s="3"/>
      <c r="E285" s="4"/>
      <c r="F285" s="3"/>
      <c r="G285" s="4"/>
      <c r="H285" s="9"/>
      <c r="J285" s="5"/>
      <c r="K285" s="5"/>
      <c r="L285" s="5"/>
      <c r="M285" s="103"/>
      <c r="AN285" s="166"/>
    </row>
    <row r="286" spans="1:40">
      <c r="A286" s="2"/>
      <c r="B286" s="3"/>
      <c r="C286" s="3"/>
      <c r="D286" s="3"/>
      <c r="E286" s="4"/>
      <c r="F286" s="3"/>
      <c r="G286" s="4"/>
      <c r="H286" s="9"/>
      <c r="J286" s="5"/>
      <c r="K286" s="5"/>
      <c r="L286" s="5"/>
      <c r="M286" s="103"/>
      <c r="AN286" s="166"/>
    </row>
    <row r="287" spans="1:40">
      <c r="A287" s="2"/>
      <c r="B287" s="3"/>
      <c r="C287" s="3"/>
      <c r="D287" s="3"/>
      <c r="E287" s="4"/>
      <c r="F287" s="3"/>
      <c r="G287" s="4"/>
      <c r="H287" s="9"/>
      <c r="J287" s="5"/>
      <c r="K287" s="5"/>
      <c r="L287" s="5"/>
      <c r="M287" s="103"/>
      <c r="AN287" s="166"/>
    </row>
    <row r="288" spans="1:40">
      <c r="A288" s="2"/>
      <c r="B288" s="3"/>
      <c r="C288" s="3"/>
      <c r="D288" s="3"/>
      <c r="E288" s="4"/>
      <c r="F288" s="3"/>
      <c r="G288" s="4"/>
      <c r="H288" s="9"/>
      <c r="J288" s="5"/>
      <c r="K288" s="5"/>
      <c r="L288" s="5"/>
      <c r="M288" s="103"/>
      <c r="AN288" s="166"/>
    </row>
    <row r="289" spans="1:40">
      <c r="A289" s="2"/>
      <c r="B289" s="3"/>
      <c r="C289" s="3"/>
      <c r="D289" s="3"/>
      <c r="E289" s="4"/>
      <c r="F289" s="3"/>
      <c r="G289" s="4"/>
      <c r="H289" s="9"/>
      <c r="J289" s="5"/>
      <c r="K289" s="5"/>
      <c r="L289" s="5"/>
      <c r="M289" s="103"/>
      <c r="AN289" s="166"/>
    </row>
    <row r="290" spans="1:40">
      <c r="A290" s="2"/>
      <c r="B290" s="3"/>
      <c r="C290" s="3"/>
      <c r="D290" s="3"/>
      <c r="E290" s="4"/>
      <c r="F290" s="3"/>
      <c r="G290" s="4"/>
      <c r="H290" s="9"/>
      <c r="J290" s="5"/>
      <c r="K290" s="5"/>
      <c r="L290" s="5"/>
      <c r="M290" s="103"/>
      <c r="AN290" s="166"/>
    </row>
    <row r="291" spans="1:40">
      <c r="A291" s="2"/>
      <c r="B291" s="3"/>
      <c r="C291" s="3"/>
      <c r="D291" s="3"/>
      <c r="E291" s="4"/>
      <c r="F291" s="3"/>
      <c r="G291" s="4"/>
      <c r="H291" s="9"/>
      <c r="J291" s="5"/>
      <c r="K291" s="5"/>
      <c r="L291" s="5"/>
      <c r="M291" s="103"/>
      <c r="AN291" s="166"/>
    </row>
    <row r="292" spans="1:40">
      <c r="A292" s="2"/>
      <c r="B292" s="3"/>
      <c r="C292" s="3"/>
      <c r="D292" s="3"/>
      <c r="E292" s="4"/>
      <c r="F292" s="3"/>
      <c r="G292" s="4"/>
      <c r="H292" s="9"/>
      <c r="J292" s="5"/>
      <c r="K292" s="5"/>
      <c r="L292" s="5"/>
      <c r="M292" s="103"/>
      <c r="AN292" s="166"/>
    </row>
    <row r="293" spans="1:40">
      <c r="A293" s="2"/>
      <c r="B293" s="3"/>
      <c r="C293" s="3"/>
      <c r="D293" s="3"/>
      <c r="E293" s="4"/>
      <c r="F293" s="3"/>
      <c r="G293" s="4"/>
      <c r="H293" s="9"/>
      <c r="J293" s="5"/>
      <c r="K293" s="5"/>
      <c r="L293" s="5"/>
      <c r="M293" s="103"/>
      <c r="AN293" s="166"/>
    </row>
    <row r="294" spans="1:40">
      <c r="A294" s="2"/>
      <c r="B294" s="3"/>
      <c r="C294" s="3"/>
      <c r="D294" s="3"/>
      <c r="E294" s="4"/>
      <c r="F294" s="3"/>
      <c r="G294" s="4"/>
      <c r="H294" s="9"/>
      <c r="J294" s="5"/>
      <c r="K294" s="5"/>
      <c r="L294" s="5"/>
      <c r="M294" s="103"/>
      <c r="AN294" s="166"/>
    </row>
    <row r="295" spans="1:40">
      <c r="A295" s="2"/>
      <c r="B295" s="3"/>
      <c r="C295" s="3"/>
      <c r="D295" s="3"/>
      <c r="E295" s="4"/>
      <c r="F295" s="3"/>
      <c r="G295" s="4"/>
      <c r="H295" s="9"/>
      <c r="J295" s="5"/>
      <c r="K295" s="5"/>
      <c r="L295" s="5"/>
      <c r="M295" s="103"/>
      <c r="AN295" s="166"/>
    </row>
    <row r="296" spans="1:40">
      <c r="A296" s="2"/>
      <c r="B296" s="3"/>
      <c r="C296" s="3"/>
      <c r="D296" s="3"/>
      <c r="E296" s="4"/>
      <c r="F296" s="3"/>
      <c r="G296" s="4"/>
      <c r="H296" s="9"/>
      <c r="J296" s="5"/>
      <c r="K296" s="5"/>
      <c r="L296" s="5"/>
      <c r="M296" s="103"/>
      <c r="AN296" s="166"/>
    </row>
    <row r="297" spans="1:40">
      <c r="A297" s="2"/>
      <c r="B297" s="3"/>
      <c r="C297" s="3"/>
      <c r="D297" s="3"/>
      <c r="E297" s="4"/>
      <c r="F297" s="3"/>
      <c r="G297" s="4"/>
      <c r="H297" s="9"/>
      <c r="J297" s="5"/>
      <c r="K297" s="5"/>
      <c r="L297" s="5"/>
      <c r="M297" s="103"/>
      <c r="AN297" s="166"/>
    </row>
    <row r="298" spans="1:40">
      <c r="A298" s="2"/>
      <c r="B298" s="3"/>
      <c r="C298" s="3"/>
      <c r="D298" s="3"/>
      <c r="E298" s="4"/>
      <c r="F298" s="3"/>
      <c r="G298" s="4"/>
      <c r="H298" s="9"/>
      <c r="J298" s="5"/>
      <c r="K298" s="5"/>
      <c r="L298" s="5"/>
      <c r="M298" s="103"/>
      <c r="AN298" s="166"/>
    </row>
    <row r="299" spans="1:40">
      <c r="A299" s="2"/>
      <c r="B299" s="3"/>
      <c r="C299" s="3"/>
      <c r="D299" s="3"/>
      <c r="E299" s="4"/>
      <c r="F299" s="3"/>
      <c r="G299" s="4"/>
      <c r="H299" s="9"/>
      <c r="J299" s="5"/>
      <c r="K299" s="5"/>
      <c r="L299" s="5"/>
      <c r="M299" s="103"/>
      <c r="AN299" s="166"/>
    </row>
    <row r="300" spans="1:40">
      <c r="A300" s="2"/>
      <c r="B300" s="3"/>
      <c r="C300" s="3"/>
      <c r="D300" s="3"/>
      <c r="E300" s="4"/>
      <c r="F300" s="3"/>
      <c r="G300" s="4"/>
      <c r="H300" s="9"/>
      <c r="J300" s="5"/>
      <c r="K300" s="5"/>
      <c r="L300" s="5"/>
      <c r="M300" s="103"/>
      <c r="AN300" s="166"/>
    </row>
    <row r="301" spans="1:40">
      <c r="A301" s="2"/>
      <c r="B301" s="3"/>
      <c r="C301" s="3"/>
      <c r="D301" s="3"/>
      <c r="E301" s="4"/>
      <c r="F301" s="3"/>
      <c r="G301" s="4"/>
      <c r="H301" s="9"/>
      <c r="J301" s="5"/>
      <c r="K301" s="5"/>
      <c r="L301" s="5"/>
      <c r="M301" s="103"/>
      <c r="AN301" s="166"/>
    </row>
    <row r="302" spans="1:40">
      <c r="A302" s="2"/>
      <c r="B302" s="3"/>
      <c r="C302" s="3"/>
      <c r="D302" s="3"/>
      <c r="E302" s="4"/>
      <c r="F302" s="3"/>
      <c r="G302" s="4"/>
      <c r="H302" s="9"/>
      <c r="J302" s="5"/>
      <c r="K302" s="5"/>
      <c r="L302" s="5"/>
      <c r="M302" s="103"/>
      <c r="AN302" s="166"/>
    </row>
    <row r="303" spans="1:40">
      <c r="A303" s="2"/>
      <c r="B303" s="3"/>
      <c r="C303" s="3"/>
      <c r="D303" s="3"/>
      <c r="E303" s="4"/>
      <c r="F303" s="3"/>
      <c r="G303" s="4"/>
      <c r="H303" s="9"/>
      <c r="J303" s="5"/>
      <c r="K303" s="5"/>
      <c r="L303" s="5"/>
      <c r="M303" s="103"/>
      <c r="AN303" s="166"/>
    </row>
    <row r="304" spans="1:40">
      <c r="A304" s="2"/>
      <c r="B304" s="3"/>
      <c r="C304" s="3"/>
      <c r="D304" s="3"/>
      <c r="E304" s="4"/>
      <c r="F304" s="3"/>
      <c r="G304" s="4"/>
      <c r="H304" s="9"/>
      <c r="J304" s="5"/>
      <c r="K304" s="5"/>
      <c r="L304" s="5"/>
      <c r="M304" s="103"/>
      <c r="AN304" s="166"/>
    </row>
    <row r="305" spans="1:40">
      <c r="A305" s="2"/>
      <c r="B305" s="3"/>
      <c r="C305" s="3"/>
      <c r="D305" s="3"/>
      <c r="E305" s="4"/>
      <c r="F305" s="3"/>
      <c r="G305" s="4"/>
      <c r="H305" s="9"/>
      <c r="J305" s="5"/>
      <c r="K305" s="5"/>
      <c r="L305" s="5"/>
      <c r="M305" s="103"/>
      <c r="AN305" s="166"/>
    </row>
    <row r="306" spans="1:40">
      <c r="A306" s="2"/>
      <c r="B306" s="3"/>
      <c r="C306" s="3"/>
      <c r="D306" s="3"/>
      <c r="E306" s="4"/>
      <c r="F306" s="3"/>
      <c r="G306" s="4"/>
      <c r="H306" s="9"/>
      <c r="J306" s="5"/>
      <c r="K306" s="5"/>
      <c r="L306" s="5"/>
      <c r="M306" s="103"/>
      <c r="AN306" s="166"/>
    </row>
    <row r="307" spans="1:40">
      <c r="A307" s="2"/>
      <c r="B307" s="3"/>
      <c r="C307" s="3"/>
      <c r="D307" s="3"/>
      <c r="E307" s="4"/>
      <c r="F307" s="3"/>
      <c r="G307" s="4"/>
      <c r="H307" s="9"/>
      <c r="J307" s="5"/>
      <c r="K307" s="5"/>
      <c r="L307" s="5"/>
      <c r="M307" s="103"/>
      <c r="AN307" s="166"/>
    </row>
    <row r="308" spans="1:40">
      <c r="A308" s="2"/>
      <c r="B308" s="3"/>
      <c r="C308" s="3"/>
      <c r="D308" s="3"/>
      <c r="E308" s="4"/>
      <c r="F308" s="3"/>
      <c r="G308" s="4"/>
      <c r="H308" s="9"/>
      <c r="J308" s="5"/>
      <c r="K308" s="5"/>
      <c r="L308" s="5"/>
      <c r="M308" s="103"/>
      <c r="AN308" s="166"/>
    </row>
    <row r="309" spans="1:40">
      <c r="A309" s="2"/>
      <c r="B309" s="3"/>
      <c r="C309" s="3"/>
      <c r="D309" s="3"/>
      <c r="E309" s="4"/>
      <c r="F309" s="3"/>
      <c r="G309" s="4"/>
      <c r="H309" s="9"/>
      <c r="J309" s="5"/>
      <c r="K309" s="5"/>
      <c r="L309" s="5"/>
      <c r="M309" s="103"/>
      <c r="AN309" s="166"/>
    </row>
    <row r="310" spans="1:40">
      <c r="A310" s="2"/>
      <c r="B310" s="3"/>
      <c r="C310" s="3"/>
      <c r="D310" s="3"/>
      <c r="E310" s="4"/>
      <c r="F310" s="3"/>
      <c r="G310" s="4"/>
      <c r="H310" s="9"/>
      <c r="J310" s="5"/>
      <c r="K310" s="5"/>
      <c r="L310" s="5"/>
      <c r="M310" s="103"/>
      <c r="AN310" s="166"/>
    </row>
    <row r="311" spans="1:40">
      <c r="A311" s="2"/>
      <c r="B311" s="3"/>
      <c r="C311" s="3"/>
      <c r="D311" s="3"/>
      <c r="E311" s="4"/>
      <c r="F311" s="3"/>
      <c r="G311" s="4"/>
      <c r="H311" s="9"/>
      <c r="J311" s="5"/>
      <c r="K311" s="5"/>
      <c r="L311" s="5"/>
      <c r="M311" s="103"/>
      <c r="AN311" s="166"/>
    </row>
    <row r="312" spans="1:40">
      <c r="A312" s="2"/>
      <c r="B312" s="3"/>
      <c r="C312" s="3"/>
      <c r="D312" s="3"/>
      <c r="E312" s="4"/>
      <c r="F312" s="3"/>
      <c r="G312" s="4"/>
      <c r="H312" s="9"/>
      <c r="J312" s="5"/>
      <c r="K312" s="5"/>
      <c r="L312" s="5"/>
      <c r="M312" s="103"/>
      <c r="AN312" s="166"/>
    </row>
    <row r="313" spans="1:40">
      <c r="A313" s="2"/>
      <c r="B313" s="3"/>
      <c r="C313" s="3"/>
      <c r="D313" s="3"/>
      <c r="E313" s="4"/>
      <c r="F313" s="3"/>
      <c r="G313" s="4"/>
      <c r="H313" s="9"/>
      <c r="J313" s="5"/>
      <c r="K313" s="5"/>
      <c r="L313" s="5"/>
      <c r="M313" s="103"/>
      <c r="AN313" s="166"/>
    </row>
    <row r="314" spans="1:40">
      <c r="A314" s="2"/>
      <c r="B314" s="3"/>
      <c r="C314" s="3"/>
      <c r="D314" s="3"/>
      <c r="E314" s="4"/>
      <c r="F314" s="3"/>
      <c r="G314" s="4"/>
      <c r="H314" s="9"/>
      <c r="J314" s="5"/>
      <c r="K314" s="5"/>
      <c r="L314" s="5"/>
      <c r="M314" s="103"/>
      <c r="AN314" s="166"/>
    </row>
    <row r="315" spans="1:40">
      <c r="A315" s="2"/>
      <c r="B315" s="3"/>
      <c r="C315" s="3"/>
      <c r="D315" s="3"/>
      <c r="E315" s="4"/>
      <c r="F315" s="3"/>
      <c r="G315" s="4"/>
      <c r="H315" s="9"/>
      <c r="J315" s="5"/>
      <c r="K315" s="5"/>
      <c r="L315" s="5"/>
      <c r="M315" s="103"/>
      <c r="AN315" s="166"/>
    </row>
    <row r="316" spans="1:40">
      <c r="A316" s="2"/>
      <c r="B316" s="3"/>
      <c r="C316" s="3"/>
      <c r="D316" s="3"/>
      <c r="E316" s="4"/>
      <c r="F316" s="3"/>
      <c r="G316" s="4"/>
      <c r="H316" s="9"/>
      <c r="J316" s="5"/>
      <c r="K316" s="5"/>
      <c r="L316" s="5"/>
      <c r="M316" s="103"/>
      <c r="AN316" s="166"/>
    </row>
    <row r="317" spans="1:40">
      <c r="A317" s="2"/>
      <c r="B317" s="3"/>
      <c r="C317" s="3"/>
      <c r="D317" s="3"/>
      <c r="E317" s="4"/>
      <c r="F317" s="3"/>
      <c r="G317" s="4"/>
      <c r="H317" s="9"/>
      <c r="J317" s="5"/>
      <c r="K317" s="5"/>
      <c r="L317" s="5"/>
      <c r="M317" s="103"/>
      <c r="AN317" s="166"/>
    </row>
    <row r="318" spans="1:40">
      <c r="A318" s="2"/>
      <c r="B318" s="3"/>
      <c r="C318" s="3"/>
      <c r="D318" s="3"/>
      <c r="E318" s="4"/>
      <c r="F318" s="3"/>
      <c r="G318" s="4"/>
      <c r="H318" s="9"/>
      <c r="J318" s="5"/>
      <c r="K318" s="5"/>
      <c r="L318" s="5"/>
      <c r="M318" s="103"/>
      <c r="AN318" s="166"/>
    </row>
    <row r="319" spans="1:40">
      <c r="A319" s="2"/>
      <c r="B319" s="3"/>
      <c r="C319" s="3"/>
      <c r="D319" s="3"/>
      <c r="E319" s="4"/>
      <c r="F319" s="3"/>
      <c r="G319" s="4"/>
      <c r="H319" s="9"/>
      <c r="J319" s="5"/>
      <c r="K319" s="5"/>
      <c r="L319" s="5"/>
      <c r="M319" s="103"/>
      <c r="AN319" s="166"/>
    </row>
    <row r="320" spans="1:40">
      <c r="A320" s="2"/>
      <c r="B320" s="3"/>
      <c r="C320" s="3"/>
      <c r="D320" s="3"/>
      <c r="E320" s="4"/>
      <c r="F320" s="3"/>
      <c r="G320" s="4"/>
      <c r="H320" s="9"/>
      <c r="J320" s="5"/>
      <c r="K320" s="5"/>
      <c r="L320" s="5"/>
      <c r="M320" s="103"/>
      <c r="AN320" s="166"/>
    </row>
    <row r="321" spans="1:40">
      <c r="A321" s="2"/>
      <c r="B321" s="3"/>
      <c r="C321" s="3"/>
      <c r="D321" s="3"/>
      <c r="E321" s="4"/>
      <c r="F321" s="3"/>
      <c r="G321" s="4"/>
      <c r="H321" s="9"/>
      <c r="J321" s="5"/>
      <c r="K321" s="5"/>
      <c r="L321" s="5"/>
      <c r="M321" s="103"/>
      <c r="AN321" s="166"/>
    </row>
    <row r="322" spans="1:40">
      <c r="A322" s="2"/>
      <c r="B322" s="3"/>
      <c r="C322" s="3"/>
      <c r="D322" s="3"/>
      <c r="E322" s="4"/>
      <c r="F322" s="3"/>
      <c r="G322" s="4"/>
      <c r="H322" s="9"/>
      <c r="J322" s="5"/>
      <c r="K322" s="5"/>
      <c r="L322" s="5"/>
      <c r="M322" s="103"/>
      <c r="AN322" s="166"/>
    </row>
    <row r="323" spans="1:40">
      <c r="A323" s="2"/>
      <c r="B323" s="3"/>
      <c r="C323" s="3"/>
      <c r="D323" s="3"/>
      <c r="E323" s="4"/>
      <c r="F323" s="3"/>
      <c r="G323" s="4"/>
      <c r="H323" s="9"/>
      <c r="J323" s="5"/>
      <c r="K323" s="5"/>
      <c r="L323" s="5"/>
      <c r="M323" s="103"/>
      <c r="AN323" s="166"/>
    </row>
    <row r="324" spans="1:40">
      <c r="A324" s="2"/>
      <c r="B324" s="3"/>
      <c r="C324" s="3"/>
      <c r="D324" s="3"/>
      <c r="E324" s="4"/>
      <c r="F324" s="3"/>
      <c r="G324" s="4"/>
      <c r="H324" s="9"/>
      <c r="J324" s="5"/>
      <c r="K324" s="5"/>
      <c r="L324" s="5"/>
      <c r="M324" s="103"/>
      <c r="AN324" s="166"/>
    </row>
    <row r="325" spans="1:40">
      <c r="A325" s="2"/>
      <c r="B325" s="3"/>
      <c r="C325" s="3"/>
      <c r="D325" s="3"/>
      <c r="E325" s="4"/>
      <c r="F325" s="3"/>
      <c r="G325" s="4"/>
      <c r="H325" s="9"/>
      <c r="J325" s="5"/>
      <c r="K325" s="5"/>
      <c r="L325" s="5"/>
      <c r="M325" s="103"/>
      <c r="AN325" s="166"/>
    </row>
    <row r="326" spans="1:40">
      <c r="A326" s="2"/>
      <c r="B326" s="3"/>
      <c r="C326" s="3"/>
      <c r="D326" s="3"/>
      <c r="E326" s="4"/>
      <c r="F326" s="3"/>
      <c r="G326" s="4"/>
      <c r="H326" s="9"/>
      <c r="J326" s="5"/>
      <c r="K326" s="5"/>
      <c r="L326" s="5"/>
      <c r="M326" s="103"/>
      <c r="AN326" s="166"/>
    </row>
    <row r="327" spans="1:40">
      <c r="A327" s="2"/>
      <c r="B327" s="3"/>
      <c r="C327" s="3"/>
      <c r="D327" s="3"/>
      <c r="E327" s="4"/>
      <c r="F327" s="3"/>
      <c r="G327" s="4"/>
      <c r="H327" s="9"/>
      <c r="J327" s="5"/>
      <c r="K327" s="5"/>
      <c r="L327" s="5"/>
      <c r="M327" s="103"/>
      <c r="AN327" s="166"/>
    </row>
    <row r="328" spans="1:40">
      <c r="A328" s="2"/>
      <c r="B328" s="3"/>
      <c r="C328" s="3"/>
      <c r="D328" s="3"/>
      <c r="E328" s="4"/>
      <c r="F328" s="3"/>
      <c r="G328" s="4"/>
      <c r="H328" s="9"/>
      <c r="J328" s="5"/>
      <c r="K328" s="5"/>
      <c r="L328" s="5"/>
      <c r="M328" s="103"/>
      <c r="AN328" s="166"/>
    </row>
    <row r="329" spans="1:40">
      <c r="A329" s="2"/>
      <c r="B329" s="3"/>
      <c r="C329" s="3"/>
      <c r="D329" s="3"/>
      <c r="E329" s="4"/>
      <c r="F329" s="3"/>
      <c r="G329" s="4"/>
      <c r="H329" s="9"/>
      <c r="J329" s="5"/>
      <c r="K329" s="5"/>
      <c r="L329" s="5"/>
      <c r="M329" s="103"/>
      <c r="AN329" s="166"/>
    </row>
    <row r="330" spans="1:40">
      <c r="A330" s="2"/>
      <c r="B330" s="3"/>
      <c r="C330" s="3"/>
      <c r="D330" s="3"/>
      <c r="E330" s="4"/>
      <c r="F330" s="3"/>
      <c r="G330" s="4"/>
      <c r="H330" s="9"/>
      <c r="J330" s="5"/>
      <c r="K330" s="5"/>
      <c r="L330" s="5"/>
      <c r="M330" s="103"/>
      <c r="AN330" s="166"/>
    </row>
    <row r="331" spans="1:40">
      <c r="A331" s="2"/>
      <c r="B331" s="3"/>
      <c r="C331" s="3"/>
      <c r="D331" s="3"/>
      <c r="E331" s="4"/>
      <c r="F331" s="3"/>
      <c r="G331" s="4"/>
      <c r="H331" s="9"/>
      <c r="J331" s="5"/>
      <c r="K331" s="5"/>
      <c r="L331" s="5"/>
      <c r="M331" s="103"/>
      <c r="AN331" s="166"/>
    </row>
    <row r="332" spans="1:40">
      <c r="A332" s="2"/>
      <c r="B332" s="3"/>
      <c r="C332" s="3"/>
      <c r="D332" s="3"/>
      <c r="E332" s="4"/>
      <c r="F332" s="3"/>
      <c r="G332" s="4"/>
      <c r="H332" s="9"/>
      <c r="J332" s="5"/>
      <c r="K332" s="5"/>
      <c r="L332" s="5"/>
      <c r="M332" s="103"/>
      <c r="AN332" s="166"/>
    </row>
    <row r="333" spans="1:40">
      <c r="A333" s="2"/>
      <c r="B333" s="3"/>
      <c r="C333" s="3"/>
      <c r="D333" s="3"/>
      <c r="E333" s="4"/>
      <c r="F333" s="3"/>
      <c r="G333" s="4"/>
      <c r="H333" s="9"/>
      <c r="J333" s="5"/>
      <c r="K333" s="5"/>
      <c r="L333" s="5"/>
      <c r="M333" s="103"/>
      <c r="AN333" s="166"/>
    </row>
    <row r="334" spans="1:40">
      <c r="A334" s="2"/>
      <c r="B334" s="3"/>
      <c r="C334" s="3"/>
      <c r="D334" s="3"/>
      <c r="E334" s="4"/>
      <c r="F334" s="3"/>
      <c r="G334" s="4"/>
      <c r="H334" s="9"/>
      <c r="J334" s="5"/>
      <c r="K334" s="5"/>
      <c r="L334" s="5"/>
      <c r="M334" s="103"/>
      <c r="AN334" s="166"/>
    </row>
    <row r="335" spans="1:40">
      <c r="A335" s="2"/>
      <c r="B335" s="3"/>
      <c r="C335" s="3"/>
      <c r="D335" s="3"/>
      <c r="E335" s="4"/>
      <c r="F335" s="3"/>
      <c r="G335" s="4"/>
      <c r="H335" s="9"/>
      <c r="J335" s="5"/>
      <c r="K335" s="5"/>
      <c r="L335" s="5"/>
      <c r="M335" s="103"/>
      <c r="AN335" s="166"/>
    </row>
    <row r="336" spans="1:40">
      <c r="A336" s="2"/>
      <c r="B336" s="3"/>
      <c r="C336" s="3"/>
      <c r="D336" s="3"/>
      <c r="E336" s="4"/>
      <c r="F336" s="3"/>
      <c r="G336" s="4"/>
      <c r="H336" s="9"/>
      <c r="J336" s="5"/>
      <c r="K336" s="5"/>
      <c r="L336" s="5"/>
      <c r="M336" s="103"/>
      <c r="AN336" s="166"/>
    </row>
    <row r="337" spans="1:40">
      <c r="A337" s="2"/>
      <c r="B337" s="3"/>
      <c r="C337" s="3"/>
      <c r="D337" s="3"/>
      <c r="E337" s="4"/>
      <c r="F337" s="3"/>
      <c r="G337" s="4"/>
      <c r="H337" s="9"/>
      <c r="J337" s="5"/>
      <c r="K337" s="5"/>
      <c r="L337" s="5"/>
      <c r="M337" s="103"/>
      <c r="AN337" s="166"/>
    </row>
    <row r="338" spans="1:40">
      <c r="A338" s="2"/>
      <c r="B338" s="3"/>
      <c r="C338" s="3"/>
      <c r="D338" s="3"/>
      <c r="E338" s="4"/>
      <c r="F338" s="3"/>
      <c r="G338" s="4"/>
      <c r="H338" s="9"/>
      <c r="J338" s="5"/>
      <c r="K338" s="5"/>
      <c r="L338" s="5"/>
      <c r="M338" s="103"/>
      <c r="AN338" s="166"/>
    </row>
    <row r="339" spans="1:40">
      <c r="A339" s="2"/>
      <c r="B339" s="3"/>
      <c r="C339" s="3"/>
      <c r="D339" s="3"/>
      <c r="E339" s="4"/>
      <c r="F339" s="3"/>
      <c r="G339" s="4"/>
      <c r="H339" s="9"/>
      <c r="J339" s="5"/>
      <c r="K339" s="5"/>
      <c r="L339" s="5"/>
      <c r="M339" s="103"/>
      <c r="AN339" s="166"/>
    </row>
    <row r="340" spans="1:40">
      <c r="A340" s="2"/>
      <c r="B340" s="3"/>
      <c r="C340" s="3"/>
      <c r="D340" s="3"/>
      <c r="E340" s="4"/>
      <c r="F340" s="3"/>
      <c r="G340" s="4"/>
      <c r="H340" s="9"/>
      <c r="J340" s="5"/>
      <c r="K340" s="5"/>
      <c r="L340" s="5"/>
      <c r="M340" s="103"/>
      <c r="AN340" s="166"/>
    </row>
    <row r="341" spans="1:40">
      <c r="A341" s="2"/>
      <c r="B341" s="3"/>
      <c r="C341" s="3"/>
      <c r="D341" s="3"/>
      <c r="E341" s="4"/>
      <c r="F341" s="3"/>
      <c r="G341" s="4"/>
      <c r="H341" s="9"/>
      <c r="J341" s="5"/>
      <c r="K341" s="5"/>
      <c r="L341" s="5"/>
      <c r="M341" s="103"/>
      <c r="AN341" s="166"/>
    </row>
    <row r="342" spans="1:40">
      <c r="A342" s="2"/>
      <c r="B342" s="3"/>
      <c r="C342" s="3"/>
      <c r="D342" s="3"/>
      <c r="E342" s="4"/>
      <c r="F342" s="3"/>
      <c r="G342" s="4"/>
      <c r="H342" s="9"/>
      <c r="J342" s="5"/>
      <c r="K342" s="5"/>
      <c r="L342" s="5"/>
      <c r="M342" s="103"/>
      <c r="AN342" s="166"/>
    </row>
    <row r="343" spans="1:40">
      <c r="A343" s="2"/>
      <c r="B343" s="3"/>
      <c r="C343" s="3"/>
      <c r="D343" s="3"/>
      <c r="E343" s="4"/>
      <c r="F343" s="3"/>
      <c r="G343" s="4"/>
      <c r="H343" s="9"/>
      <c r="J343" s="5"/>
      <c r="K343" s="5"/>
      <c r="L343" s="5"/>
      <c r="M343" s="103"/>
      <c r="AN343" s="166"/>
    </row>
    <row r="344" spans="1:40">
      <c r="A344" s="2"/>
      <c r="B344" s="3"/>
      <c r="C344" s="3"/>
      <c r="D344" s="3"/>
      <c r="E344" s="4"/>
      <c r="F344" s="3"/>
      <c r="G344" s="4"/>
      <c r="H344" s="9"/>
      <c r="J344" s="5"/>
      <c r="K344" s="5"/>
      <c r="L344" s="5"/>
      <c r="M344" s="103"/>
      <c r="AN344" s="166"/>
    </row>
    <row r="345" spans="1:40">
      <c r="A345" s="2"/>
      <c r="B345" s="3"/>
      <c r="C345" s="3"/>
      <c r="D345" s="3"/>
      <c r="E345" s="4"/>
      <c r="F345" s="3"/>
      <c r="G345" s="4"/>
      <c r="H345" s="9"/>
      <c r="J345" s="5"/>
      <c r="K345" s="5"/>
      <c r="L345" s="5"/>
      <c r="M345" s="103"/>
      <c r="AN345" s="166"/>
    </row>
    <row r="346" spans="1:40">
      <c r="A346" s="2"/>
      <c r="B346" s="3"/>
      <c r="C346" s="3"/>
      <c r="D346" s="3"/>
      <c r="E346" s="4"/>
      <c r="F346" s="3"/>
      <c r="G346" s="4"/>
      <c r="H346" s="9"/>
      <c r="J346" s="5"/>
      <c r="K346" s="5"/>
      <c r="L346" s="5"/>
      <c r="M346" s="103"/>
      <c r="AN346" s="166"/>
    </row>
    <row r="347" spans="1:40">
      <c r="A347" s="2"/>
      <c r="B347" s="3"/>
      <c r="C347" s="3"/>
      <c r="D347" s="3"/>
      <c r="E347" s="4"/>
      <c r="F347" s="3"/>
      <c r="G347" s="4"/>
      <c r="H347" s="9"/>
      <c r="J347" s="5"/>
      <c r="K347" s="5"/>
      <c r="L347" s="5"/>
      <c r="M347" s="103"/>
      <c r="AN347" s="166"/>
    </row>
    <row r="348" spans="1:40">
      <c r="A348" s="2"/>
      <c r="B348" s="3"/>
      <c r="C348" s="3"/>
      <c r="D348" s="3"/>
      <c r="E348" s="4"/>
      <c r="F348" s="3"/>
      <c r="G348" s="4"/>
      <c r="H348" s="9"/>
      <c r="J348" s="5"/>
      <c r="K348" s="5"/>
      <c r="L348" s="5"/>
      <c r="M348" s="103"/>
      <c r="AN348" s="166"/>
    </row>
    <row r="349" spans="1:40">
      <c r="A349" s="2"/>
      <c r="B349" s="3"/>
      <c r="C349" s="3"/>
      <c r="D349" s="3"/>
      <c r="E349" s="4"/>
      <c r="F349" s="3"/>
      <c r="G349" s="4"/>
      <c r="H349" s="9"/>
      <c r="J349" s="5"/>
      <c r="K349" s="5"/>
      <c r="L349" s="5"/>
      <c r="M349" s="103"/>
      <c r="AN349" s="166"/>
    </row>
    <row r="350" spans="1:40">
      <c r="A350" s="2"/>
      <c r="B350" s="3"/>
      <c r="C350" s="3"/>
      <c r="D350" s="3"/>
      <c r="E350" s="4"/>
      <c r="F350" s="3"/>
      <c r="G350" s="4"/>
      <c r="H350" s="9"/>
      <c r="J350" s="5"/>
      <c r="K350" s="5"/>
      <c r="L350" s="5"/>
      <c r="M350" s="103"/>
      <c r="AN350" s="166"/>
    </row>
    <row r="351" spans="1:40">
      <c r="A351" s="2"/>
      <c r="B351" s="3"/>
      <c r="C351" s="3"/>
      <c r="D351" s="3"/>
      <c r="E351" s="4"/>
      <c r="F351" s="3"/>
      <c r="G351" s="4"/>
      <c r="H351" s="9"/>
      <c r="J351" s="5"/>
      <c r="K351" s="5"/>
      <c r="L351" s="5"/>
      <c r="M351" s="103"/>
      <c r="AN351" s="166"/>
    </row>
    <row r="352" spans="1:40">
      <c r="A352" s="2"/>
      <c r="B352" s="3"/>
      <c r="C352" s="3"/>
      <c r="D352" s="3"/>
      <c r="E352" s="4"/>
      <c r="F352" s="3"/>
      <c r="G352" s="4"/>
      <c r="H352" s="9"/>
      <c r="J352" s="5"/>
      <c r="K352" s="5"/>
      <c r="L352" s="5"/>
      <c r="M352" s="103"/>
      <c r="AN352" s="166"/>
    </row>
    <row r="353" spans="1:40">
      <c r="A353" s="2"/>
      <c r="B353" s="3"/>
      <c r="C353" s="3"/>
      <c r="D353" s="3"/>
      <c r="E353" s="4"/>
      <c r="F353" s="3"/>
      <c r="G353" s="4"/>
      <c r="H353" s="9"/>
      <c r="J353" s="5"/>
      <c r="K353" s="5"/>
      <c r="L353" s="5"/>
      <c r="M353" s="103"/>
      <c r="AN353" s="166"/>
    </row>
    <row r="354" spans="1:40">
      <c r="A354" s="2"/>
      <c r="B354" s="3"/>
      <c r="C354" s="3"/>
      <c r="D354" s="3"/>
      <c r="E354" s="4"/>
      <c r="F354" s="3"/>
      <c r="G354" s="4"/>
      <c r="H354" s="9"/>
      <c r="J354" s="5"/>
      <c r="K354" s="5"/>
      <c r="L354" s="5"/>
      <c r="M354" s="103"/>
      <c r="AN354" s="166"/>
    </row>
    <row r="355" spans="1:40">
      <c r="A355" s="2"/>
      <c r="B355" s="3"/>
      <c r="C355" s="3"/>
      <c r="D355" s="3"/>
      <c r="E355" s="4"/>
      <c r="F355" s="3"/>
      <c r="G355" s="4"/>
      <c r="H355" s="9"/>
      <c r="J355" s="5"/>
      <c r="K355" s="5"/>
      <c r="L355" s="5"/>
      <c r="M355" s="103"/>
      <c r="AN355" s="166"/>
    </row>
    <row r="356" spans="1:40">
      <c r="A356" s="2"/>
      <c r="B356" s="3"/>
      <c r="C356" s="3"/>
      <c r="D356" s="3"/>
      <c r="E356" s="4"/>
      <c r="F356" s="3"/>
      <c r="G356" s="4"/>
      <c r="H356" s="9"/>
      <c r="J356" s="5"/>
      <c r="K356" s="5"/>
      <c r="L356" s="5"/>
      <c r="M356" s="103"/>
      <c r="AN356" s="166"/>
    </row>
    <row r="357" spans="1:40">
      <c r="A357" s="2"/>
      <c r="B357" s="3"/>
      <c r="C357" s="3"/>
      <c r="D357" s="3"/>
      <c r="E357" s="4"/>
      <c r="F357" s="3"/>
      <c r="G357" s="4"/>
      <c r="H357" s="9"/>
      <c r="J357" s="5"/>
      <c r="K357" s="5"/>
      <c r="L357" s="5"/>
      <c r="M357" s="103"/>
      <c r="AN357" s="166"/>
    </row>
    <row r="358" spans="1:40">
      <c r="A358" s="2"/>
      <c r="B358" s="3"/>
      <c r="C358" s="3"/>
      <c r="D358" s="3"/>
      <c r="E358" s="4"/>
      <c r="F358" s="3"/>
      <c r="G358" s="4"/>
      <c r="H358" s="9"/>
      <c r="J358" s="5"/>
      <c r="K358" s="5"/>
      <c r="L358" s="5"/>
      <c r="M358" s="103"/>
      <c r="AN358" s="166"/>
    </row>
    <row r="359" spans="1:40">
      <c r="A359" s="2"/>
      <c r="B359" s="3"/>
      <c r="C359" s="3"/>
      <c r="D359" s="3"/>
      <c r="E359" s="4"/>
      <c r="F359" s="3"/>
      <c r="G359" s="4"/>
      <c r="H359" s="9"/>
      <c r="J359" s="5"/>
      <c r="K359" s="5"/>
      <c r="L359" s="5"/>
      <c r="M359" s="103"/>
      <c r="AN359" s="166"/>
    </row>
    <row r="360" spans="1:40">
      <c r="A360" s="2"/>
      <c r="B360" s="3"/>
      <c r="C360" s="3"/>
      <c r="D360" s="3"/>
      <c r="E360" s="4"/>
      <c r="F360" s="3"/>
      <c r="G360" s="4"/>
      <c r="H360" s="9"/>
      <c r="J360" s="5"/>
      <c r="K360" s="5"/>
      <c r="L360" s="5"/>
      <c r="M360" s="103"/>
      <c r="AN360" s="166"/>
    </row>
    <row r="361" spans="1:40">
      <c r="A361" s="2"/>
      <c r="B361" s="3"/>
      <c r="C361" s="3"/>
      <c r="D361" s="3"/>
      <c r="E361" s="4"/>
      <c r="F361" s="3"/>
      <c r="G361" s="4"/>
      <c r="H361" s="9"/>
      <c r="J361" s="5"/>
      <c r="K361" s="5"/>
      <c r="L361" s="5"/>
      <c r="M361" s="103"/>
      <c r="AN361" s="166"/>
    </row>
    <row r="362" spans="1:40">
      <c r="A362" s="2"/>
      <c r="B362" s="3"/>
      <c r="C362" s="3"/>
      <c r="D362" s="3"/>
      <c r="E362" s="4"/>
      <c r="F362" s="3"/>
      <c r="G362" s="4"/>
      <c r="H362" s="9"/>
      <c r="J362" s="5"/>
      <c r="K362" s="5"/>
      <c r="L362" s="5"/>
      <c r="M362" s="103"/>
      <c r="AN362" s="166"/>
    </row>
    <row r="363" spans="1:40">
      <c r="A363" s="2"/>
      <c r="B363" s="3"/>
      <c r="C363" s="3"/>
      <c r="D363" s="3"/>
      <c r="E363" s="4"/>
      <c r="F363" s="3"/>
      <c r="G363" s="4"/>
      <c r="H363" s="9"/>
      <c r="J363" s="5"/>
      <c r="K363" s="5"/>
      <c r="L363" s="5"/>
      <c r="M363" s="103"/>
      <c r="AN363" s="166"/>
    </row>
    <row r="364" spans="1:40">
      <c r="A364" s="2"/>
      <c r="B364" s="3"/>
      <c r="C364" s="3"/>
      <c r="D364" s="3"/>
      <c r="E364" s="4"/>
      <c r="F364" s="3"/>
      <c r="G364" s="4"/>
      <c r="H364" s="9"/>
      <c r="J364" s="5"/>
      <c r="K364" s="5"/>
      <c r="L364" s="5"/>
      <c r="M364" s="103"/>
      <c r="AN364" s="166"/>
    </row>
    <row r="365" spans="1:40">
      <c r="A365" s="2"/>
      <c r="B365" s="3"/>
      <c r="C365" s="3"/>
      <c r="D365" s="3"/>
      <c r="E365" s="4"/>
      <c r="F365" s="3"/>
      <c r="G365" s="4"/>
      <c r="H365" s="9"/>
      <c r="J365" s="5"/>
      <c r="K365" s="5"/>
      <c r="L365" s="5"/>
      <c r="M365" s="103"/>
      <c r="AN365" s="166"/>
    </row>
    <row r="366" spans="1:40">
      <c r="A366" s="2"/>
      <c r="B366" s="3"/>
      <c r="C366" s="3"/>
      <c r="D366" s="3"/>
      <c r="E366" s="4"/>
      <c r="F366" s="3"/>
      <c r="G366" s="4"/>
      <c r="H366" s="9"/>
      <c r="J366" s="5"/>
      <c r="K366" s="5"/>
      <c r="L366" s="5"/>
      <c r="M366" s="103"/>
      <c r="AN366" s="166"/>
    </row>
    <row r="367" spans="1:40">
      <c r="A367" s="2"/>
      <c r="B367" s="3"/>
      <c r="C367" s="3"/>
      <c r="D367" s="3"/>
      <c r="E367" s="4"/>
      <c r="F367" s="3"/>
      <c r="G367" s="4"/>
      <c r="H367" s="9"/>
      <c r="J367" s="5"/>
      <c r="K367" s="5"/>
      <c r="L367" s="5"/>
      <c r="M367" s="103"/>
      <c r="AN367" s="166"/>
    </row>
    <row r="368" spans="1:40">
      <c r="A368" s="2"/>
      <c r="B368" s="3"/>
      <c r="C368" s="3"/>
      <c r="D368" s="3"/>
      <c r="E368" s="4"/>
      <c r="F368" s="3"/>
      <c r="G368" s="4"/>
      <c r="H368" s="9"/>
      <c r="J368" s="5"/>
      <c r="K368" s="5"/>
      <c r="L368" s="5"/>
      <c r="M368" s="103"/>
      <c r="AN368" s="166"/>
    </row>
    <row r="369" spans="1:40">
      <c r="A369" s="2"/>
      <c r="B369" s="3"/>
      <c r="C369" s="3"/>
      <c r="D369" s="3"/>
      <c r="E369" s="4"/>
      <c r="F369" s="3"/>
      <c r="G369" s="4"/>
      <c r="H369" s="9"/>
      <c r="J369" s="5"/>
      <c r="K369" s="5"/>
      <c r="L369" s="5"/>
      <c r="M369" s="103"/>
      <c r="AN369" s="166"/>
    </row>
    <row r="370" spans="1:40">
      <c r="A370" s="2"/>
      <c r="B370" s="3"/>
      <c r="C370" s="3"/>
      <c r="D370" s="3"/>
      <c r="E370" s="4"/>
      <c r="F370" s="3"/>
      <c r="G370" s="4"/>
      <c r="H370" s="9"/>
      <c r="J370" s="5"/>
      <c r="K370" s="5"/>
      <c r="L370" s="5"/>
      <c r="M370" s="103"/>
      <c r="AN370" s="166"/>
    </row>
    <row r="371" spans="1:40">
      <c r="A371" s="2"/>
      <c r="B371" s="3"/>
      <c r="C371" s="3"/>
      <c r="D371" s="3"/>
      <c r="E371" s="4"/>
      <c r="F371" s="3"/>
      <c r="G371" s="4"/>
      <c r="H371" s="9"/>
      <c r="J371" s="5"/>
      <c r="K371" s="5"/>
      <c r="L371" s="5"/>
      <c r="M371" s="103"/>
      <c r="AN371" s="166"/>
    </row>
    <row r="372" spans="1:40">
      <c r="A372" s="2"/>
      <c r="B372" s="3"/>
      <c r="C372" s="3"/>
      <c r="D372" s="3"/>
      <c r="E372" s="4"/>
      <c r="F372" s="3"/>
      <c r="G372" s="4"/>
      <c r="H372" s="9"/>
      <c r="J372" s="5"/>
      <c r="K372" s="5"/>
      <c r="L372" s="5"/>
      <c r="M372" s="103"/>
      <c r="AN372" s="166"/>
    </row>
    <row r="373" spans="1:40">
      <c r="A373" s="2"/>
      <c r="B373" s="3"/>
      <c r="C373" s="3"/>
      <c r="D373" s="3"/>
      <c r="E373" s="4"/>
      <c r="F373" s="3"/>
      <c r="G373" s="4"/>
      <c r="H373" s="9"/>
      <c r="J373" s="5"/>
      <c r="K373" s="5"/>
      <c r="L373" s="5"/>
      <c r="M373" s="103"/>
      <c r="AN373" s="166"/>
    </row>
    <row r="374" spans="1:40">
      <c r="A374" s="2"/>
      <c r="B374" s="3"/>
      <c r="C374" s="3"/>
      <c r="D374" s="3"/>
      <c r="E374" s="4"/>
      <c r="F374" s="3"/>
      <c r="G374" s="4"/>
      <c r="H374" s="9"/>
      <c r="J374" s="5"/>
      <c r="K374" s="5"/>
      <c r="L374" s="5"/>
      <c r="M374" s="103"/>
      <c r="AN374" s="166"/>
    </row>
    <row r="375" spans="1:40">
      <c r="A375" s="2"/>
      <c r="B375" s="3"/>
      <c r="C375" s="3"/>
      <c r="D375" s="3"/>
      <c r="E375" s="4"/>
      <c r="F375" s="3"/>
      <c r="G375" s="4"/>
      <c r="H375" s="9"/>
      <c r="J375" s="5"/>
      <c r="K375" s="5"/>
      <c r="L375" s="5"/>
      <c r="M375" s="103"/>
      <c r="AN375" s="166"/>
    </row>
    <row r="376" spans="1:40">
      <c r="A376" s="2"/>
      <c r="B376" s="3"/>
      <c r="C376" s="3"/>
      <c r="D376" s="3"/>
      <c r="E376" s="4"/>
      <c r="F376" s="3"/>
      <c r="G376" s="4"/>
      <c r="H376" s="9"/>
      <c r="J376" s="5"/>
      <c r="K376" s="5"/>
      <c r="L376" s="5"/>
      <c r="M376" s="103"/>
      <c r="AN376" s="166"/>
    </row>
    <row r="377" spans="1:40">
      <c r="A377" s="2"/>
      <c r="B377" s="3"/>
      <c r="C377" s="3"/>
      <c r="D377" s="3"/>
      <c r="E377" s="4"/>
      <c r="F377" s="3"/>
      <c r="G377" s="4"/>
      <c r="H377" s="9"/>
      <c r="J377" s="5"/>
      <c r="K377" s="5"/>
      <c r="L377" s="5"/>
      <c r="M377" s="103"/>
      <c r="AN377" s="166"/>
    </row>
    <row r="378" spans="1:40">
      <c r="A378" s="2"/>
      <c r="B378" s="3"/>
      <c r="C378" s="3"/>
      <c r="D378" s="3"/>
      <c r="E378" s="4"/>
      <c r="F378" s="3"/>
      <c r="G378" s="4"/>
      <c r="H378" s="9"/>
      <c r="J378" s="5"/>
      <c r="K378" s="5"/>
      <c r="L378" s="5"/>
      <c r="M378" s="103"/>
      <c r="AN378" s="166"/>
    </row>
    <row r="379" spans="1:40">
      <c r="A379" s="2"/>
      <c r="B379" s="3"/>
      <c r="C379" s="3"/>
      <c r="D379" s="3"/>
      <c r="E379" s="4"/>
      <c r="F379" s="3"/>
      <c r="G379" s="4"/>
      <c r="H379" s="9"/>
      <c r="J379" s="5"/>
      <c r="K379" s="5"/>
      <c r="L379" s="5"/>
      <c r="M379" s="103"/>
      <c r="AN379" s="166"/>
    </row>
    <row r="380" spans="1:40">
      <c r="A380" s="2"/>
      <c r="B380" s="3"/>
      <c r="C380" s="3"/>
      <c r="D380" s="3"/>
      <c r="E380" s="4"/>
      <c r="F380" s="3"/>
      <c r="G380" s="4"/>
      <c r="H380" s="9"/>
      <c r="J380" s="5"/>
      <c r="K380" s="5"/>
      <c r="L380" s="5"/>
      <c r="M380" s="103"/>
      <c r="AN380" s="166"/>
    </row>
    <row r="381" spans="1:40">
      <c r="A381" s="2"/>
      <c r="B381" s="3"/>
      <c r="C381" s="3"/>
      <c r="D381" s="3"/>
      <c r="E381" s="4"/>
      <c r="F381" s="3"/>
      <c r="G381" s="4"/>
      <c r="H381" s="9"/>
      <c r="J381" s="5"/>
      <c r="K381" s="5"/>
      <c r="L381" s="5"/>
      <c r="M381" s="103"/>
      <c r="AN381" s="166"/>
    </row>
    <row r="382" spans="1:40">
      <c r="A382" s="2"/>
      <c r="B382" s="3"/>
      <c r="C382" s="3"/>
      <c r="D382" s="3"/>
      <c r="E382" s="4"/>
      <c r="F382" s="3"/>
      <c r="G382" s="4"/>
      <c r="H382" s="9"/>
      <c r="J382" s="5"/>
      <c r="K382" s="5"/>
      <c r="L382" s="5"/>
      <c r="M382" s="103"/>
      <c r="AN382" s="166"/>
    </row>
    <row r="383" spans="1:40">
      <c r="A383" s="2"/>
      <c r="B383" s="3"/>
      <c r="C383" s="3"/>
      <c r="D383" s="3"/>
      <c r="E383" s="4"/>
      <c r="F383" s="3"/>
      <c r="G383" s="4"/>
      <c r="H383" s="9"/>
      <c r="J383" s="5"/>
      <c r="K383" s="5"/>
      <c r="L383" s="5"/>
      <c r="M383" s="103"/>
      <c r="AN383" s="166"/>
    </row>
    <row r="384" spans="1:40">
      <c r="A384" s="2"/>
      <c r="B384" s="3"/>
      <c r="C384" s="3"/>
      <c r="D384" s="3"/>
      <c r="E384" s="4"/>
      <c r="F384" s="3"/>
      <c r="G384" s="4"/>
      <c r="H384" s="9"/>
      <c r="J384" s="5"/>
      <c r="K384" s="5"/>
      <c r="L384" s="5"/>
      <c r="M384" s="103"/>
      <c r="AN384" s="166"/>
    </row>
    <row r="385" spans="1:40">
      <c r="A385" s="2"/>
      <c r="B385" s="3"/>
      <c r="C385" s="3"/>
      <c r="D385" s="3"/>
      <c r="E385" s="4"/>
      <c r="F385" s="3"/>
      <c r="G385" s="4"/>
      <c r="H385" s="9"/>
      <c r="J385" s="5"/>
      <c r="K385" s="5"/>
      <c r="L385" s="5"/>
      <c r="M385" s="103"/>
      <c r="AN385" s="166"/>
    </row>
    <row r="386" spans="1:40">
      <c r="A386" s="2"/>
      <c r="B386" s="3"/>
      <c r="C386" s="3"/>
      <c r="D386" s="3"/>
      <c r="E386" s="4"/>
      <c r="F386" s="3"/>
      <c r="G386" s="4"/>
      <c r="H386" s="9"/>
      <c r="J386" s="5"/>
      <c r="K386" s="5"/>
      <c r="L386" s="5"/>
      <c r="M386" s="103"/>
      <c r="AN386" s="166"/>
    </row>
    <row r="387" spans="1:40">
      <c r="A387" s="2"/>
      <c r="B387" s="3"/>
      <c r="C387" s="3"/>
      <c r="D387" s="3"/>
      <c r="E387" s="4"/>
      <c r="F387" s="3"/>
      <c r="G387" s="4"/>
      <c r="H387" s="9"/>
      <c r="J387" s="5"/>
      <c r="K387" s="5"/>
      <c r="L387" s="5"/>
      <c r="M387" s="103"/>
      <c r="AN387" s="166"/>
    </row>
    <row r="388" spans="1:40">
      <c r="A388" s="2"/>
      <c r="B388" s="3"/>
      <c r="C388" s="3"/>
      <c r="D388" s="3"/>
      <c r="E388" s="4"/>
      <c r="F388" s="3"/>
      <c r="G388" s="4"/>
      <c r="H388" s="9"/>
      <c r="J388" s="5"/>
      <c r="K388" s="5"/>
      <c r="L388" s="5"/>
      <c r="M388" s="103"/>
      <c r="AN388" s="166"/>
    </row>
    <row r="389" spans="1:40">
      <c r="A389" s="2"/>
      <c r="B389" s="3"/>
      <c r="C389" s="3"/>
      <c r="D389" s="3"/>
      <c r="E389" s="4"/>
      <c r="F389" s="3"/>
      <c r="G389" s="4"/>
      <c r="H389" s="9"/>
      <c r="J389" s="5"/>
      <c r="K389" s="5"/>
      <c r="L389" s="5"/>
      <c r="M389" s="103"/>
      <c r="AN389" s="166"/>
    </row>
    <row r="390" spans="1:40">
      <c r="A390" s="2"/>
      <c r="B390" s="3"/>
      <c r="C390" s="3"/>
      <c r="D390" s="3"/>
      <c r="E390" s="4"/>
      <c r="F390" s="3"/>
      <c r="G390" s="4"/>
      <c r="H390" s="9"/>
      <c r="J390" s="5"/>
      <c r="K390" s="5"/>
      <c r="L390" s="5"/>
      <c r="M390" s="103"/>
      <c r="AN390" s="166"/>
    </row>
    <row r="391" spans="1:40">
      <c r="A391" s="2"/>
      <c r="B391" s="3"/>
      <c r="C391" s="3"/>
      <c r="D391" s="3"/>
      <c r="E391" s="4"/>
      <c r="F391" s="3"/>
      <c r="G391" s="4"/>
      <c r="H391" s="9"/>
      <c r="J391" s="5"/>
      <c r="K391" s="5"/>
      <c r="L391" s="5"/>
      <c r="M391" s="103"/>
      <c r="AN391" s="166"/>
    </row>
    <row r="392" spans="1:40">
      <c r="A392" s="2"/>
      <c r="B392" s="3"/>
      <c r="C392" s="3"/>
      <c r="D392" s="3"/>
      <c r="E392" s="4"/>
      <c r="F392" s="3"/>
      <c r="G392" s="4"/>
      <c r="H392" s="9"/>
      <c r="J392" s="5"/>
      <c r="K392" s="5"/>
      <c r="L392" s="5"/>
      <c r="M392" s="103"/>
      <c r="AN392" s="166"/>
    </row>
    <row r="393" spans="1:40">
      <c r="A393" s="2"/>
      <c r="B393" s="3"/>
      <c r="C393" s="3"/>
      <c r="D393" s="3"/>
      <c r="E393" s="4"/>
      <c r="F393" s="3"/>
      <c r="G393" s="4"/>
      <c r="H393" s="9"/>
      <c r="J393" s="5"/>
      <c r="K393" s="5"/>
      <c r="L393" s="5"/>
      <c r="M393" s="103"/>
      <c r="AN393" s="166"/>
    </row>
    <row r="394" spans="1:40">
      <c r="A394" s="2"/>
      <c r="B394" s="3"/>
      <c r="C394" s="3"/>
      <c r="D394" s="3"/>
      <c r="E394" s="4"/>
      <c r="F394" s="3"/>
      <c r="G394" s="4"/>
      <c r="H394" s="9"/>
      <c r="J394" s="7"/>
      <c r="K394" s="7"/>
      <c r="L394" s="7"/>
      <c r="M394" s="103"/>
      <c r="AN394" s="166"/>
    </row>
    <row r="395" spans="1:40">
      <c r="A395" s="2"/>
      <c r="B395" s="3"/>
      <c r="C395" s="3"/>
      <c r="D395" s="3"/>
      <c r="E395" s="4"/>
      <c r="F395" s="3"/>
      <c r="G395" s="4"/>
      <c r="H395" s="9"/>
      <c r="J395" s="7"/>
      <c r="K395" s="7"/>
      <c r="L395" s="7"/>
      <c r="M395" s="103"/>
      <c r="AN395" s="166"/>
    </row>
    <row r="396" spans="1:40">
      <c r="A396" s="2"/>
      <c r="B396" s="3"/>
      <c r="C396" s="3"/>
      <c r="D396" s="3"/>
      <c r="E396" s="4"/>
      <c r="F396" s="3"/>
      <c r="G396" s="4"/>
      <c r="H396" s="9"/>
      <c r="J396" s="7"/>
      <c r="K396" s="7"/>
      <c r="L396" s="7"/>
      <c r="M396" s="103"/>
      <c r="AN396" s="166"/>
    </row>
    <row r="397" spans="1:40">
      <c r="A397" s="2"/>
      <c r="B397" s="3"/>
      <c r="C397" s="3"/>
      <c r="D397" s="3"/>
      <c r="E397" s="4"/>
      <c r="F397" s="3"/>
      <c r="G397" s="4"/>
      <c r="H397" s="9"/>
      <c r="J397" s="7"/>
      <c r="K397" s="7"/>
      <c r="L397" s="7"/>
      <c r="M397" s="103"/>
      <c r="AN397" s="166"/>
    </row>
    <row r="398" spans="1:40">
      <c r="A398" s="2"/>
      <c r="B398" s="3"/>
      <c r="C398" s="3"/>
      <c r="D398" s="3"/>
      <c r="E398" s="4"/>
      <c r="F398" s="3"/>
      <c r="G398" s="4"/>
      <c r="H398" s="9"/>
      <c r="J398" s="7"/>
      <c r="K398" s="7"/>
      <c r="L398" s="7"/>
      <c r="M398" s="103"/>
      <c r="AN398" s="166"/>
    </row>
    <row r="399" spans="1:40">
      <c r="A399" s="2"/>
      <c r="B399" s="3"/>
      <c r="C399" s="3"/>
      <c r="D399" s="3"/>
      <c r="E399" s="4"/>
      <c r="F399" s="3"/>
      <c r="G399" s="4"/>
      <c r="H399" s="9"/>
      <c r="J399" s="7"/>
      <c r="K399" s="7"/>
      <c r="L399" s="7"/>
      <c r="M399" s="103"/>
      <c r="AN399" s="166"/>
    </row>
    <row r="400" spans="1:40">
      <c r="A400" s="2"/>
      <c r="B400" s="3"/>
      <c r="C400" s="3"/>
      <c r="D400" s="3"/>
      <c r="E400" s="4"/>
      <c r="F400" s="3"/>
      <c r="G400" s="4"/>
      <c r="H400" s="9"/>
      <c r="J400" s="7"/>
      <c r="K400" s="7"/>
      <c r="L400" s="7"/>
      <c r="M400" s="103"/>
      <c r="AN400" s="166"/>
    </row>
    <row r="401" spans="1:40">
      <c r="A401" s="2"/>
      <c r="B401" s="3"/>
      <c r="C401" s="3"/>
      <c r="D401" s="3"/>
      <c r="E401" s="4"/>
      <c r="F401" s="3"/>
      <c r="G401" s="4"/>
      <c r="H401" s="9"/>
      <c r="J401" s="7"/>
      <c r="K401" s="7"/>
      <c r="L401" s="7"/>
      <c r="M401" s="103"/>
      <c r="AN401" s="166"/>
    </row>
    <row r="402" spans="1:40">
      <c r="A402" s="2"/>
      <c r="B402" s="3"/>
      <c r="C402" s="3"/>
      <c r="D402" s="3"/>
      <c r="E402" s="4"/>
      <c r="F402" s="3"/>
      <c r="G402" s="4"/>
      <c r="H402" s="9"/>
      <c r="J402" s="7"/>
      <c r="K402" s="7"/>
      <c r="L402" s="7"/>
      <c r="M402" s="103"/>
      <c r="AN402" s="166"/>
    </row>
    <row r="403" spans="1:40">
      <c r="A403" s="2"/>
      <c r="B403" s="3"/>
      <c r="C403" s="3"/>
      <c r="D403" s="3"/>
      <c r="E403" s="4"/>
      <c r="F403" s="3"/>
      <c r="G403" s="4"/>
      <c r="H403" s="9"/>
      <c r="J403" s="7"/>
      <c r="K403" s="7"/>
      <c r="L403" s="7"/>
      <c r="M403" s="103"/>
      <c r="AN403" s="166"/>
    </row>
    <row r="404" spans="1:40">
      <c r="A404" s="2"/>
      <c r="B404" s="3"/>
      <c r="C404" s="3"/>
      <c r="D404" s="3"/>
      <c r="E404" s="4"/>
      <c r="F404" s="3"/>
      <c r="G404" s="4"/>
      <c r="H404" s="9"/>
      <c r="J404" s="7"/>
      <c r="K404" s="7"/>
      <c r="L404" s="7"/>
      <c r="M404" s="103"/>
      <c r="AN404" s="166"/>
    </row>
    <row r="405" spans="1:40">
      <c r="A405" s="2"/>
      <c r="B405" s="3"/>
      <c r="C405" s="3"/>
      <c r="D405" s="3"/>
      <c r="E405" s="4"/>
      <c r="F405" s="3"/>
      <c r="G405" s="4"/>
      <c r="H405" s="9"/>
      <c r="J405" s="7"/>
      <c r="K405" s="7"/>
      <c r="L405" s="7"/>
      <c r="M405" s="103"/>
      <c r="AN405" s="166"/>
    </row>
    <row r="406" spans="1:40">
      <c r="A406" s="2"/>
      <c r="B406" s="3"/>
      <c r="C406" s="3"/>
      <c r="D406" s="3"/>
      <c r="E406" s="4"/>
      <c r="F406" s="3"/>
      <c r="G406" s="4"/>
      <c r="H406" s="9"/>
      <c r="J406" s="7"/>
      <c r="K406" s="7"/>
      <c r="L406" s="7"/>
      <c r="M406" s="103"/>
      <c r="AN406" s="166"/>
    </row>
    <row r="407" spans="1:40">
      <c r="A407" s="2"/>
      <c r="B407" s="3"/>
      <c r="C407" s="3"/>
      <c r="D407" s="3"/>
      <c r="E407" s="4"/>
      <c r="F407" s="3"/>
      <c r="G407" s="4"/>
      <c r="H407" s="9"/>
      <c r="J407" s="7"/>
      <c r="K407" s="7"/>
      <c r="L407" s="7"/>
      <c r="M407" s="103"/>
      <c r="AN407" s="166"/>
    </row>
    <row r="408" spans="1:40">
      <c r="A408" s="2"/>
      <c r="B408" s="3"/>
      <c r="C408" s="3"/>
      <c r="D408" s="3"/>
      <c r="E408" s="4"/>
      <c r="F408" s="3"/>
      <c r="G408" s="4"/>
      <c r="H408" s="9"/>
      <c r="J408" s="7"/>
      <c r="K408" s="7"/>
      <c r="L408" s="7"/>
      <c r="M408" s="103"/>
      <c r="AN408" s="166"/>
    </row>
    <row r="409" spans="1:40">
      <c r="A409" s="2"/>
      <c r="B409" s="3"/>
      <c r="C409" s="3"/>
      <c r="D409" s="3"/>
      <c r="E409" s="4"/>
      <c r="F409" s="3"/>
      <c r="G409" s="4"/>
      <c r="H409" s="9"/>
      <c r="J409" s="7"/>
      <c r="K409" s="7"/>
      <c r="L409" s="7"/>
      <c r="M409" s="103"/>
      <c r="AN409" s="166"/>
    </row>
    <row r="410" spans="1:40">
      <c r="A410" s="2"/>
      <c r="B410" s="3"/>
      <c r="C410" s="3"/>
      <c r="D410" s="3"/>
      <c r="E410" s="4"/>
      <c r="F410" s="3"/>
      <c r="G410" s="4"/>
      <c r="H410" s="9"/>
      <c r="J410" s="7"/>
      <c r="K410" s="7"/>
      <c r="L410" s="7"/>
      <c r="M410" s="103"/>
      <c r="AN410" s="166"/>
    </row>
    <row r="411" spans="1:40">
      <c r="A411" s="2"/>
      <c r="B411" s="3"/>
      <c r="C411" s="3"/>
      <c r="D411" s="3"/>
      <c r="E411" s="4"/>
      <c r="F411" s="3"/>
      <c r="G411" s="4"/>
      <c r="H411" s="9"/>
      <c r="J411" s="7"/>
      <c r="K411" s="7"/>
      <c r="L411" s="7"/>
      <c r="M411" s="103"/>
      <c r="AN411" s="166"/>
    </row>
    <row r="412" spans="1:40">
      <c r="A412" s="2"/>
      <c r="B412" s="3"/>
      <c r="C412" s="3"/>
      <c r="D412" s="3"/>
      <c r="E412" s="4"/>
      <c r="F412" s="3"/>
      <c r="G412" s="4"/>
      <c r="H412" s="9"/>
      <c r="J412" s="7"/>
      <c r="K412" s="7"/>
      <c r="L412" s="7"/>
      <c r="M412" s="103"/>
      <c r="AN412" s="166"/>
    </row>
    <row r="413" spans="1:40">
      <c r="A413" s="2"/>
      <c r="B413" s="3"/>
      <c r="C413" s="3"/>
      <c r="D413" s="3"/>
      <c r="E413" s="4"/>
      <c r="F413" s="3"/>
      <c r="G413" s="4"/>
      <c r="H413" s="9"/>
      <c r="J413" s="7"/>
      <c r="K413" s="7"/>
      <c r="L413" s="7"/>
      <c r="M413" s="103"/>
      <c r="AN413" s="166"/>
    </row>
    <row r="414" spans="1:40">
      <c r="A414" s="2"/>
      <c r="B414" s="3"/>
      <c r="C414" s="3"/>
      <c r="D414" s="3"/>
      <c r="E414" s="4"/>
      <c r="F414" s="3"/>
      <c r="G414" s="4"/>
      <c r="H414" s="9"/>
      <c r="J414" s="7"/>
      <c r="K414" s="7"/>
      <c r="L414" s="7"/>
      <c r="M414" s="103"/>
      <c r="AN414" s="166"/>
    </row>
    <row r="415" spans="1:40">
      <c r="A415" s="2"/>
      <c r="B415" s="3"/>
      <c r="C415" s="3"/>
      <c r="D415" s="3"/>
      <c r="E415" s="4"/>
      <c r="F415" s="3"/>
      <c r="G415" s="4"/>
      <c r="H415" s="9"/>
      <c r="J415" s="7"/>
      <c r="K415" s="7"/>
      <c r="L415" s="7"/>
      <c r="M415" s="103"/>
      <c r="AN415" s="166"/>
    </row>
    <row r="416" spans="1:40">
      <c r="A416" s="2"/>
      <c r="B416" s="3"/>
      <c r="C416" s="3"/>
      <c r="D416" s="3"/>
      <c r="E416" s="4"/>
      <c r="F416" s="3"/>
      <c r="G416" s="4"/>
      <c r="H416" s="9"/>
      <c r="J416" s="7"/>
      <c r="K416" s="7"/>
      <c r="L416" s="7"/>
      <c r="M416" s="103"/>
      <c r="AN416" s="166"/>
    </row>
    <row r="417" spans="1:40">
      <c r="A417" s="2"/>
      <c r="B417" s="3"/>
      <c r="C417" s="3"/>
      <c r="D417" s="3"/>
      <c r="E417" s="4"/>
      <c r="F417" s="3"/>
      <c r="G417" s="4"/>
      <c r="H417" s="9"/>
      <c r="J417" s="7"/>
      <c r="K417" s="7"/>
      <c r="L417" s="7"/>
      <c r="M417" s="103"/>
      <c r="AN417" s="166"/>
    </row>
    <row r="418" spans="1:40">
      <c r="A418" s="2"/>
      <c r="B418" s="3"/>
      <c r="C418" s="3"/>
      <c r="D418" s="3"/>
      <c r="E418" s="4"/>
      <c r="F418" s="3"/>
      <c r="G418" s="4"/>
      <c r="H418" s="9"/>
      <c r="J418" s="7"/>
      <c r="K418" s="7"/>
      <c r="L418" s="7"/>
      <c r="M418" s="103"/>
      <c r="AN418" s="166"/>
    </row>
    <row r="419" spans="1:40">
      <c r="A419" s="2"/>
      <c r="B419" s="3"/>
      <c r="C419" s="3"/>
      <c r="D419" s="3"/>
      <c r="E419" s="4"/>
      <c r="F419" s="3"/>
      <c r="G419" s="4"/>
      <c r="H419" s="9"/>
      <c r="J419" s="7"/>
      <c r="K419" s="7"/>
      <c r="L419" s="7"/>
      <c r="M419" s="103"/>
      <c r="AN419" s="166"/>
    </row>
    <row r="420" spans="1:40">
      <c r="A420" s="2"/>
      <c r="B420" s="3"/>
      <c r="C420" s="3"/>
      <c r="D420" s="3"/>
      <c r="E420" s="4"/>
      <c r="F420" s="3"/>
      <c r="G420" s="4"/>
      <c r="H420" s="9"/>
      <c r="J420" s="7"/>
      <c r="K420" s="7"/>
      <c r="L420" s="7"/>
      <c r="M420" s="103"/>
      <c r="AN420" s="166"/>
    </row>
    <row r="421" spans="1:40">
      <c r="A421" s="2"/>
      <c r="B421" s="3"/>
      <c r="C421" s="3"/>
      <c r="D421" s="3"/>
      <c r="E421" s="4"/>
      <c r="F421" s="3"/>
      <c r="G421" s="4"/>
      <c r="H421" s="9"/>
      <c r="J421" s="7"/>
      <c r="K421" s="7"/>
      <c r="L421" s="7"/>
      <c r="M421" s="103"/>
      <c r="AN421" s="166"/>
    </row>
    <row r="422" spans="1:40">
      <c r="A422" s="2"/>
      <c r="B422" s="3"/>
      <c r="C422" s="3"/>
      <c r="D422" s="3"/>
      <c r="E422" s="4"/>
      <c r="F422" s="3"/>
      <c r="G422" s="4"/>
      <c r="H422" s="9"/>
      <c r="J422" s="7"/>
      <c r="K422" s="7"/>
      <c r="L422" s="7"/>
      <c r="M422" s="103"/>
      <c r="AN422" s="166"/>
    </row>
    <row r="423" spans="1:40">
      <c r="A423" s="2"/>
      <c r="B423" s="3"/>
      <c r="C423" s="3"/>
      <c r="D423" s="3"/>
      <c r="E423" s="4"/>
      <c r="F423" s="3"/>
      <c r="G423" s="4"/>
      <c r="H423" s="9"/>
      <c r="J423" s="7"/>
      <c r="K423" s="7"/>
      <c r="L423" s="7"/>
      <c r="M423" s="103"/>
      <c r="AN423" s="166"/>
    </row>
    <row r="424" spans="1:40">
      <c r="A424" s="2"/>
      <c r="B424" s="3"/>
      <c r="C424" s="3"/>
      <c r="D424" s="3"/>
      <c r="E424" s="4"/>
      <c r="F424" s="3"/>
      <c r="G424" s="4"/>
      <c r="H424" s="9"/>
      <c r="J424" s="7"/>
      <c r="K424" s="7"/>
      <c r="L424" s="7"/>
      <c r="M424" s="103"/>
      <c r="AN424" s="166"/>
    </row>
    <row r="425" spans="1:40">
      <c r="A425" s="2"/>
      <c r="B425" s="3"/>
      <c r="C425" s="3"/>
      <c r="D425" s="3"/>
      <c r="E425" s="4"/>
      <c r="F425" s="3"/>
      <c r="G425" s="4"/>
      <c r="H425" s="9"/>
      <c r="J425" s="7"/>
      <c r="K425" s="7"/>
      <c r="L425" s="7"/>
      <c r="M425" s="103"/>
      <c r="AN425" s="166"/>
    </row>
    <row r="426" spans="1:40">
      <c r="A426" s="2"/>
      <c r="B426" s="3"/>
      <c r="C426" s="3"/>
      <c r="D426" s="3"/>
      <c r="E426" s="4"/>
      <c r="F426" s="3"/>
      <c r="G426" s="4"/>
      <c r="H426" s="9"/>
      <c r="J426" s="7"/>
      <c r="K426" s="7"/>
      <c r="L426" s="7"/>
      <c r="M426" s="103"/>
      <c r="AN426" s="166"/>
    </row>
    <row r="427" spans="1:40">
      <c r="A427" s="2"/>
      <c r="B427" s="3"/>
      <c r="C427" s="3"/>
      <c r="D427" s="3"/>
      <c r="E427" s="4"/>
      <c r="F427" s="3"/>
      <c r="G427" s="4"/>
      <c r="H427" s="9"/>
      <c r="J427" s="7"/>
      <c r="K427" s="7"/>
      <c r="L427" s="7"/>
      <c r="M427" s="103"/>
      <c r="AN427" s="166"/>
    </row>
    <row r="428" spans="1:40">
      <c r="A428" s="2"/>
      <c r="B428" s="3"/>
      <c r="C428" s="3"/>
      <c r="D428" s="3"/>
      <c r="E428" s="4"/>
      <c r="F428" s="3"/>
      <c r="G428" s="4"/>
      <c r="H428" s="9"/>
      <c r="J428" s="7"/>
      <c r="K428" s="7"/>
      <c r="L428" s="7"/>
      <c r="M428" s="103"/>
      <c r="AN428" s="166"/>
    </row>
    <row r="429" spans="1:40">
      <c r="A429" s="2"/>
      <c r="B429" s="3"/>
      <c r="C429" s="3"/>
      <c r="D429" s="3"/>
      <c r="E429" s="4"/>
      <c r="F429" s="3"/>
      <c r="G429" s="4"/>
      <c r="H429" s="9"/>
      <c r="J429" s="7"/>
      <c r="K429" s="7"/>
      <c r="L429" s="7"/>
      <c r="M429" s="103"/>
      <c r="AN429" s="166"/>
    </row>
    <row r="430" spans="1:40">
      <c r="A430" s="2"/>
      <c r="B430" s="3"/>
      <c r="C430" s="3"/>
      <c r="D430" s="3"/>
      <c r="E430" s="4"/>
      <c r="F430" s="3"/>
      <c r="G430" s="4"/>
      <c r="H430" s="9"/>
      <c r="J430" s="7"/>
      <c r="K430" s="7"/>
      <c r="L430" s="9"/>
      <c r="M430" s="103"/>
      <c r="AN430" s="166"/>
    </row>
    <row r="431" spans="1:40">
      <c r="A431" s="2"/>
      <c r="B431" s="3"/>
      <c r="C431" s="3"/>
      <c r="D431" s="3"/>
      <c r="E431" s="4"/>
      <c r="F431" s="3"/>
      <c r="G431" s="4"/>
      <c r="H431" s="9"/>
      <c r="J431" s="7"/>
      <c r="K431" s="92"/>
      <c r="L431" s="9"/>
      <c r="M431" s="103"/>
      <c r="AN431" s="166"/>
    </row>
    <row r="432" spans="1:40">
      <c r="A432" s="2"/>
      <c r="B432" s="3"/>
      <c r="C432" s="3"/>
      <c r="D432" s="3"/>
      <c r="E432" s="4"/>
      <c r="F432" s="3"/>
      <c r="G432" s="4"/>
      <c r="H432" s="9"/>
      <c r="J432" s="7"/>
      <c r="K432" s="92"/>
      <c r="L432" s="9"/>
      <c r="M432" s="103"/>
      <c r="AN432" s="166"/>
    </row>
    <row r="433" spans="1:40">
      <c r="A433" s="2"/>
      <c r="B433" s="3"/>
      <c r="C433" s="3"/>
      <c r="D433" s="3"/>
      <c r="E433" s="4"/>
      <c r="F433" s="3"/>
      <c r="G433" s="4"/>
      <c r="H433" s="9"/>
      <c r="J433" s="7"/>
      <c r="K433" s="92"/>
      <c r="L433" s="9"/>
      <c r="M433" s="103"/>
      <c r="AN433" s="166"/>
    </row>
    <row r="434" spans="1:40">
      <c r="A434" s="2"/>
      <c r="B434" s="3"/>
      <c r="C434" s="3"/>
      <c r="D434" s="3"/>
      <c r="E434" s="4"/>
      <c r="F434" s="3"/>
      <c r="G434" s="4"/>
      <c r="H434" s="9"/>
      <c r="J434" s="7"/>
      <c r="K434" s="92"/>
      <c r="L434" s="9"/>
      <c r="M434" s="103"/>
      <c r="AN434" s="166"/>
    </row>
    <row r="435" spans="1:40">
      <c r="A435" s="2"/>
      <c r="B435" s="3"/>
      <c r="C435" s="3"/>
      <c r="D435" s="3"/>
      <c r="E435" s="4"/>
      <c r="F435" s="3"/>
      <c r="G435" s="4"/>
      <c r="H435" s="9"/>
      <c r="J435" s="7"/>
      <c r="K435" s="92"/>
      <c r="L435" s="9"/>
      <c r="M435" s="103"/>
      <c r="AN435" s="166"/>
    </row>
    <row r="436" spans="1:40">
      <c r="A436" s="2"/>
      <c r="B436" s="3"/>
      <c r="C436" s="3"/>
      <c r="D436" s="3"/>
      <c r="E436" s="4"/>
      <c r="F436" s="3"/>
      <c r="G436" s="4"/>
      <c r="H436" s="9"/>
      <c r="J436" s="7"/>
      <c r="K436" s="92"/>
      <c r="L436" s="9"/>
      <c r="M436" s="103"/>
      <c r="AN436" s="166"/>
    </row>
    <row r="437" spans="1:40">
      <c r="A437" s="2"/>
      <c r="B437" s="3"/>
      <c r="C437" s="3"/>
      <c r="D437" s="3"/>
      <c r="E437" s="4"/>
      <c r="F437" s="3"/>
      <c r="G437" s="4"/>
      <c r="H437" s="9"/>
      <c r="J437" s="7"/>
      <c r="K437" s="92"/>
      <c r="L437" s="9"/>
      <c r="M437" s="103"/>
      <c r="AN437" s="166"/>
    </row>
    <row r="438" spans="1:40">
      <c r="A438" s="2"/>
      <c r="B438" s="3"/>
      <c r="C438" s="3"/>
      <c r="D438" s="3"/>
      <c r="E438" s="4"/>
      <c r="F438" s="3"/>
      <c r="G438" s="4"/>
      <c r="H438" s="9"/>
      <c r="J438" s="7"/>
      <c r="K438" s="92"/>
      <c r="L438" s="9"/>
      <c r="M438" s="103"/>
      <c r="AN438" s="166"/>
    </row>
    <row r="439" spans="1:40">
      <c r="A439" s="2"/>
      <c r="B439" s="3"/>
      <c r="C439" s="3"/>
      <c r="D439" s="3"/>
      <c r="E439" s="4"/>
      <c r="F439" s="3"/>
      <c r="G439" s="4"/>
      <c r="H439" s="9"/>
      <c r="J439" s="7"/>
      <c r="K439" s="92"/>
      <c r="L439" s="9"/>
      <c r="M439" s="103"/>
      <c r="AN439" s="166"/>
    </row>
    <row r="440" spans="1:40">
      <c r="A440" s="2"/>
      <c r="B440" s="3"/>
      <c r="C440" s="3"/>
      <c r="D440" s="3"/>
      <c r="E440" s="4"/>
      <c r="F440" s="3"/>
      <c r="G440" s="4"/>
      <c r="H440" s="9"/>
      <c r="J440" s="7"/>
      <c r="K440" s="92"/>
      <c r="L440" s="9"/>
      <c r="M440" s="103"/>
      <c r="AN440" s="166"/>
    </row>
    <row r="441" spans="1:40">
      <c r="A441" s="2"/>
      <c r="B441" s="3"/>
      <c r="C441" s="3"/>
      <c r="D441" s="3"/>
      <c r="E441" s="4"/>
      <c r="F441" s="3"/>
      <c r="G441" s="4"/>
      <c r="H441" s="9"/>
      <c r="J441" s="7"/>
      <c r="K441" s="92"/>
      <c r="L441" s="9"/>
      <c r="M441" s="103"/>
      <c r="AN441" s="166"/>
    </row>
    <row r="442" spans="1:40">
      <c r="A442" s="2"/>
      <c r="B442" s="3"/>
      <c r="C442" s="3"/>
      <c r="D442" s="3"/>
      <c r="E442" s="4"/>
      <c r="F442" s="3"/>
      <c r="G442" s="4"/>
      <c r="H442" s="9"/>
      <c r="J442" s="7"/>
      <c r="K442" s="92"/>
      <c r="L442" s="9"/>
      <c r="M442" s="103"/>
      <c r="AN442" s="166"/>
    </row>
    <row r="443" spans="1:40">
      <c r="A443" s="2"/>
      <c r="B443" s="3"/>
      <c r="C443" s="3"/>
      <c r="D443" s="3"/>
      <c r="E443" s="4"/>
      <c r="F443" s="3"/>
      <c r="G443" s="4"/>
      <c r="H443" s="9"/>
      <c r="J443" s="7"/>
      <c r="K443" s="92"/>
      <c r="L443" s="9"/>
      <c r="M443" s="103"/>
      <c r="AN443" s="166"/>
    </row>
    <row r="444" spans="1:40">
      <c r="A444" s="2"/>
      <c r="B444" s="3"/>
      <c r="C444" s="3"/>
      <c r="D444" s="3"/>
      <c r="E444" s="4"/>
      <c r="F444" s="3"/>
      <c r="G444" s="4"/>
      <c r="H444" s="9"/>
      <c r="I444" s="9"/>
      <c r="J444" s="7"/>
      <c r="K444" s="92"/>
      <c r="L444" s="9"/>
      <c r="M444" s="103"/>
      <c r="AN444" s="166"/>
    </row>
    <row r="445" spans="1:40">
      <c r="A445" s="2"/>
      <c r="B445" s="3"/>
      <c r="C445" s="3"/>
      <c r="D445" s="3"/>
      <c r="E445" s="4"/>
      <c r="F445" s="3"/>
      <c r="G445" s="4"/>
      <c r="H445" s="9"/>
      <c r="I445" s="9"/>
      <c r="J445" s="7"/>
      <c r="K445" s="92"/>
      <c r="L445" s="9"/>
      <c r="M445" s="103"/>
      <c r="AN445" s="166"/>
    </row>
    <row r="446" spans="1:40">
      <c r="A446" s="2"/>
      <c r="B446" s="3"/>
      <c r="C446" s="3"/>
      <c r="D446" s="3"/>
      <c r="E446" s="4"/>
      <c r="F446" s="3"/>
      <c r="G446" s="4"/>
      <c r="H446" s="9"/>
      <c r="I446" s="9"/>
      <c r="J446" s="7"/>
      <c r="K446" s="92"/>
      <c r="L446" s="9"/>
      <c r="M446" s="103"/>
      <c r="AN446" s="166"/>
    </row>
    <row r="447" spans="1:40">
      <c r="A447" s="2"/>
      <c r="B447" s="3"/>
      <c r="C447" s="3"/>
      <c r="D447" s="3"/>
      <c r="E447" s="4"/>
      <c r="F447" s="3"/>
      <c r="G447" s="4"/>
      <c r="H447" s="9"/>
      <c r="I447" s="9"/>
      <c r="J447" s="7"/>
      <c r="K447" s="92"/>
      <c r="L447" s="9"/>
      <c r="M447" s="103"/>
      <c r="AN447" s="166"/>
    </row>
    <row r="448" spans="1:40">
      <c r="A448" s="2"/>
      <c r="B448" s="3"/>
      <c r="C448" s="3"/>
      <c r="D448" s="3"/>
      <c r="E448" s="4"/>
      <c r="F448" s="3"/>
      <c r="G448" s="4"/>
      <c r="H448" s="9"/>
      <c r="I448" s="9"/>
      <c r="J448" s="7"/>
      <c r="K448" s="92"/>
      <c r="L448" s="9"/>
      <c r="M448" s="103"/>
      <c r="AN448" s="166"/>
    </row>
    <row r="449" spans="1:40">
      <c r="A449" s="2"/>
      <c r="B449" s="3"/>
      <c r="C449" s="3"/>
      <c r="D449" s="3"/>
      <c r="E449" s="4"/>
      <c r="F449" s="3"/>
      <c r="G449" s="4"/>
      <c r="H449" s="9"/>
      <c r="I449" s="9"/>
      <c r="J449" s="7"/>
      <c r="K449" s="92"/>
      <c r="L449" s="9"/>
      <c r="M449" s="103"/>
      <c r="AN449" s="166"/>
    </row>
    <row r="450" spans="1:40">
      <c r="A450" s="2"/>
      <c r="B450" s="3"/>
      <c r="C450" s="3"/>
      <c r="D450" s="3"/>
      <c r="E450" s="4"/>
      <c r="F450" s="3"/>
      <c r="G450" s="4"/>
      <c r="H450" s="9"/>
      <c r="I450" s="9"/>
      <c r="J450" s="7"/>
      <c r="K450" s="92"/>
      <c r="L450" s="9"/>
      <c r="M450" s="103"/>
      <c r="AN450" s="166"/>
    </row>
    <row r="451" spans="1:40">
      <c r="A451" s="2"/>
      <c r="B451" s="3"/>
      <c r="C451" s="3"/>
      <c r="D451" s="3"/>
      <c r="E451" s="4"/>
      <c r="F451" s="3"/>
      <c r="G451" s="4"/>
      <c r="H451" s="9"/>
      <c r="I451" s="9"/>
      <c r="J451" s="7"/>
      <c r="K451" s="92"/>
      <c r="L451" s="9"/>
      <c r="M451" s="103"/>
      <c r="AN451" s="166"/>
    </row>
    <row r="452" spans="1:40">
      <c r="A452" s="2"/>
      <c r="B452" s="3"/>
      <c r="C452" s="3"/>
      <c r="D452" s="3"/>
      <c r="E452" s="4"/>
      <c r="F452" s="3"/>
      <c r="G452" s="4"/>
      <c r="H452" s="9"/>
      <c r="I452" s="9"/>
      <c r="J452" s="7"/>
      <c r="K452" s="92"/>
      <c r="L452" s="9"/>
      <c r="M452" s="103"/>
      <c r="AN452" s="166"/>
    </row>
    <row r="453" spans="1:40">
      <c r="A453" s="2"/>
      <c r="B453" s="3"/>
      <c r="C453" s="3"/>
      <c r="D453" s="3"/>
      <c r="E453" s="4"/>
      <c r="F453" s="3"/>
      <c r="G453" s="4"/>
      <c r="H453" s="9"/>
      <c r="I453" s="9"/>
      <c r="J453" s="7"/>
      <c r="K453" s="92"/>
      <c r="L453" s="9"/>
      <c r="M453" s="103"/>
      <c r="AN453" s="166"/>
    </row>
    <row r="454" spans="1:40">
      <c r="A454" s="2"/>
      <c r="B454" s="3"/>
      <c r="C454" s="3"/>
      <c r="D454" s="3"/>
      <c r="E454" s="4"/>
      <c r="F454" s="3"/>
      <c r="G454" s="4"/>
      <c r="H454" s="9"/>
      <c r="I454" s="9"/>
      <c r="J454" s="7"/>
      <c r="K454" s="92"/>
      <c r="L454" s="9"/>
      <c r="M454" s="103"/>
      <c r="AN454" s="166"/>
    </row>
    <row r="455" spans="1:40">
      <c r="A455" s="2"/>
      <c r="B455" s="3"/>
      <c r="C455" s="3"/>
      <c r="D455" s="3"/>
      <c r="E455" s="4"/>
      <c r="F455" s="3"/>
      <c r="G455" s="4"/>
      <c r="H455" s="9"/>
      <c r="I455" s="9"/>
      <c r="J455" s="7"/>
      <c r="K455" s="92"/>
      <c r="L455" s="9"/>
      <c r="M455" s="103"/>
      <c r="AN455" s="166"/>
    </row>
    <row r="456" spans="1:40">
      <c r="A456" s="2"/>
      <c r="B456" s="3"/>
      <c r="C456" s="3"/>
      <c r="D456" s="3"/>
      <c r="E456" s="4"/>
      <c r="F456" s="3"/>
      <c r="G456" s="4"/>
      <c r="H456" s="9"/>
      <c r="I456" s="9"/>
      <c r="J456" s="7"/>
      <c r="K456" s="92"/>
      <c r="L456" s="9"/>
      <c r="M456" s="103"/>
      <c r="AN456" s="166"/>
    </row>
    <row r="457" spans="1:40">
      <c r="A457" s="2"/>
      <c r="B457" s="3"/>
      <c r="C457" s="3"/>
      <c r="D457" s="3"/>
      <c r="E457" s="4"/>
      <c r="F457" s="3"/>
      <c r="G457" s="4"/>
      <c r="H457" s="9"/>
      <c r="I457" s="9"/>
      <c r="J457" s="7"/>
      <c r="K457" s="92"/>
      <c r="L457" s="9"/>
      <c r="M457" s="103"/>
      <c r="AN457" s="166"/>
    </row>
    <row r="458" spans="1:40">
      <c r="A458" s="2"/>
      <c r="B458" s="3"/>
      <c r="C458" s="3"/>
      <c r="D458" s="3"/>
      <c r="E458" s="4"/>
      <c r="F458" s="3"/>
      <c r="G458" s="4"/>
      <c r="H458" s="9"/>
      <c r="I458" s="9"/>
      <c r="J458" s="7"/>
      <c r="K458" s="92"/>
      <c r="L458" s="9"/>
      <c r="M458" s="103"/>
      <c r="AN458" s="166"/>
    </row>
    <row r="459" spans="1:40">
      <c r="A459" s="2"/>
      <c r="B459" s="3"/>
      <c r="C459" s="3"/>
      <c r="D459" s="3"/>
      <c r="E459" s="4"/>
      <c r="F459" s="3"/>
      <c r="G459" s="4"/>
      <c r="H459" s="9"/>
      <c r="I459" s="9"/>
      <c r="J459" s="7"/>
      <c r="K459" s="92"/>
      <c r="L459" s="9"/>
      <c r="M459" s="103"/>
      <c r="AN459" s="166"/>
    </row>
  </sheetData>
  <phoneticPr fontId="20" type="noConversion"/>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9A58C-E9A8-344E-8F9D-3CE3B2E2DF38}">
  <dimension ref="A1:BZ1439"/>
  <sheetViews>
    <sheetView zoomScale="50" workbookViewId="0">
      <selection activeCell="AQ27" sqref="AQ27"/>
    </sheetView>
  </sheetViews>
  <sheetFormatPr baseColWidth="10" defaultColWidth="11.5" defaultRowHeight="15"/>
  <sheetData>
    <row r="1" spans="1:78">
      <c r="A1" s="273"/>
      <c r="B1" s="273"/>
      <c r="C1" s="273"/>
      <c r="D1" s="273"/>
      <c r="E1" s="273"/>
      <c r="F1" s="273"/>
      <c r="G1" s="273"/>
      <c r="H1" s="273"/>
      <c r="I1" s="273"/>
      <c r="J1" s="273"/>
      <c r="K1" s="273"/>
      <c r="L1" s="273"/>
      <c r="M1" s="274"/>
      <c r="N1" s="274"/>
      <c r="O1" s="274"/>
      <c r="P1" s="274"/>
      <c r="Q1" s="274"/>
      <c r="R1" s="274"/>
      <c r="S1" s="274"/>
      <c r="T1" s="274"/>
      <c r="U1" s="274"/>
      <c r="V1" s="274"/>
      <c r="W1" s="274"/>
      <c r="X1" s="274"/>
      <c r="Y1" s="276"/>
      <c r="Z1" s="276" t="s">
        <v>241</v>
      </c>
      <c r="AA1" s="276"/>
      <c r="AB1" s="276"/>
      <c r="AC1" s="276"/>
      <c r="AD1" s="276"/>
      <c r="AE1" s="276"/>
      <c r="AF1" s="276"/>
      <c r="AG1" s="276"/>
      <c r="AH1" s="276"/>
      <c r="AI1" s="276"/>
      <c r="AJ1" s="277"/>
      <c r="AK1" s="277" t="s">
        <v>242</v>
      </c>
      <c r="AL1" s="277"/>
      <c r="AM1" s="277"/>
      <c r="AN1" s="277"/>
      <c r="AO1" s="277"/>
      <c r="AP1" s="277"/>
      <c r="AQ1" s="277"/>
      <c r="AR1" s="277"/>
      <c r="AS1" s="277"/>
      <c r="AT1" s="277"/>
      <c r="AU1" s="273"/>
      <c r="AV1" s="273"/>
      <c r="AW1" s="273"/>
      <c r="AX1" s="278">
        <v>7.98982834307411E-3</v>
      </c>
      <c r="AY1" s="273"/>
      <c r="AZ1" s="273"/>
      <c r="BA1" s="273"/>
      <c r="BB1" s="273"/>
      <c r="BC1" s="273"/>
      <c r="BD1" s="273"/>
      <c r="BE1" s="273"/>
      <c r="BF1" s="273"/>
      <c r="BG1" s="273"/>
      <c r="BH1" s="273"/>
      <c r="BI1" s="273"/>
      <c r="BJ1" s="273"/>
      <c r="BK1" s="273"/>
      <c r="BL1" s="273"/>
      <c r="BM1" s="273"/>
      <c r="BN1" s="273"/>
      <c r="BO1" s="273"/>
      <c r="BP1" s="273"/>
      <c r="BQ1" s="273"/>
      <c r="BR1" s="273"/>
      <c r="BS1" s="273"/>
      <c r="BT1" s="273"/>
      <c r="BU1" s="273"/>
      <c r="BV1" s="273"/>
      <c r="BW1" s="273"/>
      <c r="BX1" s="273"/>
      <c r="BY1" s="273"/>
      <c r="BZ1" s="273"/>
    </row>
    <row r="2" spans="1:78">
      <c r="A2" s="293" t="s">
        <v>2</v>
      </c>
      <c r="B2" s="275" t="s">
        <v>3</v>
      </c>
      <c r="C2" s="275" t="s">
        <v>4</v>
      </c>
      <c r="D2" s="275" t="s">
        <v>5</v>
      </c>
      <c r="E2" s="275" t="s">
        <v>6</v>
      </c>
      <c r="F2" s="275" t="s">
        <v>7</v>
      </c>
      <c r="G2" s="279" t="s">
        <v>8</v>
      </c>
      <c r="H2" s="279" t="s">
        <v>9</v>
      </c>
      <c r="I2" s="279" t="s">
        <v>10</v>
      </c>
      <c r="J2" s="279" t="s">
        <v>11</v>
      </c>
      <c r="K2" s="279" t="s">
        <v>12</v>
      </c>
      <c r="L2" s="279" t="s">
        <v>13</v>
      </c>
      <c r="M2" s="280" t="s">
        <v>3</v>
      </c>
      <c r="N2" s="280" t="s">
        <v>4</v>
      </c>
      <c r="O2" s="280" t="s">
        <v>5</v>
      </c>
      <c r="P2" s="280" t="s">
        <v>6</v>
      </c>
      <c r="Q2" s="280" t="s">
        <v>7</v>
      </c>
      <c r="R2" s="281" t="s">
        <v>8</v>
      </c>
      <c r="S2" s="281" t="s">
        <v>9</v>
      </c>
      <c r="T2" s="281" t="s">
        <v>10</v>
      </c>
      <c r="U2" s="281" t="s">
        <v>11</v>
      </c>
      <c r="V2" s="281" t="s">
        <v>12</v>
      </c>
      <c r="W2" s="281" t="s">
        <v>13</v>
      </c>
      <c r="X2" s="274" t="s">
        <v>246</v>
      </c>
      <c r="Y2" s="276" t="s">
        <v>18</v>
      </c>
      <c r="Z2" s="276" t="s">
        <v>31</v>
      </c>
      <c r="AA2" s="276" t="s">
        <v>32</v>
      </c>
      <c r="AB2" s="276" t="s">
        <v>33</v>
      </c>
      <c r="AC2" s="276" t="s">
        <v>34</v>
      </c>
      <c r="AD2" s="276" t="s">
        <v>35</v>
      </c>
      <c r="AE2" s="276" t="s">
        <v>36</v>
      </c>
      <c r="AF2" s="276" t="s">
        <v>37</v>
      </c>
      <c r="AG2" s="276" t="s">
        <v>38</v>
      </c>
      <c r="AH2" s="276" t="s">
        <v>39</v>
      </c>
      <c r="AI2" s="276" t="s">
        <v>40</v>
      </c>
      <c r="AJ2" s="277" t="s">
        <v>18</v>
      </c>
      <c r="AK2" s="277" t="s">
        <v>31</v>
      </c>
      <c r="AL2" s="277" t="s">
        <v>32</v>
      </c>
      <c r="AM2" s="277" t="s">
        <v>33</v>
      </c>
      <c r="AN2" s="277" t="s">
        <v>34</v>
      </c>
      <c r="AO2" s="277" t="s">
        <v>35</v>
      </c>
      <c r="AP2" s="277" t="s">
        <v>36</v>
      </c>
      <c r="AQ2" s="277" t="s">
        <v>37</v>
      </c>
      <c r="AR2" s="277" t="s">
        <v>38</v>
      </c>
      <c r="AS2" s="277" t="s">
        <v>39</v>
      </c>
      <c r="AT2" s="277" t="s">
        <v>40</v>
      </c>
      <c r="AU2" s="164" t="s">
        <v>247</v>
      </c>
      <c r="AV2" s="164" t="s">
        <v>248</v>
      </c>
      <c r="AW2" s="164" t="s">
        <v>249</v>
      </c>
      <c r="AX2" s="273" t="s">
        <v>281</v>
      </c>
      <c r="AY2" s="273"/>
      <c r="AZ2" s="273"/>
      <c r="BA2" s="273"/>
      <c r="BB2" s="273"/>
      <c r="BC2" s="273"/>
      <c r="BD2" s="273"/>
      <c r="BE2" s="273"/>
      <c r="BF2" s="273"/>
      <c r="BG2" s="273"/>
      <c r="BH2" s="273"/>
      <c r="BI2" s="273"/>
      <c r="BJ2" s="273"/>
      <c r="BK2" s="273"/>
      <c r="BL2" s="273"/>
      <c r="BM2" s="273"/>
      <c r="BN2" s="273"/>
      <c r="BO2" s="273"/>
      <c r="BP2" s="273"/>
      <c r="BQ2" s="273"/>
      <c r="BR2" s="273"/>
      <c r="BS2" s="273"/>
      <c r="BT2" s="273"/>
      <c r="BU2" s="273"/>
      <c r="BV2" s="273"/>
      <c r="BW2" s="273"/>
      <c r="BX2" s="273"/>
      <c r="BY2" s="273"/>
      <c r="BZ2" s="273"/>
    </row>
    <row r="3" spans="1:78">
      <c r="A3" s="290" t="s">
        <v>282</v>
      </c>
      <c r="B3" s="294">
        <v>274.17</v>
      </c>
      <c r="C3" s="294">
        <v>509.41</v>
      </c>
      <c r="D3" s="294"/>
      <c r="E3" s="295"/>
      <c r="F3" s="294"/>
      <c r="G3" s="295">
        <v>14.93</v>
      </c>
      <c r="H3" s="275"/>
      <c r="I3" s="275"/>
      <c r="J3" s="282">
        <v>36.36</v>
      </c>
      <c r="K3" s="282">
        <v>31.27</v>
      </c>
      <c r="L3" s="282">
        <v>37.369999999999997</v>
      </c>
      <c r="M3" s="283">
        <v>7.6654231297859796E-2</v>
      </c>
      <c r="N3" s="283">
        <v>6.9739605207896002E-2</v>
      </c>
      <c r="O3" s="283"/>
      <c r="P3" s="283"/>
      <c r="Q3" s="283"/>
      <c r="R3" s="283">
        <v>0.12594268476621401</v>
      </c>
      <c r="S3" s="283"/>
      <c r="T3" s="283"/>
      <c r="U3" s="283">
        <v>1.9915848527349199E-2</v>
      </c>
      <c r="V3" s="283">
        <v>1.55894771029554E-2</v>
      </c>
      <c r="W3" s="283">
        <v>1.0273046769397E-2</v>
      </c>
      <c r="X3" s="274" t="s">
        <v>220</v>
      </c>
      <c r="Y3" s="278">
        <v>0.26029999999999998</v>
      </c>
      <c r="Z3" s="278">
        <v>0.22070000000000001</v>
      </c>
      <c r="AA3" s="278">
        <v>9.3700000000000006E-2</v>
      </c>
      <c r="AB3" s="278">
        <v>0.1036</v>
      </c>
      <c r="AC3" s="278">
        <v>0</v>
      </c>
      <c r="AD3" s="278">
        <v>1.17E-2</v>
      </c>
      <c r="AE3" s="278">
        <v>6.0100000000000001E-2</v>
      </c>
      <c r="AF3" s="278">
        <v>0.105</v>
      </c>
      <c r="AG3" s="278">
        <v>7.5300000000000006E-2</v>
      </c>
      <c r="AH3" s="278">
        <v>4.9599999999999998E-2</v>
      </c>
      <c r="AI3" s="278">
        <v>0.02</v>
      </c>
      <c r="AJ3" s="278">
        <v>0.28025309640683299</v>
      </c>
      <c r="AK3" s="278">
        <v>0.236091530869383</v>
      </c>
      <c r="AL3" s="278">
        <v>9.3700000000000006E-2</v>
      </c>
      <c r="AM3" s="278">
        <v>0.1036</v>
      </c>
      <c r="AN3" s="278">
        <v>0</v>
      </c>
      <c r="AO3" s="278">
        <v>1.31735294117647E-2</v>
      </c>
      <c r="AP3" s="278">
        <v>6.0100000000000001E-2</v>
      </c>
      <c r="AQ3" s="278">
        <v>0.105</v>
      </c>
      <c r="AR3" s="278">
        <v>7.6799663394109402E-2</v>
      </c>
      <c r="AS3" s="278">
        <v>5.0373238064306602E-2</v>
      </c>
      <c r="AT3" s="278">
        <v>2.0205460935387901E-2</v>
      </c>
      <c r="AU3" s="273">
        <v>0</v>
      </c>
      <c r="AV3" s="273">
        <v>0</v>
      </c>
      <c r="AW3" s="278">
        <v>1.03929651908178</v>
      </c>
      <c r="AX3" s="273">
        <v>3.9296519081784199E-2</v>
      </c>
      <c r="AY3" s="273"/>
      <c r="AZ3" s="273"/>
      <c r="BA3" s="273"/>
      <c r="BB3" s="273"/>
      <c r="BC3" s="273"/>
      <c r="BD3" s="273"/>
      <c r="BE3" s="273"/>
      <c r="BF3" s="273"/>
      <c r="BG3" s="273"/>
      <c r="BH3" s="273"/>
      <c r="BI3" s="273"/>
      <c r="BJ3" s="273"/>
      <c r="BK3" s="273"/>
      <c r="BL3" s="273"/>
      <c r="BM3" s="273"/>
      <c r="BN3" s="273"/>
      <c r="BO3" s="273"/>
      <c r="BP3" s="273"/>
      <c r="BQ3" s="273"/>
      <c r="BR3" s="273"/>
      <c r="BS3" s="273"/>
      <c r="BT3" s="273"/>
      <c r="BU3" s="273"/>
      <c r="BV3" s="273"/>
      <c r="BW3" s="273"/>
      <c r="BX3" s="273"/>
      <c r="BY3" s="273"/>
      <c r="BZ3" s="273"/>
    </row>
    <row r="4" spans="1:78">
      <c r="A4" s="290" t="s">
        <v>283</v>
      </c>
      <c r="B4" s="294">
        <v>280.87</v>
      </c>
      <c r="C4" s="294">
        <v>578.04999999999995</v>
      </c>
      <c r="D4" s="294"/>
      <c r="E4" s="295"/>
      <c r="F4" s="294"/>
      <c r="G4" s="295">
        <v>14.91</v>
      </c>
      <c r="H4" s="275"/>
      <c r="I4" s="275"/>
      <c r="J4" s="282">
        <v>35.92</v>
      </c>
      <c r="K4" s="282">
        <v>30.83</v>
      </c>
      <c r="L4" s="282">
        <v>37.770000000000003</v>
      </c>
      <c r="M4" s="284">
        <v>2.44373928584454E-2</v>
      </c>
      <c r="N4" s="284">
        <v>0.13474411574174</v>
      </c>
      <c r="O4" s="284"/>
      <c r="P4" s="284"/>
      <c r="Q4" s="284"/>
      <c r="R4" s="284">
        <v>-1.33958472873408E-3</v>
      </c>
      <c r="S4" s="284"/>
      <c r="T4" s="284"/>
      <c r="U4" s="284">
        <v>-1.2101210121012101E-2</v>
      </c>
      <c r="V4" s="284">
        <v>-1.40709945634794E-2</v>
      </c>
      <c r="W4" s="284">
        <v>1.07037730800108E-2</v>
      </c>
      <c r="X4" s="274" t="s">
        <v>210</v>
      </c>
      <c r="Y4" s="278">
        <v>0.27052888391698798</v>
      </c>
      <c r="Z4" s="278">
        <v>0.22937274176135</v>
      </c>
      <c r="AA4" s="278">
        <v>9.7382083837963193E-2</v>
      </c>
      <c r="AB4" s="278">
        <v>0.107671119376873</v>
      </c>
      <c r="AC4" s="278">
        <v>0</v>
      </c>
      <c r="AD4" s="278">
        <v>1.2159769273256901E-2</v>
      </c>
      <c r="AE4" s="278">
        <v>6.2461720796815202E-2</v>
      </c>
      <c r="AF4" s="278">
        <v>0.10912613450358701</v>
      </c>
      <c r="AG4" s="278">
        <v>7.8259027886858401E-2</v>
      </c>
      <c r="AH4" s="278">
        <v>5.1549107346456499E-2</v>
      </c>
      <c r="AI4" s="278">
        <v>2.07859303816357E-2</v>
      </c>
      <c r="AJ4" s="278">
        <v>0.277139904532825</v>
      </c>
      <c r="AK4" s="278">
        <v>0.26027936902524101</v>
      </c>
      <c r="AL4" s="278">
        <v>9.7382083837963193E-2</v>
      </c>
      <c r="AM4" s="278">
        <v>0.107671119376873</v>
      </c>
      <c r="AN4" s="278">
        <v>0</v>
      </c>
      <c r="AO4" s="278">
        <v>1.21434802320335E-2</v>
      </c>
      <c r="AP4" s="278">
        <v>6.2461720796815202E-2</v>
      </c>
      <c r="AQ4" s="278">
        <v>0.10912613450358701</v>
      </c>
      <c r="AR4" s="278">
        <v>7.7311998946533303E-2</v>
      </c>
      <c r="AS4" s="278">
        <v>5.0823760137232298E-2</v>
      </c>
      <c r="AT4" s="278">
        <v>2.1008418263697599E-2</v>
      </c>
      <c r="AU4" s="278">
        <v>3.4913523472770401E-2</v>
      </c>
      <c r="AV4" s="278">
        <v>2.9514311249828298E-4</v>
      </c>
      <c r="AW4" s="278">
        <v>1.0753479896528</v>
      </c>
      <c r="AX4" s="278">
        <v>3.4688339573068598E-2</v>
      </c>
      <c r="AY4" s="273"/>
      <c r="AZ4" s="273"/>
      <c r="BA4" s="273"/>
      <c r="BB4" s="273"/>
      <c r="BC4" s="273"/>
      <c r="BD4" s="273"/>
      <c r="BE4" s="273"/>
      <c r="BF4" s="273"/>
      <c r="BG4" s="273"/>
      <c r="BH4" s="273"/>
      <c r="BI4" s="273"/>
      <c r="BJ4" s="273"/>
      <c r="BK4" s="273"/>
      <c r="BL4" s="273"/>
      <c r="BM4" s="273"/>
      <c r="BN4" s="273"/>
      <c r="BO4" s="273"/>
      <c r="BP4" s="273"/>
      <c r="BQ4" s="273"/>
      <c r="BR4" s="273"/>
      <c r="BS4" s="273"/>
      <c r="BT4" s="273"/>
      <c r="BU4" s="273"/>
      <c r="BV4" s="273"/>
      <c r="BW4" s="273"/>
      <c r="BX4" s="273"/>
      <c r="BY4" s="273"/>
      <c r="BZ4" s="273"/>
    </row>
    <row r="5" spans="1:78">
      <c r="A5" s="291" t="s">
        <v>284</v>
      </c>
      <c r="B5" s="294">
        <v>295.97000000000003</v>
      </c>
      <c r="C5" s="294">
        <v>614.14</v>
      </c>
      <c r="D5" s="294"/>
      <c r="E5" s="295"/>
      <c r="F5" s="294"/>
      <c r="G5" s="295">
        <v>16.329999999999998</v>
      </c>
      <c r="H5" s="275"/>
      <c r="I5" s="275"/>
      <c r="J5" s="282">
        <v>36.15</v>
      </c>
      <c r="K5" s="282">
        <v>31.55</v>
      </c>
      <c r="L5" s="282">
        <v>38.24</v>
      </c>
      <c r="M5" s="284">
        <v>5.3761526684943398E-2</v>
      </c>
      <c r="N5" s="284">
        <v>6.2434045497794299E-2</v>
      </c>
      <c r="O5" s="284"/>
      <c r="P5" s="284"/>
      <c r="Q5" s="284"/>
      <c r="R5" s="284">
        <v>9.5238095238095094E-2</v>
      </c>
      <c r="S5" s="284"/>
      <c r="T5" s="284"/>
      <c r="U5" s="284">
        <v>6.4031180400889696E-3</v>
      </c>
      <c r="V5" s="284">
        <v>2.3353876094713E-2</v>
      </c>
      <c r="W5" s="284">
        <v>1.2443738416732899E-2</v>
      </c>
      <c r="X5" s="274" t="s">
        <v>210</v>
      </c>
      <c r="Y5" s="278">
        <v>0.27991308170662399</v>
      </c>
      <c r="Z5" s="278">
        <v>0.237329301316373</v>
      </c>
      <c r="AA5" s="278">
        <v>0.100760106630467</v>
      </c>
      <c r="AB5" s="278">
        <v>0.11140605172803</v>
      </c>
      <c r="AC5" s="278">
        <v>0</v>
      </c>
      <c r="AD5" s="278">
        <v>1.2581571478937801E-2</v>
      </c>
      <c r="AE5" s="278">
        <v>6.4628414178133406E-2</v>
      </c>
      <c r="AF5" s="278">
        <v>0.112911538913544</v>
      </c>
      <c r="AG5" s="278">
        <v>8.0973703620855902E-2</v>
      </c>
      <c r="AH5" s="278">
        <v>5.3337260286778897E-2</v>
      </c>
      <c r="AI5" s="278">
        <v>2.1506959793055998E-2</v>
      </c>
      <c r="AJ5" s="278">
        <v>0.29496163631826</v>
      </c>
      <c r="AK5" s="278">
        <v>0.25214672971271901</v>
      </c>
      <c r="AL5" s="278">
        <v>0.100760106630467</v>
      </c>
      <c r="AM5" s="278">
        <v>0.11140605172803</v>
      </c>
      <c r="AN5" s="278">
        <v>0</v>
      </c>
      <c r="AO5" s="278">
        <v>1.37798163816938E-2</v>
      </c>
      <c r="AP5" s="278">
        <v>6.4628414178133406E-2</v>
      </c>
      <c r="AQ5" s="278">
        <v>0.112911538913544</v>
      </c>
      <c r="AR5" s="278">
        <v>8.1492187803283503E-2</v>
      </c>
      <c r="AS5" s="278">
        <v>5.4582892054747797E-2</v>
      </c>
      <c r="AT5" s="278">
        <v>2.1774586774860001E-2</v>
      </c>
      <c r="AU5" s="278">
        <v>4.5900135417736201E-2</v>
      </c>
      <c r="AV5" s="278">
        <v>3.2981993647490101E-4</v>
      </c>
      <c r="AW5" s="278">
        <v>1.1084439604957399</v>
      </c>
      <c r="AX5" s="278">
        <v>3.0776986762790701E-2</v>
      </c>
      <c r="AY5" s="273"/>
      <c r="AZ5" s="273"/>
      <c r="BA5" s="273"/>
      <c r="BB5" s="273" t="s">
        <v>18</v>
      </c>
      <c r="BC5" s="273" t="s">
        <v>31</v>
      </c>
      <c r="BD5" s="273" t="s">
        <v>32</v>
      </c>
      <c r="BE5" s="273" t="s">
        <v>33</v>
      </c>
      <c r="BF5" s="273" t="s">
        <v>34</v>
      </c>
      <c r="BG5" s="273" t="s">
        <v>35</v>
      </c>
      <c r="BH5" s="273" t="s">
        <v>36</v>
      </c>
      <c r="BI5" s="273" t="s">
        <v>37</v>
      </c>
      <c r="BJ5" s="273" t="s">
        <v>38</v>
      </c>
      <c r="BK5" s="273" t="s">
        <v>39</v>
      </c>
      <c r="BL5" s="273" t="s">
        <v>40</v>
      </c>
      <c r="BM5" s="273"/>
      <c r="BN5" s="273"/>
      <c r="BO5" s="273"/>
      <c r="BP5" s="273"/>
      <c r="BQ5" s="273"/>
      <c r="BR5" s="273"/>
      <c r="BS5" s="273"/>
      <c r="BT5" s="273"/>
      <c r="BU5" s="273"/>
      <c r="BV5" s="273"/>
      <c r="BW5" s="273"/>
      <c r="BX5" s="273"/>
      <c r="BY5" s="273"/>
      <c r="BZ5" s="273"/>
    </row>
    <row r="6" spans="1:78">
      <c r="A6" s="290" t="s">
        <v>285</v>
      </c>
      <c r="B6" s="294">
        <v>317.37</v>
      </c>
      <c r="C6" s="294">
        <v>666.5</v>
      </c>
      <c r="D6" s="294"/>
      <c r="E6" s="295"/>
      <c r="F6" s="294"/>
      <c r="G6" s="295">
        <v>16.45</v>
      </c>
      <c r="H6" s="275"/>
      <c r="I6" s="275"/>
      <c r="J6" s="282">
        <v>36.36</v>
      </c>
      <c r="K6" s="282">
        <v>32.270000000000003</v>
      </c>
      <c r="L6" s="282">
        <v>38.71</v>
      </c>
      <c r="M6" s="284">
        <v>7.2304625468797304E-2</v>
      </c>
      <c r="N6" s="284">
        <v>8.5257433158563198E-2</v>
      </c>
      <c r="O6" s="284"/>
      <c r="P6" s="284"/>
      <c r="Q6" s="284"/>
      <c r="R6" s="284">
        <v>7.3484384568280898E-3</v>
      </c>
      <c r="S6" s="284"/>
      <c r="T6" s="284"/>
      <c r="U6" s="284">
        <v>5.8091286307053701E-3</v>
      </c>
      <c r="V6" s="284">
        <v>2.2820919175911201E-2</v>
      </c>
      <c r="W6" s="284">
        <v>1.22907949790794E-2</v>
      </c>
      <c r="X6" s="274" t="s">
        <v>210</v>
      </c>
      <c r="Y6" s="278">
        <v>0.28852796291704103</v>
      </c>
      <c r="Z6" s="278">
        <v>0.24463358208141001</v>
      </c>
      <c r="AA6" s="278">
        <v>0.103861199098451</v>
      </c>
      <c r="AB6" s="278">
        <v>0.114834794307359</v>
      </c>
      <c r="AC6" s="278">
        <v>0</v>
      </c>
      <c r="AD6" s="278">
        <v>1.2968794337800099E-2</v>
      </c>
      <c r="AE6" s="278">
        <v>6.66174820257939E-2</v>
      </c>
      <c r="AF6" s="278">
        <v>0.116386615852053</v>
      </c>
      <c r="AG6" s="278">
        <v>8.3465830225329204E-2</v>
      </c>
      <c r="AH6" s="278">
        <v>5.4978820440588702E-2</v>
      </c>
      <c r="AI6" s="278">
        <v>2.21688792099148E-2</v>
      </c>
      <c r="AJ6" s="278">
        <v>0.30938986921303302</v>
      </c>
      <c r="AK6" s="278">
        <v>0.26549041335405499</v>
      </c>
      <c r="AL6" s="278">
        <v>0.103861199098451</v>
      </c>
      <c r="AM6" s="278">
        <v>0.114834794307359</v>
      </c>
      <c r="AN6" s="278">
        <v>0</v>
      </c>
      <c r="AO6" s="278">
        <v>1.30640947248507E-2</v>
      </c>
      <c r="AP6" s="278">
        <v>6.66174820257939E-2</v>
      </c>
      <c r="AQ6" s="278">
        <v>0.116386615852053</v>
      </c>
      <c r="AR6" s="278">
        <v>8.3950693969376697E-2</v>
      </c>
      <c r="AS6" s="278">
        <v>5.62334876582503E-2</v>
      </c>
      <c r="AT6" s="278">
        <v>2.24413523591998E-2</v>
      </c>
      <c r="AU6" s="278">
        <v>2.9515686152844101E-2</v>
      </c>
      <c r="AV6" s="278">
        <v>2.9547800748125802E-4</v>
      </c>
      <c r="AW6" s="278">
        <v>1.15227000256242</v>
      </c>
      <c r="AX6" s="278">
        <v>3.9538347114166601E-2</v>
      </c>
      <c r="AY6" s="273"/>
      <c r="AZ6" s="273"/>
      <c r="BA6" s="273" t="s">
        <v>261</v>
      </c>
      <c r="BB6" s="278">
        <v>0.26029999999999998</v>
      </c>
      <c r="BC6" s="278">
        <v>0.22070000000000001</v>
      </c>
      <c r="BD6" s="278">
        <v>9.3700000000000006E-2</v>
      </c>
      <c r="BE6" s="278">
        <v>0.1036</v>
      </c>
      <c r="BF6" s="278">
        <v>0</v>
      </c>
      <c r="BG6" s="278">
        <v>1.17E-2</v>
      </c>
      <c r="BH6" s="278">
        <v>6.0100000000000001E-2</v>
      </c>
      <c r="BI6" s="278">
        <v>0.105</v>
      </c>
      <c r="BJ6" s="278">
        <v>7.5300000000000006E-2</v>
      </c>
      <c r="BK6" s="278">
        <v>4.9599999999999998E-2</v>
      </c>
      <c r="BL6" s="278">
        <v>0.02</v>
      </c>
      <c r="BM6" s="273"/>
      <c r="BN6" s="273"/>
      <c r="BO6" s="273"/>
      <c r="BP6" s="273"/>
      <c r="BQ6" s="273"/>
      <c r="BR6" s="273"/>
      <c r="BS6" s="273"/>
      <c r="BT6" s="273"/>
      <c r="BU6" s="273"/>
      <c r="BV6" s="273"/>
      <c r="BW6" s="273"/>
      <c r="BX6" s="273"/>
      <c r="BY6" s="273"/>
      <c r="BZ6" s="273"/>
    </row>
    <row r="7" spans="1:78">
      <c r="A7" s="290" t="s">
        <v>286</v>
      </c>
      <c r="B7" s="294">
        <v>318.05</v>
      </c>
      <c r="C7" s="294">
        <v>686.19</v>
      </c>
      <c r="D7" s="294"/>
      <c r="E7" s="295"/>
      <c r="F7" s="294"/>
      <c r="G7" s="295">
        <v>16.399999999999999</v>
      </c>
      <c r="H7" s="275"/>
      <c r="I7" s="275"/>
      <c r="J7" s="282">
        <v>37.04</v>
      </c>
      <c r="K7" s="282">
        <v>33.58</v>
      </c>
      <c r="L7" s="282">
        <v>39.18</v>
      </c>
      <c r="M7" s="284">
        <v>2.1426095724232899E-3</v>
      </c>
      <c r="N7" s="284">
        <v>2.9542385596399202E-2</v>
      </c>
      <c r="O7" s="284"/>
      <c r="P7" s="284"/>
      <c r="Q7" s="284"/>
      <c r="R7" s="284">
        <v>-3.0395136778116299E-3</v>
      </c>
      <c r="S7" s="284"/>
      <c r="T7" s="284"/>
      <c r="U7" s="284">
        <v>1.8701870187018702E-2</v>
      </c>
      <c r="V7" s="284">
        <v>4.0594979857452501E-2</v>
      </c>
      <c r="W7" s="284">
        <v>1.21415654869543E-2</v>
      </c>
      <c r="X7" s="274" t="s">
        <v>210</v>
      </c>
      <c r="Y7" s="278">
        <v>0.29993588166699803</v>
      </c>
      <c r="Z7" s="278">
        <v>0.25430598956552602</v>
      </c>
      <c r="AA7" s="278">
        <v>0.107967699240099</v>
      </c>
      <c r="AB7" s="278">
        <v>0.119375172265467</v>
      </c>
      <c r="AC7" s="278">
        <v>0</v>
      </c>
      <c r="AD7" s="278">
        <v>1.34815590299803E-2</v>
      </c>
      <c r="AE7" s="278">
        <v>6.9251427154001496E-2</v>
      </c>
      <c r="AF7" s="278">
        <v>0.120988350269054</v>
      </c>
      <c r="AG7" s="278">
        <v>8.6765931192950299E-2</v>
      </c>
      <c r="AH7" s="278">
        <v>5.71525921270961E-2</v>
      </c>
      <c r="AI7" s="278">
        <v>2.3045400051248398E-2</v>
      </c>
      <c r="AJ7" s="278">
        <v>0.30057852715817102</v>
      </c>
      <c r="AK7" s="278">
        <v>0.26181879516874501</v>
      </c>
      <c r="AL7" s="278">
        <v>0.107967699240099</v>
      </c>
      <c r="AM7" s="278">
        <v>0.119375172265467</v>
      </c>
      <c r="AN7" s="278">
        <v>0</v>
      </c>
      <c r="AO7" s="278">
        <v>1.3440581646910499E-2</v>
      </c>
      <c r="AP7" s="278">
        <v>6.9251427154001496E-2</v>
      </c>
      <c r="AQ7" s="278">
        <v>0.120988350269054</v>
      </c>
      <c r="AR7" s="278">
        <v>8.8388616374776699E-2</v>
      </c>
      <c r="AS7" s="278">
        <v>5.9472700453296799E-2</v>
      </c>
      <c r="AT7" s="278">
        <v>2.3325207285143701E-2</v>
      </c>
      <c r="AU7" s="278">
        <v>4.1276822669126502E-2</v>
      </c>
      <c r="AV7" s="278">
        <v>3.336460571853E-4</v>
      </c>
      <c r="AW7" s="278">
        <v>1.16460707701567</v>
      </c>
      <c r="AX7" s="278">
        <v>1.07067565985479E-2</v>
      </c>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row>
    <row r="8" spans="1:78">
      <c r="A8" s="291" t="s">
        <v>287</v>
      </c>
      <c r="B8" s="294">
        <v>315.05</v>
      </c>
      <c r="C8" s="294">
        <v>688.32</v>
      </c>
      <c r="D8" s="294"/>
      <c r="E8" s="295"/>
      <c r="F8" s="294"/>
      <c r="G8" s="295">
        <v>15.99</v>
      </c>
      <c r="H8" s="275"/>
      <c r="I8" s="275"/>
      <c r="J8" s="282">
        <v>37.82</v>
      </c>
      <c r="K8" s="282">
        <v>34.18</v>
      </c>
      <c r="L8" s="282">
        <v>39.630000000000003</v>
      </c>
      <c r="M8" s="284">
        <v>-9.4324791699418303E-3</v>
      </c>
      <c r="N8" s="284">
        <v>3.10409653303023E-3</v>
      </c>
      <c r="O8" s="284"/>
      <c r="P8" s="284"/>
      <c r="Q8" s="284"/>
      <c r="R8" s="284">
        <v>-2.4999999999999901E-2</v>
      </c>
      <c r="S8" s="284"/>
      <c r="T8" s="284"/>
      <c r="U8" s="284">
        <v>2.10583153347732E-2</v>
      </c>
      <c r="V8" s="284">
        <v>1.7867778439547299E-2</v>
      </c>
      <c r="W8" s="284">
        <v>1.1485451761102701E-2</v>
      </c>
      <c r="X8" s="274" t="s">
        <v>210</v>
      </c>
      <c r="Y8" s="278">
        <v>0.30314722214717799</v>
      </c>
      <c r="Z8" s="278">
        <v>0.25702878189735701</v>
      </c>
      <c r="AA8" s="278">
        <v>0.109123683116368</v>
      </c>
      <c r="AB8" s="278">
        <v>0.12065329317882301</v>
      </c>
      <c r="AC8" s="278">
        <v>0</v>
      </c>
      <c r="AD8" s="278">
        <v>1.3625902801083299E-2</v>
      </c>
      <c r="AE8" s="278">
        <v>6.9992885328641494E-2</v>
      </c>
      <c r="AF8" s="278">
        <v>0.122283743086645</v>
      </c>
      <c r="AG8" s="278">
        <v>8.7694912899279595E-2</v>
      </c>
      <c r="AH8" s="278">
        <v>5.7764511019976997E-2</v>
      </c>
      <c r="AI8" s="278">
        <v>2.32921415403133E-2</v>
      </c>
      <c r="AJ8" s="278">
        <v>0.300287792288849</v>
      </c>
      <c r="AK8" s="278">
        <v>0.257826624048134</v>
      </c>
      <c r="AL8" s="278">
        <v>0.109123683116368</v>
      </c>
      <c r="AM8" s="278">
        <v>0.12065329317882301</v>
      </c>
      <c r="AN8" s="278">
        <v>0</v>
      </c>
      <c r="AO8" s="278">
        <v>1.32852552310562E-2</v>
      </c>
      <c r="AP8" s="278">
        <v>6.9992885328641494E-2</v>
      </c>
      <c r="AQ8" s="278">
        <v>0.122283743086645</v>
      </c>
      <c r="AR8" s="278">
        <v>8.9541620028368102E-2</v>
      </c>
      <c r="AS8" s="278">
        <v>5.87966345045507E-2</v>
      </c>
      <c r="AT8" s="278">
        <v>2.3559662308387401E-2</v>
      </c>
      <c r="AU8" s="278">
        <v>1.44499438500699E-2</v>
      </c>
      <c r="AV8" s="278">
        <v>2.6904627502830801E-4</v>
      </c>
      <c r="AW8" s="278">
        <v>1.1653511931198199</v>
      </c>
      <c r="AX8" s="278">
        <v>6.3894176743572995E-4</v>
      </c>
      <c r="AY8" s="273"/>
      <c r="AZ8" s="273"/>
      <c r="BA8" s="273"/>
      <c r="BB8" s="273" t="s">
        <v>262</v>
      </c>
      <c r="BC8" s="273"/>
      <c r="BD8" s="273"/>
      <c r="BE8" s="273"/>
      <c r="BF8" s="273"/>
      <c r="BG8" s="273"/>
      <c r="BH8" s="273"/>
      <c r="BI8" s="273"/>
      <c r="BJ8" s="273"/>
      <c r="BK8" s="273"/>
      <c r="BL8" s="273"/>
      <c r="BM8" s="273"/>
      <c r="BN8" s="273"/>
      <c r="BO8" s="273"/>
      <c r="BP8" s="273"/>
      <c r="BQ8" s="273"/>
      <c r="BR8" s="273"/>
      <c r="BS8" s="273"/>
      <c r="BT8" s="273"/>
      <c r="BU8" s="273"/>
      <c r="BV8" s="273"/>
      <c r="BW8" s="273"/>
      <c r="BX8" s="273"/>
      <c r="BY8" s="273"/>
      <c r="BZ8" s="273"/>
    </row>
    <row r="9" spans="1:78">
      <c r="A9" s="290" t="s">
        <v>288</v>
      </c>
      <c r="B9" s="294">
        <v>342.78</v>
      </c>
      <c r="C9" s="294">
        <v>648.11</v>
      </c>
      <c r="D9" s="294"/>
      <c r="E9" s="295"/>
      <c r="F9" s="294"/>
      <c r="G9" s="295">
        <v>15.81</v>
      </c>
      <c r="H9" s="275"/>
      <c r="I9" s="275"/>
      <c r="J9" s="282">
        <v>38.450000000000003</v>
      </c>
      <c r="K9" s="282">
        <v>34.53</v>
      </c>
      <c r="L9" s="282">
        <v>40.1</v>
      </c>
      <c r="M9" s="284">
        <v>8.8017774956356001E-2</v>
      </c>
      <c r="N9" s="284">
        <v>-5.8417596466759703E-2</v>
      </c>
      <c r="O9" s="284"/>
      <c r="P9" s="284"/>
      <c r="Q9" s="284"/>
      <c r="R9" s="284">
        <v>-1.1257035647279499E-2</v>
      </c>
      <c r="S9" s="284"/>
      <c r="T9" s="284"/>
      <c r="U9" s="284">
        <v>1.6657852987837202E-2</v>
      </c>
      <c r="V9" s="284">
        <v>1.0239906377998801E-2</v>
      </c>
      <c r="W9" s="284">
        <v>1.18597022457734E-2</v>
      </c>
      <c r="X9" s="274" t="s">
        <v>210</v>
      </c>
      <c r="Y9" s="278">
        <v>0.30334091556908999</v>
      </c>
      <c r="Z9" s="278">
        <v>0.25719300832154501</v>
      </c>
      <c r="AA9" s="278">
        <v>0.10919340679532701</v>
      </c>
      <c r="AB9" s="278">
        <v>0.120730383607214</v>
      </c>
      <c r="AC9" s="278">
        <v>0</v>
      </c>
      <c r="AD9" s="278">
        <v>1.3634608959501899E-2</v>
      </c>
      <c r="AE9" s="278">
        <v>7.0037606706501304E-2</v>
      </c>
      <c r="AF9" s="278">
        <v>0.12236187527758099</v>
      </c>
      <c r="AG9" s="278">
        <v>8.7750944841922598E-2</v>
      </c>
      <c r="AH9" s="278">
        <v>5.7801419178743201E-2</v>
      </c>
      <c r="AI9" s="278">
        <v>2.33070238623964E-2</v>
      </c>
      <c r="AJ9" s="278">
        <v>0.330040308010705</v>
      </c>
      <c r="AK9" s="278">
        <v>0.24216841094734501</v>
      </c>
      <c r="AL9" s="278">
        <v>0.10919340679532701</v>
      </c>
      <c r="AM9" s="278">
        <v>0.120730383607214</v>
      </c>
      <c r="AN9" s="278">
        <v>0</v>
      </c>
      <c r="AO9" s="278">
        <v>1.3481123680408101E-2</v>
      </c>
      <c r="AP9" s="278">
        <v>7.0037606706501304E-2</v>
      </c>
      <c r="AQ9" s="278">
        <v>0.12236187527758099</v>
      </c>
      <c r="AR9" s="278">
        <v>8.9212687180643194E-2</v>
      </c>
      <c r="AS9" s="278">
        <v>5.8393300299649002E-2</v>
      </c>
      <c r="AT9" s="278">
        <v>2.3583438225639599E-2</v>
      </c>
      <c r="AU9" s="278">
        <v>7.3442893696662199E-3</v>
      </c>
      <c r="AV9" s="278">
        <v>2.5143096204812999E-4</v>
      </c>
      <c r="AW9" s="278">
        <v>1.1792025407310101</v>
      </c>
      <c r="AX9" s="278">
        <v>1.1885985695100999E-2</v>
      </c>
      <c r="AY9" s="273"/>
      <c r="AZ9" s="273"/>
      <c r="BA9" s="273" t="s">
        <v>263</v>
      </c>
      <c r="BB9" s="278">
        <v>2.0000000000000001E-4</v>
      </c>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row>
    <row r="10" spans="1:78">
      <c r="A10" s="290" t="s">
        <v>289</v>
      </c>
      <c r="B10" s="294">
        <v>342.86</v>
      </c>
      <c r="C10" s="294">
        <v>673.69</v>
      </c>
      <c r="D10" s="294"/>
      <c r="E10" s="295"/>
      <c r="F10" s="294"/>
      <c r="G10" s="295">
        <v>15.77</v>
      </c>
      <c r="H10" s="275"/>
      <c r="I10" s="275"/>
      <c r="J10" s="282">
        <v>37.86</v>
      </c>
      <c r="K10" s="282">
        <v>35.25</v>
      </c>
      <c r="L10" s="282">
        <v>40.61</v>
      </c>
      <c r="M10" s="284">
        <v>2.3338584514864799E-4</v>
      </c>
      <c r="N10" s="284">
        <v>3.9468608723827799E-2</v>
      </c>
      <c r="O10" s="284"/>
      <c r="P10" s="284"/>
      <c r="Q10" s="284"/>
      <c r="R10" s="284">
        <v>-2.5300442757748599E-3</v>
      </c>
      <c r="S10" s="284"/>
      <c r="T10" s="284"/>
      <c r="U10" s="284">
        <v>-1.5344603381014401E-2</v>
      </c>
      <c r="V10" s="284">
        <v>2.0851433536055699E-2</v>
      </c>
      <c r="W10" s="284">
        <v>1.27182044887779E-2</v>
      </c>
      <c r="X10" s="274" t="s">
        <v>210</v>
      </c>
      <c r="Y10" s="278">
        <v>0.30694642135228301</v>
      </c>
      <c r="Z10" s="278">
        <v>0.26025000073933502</v>
      </c>
      <c r="AA10" s="278">
        <v>0.110491278066496</v>
      </c>
      <c r="AB10" s="278">
        <v>0.122165383219733</v>
      </c>
      <c r="AC10" s="278">
        <v>0</v>
      </c>
      <c r="AD10" s="278">
        <v>1.37966697265529E-2</v>
      </c>
      <c r="AE10" s="278">
        <v>7.0870072697933897E-2</v>
      </c>
      <c r="AF10" s="278">
        <v>0.123816266776756</v>
      </c>
      <c r="AG10" s="278">
        <v>8.8793951317045303E-2</v>
      </c>
      <c r="AH10" s="278">
        <v>5.8488446020258197E-2</v>
      </c>
      <c r="AI10" s="278">
        <v>2.3584050814620301E-2</v>
      </c>
      <c r="AJ10" s="278">
        <v>0.30701805830224499</v>
      </c>
      <c r="AK10" s="278">
        <v>0.27052170618889099</v>
      </c>
      <c r="AL10" s="278">
        <v>0.110491278066496</v>
      </c>
      <c r="AM10" s="278">
        <v>0.122165383219733</v>
      </c>
      <c r="AN10" s="278">
        <v>0</v>
      </c>
      <c r="AO10" s="278">
        <v>1.3761763541286399E-2</v>
      </c>
      <c r="AP10" s="278">
        <v>7.0870072697933897E-2</v>
      </c>
      <c r="AQ10" s="278">
        <v>0.123816266776756</v>
      </c>
      <c r="AR10" s="278">
        <v>8.7431443351452101E-2</v>
      </c>
      <c r="AS10" s="278">
        <v>5.97080139650768E-2</v>
      </c>
      <c r="AT10" s="278">
        <v>2.3883997595554301E-2</v>
      </c>
      <c r="AU10" s="278">
        <v>4.7025245044040098E-2</v>
      </c>
      <c r="AV10" s="278">
        <v>3.5340362075630299E-4</v>
      </c>
      <c r="AW10" s="278">
        <v>1.18966798370543</v>
      </c>
      <c r="AX10" s="278">
        <v>8.8750173213878493E-3</v>
      </c>
      <c r="AY10" s="273"/>
      <c r="AZ10" s="273"/>
      <c r="BA10" s="273" t="s">
        <v>264</v>
      </c>
      <c r="BB10" s="278">
        <v>2.5000000000000001E-3</v>
      </c>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row>
    <row r="11" spans="1:78">
      <c r="A11" s="291" t="s">
        <v>290</v>
      </c>
      <c r="B11" s="294">
        <v>365.63</v>
      </c>
      <c r="C11" s="294">
        <v>677.59</v>
      </c>
      <c r="D11" s="294"/>
      <c r="E11" s="295"/>
      <c r="F11" s="294"/>
      <c r="G11" s="295">
        <v>15.85</v>
      </c>
      <c r="H11" s="275"/>
      <c r="I11" s="275"/>
      <c r="J11" s="282">
        <v>38.450000000000003</v>
      </c>
      <c r="K11" s="282">
        <v>35.880000000000003</v>
      </c>
      <c r="L11" s="282">
        <v>41.17</v>
      </c>
      <c r="M11" s="284">
        <v>6.6411946567111801E-2</v>
      </c>
      <c r="N11" s="284">
        <v>5.7890127506716703E-3</v>
      </c>
      <c r="O11" s="284"/>
      <c r="P11" s="284"/>
      <c r="Q11" s="284"/>
      <c r="R11" s="284">
        <v>5.0729232720354601E-3</v>
      </c>
      <c r="S11" s="284"/>
      <c r="T11" s="284"/>
      <c r="U11" s="284">
        <v>1.55837295298469E-2</v>
      </c>
      <c r="V11" s="284">
        <v>1.78723404255321E-2</v>
      </c>
      <c r="W11" s="284">
        <v>1.37897069687269E-2</v>
      </c>
      <c r="X11" s="274" t="s">
        <v>210</v>
      </c>
      <c r="Y11" s="278">
        <v>0.309670576158522</v>
      </c>
      <c r="Z11" s="278">
        <v>0.26255972400378702</v>
      </c>
      <c r="AA11" s="278">
        <v>0.11147189007319799</v>
      </c>
      <c r="AB11" s="278">
        <v>0.123249603111882</v>
      </c>
      <c r="AC11" s="278">
        <v>0</v>
      </c>
      <c r="AD11" s="278">
        <v>1.39191154093535E-2</v>
      </c>
      <c r="AE11" s="278">
        <v>7.1499045820695994E-2</v>
      </c>
      <c r="AF11" s="278">
        <v>0.12491513828907</v>
      </c>
      <c r="AG11" s="278">
        <v>8.9581999173018498E-2</v>
      </c>
      <c r="AH11" s="278">
        <v>5.9007531991789097E-2</v>
      </c>
      <c r="AI11" s="278">
        <v>2.3793359674108502E-2</v>
      </c>
      <c r="AJ11" s="278">
        <v>0.33023640191576897</v>
      </c>
      <c r="AK11" s="278">
        <v>0.26407968559385803</v>
      </c>
      <c r="AL11" s="278">
        <v>0.11147189007319799</v>
      </c>
      <c r="AM11" s="278">
        <v>0.123249603111882</v>
      </c>
      <c r="AN11" s="278">
        <v>0</v>
      </c>
      <c r="AO11" s="278">
        <v>1.3989726013839699E-2</v>
      </c>
      <c r="AP11" s="278">
        <v>7.1499045820695994E-2</v>
      </c>
      <c r="AQ11" s="278">
        <v>0.12491513828907</v>
      </c>
      <c r="AR11" s="278">
        <v>9.0978020818873795E-2</v>
      </c>
      <c r="AS11" s="278">
        <v>6.0062134691216802E-2</v>
      </c>
      <c r="AT11" s="278">
        <v>2.4121463131815998E-2</v>
      </c>
      <c r="AU11" s="278">
        <v>1.7506204159674799E-2</v>
      </c>
      <c r="AV11" s="278">
        <v>2.8169910714027202E-4</v>
      </c>
      <c r="AW11" s="278">
        <v>1.2146031094602201</v>
      </c>
      <c r="AX11" s="278">
        <v>2.0959735065853899E-2</v>
      </c>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row>
    <row r="12" spans="1:78">
      <c r="A12" s="290" t="s">
        <v>291</v>
      </c>
      <c r="B12" s="294">
        <v>380.24</v>
      </c>
      <c r="C12" s="294">
        <v>718.95</v>
      </c>
      <c r="D12" s="294"/>
      <c r="E12" s="295"/>
      <c r="F12" s="294"/>
      <c r="G12" s="295">
        <v>17.239999999999998</v>
      </c>
      <c r="H12" s="275"/>
      <c r="I12" s="275"/>
      <c r="J12" s="282">
        <v>37.76</v>
      </c>
      <c r="K12" s="282">
        <v>36.36</v>
      </c>
      <c r="L12" s="282">
        <v>41.73</v>
      </c>
      <c r="M12" s="284">
        <v>3.9958427918934399E-2</v>
      </c>
      <c r="N12" s="284">
        <v>6.1039861863368697E-2</v>
      </c>
      <c r="O12" s="284"/>
      <c r="P12" s="284"/>
      <c r="Q12" s="284"/>
      <c r="R12" s="284">
        <v>8.7697160883280598E-2</v>
      </c>
      <c r="S12" s="284"/>
      <c r="T12" s="284"/>
      <c r="U12" s="284">
        <v>-1.7945383615084701E-2</v>
      </c>
      <c r="V12" s="284">
        <v>1.3377926421404699E-2</v>
      </c>
      <c r="W12" s="284">
        <v>1.3602137478746499E-2</v>
      </c>
      <c r="X12" s="274" t="s">
        <v>210</v>
      </c>
      <c r="Y12" s="278">
        <v>0.31616118939249499</v>
      </c>
      <c r="Z12" s="278">
        <v>0.26806290625786999</v>
      </c>
      <c r="AA12" s="278">
        <v>0.113808311356423</v>
      </c>
      <c r="AB12" s="278">
        <v>0.12583288214007901</v>
      </c>
      <c r="AC12" s="278">
        <v>0</v>
      </c>
      <c r="AD12" s="278">
        <v>1.4210856380684599E-2</v>
      </c>
      <c r="AE12" s="278">
        <v>7.2997646878559197E-2</v>
      </c>
      <c r="AF12" s="278">
        <v>0.127533326493323</v>
      </c>
      <c r="AG12" s="278">
        <v>9.1459614142354498E-2</v>
      </c>
      <c r="AH12" s="278">
        <v>6.0244314229226902E-2</v>
      </c>
      <c r="AI12" s="278">
        <v>2.4292062189204398E-2</v>
      </c>
      <c r="AJ12" s="278">
        <v>0.32879449348959999</v>
      </c>
      <c r="AK12" s="278">
        <v>0.284425429026544</v>
      </c>
      <c r="AL12" s="278">
        <v>0.113808311356423</v>
      </c>
      <c r="AM12" s="278">
        <v>0.12583288214007901</v>
      </c>
      <c r="AN12" s="278">
        <v>0</v>
      </c>
      <c r="AO12" s="278">
        <v>1.54571081389907E-2</v>
      </c>
      <c r="AP12" s="278">
        <v>7.2997646878559197E-2</v>
      </c>
      <c r="AQ12" s="278">
        <v>0.127533326493323</v>
      </c>
      <c r="AR12" s="278">
        <v>8.9818336281282302E-2</v>
      </c>
      <c r="AS12" s="278">
        <v>6.10502582322935E-2</v>
      </c>
      <c r="AT12" s="278">
        <v>2.4622486158744201E-2</v>
      </c>
      <c r="AU12" s="278">
        <v>2.8150425046547401E-2</v>
      </c>
      <c r="AV12" s="278">
        <v>3.1329668450841199E-4</v>
      </c>
      <c r="AW12" s="278">
        <v>1.2443402781958399</v>
      </c>
      <c r="AX12" s="278">
        <v>2.4483033596739201E-2</v>
      </c>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row>
    <row r="13" spans="1:78">
      <c r="A13" s="290" t="s">
        <v>292</v>
      </c>
      <c r="B13" s="294">
        <v>365.98</v>
      </c>
      <c r="C13" s="294">
        <v>776.84</v>
      </c>
      <c r="D13" s="294"/>
      <c r="E13" s="295"/>
      <c r="F13" s="294"/>
      <c r="G13" s="295">
        <v>17.11</v>
      </c>
      <c r="H13" s="275"/>
      <c r="I13" s="275"/>
      <c r="J13" s="282">
        <v>37.6</v>
      </c>
      <c r="K13" s="282">
        <v>37.32</v>
      </c>
      <c r="L13" s="282">
        <v>42.36</v>
      </c>
      <c r="M13" s="284">
        <v>-3.7502629917946499E-2</v>
      </c>
      <c r="N13" s="284">
        <v>8.0520203073927196E-2</v>
      </c>
      <c r="O13" s="284"/>
      <c r="P13" s="284"/>
      <c r="Q13" s="284"/>
      <c r="R13" s="284">
        <v>-7.5406032482597798E-3</v>
      </c>
      <c r="S13" s="284"/>
      <c r="T13" s="284"/>
      <c r="U13" s="284">
        <v>-4.2372881355930998E-3</v>
      </c>
      <c r="V13" s="284">
        <v>2.64026402640265E-2</v>
      </c>
      <c r="W13" s="284">
        <v>1.50970524802301E-2</v>
      </c>
      <c r="X13" s="274" t="s">
        <v>210</v>
      </c>
      <c r="Y13" s="278">
        <v>0.32390177441437701</v>
      </c>
      <c r="Z13" s="278">
        <v>0.27462589939782101</v>
      </c>
      <c r="AA13" s="278">
        <v>0.11659468406695001</v>
      </c>
      <c r="AB13" s="278">
        <v>0.12891365282108899</v>
      </c>
      <c r="AC13" s="278">
        <v>0</v>
      </c>
      <c r="AD13" s="278">
        <v>1.4558781254891301E-2</v>
      </c>
      <c r="AE13" s="278">
        <v>7.4784850719569904E-2</v>
      </c>
      <c r="AF13" s="278">
        <v>0.13065572921056301</v>
      </c>
      <c r="AG13" s="278">
        <v>9.3698822948146604E-2</v>
      </c>
      <c r="AH13" s="278">
        <v>6.1719277798513598E-2</v>
      </c>
      <c r="AI13" s="278">
        <v>2.48868055639168E-2</v>
      </c>
      <c r="AJ13" s="278">
        <v>0.31175460603874799</v>
      </c>
      <c r="AK13" s="278">
        <v>0.29673883258669398</v>
      </c>
      <c r="AL13" s="278">
        <v>0.11659468406695001</v>
      </c>
      <c r="AM13" s="278">
        <v>0.12891365282108899</v>
      </c>
      <c r="AN13" s="278">
        <v>0</v>
      </c>
      <c r="AO13" s="278">
        <v>1.444899926167E-2</v>
      </c>
      <c r="AP13" s="278">
        <v>7.4784850719569904E-2</v>
      </c>
      <c r="AQ13" s="278">
        <v>0.13065572921056301</v>
      </c>
      <c r="AR13" s="278">
        <v>9.3301794037349395E-2</v>
      </c>
      <c r="AS13" s="278">
        <v>6.3348829687583194E-2</v>
      </c>
      <c r="AT13" s="278">
        <v>2.52625229735805E-2</v>
      </c>
      <c r="AU13" s="278">
        <v>3.1181151176090102E-2</v>
      </c>
      <c r="AV13" s="278">
        <v>3.2682093357939301E-4</v>
      </c>
      <c r="AW13" s="278">
        <v>1.2558045014038</v>
      </c>
      <c r="AX13" s="278">
        <v>9.2130934028598101E-3</v>
      </c>
      <c r="AY13" s="273"/>
      <c r="AZ13" s="273"/>
      <c r="BA13" s="273"/>
      <c r="BB13" s="273"/>
      <c r="BC13" s="273"/>
      <c r="BD13" s="273"/>
      <c r="BE13" s="273"/>
      <c r="BF13" s="273"/>
      <c r="BG13" s="273"/>
      <c r="BH13" s="273"/>
      <c r="BI13" s="273"/>
      <c r="BJ13" s="273"/>
      <c r="BK13" s="273"/>
      <c r="BL13" s="273"/>
      <c r="BM13" s="273"/>
      <c r="BN13" s="273"/>
      <c r="BO13" s="273"/>
      <c r="BP13" s="273"/>
      <c r="BQ13" s="273"/>
      <c r="BR13" s="273"/>
      <c r="BS13" s="273"/>
      <c r="BT13" s="273"/>
      <c r="BU13" s="273"/>
      <c r="BV13" s="273"/>
      <c r="BW13" s="273"/>
      <c r="BX13" s="273"/>
      <c r="BY13" s="273"/>
      <c r="BZ13" s="273"/>
    </row>
    <row r="14" spans="1:78">
      <c r="A14" s="292" t="s">
        <v>293</v>
      </c>
      <c r="B14" s="294">
        <v>373.17</v>
      </c>
      <c r="C14" s="294">
        <v>817.46</v>
      </c>
      <c r="D14" s="294"/>
      <c r="E14" s="295"/>
      <c r="F14" s="294"/>
      <c r="G14" s="295">
        <v>17.670000000000002</v>
      </c>
      <c r="H14" s="275"/>
      <c r="I14" s="275"/>
      <c r="J14" s="282">
        <v>38.15</v>
      </c>
      <c r="K14" s="282">
        <v>38.49</v>
      </c>
      <c r="L14" s="282">
        <v>43.05</v>
      </c>
      <c r="M14" s="284">
        <v>1.9645882288649601E-2</v>
      </c>
      <c r="N14" s="284">
        <v>5.2288759590134501E-2</v>
      </c>
      <c r="O14" s="284"/>
      <c r="P14" s="284"/>
      <c r="Q14" s="284"/>
      <c r="R14" s="284">
        <v>3.2729398012857999E-2</v>
      </c>
      <c r="S14" s="284"/>
      <c r="T14" s="284"/>
      <c r="U14" s="284">
        <v>1.4627659574468099E-2</v>
      </c>
      <c r="V14" s="284">
        <v>3.1350482315112498E-2</v>
      </c>
      <c r="W14" s="284">
        <v>1.6288951841359801E-2</v>
      </c>
      <c r="X14" s="274" t="s">
        <v>210</v>
      </c>
      <c r="Y14" s="278">
        <v>0.32688591171540798</v>
      </c>
      <c r="Z14" s="278">
        <v>0.27715605345981797</v>
      </c>
      <c r="AA14" s="278">
        <v>0.11766888178153601</v>
      </c>
      <c r="AB14" s="278">
        <v>0.13010134634543299</v>
      </c>
      <c r="AC14" s="278">
        <v>0</v>
      </c>
      <c r="AD14" s="278">
        <v>1.4692912666424401E-2</v>
      </c>
      <c r="AE14" s="278">
        <v>7.5473850534368198E-2</v>
      </c>
      <c r="AF14" s="278">
        <v>0.131859472647399</v>
      </c>
      <c r="AG14" s="278">
        <v>9.4562078955705897E-2</v>
      </c>
      <c r="AH14" s="278">
        <v>6.2287903269628297E-2</v>
      </c>
      <c r="AI14" s="278">
        <v>2.51160900280759E-2</v>
      </c>
      <c r="AJ14" s="278">
        <v>0.33330787385878702</v>
      </c>
      <c r="AK14" s="278">
        <v>0.291648199708129</v>
      </c>
      <c r="AL14" s="278">
        <v>0.11766888178153601</v>
      </c>
      <c r="AM14" s="278">
        <v>0.13010134634543299</v>
      </c>
      <c r="AN14" s="278">
        <v>0</v>
      </c>
      <c r="AO14" s="278">
        <v>1.5173802853052001E-2</v>
      </c>
      <c r="AP14" s="278">
        <v>7.5473850534368198E-2</v>
      </c>
      <c r="AQ14" s="278">
        <v>0.131859472647399</v>
      </c>
      <c r="AR14" s="278">
        <v>9.5945300855323906E-2</v>
      </c>
      <c r="AS14" s="278">
        <v>6.4240659079528195E-2</v>
      </c>
      <c r="AT14" s="278">
        <v>2.5525204808986499E-2</v>
      </c>
      <c r="AU14" s="278">
        <v>4.1580276980670898E-2</v>
      </c>
      <c r="AV14" s="278">
        <v>3.5511159273243699E-4</v>
      </c>
      <c r="AW14" s="278">
        <v>1.28094459247254</v>
      </c>
      <c r="AX14" s="278">
        <v>2.00191120836428E-2</v>
      </c>
      <c r="AY14" s="273"/>
      <c r="AZ14" s="273"/>
      <c r="BA14" s="273"/>
      <c r="BB14" s="273"/>
      <c r="BC14" s="273"/>
      <c r="BD14" s="273"/>
      <c r="BE14" s="273"/>
      <c r="BF14" s="273"/>
      <c r="BG14" s="273"/>
      <c r="BH14" s="273"/>
      <c r="BI14" s="273"/>
      <c r="BJ14" s="273"/>
      <c r="BK14" s="273"/>
      <c r="BL14" s="273"/>
      <c r="BM14" s="273"/>
      <c r="BN14" s="273"/>
      <c r="BO14" s="273"/>
      <c r="BP14" s="273"/>
      <c r="BQ14" s="273"/>
      <c r="BR14" s="273"/>
      <c r="BS14" s="273"/>
      <c r="BT14" s="273"/>
      <c r="BU14" s="273"/>
      <c r="BV14" s="273"/>
      <c r="BW14" s="273"/>
      <c r="BX14" s="273"/>
      <c r="BY14" s="273"/>
      <c r="BZ14" s="273"/>
    </row>
    <row r="15" spans="1:78">
      <c r="A15" s="290" t="s">
        <v>294</v>
      </c>
      <c r="B15" s="294">
        <v>401.54</v>
      </c>
      <c r="C15" s="294">
        <v>791.01</v>
      </c>
      <c r="D15" s="294"/>
      <c r="E15" s="295"/>
      <c r="F15" s="294"/>
      <c r="G15" s="295">
        <v>16.28</v>
      </c>
      <c r="H15" s="275"/>
      <c r="I15" s="275"/>
      <c r="J15" s="282">
        <v>39.74</v>
      </c>
      <c r="K15" s="282">
        <v>39.020000000000003</v>
      </c>
      <c r="L15" s="282">
        <v>43.72</v>
      </c>
      <c r="M15" s="284">
        <v>7.6024332073853798E-2</v>
      </c>
      <c r="N15" s="284">
        <v>-3.2356323245174103E-2</v>
      </c>
      <c r="O15" s="284"/>
      <c r="P15" s="284"/>
      <c r="Q15" s="284"/>
      <c r="R15" s="284">
        <v>-7.8664402942840994E-2</v>
      </c>
      <c r="S15" s="284"/>
      <c r="T15" s="284"/>
      <c r="U15" s="284">
        <v>4.1677588466579402E-2</v>
      </c>
      <c r="V15" s="284">
        <v>1.3769810340348101E-2</v>
      </c>
      <c r="W15" s="284">
        <v>1.55632984901277E-2</v>
      </c>
      <c r="X15" s="274" t="s">
        <v>210</v>
      </c>
      <c r="Y15" s="278">
        <v>0.33342987742060298</v>
      </c>
      <c r="Z15" s="278">
        <v>0.28270447155869</v>
      </c>
      <c r="AA15" s="278">
        <v>0.12002450831467699</v>
      </c>
      <c r="AB15" s="278">
        <v>0.13270585978015501</v>
      </c>
      <c r="AC15" s="278">
        <v>0</v>
      </c>
      <c r="AD15" s="278">
        <v>1.4987051731928699E-2</v>
      </c>
      <c r="AE15" s="278">
        <v>7.6984770007599804E-2</v>
      </c>
      <c r="AF15" s="278">
        <v>0.13449918220961701</v>
      </c>
      <c r="AG15" s="278">
        <v>9.6455127813182495E-2</v>
      </c>
      <c r="AH15" s="278">
        <v>6.3534851786638105E-2</v>
      </c>
      <c r="AI15" s="278">
        <v>2.5618891849450799E-2</v>
      </c>
      <c r="AJ15" s="278">
        <v>0.35877866114497098</v>
      </c>
      <c r="AK15" s="278">
        <v>0.27355719429408099</v>
      </c>
      <c r="AL15" s="278">
        <v>0.12002450831467699</v>
      </c>
      <c r="AM15" s="278">
        <v>0.13270585978015501</v>
      </c>
      <c r="AN15" s="278">
        <v>0</v>
      </c>
      <c r="AO15" s="278">
        <v>1.38081042555631E-2</v>
      </c>
      <c r="AP15" s="278">
        <v>7.6984770007599804E-2</v>
      </c>
      <c r="AQ15" s="278">
        <v>0.13449918220961701</v>
      </c>
      <c r="AR15" s="278">
        <v>0.100475144935672</v>
      </c>
      <c r="AS15" s="278">
        <v>6.4409714645742203E-2</v>
      </c>
      <c r="AT15" s="278">
        <v>2.6017606310290101E-2</v>
      </c>
      <c r="AU15" s="278">
        <v>1.9672573126904101E-2</v>
      </c>
      <c r="AV15" s="278">
        <v>3.0537035131176902E-4</v>
      </c>
      <c r="AW15" s="278">
        <v>1.30126074589837</v>
      </c>
      <c r="AX15" s="278">
        <v>1.5860290558400401E-2</v>
      </c>
      <c r="AY15" s="273"/>
      <c r="AZ15" s="273"/>
      <c r="BA15" s="273"/>
      <c r="BB15" s="273"/>
      <c r="BC15" s="273"/>
      <c r="BD15" s="273"/>
      <c r="BE15" s="273"/>
      <c r="BF15" s="273"/>
      <c r="BG15" s="273"/>
      <c r="BH15" s="273"/>
      <c r="BI15" s="273"/>
      <c r="BJ15" s="273"/>
      <c r="BK15" s="273"/>
      <c r="BL15" s="273"/>
      <c r="BM15" s="273"/>
      <c r="BN15" s="273"/>
      <c r="BO15" s="273"/>
      <c r="BP15" s="273"/>
      <c r="BQ15" s="273"/>
      <c r="BR15" s="273"/>
      <c r="BS15" s="273"/>
      <c r="BT15" s="273"/>
      <c r="BU15" s="273"/>
      <c r="BV15" s="273"/>
      <c r="BW15" s="273"/>
      <c r="BX15" s="273"/>
      <c r="BY15" s="273"/>
      <c r="BZ15" s="273"/>
    </row>
    <row r="16" spans="1:78">
      <c r="A16" s="290" t="s">
        <v>295</v>
      </c>
      <c r="B16" s="294">
        <v>387.35</v>
      </c>
      <c r="C16" s="294">
        <v>881.32</v>
      </c>
      <c r="D16" s="294"/>
      <c r="E16" s="295"/>
      <c r="F16" s="294"/>
      <c r="G16" s="295">
        <v>16.66</v>
      </c>
      <c r="H16" s="275"/>
      <c r="I16" s="275"/>
      <c r="J16" s="282">
        <v>40.89</v>
      </c>
      <c r="K16" s="282">
        <v>40.85</v>
      </c>
      <c r="L16" s="282">
        <v>44.38</v>
      </c>
      <c r="M16" s="284">
        <v>-3.5338945061513097E-2</v>
      </c>
      <c r="N16" s="284">
        <v>0.114170490891392</v>
      </c>
      <c r="O16" s="284"/>
      <c r="P16" s="284"/>
      <c r="Q16" s="284"/>
      <c r="R16" s="284">
        <v>2.3341523341523299E-2</v>
      </c>
      <c r="S16" s="284"/>
      <c r="T16" s="284"/>
      <c r="U16" s="284">
        <v>2.8938097634625001E-2</v>
      </c>
      <c r="V16" s="284">
        <v>4.6899026140440697E-2</v>
      </c>
      <c r="W16" s="284">
        <v>1.5096065873741999E-2</v>
      </c>
      <c r="X16" s="274" t="s">
        <v>210</v>
      </c>
      <c r="Y16" s="278">
        <v>0.33871817215734501</v>
      </c>
      <c r="Z16" s="278">
        <v>0.28718824661976999</v>
      </c>
      <c r="AA16" s="278">
        <v>0.121928131890677</v>
      </c>
      <c r="AB16" s="278">
        <v>0.13481061327507099</v>
      </c>
      <c r="AC16" s="278">
        <v>0</v>
      </c>
      <c r="AD16" s="278">
        <v>1.52247507270109E-2</v>
      </c>
      <c r="AE16" s="278">
        <v>7.8205770828492005E-2</v>
      </c>
      <c r="AF16" s="278">
        <v>0.13663237831932901</v>
      </c>
      <c r="AG16" s="278">
        <v>9.7984934166147203E-2</v>
      </c>
      <c r="AH16" s="278">
        <v>6.4542532996559099E-2</v>
      </c>
      <c r="AI16" s="278">
        <v>2.6025214917967401E-2</v>
      </c>
      <c r="AJ16" s="278">
        <v>0.32674822928014102</v>
      </c>
      <c r="AK16" s="278">
        <v>0.31997666971458699</v>
      </c>
      <c r="AL16" s="278">
        <v>0.121928131890677</v>
      </c>
      <c r="AM16" s="278">
        <v>0.13481061327507099</v>
      </c>
      <c r="AN16" s="278">
        <v>0</v>
      </c>
      <c r="AO16" s="278">
        <v>1.5580119601474301E-2</v>
      </c>
      <c r="AP16" s="278">
        <v>7.8205770828492005E-2</v>
      </c>
      <c r="AQ16" s="278">
        <v>0.13663237831932901</v>
      </c>
      <c r="AR16" s="278">
        <v>0.100820431757769</v>
      </c>
      <c r="AS16" s="278">
        <v>6.7569514938735004E-2</v>
      </c>
      <c r="AT16" s="278">
        <v>2.6418093276747299E-2</v>
      </c>
      <c r="AU16" s="278">
        <v>4.5101399514300401E-2</v>
      </c>
      <c r="AV16" s="278">
        <v>3.7300564796542501E-4</v>
      </c>
      <c r="AW16" s="278">
        <v>1.3286899528830201</v>
      </c>
      <c r="AX16" s="278">
        <v>2.1078947529242099E-2</v>
      </c>
      <c r="AY16" s="273"/>
      <c r="AZ16" s="273"/>
      <c r="BA16" s="273"/>
      <c r="BB16" s="273"/>
      <c r="BC16" s="273"/>
      <c r="BD16" s="273"/>
      <c r="BE16" s="273"/>
      <c r="BF16" s="273"/>
      <c r="BG16" s="273"/>
      <c r="BH16" s="273"/>
      <c r="BI16" s="273"/>
      <c r="BJ16" s="273"/>
      <c r="BK16" s="273"/>
      <c r="BL16" s="273"/>
      <c r="BM16" s="273"/>
      <c r="BN16" s="273"/>
      <c r="BO16" s="273"/>
      <c r="BP16" s="273"/>
      <c r="BQ16" s="273"/>
      <c r="BR16" s="273"/>
      <c r="BS16" s="273"/>
      <c r="BT16" s="273"/>
      <c r="BU16" s="273"/>
      <c r="BV16" s="273"/>
      <c r="BW16" s="273"/>
      <c r="BX16" s="273"/>
      <c r="BY16" s="273"/>
      <c r="BZ16" s="273"/>
    </row>
    <row r="17" spans="1:78">
      <c r="A17" s="290" t="s">
        <v>296</v>
      </c>
      <c r="B17" s="294">
        <v>420.51</v>
      </c>
      <c r="C17" s="294">
        <v>947.19</v>
      </c>
      <c r="D17" s="294"/>
      <c r="E17" s="295"/>
      <c r="F17" s="294"/>
      <c r="G17" s="295">
        <v>14.78</v>
      </c>
      <c r="H17" s="275"/>
      <c r="I17" s="275"/>
      <c r="J17" s="282">
        <v>42.84</v>
      </c>
      <c r="K17" s="282">
        <v>42.8</v>
      </c>
      <c r="L17" s="282">
        <v>44.96</v>
      </c>
      <c r="M17" s="284">
        <v>8.5607331870401399E-2</v>
      </c>
      <c r="N17" s="284">
        <v>7.4740162483547298E-2</v>
      </c>
      <c r="O17" s="284"/>
      <c r="P17" s="284"/>
      <c r="Q17" s="284"/>
      <c r="R17" s="284">
        <v>-0.11284513805522201</v>
      </c>
      <c r="S17" s="284"/>
      <c r="T17" s="284"/>
      <c r="U17" s="284">
        <v>4.7688921496698497E-2</v>
      </c>
      <c r="V17" s="284">
        <v>4.7735618115055001E-2</v>
      </c>
      <c r="W17" s="284">
        <v>1.3068949977467201E-2</v>
      </c>
      <c r="X17" s="274" t="s">
        <v>210</v>
      </c>
      <c r="Y17" s="278">
        <v>0.34585799473545098</v>
      </c>
      <c r="Z17" s="278">
        <v>0.29324187260128298</v>
      </c>
      <c r="AA17" s="278">
        <v>0.124498248585139</v>
      </c>
      <c r="AB17" s="278">
        <v>0.137652279118681</v>
      </c>
      <c r="AC17" s="278">
        <v>0</v>
      </c>
      <c r="AD17" s="278">
        <v>1.5545672448731399E-2</v>
      </c>
      <c r="AE17" s="278">
        <v>7.9854266168269697E-2</v>
      </c>
      <c r="AF17" s="278">
        <v>0.13951244505271701</v>
      </c>
      <c r="AG17" s="278">
        <v>0.100050353452092</v>
      </c>
      <c r="AH17" s="278">
        <v>6.5903021662997899E-2</v>
      </c>
      <c r="AI17" s="278">
        <v>2.65737990576605E-2</v>
      </c>
      <c r="AJ17" s="278">
        <v>0.37546597487080002</v>
      </c>
      <c r="AK17" s="278">
        <v>0.31515881780648303</v>
      </c>
      <c r="AL17" s="278">
        <v>0.124498248585139</v>
      </c>
      <c r="AM17" s="278">
        <v>0.137652279118681</v>
      </c>
      <c r="AN17" s="278">
        <v>0</v>
      </c>
      <c r="AO17" s="278">
        <v>1.3791418895092999E-2</v>
      </c>
      <c r="AP17" s="278">
        <v>7.9854266168269697E-2</v>
      </c>
      <c r="AQ17" s="278">
        <v>0.13951244505271701</v>
      </c>
      <c r="AR17" s="278">
        <v>0.104821646903585</v>
      </c>
      <c r="AS17" s="278">
        <v>6.9048943137730995E-2</v>
      </c>
      <c r="AT17" s="278">
        <v>2.6921090708256299E-2</v>
      </c>
      <c r="AU17" s="278">
        <v>5.8411631694923902E-2</v>
      </c>
      <c r="AV17" s="278">
        <v>4.1176706981391398E-4</v>
      </c>
      <c r="AW17" s="278">
        <v>1.3867251312467599</v>
      </c>
      <c r="AX17" s="278">
        <v>4.36784956774958E-2</v>
      </c>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row>
    <row r="18" spans="1:78">
      <c r="A18" s="290" t="s">
        <v>297</v>
      </c>
      <c r="B18" s="294">
        <v>449.38</v>
      </c>
      <c r="C18" s="294">
        <v>940.4</v>
      </c>
      <c r="D18" s="294"/>
      <c r="E18" s="295"/>
      <c r="F18" s="294"/>
      <c r="G18" s="295">
        <v>15.95</v>
      </c>
      <c r="H18" s="275"/>
      <c r="I18" s="275"/>
      <c r="J18" s="282">
        <v>44.03</v>
      </c>
      <c r="K18" s="282">
        <v>43.41</v>
      </c>
      <c r="L18" s="282">
        <v>45.48</v>
      </c>
      <c r="M18" s="284">
        <v>6.8654728781717397E-2</v>
      </c>
      <c r="N18" s="284">
        <v>-7.1685723033394497E-3</v>
      </c>
      <c r="O18" s="284"/>
      <c r="P18" s="284"/>
      <c r="Q18" s="284"/>
      <c r="R18" s="284">
        <v>7.9161028416779397E-2</v>
      </c>
      <c r="S18" s="284"/>
      <c r="T18" s="284"/>
      <c r="U18" s="284">
        <v>2.77777777777777E-2</v>
      </c>
      <c r="V18" s="284">
        <v>1.4252336448598E-2</v>
      </c>
      <c r="W18" s="284">
        <v>1.1565836298932399E-2</v>
      </c>
      <c r="X18" s="274" t="s">
        <v>210</v>
      </c>
      <c r="Y18" s="278">
        <v>0.36096455166353097</v>
      </c>
      <c r="Z18" s="278">
        <v>0.30605023646615898</v>
      </c>
      <c r="AA18" s="278">
        <v>0.12993614479782101</v>
      </c>
      <c r="AB18" s="278">
        <v>0.14366472359716401</v>
      </c>
      <c r="AC18" s="278">
        <v>0</v>
      </c>
      <c r="AD18" s="278">
        <v>1.6224684035587002E-2</v>
      </c>
      <c r="AE18" s="278">
        <v>8.3342180387929995E-2</v>
      </c>
      <c r="AF18" s="278">
        <v>0.145606138780909</v>
      </c>
      <c r="AG18" s="278">
        <v>0.104420402382881</v>
      </c>
      <c r="AH18" s="278">
        <v>6.8781566509839104E-2</v>
      </c>
      <c r="AI18" s="278">
        <v>2.7734502624935101E-2</v>
      </c>
      <c r="AJ18" s="278">
        <v>0.38574647505780502</v>
      </c>
      <c r="AK18" s="278">
        <v>0.303856293217597</v>
      </c>
      <c r="AL18" s="278">
        <v>0.12993614479782101</v>
      </c>
      <c r="AM18" s="278">
        <v>0.14366472359716401</v>
      </c>
      <c r="AN18" s="278">
        <v>0</v>
      </c>
      <c r="AO18" s="278">
        <v>1.7509046709581401E-2</v>
      </c>
      <c r="AP18" s="278">
        <v>8.3342180387929995E-2</v>
      </c>
      <c r="AQ18" s="278">
        <v>0.145606138780909</v>
      </c>
      <c r="AR18" s="278">
        <v>0.107320969115739</v>
      </c>
      <c r="AS18" s="278">
        <v>6.9761864537199E-2</v>
      </c>
      <c r="AT18" s="278">
        <v>2.80552753421274E-2</v>
      </c>
      <c r="AU18" s="278">
        <v>4.85572513923795E-2</v>
      </c>
      <c r="AV18" s="278">
        <v>3.9873815473030001E-4</v>
      </c>
      <c r="AW18" s="278">
        <v>1.4147991115438701</v>
      </c>
      <c r="AX18" s="278">
        <v>2.0244805307506199E-2</v>
      </c>
      <c r="AY18" s="273"/>
      <c r="AZ18" s="273"/>
      <c r="BA18" s="273"/>
      <c r="BB18" s="273"/>
      <c r="BC18" s="273"/>
      <c r="BD18" s="273"/>
      <c r="BE18" s="273"/>
      <c r="BF18" s="273"/>
      <c r="BG18" s="273"/>
      <c r="BH18" s="273"/>
      <c r="BI18" s="273"/>
      <c r="BJ18" s="273"/>
      <c r="BK18" s="273"/>
      <c r="BL18" s="273"/>
      <c r="BM18" s="273"/>
      <c r="BN18" s="273"/>
      <c r="BO18" s="273"/>
      <c r="BP18" s="273"/>
      <c r="BQ18" s="273"/>
      <c r="BR18" s="273"/>
      <c r="BS18" s="273"/>
      <c r="BT18" s="273"/>
      <c r="BU18" s="273"/>
      <c r="BV18" s="273"/>
      <c r="BW18" s="273"/>
      <c r="BX18" s="273"/>
      <c r="BY18" s="273"/>
      <c r="BZ18" s="273"/>
    </row>
    <row r="19" spans="1:78">
      <c r="A19" s="290" t="s">
        <v>298</v>
      </c>
      <c r="B19" s="294">
        <v>466.69</v>
      </c>
      <c r="C19" s="294">
        <v>969.9</v>
      </c>
      <c r="D19" s="294"/>
      <c r="E19" s="295"/>
      <c r="F19" s="294"/>
      <c r="G19" s="295">
        <v>15.29</v>
      </c>
      <c r="H19" s="275"/>
      <c r="I19" s="275"/>
      <c r="J19" s="282">
        <v>43.95</v>
      </c>
      <c r="K19" s="282">
        <v>42.92</v>
      </c>
      <c r="L19" s="282">
        <v>45.94</v>
      </c>
      <c r="M19" s="284">
        <v>3.8519738306110697E-2</v>
      </c>
      <c r="N19" s="284">
        <v>3.1369629944704401E-2</v>
      </c>
      <c r="O19" s="284"/>
      <c r="P19" s="284"/>
      <c r="Q19" s="284"/>
      <c r="R19" s="284">
        <v>-4.13793103448276E-2</v>
      </c>
      <c r="S19" s="284"/>
      <c r="T19" s="284"/>
      <c r="U19" s="284">
        <v>-1.8169429934135101E-3</v>
      </c>
      <c r="V19" s="284">
        <v>-1.1287721723105101E-2</v>
      </c>
      <c r="W19" s="284">
        <v>1.0114335971855799E-2</v>
      </c>
      <c r="X19" s="274" t="s">
        <v>210</v>
      </c>
      <c r="Y19" s="278">
        <v>0.36827220873486999</v>
      </c>
      <c r="Z19" s="278">
        <v>0.31224616391773302</v>
      </c>
      <c r="AA19" s="278">
        <v>0.13256667675166101</v>
      </c>
      <c r="AB19" s="278">
        <v>0.14657318795594501</v>
      </c>
      <c r="AC19" s="278">
        <v>0</v>
      </c>
      <c r="AD19" s="278">
        <v>1.6553149605063301E-2</v>
      </c>
      <c r="AE19" s="278">
        <v>8.5029426603786706E-2</v>
      </c>
      <c r="AF19" s="278">
        <v>0.148553906712107</v>
      </c>
      <c r="AG19" s="278">
        <v>0.106534373099254</v>
      </c>
      <c r="AH19" s="278">
        <v>7.0174035932576095E-2</v>
      </c>
      <c r="AI19" s="278">
        <v>2.8295982230877401E-2</v>
      </c>
      <c r="AJ19" s="278">
        <v>0.38245795784075098</v>
      </c>
      <c r="AK19" s="278">
        <v>0.32204121053148499</v>
      </c>
      <c r="AL19" s="278">
        <v>0.13256667675166101</v>
      </c>
      <c r="AM19" s="278">
        <v>0.14657318795594501</v>
      </c>
      <c r="AN19" s="278">
        <v>0</v>
      </c>
      <c r="AO19" s="278">
        <v>1.5868191690371E-2</v>
      </c>
      <c r="AP19" s="278">
        <v>8.5029426603786706E-2</v>
      </c>
      <c r="AQ19" s="278">
        <v>0.148553906712107</v>
      </c>
      <c r="AR19" s="278">
        <v>0.106340806216493</v>
      </c>
      <c r="AS19" s="278">
        <v>6.9381930942782E-2</v>
      </c>
      <c r="AT19" s="278">
        <v>2.8582177301814199E-2</v>
      </c>
      <c r="AU19" s="278">
        <v>3.84335188878751E-2</v>
      </c>
      <c r="AV19" s="278">
        <v>3.7904361952846197E-4</v>
      </c>
      <c r="AW19" s="278">
        <v>1.4373954725472</v>
      </c>
      <c r="AX19" s="278">
        <v>1.59714271934095E-2</v>
      </c>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row>
    <row r="20" spans="1:78">
      <c r="A20" s="290" t="s">
        <v>299</v>
      </c>
      <c r="B20" s="294">
        <v>443.02</v>
      </c>
      <c r="C20" s="294">
        <v>1074.82</v>
      </c>
      <c r="D20" s="294"/>
      <c r="E20" s="295"/>
      <c r="F20" s="294"/>
      <c r="G20" s="295">
        <v>16.55</v>
      </c>
      <c r="H20" s="275"/>
      <c r="I20" s="275"/>
      <c r="J20" s="282">
        <v>44.12</v>
      </c>
      <c r="K20" s="282">
        <v>44.24</v>
      </c>
      <c r="L20" s="282">
        <v>46.42</v>
      </c>
      <c r="M20" s="284">
        <v>-5.0718892626797303E-2</v>
      </c>
      <c r="N20" s="284">
        <v>0.108176100628931</v>
      </c>
      <c r="O20" s="284"/>
      <c r="P20" s="284"/>
      <c r="Q20" s="284"/>
      <c r="R20" s="284">
        <v>8.2406801831262505E-2</v>
      </c>
      <c r="S20" s="284"/>
      <c r="T20" s="284"/>
      <c r="U20" s="284">
        <v>3.8680318543797801E-3</v>
      </c>
      <c r="V20" s="284">
        <v>3.07548928238583E-2</v>
      </c>
      <c r="W20" s="284">
        <v>1.0448410970831601E-2</v>
      </c>
      <c r="X20" s="274" t="s">
        <v>210</v>
      </c>
      <c r="Y20" s="278">
        <v>0.37415404150403497</v>
      </c>
      <c r="Z20" s="278">
        <v>0.31723318079116603</v>
      </c>
      <c r="AA20" s="278">
        <v>0.134683955777672</v>
      </c>
      <c r="AB20" s="278">
        <v>0.14891417095588899</v>
      </c>
      <c r="AC20" s="278">
        <v>0</v>
      </c>
      <c r="AD20" s="278">
        <v>1.6817527028802199E-2</v>
      </c>
      <c r="AE20" s="278">
        <v>8.6387467900086501E-2</v>
      </c>
      <c r="AF20" s="278">
        <v>0.15092652461745601</v>
      </c>
      <c r="AG20" s="278">
        <v>0.10823587908280401</v>
      </c>
      <c r="AH20" s="278">
        <v>7.1294815438340903E-2</v>
      </c>
      <c r="AI20" s="278">
        <v>2.8747909450943899E-2</v>
      </c>
      <c r="AJ20" s="278">
        <v>0.35517736284710999</v>
      </c>
      <c r="AK20" s="278">
        <v>0.35155022927926699</v>
      </c>
      <c r="AL20" s="278">
        <v>0.134683955777672</v>
      </c>
      <c r="AM20" s="278">
        <v>0.14891417095588899</v>
      </c>
      <c r="AN20" s="278">
        <v>0</v>
      </c>
      <c r="AO20" s="278">
        <v>1.82034056459566E-2</v>
      </c>
      <c r="AP20" s="278">
        <v>8.6387467900086501E-2</v>
      </c>
      <c r="AQ20" s="278">
        <v>0.15092652461745601</v>
      </c>
      <c r="AR20" s="278">
        <v>0.108654538910883</v>
      </c>
      <c r="AS20" s="278">
        <v>7.3487479846043896E-2</v>
      </c>
      <c r="AT20" s="278">
        <v>2.9048279423439599E-2</v>
      </c>
      <c r="AU20" s="278">
        <v>2.6223892154069599E-2</v>
      </c>
      <c r="AV20" s="278">
        <v>3.5303882489461297E-4</v>
      </c>
      <c r="AW20" s="278">
        <v>1.4570334152038</v>
      </c>
      <c r="AX20" s="278">
        <v>1.3662170941590101E-2</v>
      </c>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row>
    <row r="21" spans="1:78">
      <c r="A21" s="290" t="s">
        <v>300</v>
      </c>
      <c r="B21" s="294">
        <v>421.31</v>
      </c>
      <c r="C21" s="294">
        <v>1223.8699999999999</v>
      </c>
      <c r="D21" s="294"/>
      <c r="E21" s="295"/>
      <c r="F21" s="294"/>
      <c r="G21" s="295">
        <v>17.57</v>
      </c>
      <c r="H21" s="275"/>
      <c r="I21" s="275"/>
      <c r="J21" s="282">
        <v>42.06</v>
      </c>
      <c r="K21" s="282">
        <v>44.89</v>
      </c>
      <c r="L21" s="282">
        <v>46.96</v>
      </c>
      <c r="M21" s="284">
        <v>-4.9004559613561399E-2</v>
      </c>
      <c r="N21" s="284">
        <v>0.13867438268733401</v>
      </c>
      <c r="O21" s="284"/>
      <c r="P21" s="284"/>
      <c r="Q21" s="284"/>
      <c r="R21" s="284">
        <v>6.1631419939577103E-2</v>
      </c>
      <c r="S21" s="284"/>
      <c r="T21" s="284"/>
      <c r="U21" s="284">
        <v>-4.6690843155031601E-2</v>
      </c>
      <c r="V21" s="284">
        <v>1.46925858951175E-2</v>
      </c>
      <c r="W21" s="284">
        <v>1.16329168461871E-2</v>
      </c>
      <c r="X21" s="274" t="s">
        <v>210</v>
      </c>
      <c r="Y21" s="278">
        <v>0.37926579797755</v>
      </c>
      <c r="Z21" s="278">
        <v>0.32156727473547903</v>
      </c>
      <c r="AA21" s="278">
        <v>0.13652403100459601</v>
      </c>
      <c r="AB21" s="278">
        <v>0.15094866181511399</v>
      </c>
      <c r="AC21" s="278">
        <v>0</v>
      </c>
      <c r="AD21" s="278">
        <v>1.7047290957884501E-2</v>
      </c>
      <c r="AE21" s="278">
        <v>8.75677082537486E-2</v>
      </c>
      <c r="AF21" s="278">
        <v>0.15298850859639901</v>
      </c>
      <c r="AG21" s="278">
        <v>0.109714616164846</v>
      </c>
      <c r="AH21" s="278">
        <v>7.2268857394108696E-2</v>
      </c>
      <c r="AI21" s="278">
        <v>2.9140668304076099E-2</v>
      </c>
      <c r="AJ21" s="278">
        <v>0.36068004457117397</v>
      </c>
      <c r="AK21" s="278">
        <v>0.36616041805187</v>
      </c>
      <c r="AL21" s="278">
        <v>0.13652403100459601</v>
      </c>
      <c r="AM21" s="278">
        <v>0.15094866181511399</v>
      </c>
      <c r="AN21" s="278">
        <v>0</v>
      </c>
      <c r="AO21" s="278">
        <v>1.8097939705742E-2</v>
      </c>
      <c r="AP21" s="278">
        <v>8.75677082537486E-2</v>
      </c>
      <c r="AQ21" s="278">
        <v>0.15298850859639901</v>
      </c>
      <c r="AR21" s="278">
        <v>0.104591948229679</v>
      </c>
      <c r="AS21" s="278">
        <v>7.33306737889136E-2</v>
      </c>
      <c r="AT21" s="278">
        <v>2.9479659275299702E-2</v>
      </c>
      <c r="AU21" s="278">
        <v>6.4715383367589793E-2</v>
      </c>
      <c r="AV21" s="278">
        <v>4.5319514145973503E-4</v>
      </c>
      <c r="AW21" s="278">
        <v>1.48036959329254</v>
      </c>
      <c r="AX21" s="278">
        <v>1.6016227112725299E-2</v>
      </c>
      <c r="AY21" s="273"/>
      <c r="AZ21" s="273"/>
      <c r="BA21" s="273"/>
      <c r="BB21" s="273"/>
      <c r="BC21" s="273"/>
      <c r="BD21" s="273"/>
      <c r="BE21" s="273"/>
      <c r="BF21" s="273"/>
      <c r="BG21" s="273"/>
      <c r="BH21" s="273"/>
      <c r="BI21" s="273"/>
      <c r="BJ21" s="273"/>
      <c r="BK21" s="273"/>
      <c r="BL21" s="273"/>
      <c r="BM21" s="273"/>
      <c r="BN21" s="273"/>
      <c r="BO21" s="273"/>
      <c r="BP21" s="273"/>
      <c r="BQ21" s="273"/>
      <c r="BR21" s="273"/>
      <c r="BS21" s="273"/>
      <c r="BT21" s="273"/>
      <c r="BU21" s="273"/>
      <c r="BV21" s="273"/>
      <c r="BW21" s="273"/>
      <c r="BX21" s="273"/>
      <c r="BY21" s="273"/>
      <c r="BZ21" s="273"/>
    </row>
    <row r="22" spans="1:78">
      <c r="A22" s="290" t="s">
        <v>301</v>
      </c>
      <c r="B22" s="294">
        <v>441.81</v>
      </c>
      <c r="C22" s="294">
        <v>1302.92</v>
      </c>
      <c r="D22" s="294"/>
      <c r="E22" s="295"/>
      <c r="F22" s="294"/>
      <c r="G22" s="295">
        <v>17.489999999999998</v>
      </c>
      <c r="H22" s="275"/>
      <c r="I22" s="275"/>
      <c r="J22" s="282">
        <v>42.46</v>
      </c>
      <c r="K22" s="282">
        <v>46.18</v>
      </c>
      <c r="L22" s="282">
        <v>47.6</v>
      </c>
      <c r="M22" s="284">
        <v>4.8657757945455897E-2</v>
      </c>
      <c r="N22" s="284">
        <v>6.4590193402894305E-2</v>
      </c>
      <c r="O22" s="284"/>
      <c r="P22" s="284"/>
      <c r="Q22" s="284"/>
      <c r="R22" s="284">
        <v>-4.5532157085943501E-3</v>
      </c>
      <c r="S22" s="284"/>
      <c r="T22" s="284"/>
      <c r="U22" s="284">
        <v>9.51022349025199E-3</v>
      </c>
      <c r="V22" s="284">
        <v>2.8736912452662002E-2</v>
      </c>
      <c r="W22" s="284">
        <v>1.36286201022147E-2</v>
      </c>
      <c r="X22" s="274" t="s">
        <v>210</v>
      </c>
      <c r="Y22" s="278">
        <v>0.38534020513404799</v>
      </c>
      <c r="Z22" s="278">
        <v>0.326717569239663</v>
      </c>
      <c r="AA22" s="278">
        <v>0.13871063089151101</v>
      </c>
      <c r="AB22" s="278">
        <v>0.153366289865107</v>
      </c>
      <c r="AC22" s="278">
        <v>0</v>
      </c>
      <c r="AD22" s="278">
        <v>1.7320324241522699E-2</v>
      </c>
      <c r="AE22" s="278">
        <v>8.8970212556881506E-2</v>
      </c>
      <c r="AF22" s="278">
        <v>0.15543880729571599</v>
      </c>
      <c r="AG22" s="278">
        <v>0.111471830374928</v>
      </c>
      <c r="AH22" s="278">
        <v>7.3426331827309899E-2</v>
      </c>
      <c r="AI22" s="278">
        <v>2.9607391865850801E-2</v>
      </c>
      <c r="AJ22" s="278">
        <v>0.404089995562112</v>
      </c>
      <c r="AK22" s="278">
        <v>0.347820320224976</v>
      </c>
      <c r="AL22" s="278">
        <v>0.13871063089151101</v>
      </c>
      <c r="AM22" s="278">
        <v>0.153366289865107</v>
      </c>
      <c r="AN22" s="278">
        <v>0</v>
      </c>
      <c r="AO22" s="278">
        <v>1.7241461069108201E-2</v>
      </c>
      <c r="AP22" s="278">
        <v>8.8970212556881506E-2</v>
      </c>
      <c r="AQ22" s="278">
        <v>0.15543880729571599</v>
      </c>
      <c r="AR22" s="278">
        <v>0.112531952394661</v>
      </c>
      <c r="AS22" s="278">
        <v>7.5536377896751397E-2</v>
      </c>
      <c r="AT22" s="278">
        <v>3.0010899761807801E-2</v>
      </c>
      <c r="AU22" s="278">
        <v>8.04409285528533E-2</v>
      </c>
      <c r="AV22" s="278">
        <v>4.9717624004064101E-4</v>
      </c>
      <c r="AW22" s="278">
        <v>1.5237169475186301</v>
      </c>
      <c r="AX22" s="278">
        <v>2.9281440541942601E-2</v>
      </c>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row>
    <row r="23" spans="1:78">
      <c r="A23" s="290" t="s">
        <v>302</v>
      </c>
      <c r="B23" s="294">
        <v>465.85</v>
      </c>
      <c r="C23" s="294">
        <v>1211.6600000000001</v>
      </c>
      <c r="D23" s="294"/>
      <c r="E23" s="295"/>
      <c r="F23" s="294"/>
      <c r="G23" s="295">
        <v>18.93</v>
      </c>
      <c r="H23" s="275"/>
      <c r="I23" s="275"/>
      <c r="J23" s="282">
        <v>43.22</v>
      </c>
      <c r="K23" s="282">
        <v>45.9</v>
      </c>
      <c r="L23" s="282">
        <v>48.29</v>
      </c>
      <c r="M23" s="284">
        <v>5.4412530273194398E-2</v>
      </c>
      <c r="N23" s="284">
        <v>-7.0042673379793099E-2</v>
      </c>
      <c r="O23" s="284"/>
      <c r="P23" s="284"/>
      <c r="Q23" s="284"/>
      <c r="R23" s="284">
        <v>8.23327615780447E-2</v>
      </c>
      <c r="S23" s="284"/>
      <c r="T23" s="284"/>
      <c r="U23" s="284">
        <v>1.7899199246349501E-2</v>
      </c>
      <c r="V23" s="284">
        <v>-6.0632308358596898E-3</v>
      </c>
      <c r="W23" s="284">
        <v>1.44957983193277E-2</v>
      </c>
      <c r="X23" s="274" t="s">
        <v>210</v>
      </c>
      <c r="Y23" s="278">
        <v>0.39662352143910001</v>
      </c>
      <c r="Z23" s="278">
        <v>0.33628433031736199</v>
      </c>
      <c r="AA23" s="278">
        <v>0.142772277982496</v>
      </c>
      <c r="AB23" s="278">
        <v>0.15785707576293001</v>
      </c>
      <c r="AC23" s="278">
        <v>0</v>
      </c>
      <c r="AD23" s="278">
        <v>1.7827488285968002E-2</v>
      </c>
      <c r="AE23" s="278">
        <v>9.1575388545869801E-2</v>
      </c>
      <c r="AF23" s="278">
        <v>0.15999027948945599</v>
      </c>
      <c r="AG23" s="278">
        <v>0.114735886148153</v>
      </c>
      <c r="AH23" s="278">
        <v>7.55763605969242E-2</v>
      </c>
      <c r="AI23" s="278">
        <v>3.0474338950372701E-2</v>
      </c>
      <c r="AJ23" s="278">
        <v>0.41820481080646599</v>
      </c>
      <c r="AK23" s="278">
        <v>0.31273007680620102</v>
      </c>
      <c r="AL23" s="278">
        <v>0.142772277982496</v>
      </c>
      <c r="AM23" s="278">
        <v>0.15785707576293001</v>
      </c>
      <c r="AN23" s="278">
        <v>0</v>
      </c>
      <c r="AO23" s="278">
        <v>1.9295274628552E-2</v>
      </c>
      <c r="AP23" s="278">
        <v>9.1575388545869801E-2</v>
      </c>
      <c r="AQ23" s="278">
        <v>0.15999027948945599</v>
      </c>
      <c r="AR23" s="278">
        <v>0.116789566635025</v>
      </c>
      <c r="AS23" s="278">
        <v>7.5118123676890899E-2</v>
      </c>
      <c r="AT23" s="278">
        <v>3.0916088821712099E-2</v>
      </c>
      <c r="AU23" s="278">
        <v>3.8004928061252601E-2</v>
      </c>
      <c r="AV23" s="278">
        <v>3.9975570965685797E-4</v>
      </c>
      <c r="AW23" s="278">
        <v>1.5252489631556001</v>
      </c>
      <c r="AX23" s="278">
        <v>1.00544634583333E-3</v>
      </c>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row>
    <row r="24" spans="1:78">
      <c r="A24" s="290" t="s">
        <v>303</v>
      </c>
      <c r="B24" s="294">
        <v>515.41999999999996</v>
      </c>
      <c r="C24" s="294">
        <v>1167</v>
      </c>
      <c r="D24" s="294"/>
      <c r="E24" s="295"/>
      <c r="F24" s="294"/>
      <c r="G24" s="295">
        <v>18.43</v>
      </c>
      <c r="H24" s="275"/>
      <c r="I24" s="275"/>
      <c r="J24" s="282">
        <v>44.55</v>
      </c>
      <c r="K24" s="282">
        <v>46.83</v>
      </c>
      <c r="L24" s="282">
        <v>48.96</v>
      </c>
      <c r="M24" s="284">
        <v>0.106407641944832</v>
      </c>
      <c r="N24" s="284">
        <v>-3.6858524668636497E-2</v>
      </c>
      <c r="O24" s="284"/>
      <c r="P24" s="284"/>
      <c r="Q24" s="284"/>
      <c r="R24" s="284">
        <v>-2.64131008980454E-2</v>
      </c>
      <c r="S24" s="284"/>
      <c r="T24" s="284"/>
      <c r="U24" s="284">
        <v>3.0772790374826501E-2</v>
      </c>
      <c r="V24" s="284">
        <v>2.0261437908496702E-2</v>
      </c>
      <c r="W24" s="284">
        <v>1.3874508179747299E-2</v>
      </c>
      <c r="X24" s="274" t="s">
        <v>210</v>
      </c>
      <c r="Y24" s="278">
        <v>0.39702230510940301</v>
      </c>
      <c r="Z24" s="278">
        <v>0.336622446168441</v>
      </c>
      <c r="AA24" s="278">
        <v>0.14291582784768</v>
      </c>
      <c r="AB24" s="278">
        <v>0.15801579258292001</v>
      </c>
      <c r="AC24" s="278">
        <v>0</v>
      </c>
      <c r="AD24" s="278">
        <v>1.78454128689205E-2</v>
      </c>
      <c r="AE24" s="278">
        <v>9.1667462685651499E-2</v>
      </c>
      <c r="AF24" s="278">
        <v>0.16015114113133799</v>
      </c>
      <c r="AG24" s="278">
        <v>0.114851246925617</v>
      </c>
      <c r="AH24" s="278">
        <v>7.5652348572517694E-2</v>
      </c>
      <c r="AI24" s="278">
        <v>3.0504979263111999E-2</v>
      </c>
      <c r="AJ24" s="278">
        <v>0.439268512395596</v>
      </c>
      <c r="AK24" s="278">
        <v>0.32421503943232499</v>
      </c>
      <c r="AL24" s="278">
        <v>0.14291582784768</v>
      </c>
      <c r="AM24" s="278">
        <v>0.15801579258292001</v>
      </c>
      <c r="AN24" s="278">
        <v>0</v>
      </c>
      <c r="AO24" s="278">
        <v>1.73740601782464E-2</v>
      </c>
      <c r="AP24" s="278">
        <v>9.1667462685651499E-2</v>
      </c>
      <c r="AQ24" s="278">
        <v>0.16015114113133799</v>
      </c>
      <c r="AR24" s="278">
        <v>0.11838554027154601</v>
      </c>
      <c r="AS24" s="278">
        <v>7.7185173935751694E-2</v>
      </c>
      <c r="AT24" s="278">
        <v>3.0928220847421101E-2</v>
      </c>
      <c r="AU24" s="278">
        <v>4.9963593449407498E-2</v>
      </c>
      <c r="AV24" s="278">
        <v>4.29958776254639E-4</v>
      </c>
      <c r="AW24" s="278">
        <v>1.56010677130848</v>
      </c>
      <c r="AX24" s="278">
        <v>2.2853848122445401E-2</v>
      </c>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row>
    <row r="25" spans="1:78">
      <c r="A25" s="290" t="s">
        <v>304</v>
      </c>
      <c r="B25" s="294">
        <v>515.96</v>
      </c>
      <c r="C25" s="294">
        <v>1199.6500000000001</v>
      </c>
      <c r="D25" s="294"/>
      <c r="E25" s="295"/>
      <c r="F25" s="294"/>
      <c r="G25" s="295">
        <v>18.920000000000002</v>
      </c>
      <c r="H25" s="275"/>
      <c r="I25" s="275"/>
      <c r="J25" s="282">
        <v>44.87</v>
      </c>
      <c r="K25" s="282">
        <v>47.64</v>
      </c>
      <c r="L25" s="282">
        <v>49.6</v>
      </c>
      <c r="M25" s="284">
        <v>1.0476892631252599E-3</v>
      </c>
      <c r="N25" s="284">
        <v>2.7977720651242599E-2</v>
      </c>
      <c r="O25" s="284"/>
      <c r="P25" s="284"/>
      <c r="Q25" s="284"/>
      <c r="R25" s="284">
        <v>2.6587086272382002E-2</v>
      </c>
      <c r="S25" s="284"/>
      <c r="T25" s="284"/>
      <c r="U25" s="284">
        <v>7.1829405162737699E-3</v>
      </c>
      <c r="V25" s="284">
        <v>1.7296604740550899E-2</v>
      </c>
      <c r="W25" s="284">
        <v>1.30718954248366E-2</v>
      </c>
      <c r="X25" s="274" t="s">
        <v>210</v>
      </c>
      <c r="Y25" s="278">
        <v>0.406095792571596</v>
      </c>
      <c r="Z25" s="278">
        <v>0.34431556442778</v>
      </c>
      <c r="AA25" s="278">
        <v>0.14618200447160401</v>
      </c>
      <c r="AB25" s="278">
        <v>0.16162706150755801</v>
      </c>
      <c r="AC25" s="278">
        <v>0</v>
      </c>
      <c r="AD25" s="278">
        <v>1.8253249224309199E-2</v>
      </c>
      <c r="AE25" s="278">
        <v>9.3762416955639305E-2</v>
      </c>
      <c r="AF25" s="278">
        <v>0.16381121098738999</v>
      </c>
      <c r="AG25" s="278">
        <v>0.117476039879528</v>
      </c>
      <c r="AH25" s="278">
        <v>7.7381295856900401E-2</v>
      </c>
      <c r="AI25" s="278">
        <v>3.1202135426169501E-2</v>
      </c>
      <c r="AJ25" s="278">
        <v>0.406521254773274</v>
      </c>
      <c r="AK25" s="278">
        <v>0.35394872910521602</v>
      </c>
      <c r="AL25" s="278">
        <v>0.14618200447160401</v>
      </c>
      <c r="AM25" s="278">
        <v>0.16162706150755801</v>
      </c>
      <c r="AN25" s="278">
        <v>0</v>
      </c>
      <c r="AO25" s="278">
        <v>1.8738549936187201E-2</v>
      </c>
      <c r="AP25" s="278">
        <v>9.3762416955639305E-2</v>
      </c>
      <c r="AQ25" s="278">
        <v>0.16381121098738999</v>
      </c>
      <c r="AR25" s="278">
        <v>0.11831986328607</v>
      </c>
      <c r="AS25" s="278">
        <v>7.8719729545648806E-2</v>
      </c>
      <c r="AT25" s="278">
        <v>3.1610006477492E-2</v>
      </c>
      <c r="AU25" s="278">
        <v>6.8164440432035206E-2</v>
      </c>
      <c r="AV25" s="278">
        <v>4.8243245534178297E-4</v>
      </c>
      <c r="AW25" s="278">
        <v>1.57324082704608</v>
      </c>
      <c r="AX25" s="278">
        <v>8.4186902968110804E-3</v>
      </c>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row>
    <row r="26" spans="1:78">
      <c r="A26" s="290" t="s">
        <v>305</v>
      </c>
      <c r="B26" s="294">
        <v>551.23</v>
      </c>
      <c r="C26" s="294">
        <v>1198.07</v>
      </c>
      <c r="D26" s="294"/>
      <c r="E26" s="295"/>
      <c r="F26" s="294"/>
      <c r="G26" s="295">
        <v>18.47</v>
      </c>
      <c r="H26" s="275"/>
      <c r="I26" s="275"/>
      <c r="J26" s="282">
        <v>45.63</v>
      </c>
      <c r="K26" s="282">
        <v>48.37</v>
      </c>
      <c r="L26" s="282">
        <v>50.23</v>
      </c>
      <c r="M26" s="284">
        <v>6.8358012249011502E-2</v>
      </c>
      <c r="N26" s="284">
        <v>-1.31705080648536E-3</v>
      </c>
      <c r="O26" s="284"/>
      <c r="P26" s="284"/>
      <c r="Q26" s="284"/>
      <c r="R26" s="284">
        <v>-2.3784355179704099E-2</v>
      </c>
      <c r="S26" s="284"/>
      <c r="T26" s="284"/>
      <c r="U26" s="284">
        <v>1.6937820369957699E-2</v>
      </c>
      <c r="V26" s="284">
        <v>1.53232577665827E-2</v>
      </c>
      <c r="W26" s="284">
        <v>1.2701612903225801E-2</v>
      </c>
      <c r="X26" s="274" t="s">
        <v>210</v>
      </c>
      <c r="Y26" s="278">
        <v>0.40951458728009399</v>
      </c>
      <c r="Z26" s="278">
        <v>0.34721425052907001</v>
      </c>
      <c r="AA26" s="278">
        <v>0.147412665494218</v>
      </c>
      <c r="AB26" s="278">
        <v>0.16298774968197399</v>
      </c>
      <c r="AC26" s="278">
        <v>0</v>
      </c>
      <c r="AD26" s="278">
        <v>1.8406917676439101E-2</v>
      </c>
      <c r="AE26" s="278">
        <v>9.4551773705469397E-2</v>
      </c>
      <c r="AF26" s="278">
        <v>0.165190286839838</v>
      </c>
      <c r="AG26" s="278">
        <v>0.11846503427657</v>
      </c>
      <c r="AH26" s="278">
        <v>7.8032745021485495E-2</v>
      </c>
      <c r="AI26" s="278">
        <v>3.1464816540921599E-2</v>
      </c>
      <c r="AJ26" s="278">
        <v>0.43750819045353601</v>
      </c>
      <c r="AK26" s="278">
        <v>0.34675695172038701</v>
      </c>
      <c r="AL26" s="278">
        <v>0.147412665494218</v>
      </c>
      <c r="AM26" s="278">
        <v>0.16298774968197399</v>
      </c>
      <c r="AN26" s="278">
        <v>0</v>
      </c>
      <c r="AO26" s="278">
        <v>1.7969121008659099E-2</v>
      </c>
      <c r="AP26" s="278">
        <v>9.4551773705469397E-2</v>
      </c>
      <c r="AQ26" s="278">
        <v>0.165190286839838</v>
      </c>
      <c r="AR26" s="278">
        <v>0.120471573747267</v>
      </c>
      <c r="AS26" s="278">
        <v>7.9228460887683802E-2</v>
      </c>
      <c r="AT26" s="278">
        <v>3.1864470460695397E-2</v>
      </c>
      <c r="AU26" s="278">
        <v>1.5796570593255801E-2</v>
      </c>
      <c r="AV26" s="278">
        <v>3.5413959189235501E-4</v>
      </c>
      <c r="AW26" s="278">
        <v>1.60394124399973</v>
      </c>
      <c r="AX26" s="278">
        <v>1.9514124236968699E-2</v>
      </c>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row>
    <row r="27" spans="1:78">
      <c r="A27" s="290" t="s">
        <v>306</v>
      </c>
      <c r="B27" s="294">
        <v>560.92999999999995</v>
      </c>
      <c r="C27" s="294">
        <v>1345.37</v>
      </c>
      <c r="D27" s="294"/>
      <c r="E27" s="295"/>
      <c r="F27" s="294"/>
      <c r="G27" s="295">
        <v>18.239999999999998</v>
      </c>
      <c r="H27" s="275"/>
      <c r="I27" s="275"/>
      <c r="J27" s="282">
        <v>45.49</v>
      </c>
      <c r="K27" s="282">
        <v>49.38</v>
      </c>
      <c r="L27" s="282">
        <v>50.89</v>
      </c>
      <c r="M27" s="284">
        <v>1.7597010322369901E-2</v>
      </c>
      <c r="N27" s="284">
        <v>0.122947740950028</v>
      </c>
      <c r="O27" s="284"/>
      <c r="P27" s="284"/>
      <c r="Q27" s="284"/>
      <c r="R27" s="284">
        <v>-1.24526258798051E-2</v>
      </c>
      <c r="S27" s="284"/>
      <c r="T27" s="284"/>
      <c r="U27" s="284">
        <v>-3.0681569143107298E-3</v>
      </c>
      <c r="V27" s="284">
        <v>2.0880711184618799E-2</v>
      </c>
      <c r="W27" s="284">
        <v>1.3139558033047999E-2</v>
      </c>
      <c r="X27" s="274" t="s">
        <v>210</v>
      </c>
      <c r="Y27" s="278">
        <v>0.41750590581312902</v>
      </c>
      <c r="Z27" s="278">
        <v>0.35398983255074001</v>
      </c>
      <c r="AA27" s="278">
        <v>0.15028929456277401</v>
      </c>
      <c r="AB27" s="278">
        <v>0.166168312878372</v>
      </c>
      <c r="AC27" s="278">
        <v>0</v>
      </c>
      <c r="AD27" s="278">
        <v>1.87661125547968E-2</v>
      </c>
      <c r="AE27" s="278">
        <v>9.6396868764383595E-2</v>
      </c>
      <c r="AF27" s="278">
        <v>0.16841383061997101</v>
      </c>
      <c r="AG27" s="278">
        <v>0.12077677567318</v>
      </c>
      <c r="AH27" s="278">
        <v>7.9555485702386505E-2</v>
      </c>
      <c r="AI27" s="278">
        <v>3.2078824879994597E-2</v>
      </c>
      <c r="AJ27" s="278">
        <v>0.424852761547373</v>
      </c>
      <c r="AK27" s="278">
        <v>0.39751208278213201</v>
      </c>
      <c r="AL27" s="278">
        <v>0.15028929456277401</v>
      </c>
      <c r="AM27" s="278">
        <v>0.166168312878372</v>
      </c>
      <c r="AN27" s="278">
        <v>0</v>
      </c>
      <c r="AO27" s="278">
        <v>1.8532425175933599E-2</v>
      </c>
      <c r="AP27" s="278">
        <v>9.6396868764383595E-2</v>
      </c>
      <c r="AQ27" s="278">
        <v>0.16841383061997101</v>
      </c>
      <c r="AR27" s="278">
        <v>0.12040621357381</v>
      </c>
      <c r="AS27" s="278">
        <v>8.12166608224901E-2</v>
      </c>
      <c r="AT27" s="278">
        <v>3.2500326461137201E-2</v>
      </c>
      <c r="AU27" s="278">
        <v>4.00045692808138E-2</v>
      </c>
      <c r="AV27" s="278">
        <v>4.2079967200198002E-4</v>
      </c>
      <c r="AW27" s="278">
        <v>1.6562887771883801</v>
      </c>
      <c r="AX27" s="278">
        <v>3.2636814711560803E-2</v>
      </c>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row>
    <row r="28" spans="1:78">
      <c r="A28" s="290" t="s">
        <v>307</v>
      </c>
      <c r="B28" s="294">
        <v>615.78</v>
      </c>
      <c r="C28" s="294">
        <v>1358.59</v>
      </c>
      <c r="D28" s="294"/>
      <c r="E28" s="295"/>
      <c r="F28" s="294"/>
      <c r="G28" s="295">
        <v>18.54</v>
      </c>
      <c r="H28" s="275"/>
      <c r="I28" s="275"/>
      <c r="J28" s="282">
        <v>45.46</v>
      </c>
      <c r="K28" s="282">
        <v>50.43</v>
      </c>
      <c r="L28" s="282">
        <v>51.6</v>
      </c>
      <c r="M28" s="284">
        <v>9.77840372238961E-2</v>
      </c>
      <c r="N28" s="284">
        <v>9.8262931386905398E-3</v>
      </c>
      <c r="O28" s="284"/>
      <c r="P28" s="284"/>
      <c r="Q28" s="284"/>
      <c r="R28" s="284">
        <v>1.64473684210527E-2</v>
      </c>
      <c r="S28" s="284"/>
      <c r="T28" s="284"/>
      <c r="U28" s="284">
        <v>-6.5948560123108002E-4</v>
      </c>
      <c r="V28" s="284">
        <v>2.1263669501822499E-2</v>
      </c>
      <c r="W28" s="284">
        <v>1.3951660444095E-2</v>
      </c>
      <c r="X28" s="274" t="s">
        <v>210</v>
      </c>
      <c r="Y28" s="278">
        <v>0.43113196870213499</v>
      </c>
      <c r="Z28" s="278">
        <v>0.36554293312547498</v>
      </c>
      <c r="AA28" s="278">
        <v>0.155194258422551</v>
      </c>
      <c r="AB28" s="278">
        <v>0.17159151731671601</v>
      </c>
      <c r="AC28" s="278">
        <v>0</v>
      </c>
      <c r="AD28" s="278">
        <v>1.9378578693103998E-2</v>
      </c>
      <c r="AE28" s="278">
        <v>9.9542955509021494E-2</v>
      </c>
      <c r="AF28" s="278">
        <v>0.17391032160478001</v>
      </c>
      <c r="AG28" s="278">
        <v>0.124718544922285</v>
      </c>
      <c r="AH28" s="278">
        <v>8.2151923348543501E-2</v>
      </c>
      <c r="AI28" s="278">
        <v>3.3125775543767499E-2</v>
      </c>
      <c r="AJ28" s="278">
        <v>0.47328979317811598</v>
      </c>
      <c r="AK28" s="278">
        <v>0.36913486514114302</v>
      </c>
      <c r="AL28" s="278">
        <v>0.155194258422551</v>
      </c>
      <c r="AM28" s="278">
        <v>0.17159151731671601</v>
      </c>
      <c r="AN28" s="278">
        <v>0</v>
      </c>
      <c r="AO28" s="278">
        <v>1.9697305316345899E-2</v>
      </c>
      <c r="AP28" s="278">
        <v>9.9542955509021494E-2</v>
      </c>
      <c r="AQ28" s="278">
        <v>0.17391032160478001</v>
      </c>
      <c r="AR28" s="278">
        <v>0.124636294837702</v>
      </c>
      <c r="AS28" s="278">
        <v>8.3898774695566003E-2</v>
      </c>
      <c r="AT28" s="278">
        <v>3.3587935116101503E-2</v>
      </c>
      <c r="AU28" s="278">
        <v>6.3938299313314406E-2</v>
      </c>
      <c r="AV28" s="278">
        <v>4.9110350372096197E-4</v>
      </c>
      <c r="AW28" s="278">
        <v>1.7044840211380401</v>
      </c>
      <c r="AX28" s="278">
        <v>2.90983339460151E-2</v>
      </c>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row>
    <row r="29" spans="1:78">
      <c r="A29" s="290" t="s">
        <v>308</v>
      </c>
      <c r="B29" s="294">
        <v>653.66999999999996</v>
      </c>
      <c r="C29" s="294">
        <v>1382.52</v>
      </c>
      <c r="D29" s="294"/>
      <c r="E29" s="295"/>
      <c r="F29" s="294"/>
      <c r="G29" s="295">
        <v>18.68</v>
      </c>
      <c r="H29" s="275"/>
      <c r="I29" s="275"/>
      <c r="J29" s="282">
        <v>47.19</v>
      </c>
      <c r="K29" s="282">
        <v>51.04</v>
      </c>
      <c r="L29" s="282">
        <v>52.29</v>
      </c>
      <c r="M29" s="284">
        <v>6.15317158725519E-2</v>
      </c>
      <c r="N29" s="284">
        <v>1.7613849652949001E-2</v>
      </c>
      <c r="O29" s="284"/>
      <c r="P29" s="284"/>
      <c r="Q29" s="284"/>
      <c r="R29" s="284">
        <v>7.5512405609492496E-3</v>
      </c>
      <c r="S29" s="284"/>
      <c r="T29" s="284"/>
      <c r="U29" s="284">
        <v>3.8055433347998102E-2</v>
      </c>
      <c r="V29" s="284">
        <v>1.20959746182827E-2</v>
      </c>
      <c r="W29" s="284">
        <v>1.3372093023255699E-2</v>
      </c>
      <c r="X29" s="274" t="s">
        <v>210</v>
      </c>
      <c r="Y29" s="278">
        <v>0.44367719070223199</v>
      </c>
      <c r="Z29" s="278">
        <v>0.37617962346516598</v>
      </c>
      <c r="AA29" s="278">
        <v>0.159710152780634</v>
      </c>
      <c r="AB29" s="278">
        <v>0.176584544589901</v>
      </c>
      <c r="AC29" s="278">
        <v>0</v>
      </c>
      <c r="AD29" s="278">
        <v>1.99424630473151E-2</v>
      </c>
      <c r="AE29" s="278">
        <v>0.102439489670396</v>
      </c>
      <c r="AF29" s="278">
        <v>0.17897082221949401</v>
      </c>
      <c r="AG29" s="278">
        <v>0.128347646791695</v>
      </c>
      <c r="AH29" s="278">
        <v>8.4542407448446905E-2</v>
      </c>
      <c r="AI29" s="278">
        <v>3.4089680422760803E-2</v>
      </c>
      <c r="AJ29" s="278">
        <v>0.470977409539654</v>
      </c>
      <c r="AK29" s="278">
        <v>0.38280559479538401</v>
      </c>
      <c r="AL29" s="278">
        <v>0.159710152780634</v>
      </c>
      <c r="AM29" s="278">
        <v>0.176584544589901</v>
      </c>
      <c r="AN29" s="278">
        <v>0</v>
      </c>
      <c r="AO29" s="278">
        <v>2.0093053383163199E-2</v>
      </c>
      <c r="AP29" s="278">
        <v>0.102439489670396</v>
      </c>
      <c r="AQ29" s="278">
        <v>0.17897082221949401</v>
      </c>
      <c r="AR29" s="278">
        <v>0.13323197210954801</v>
      </c>
      <c r="AS29" s="278">
        <v>8.5565030263111796E-2</v>
      </c>
      <c r="AT29" s="278">
        <v>3.4545530800506999E-2</v>
      </c>
      <c r="AU29" s="278">
        <v>5.9225204951767203E-2</v>
      </c>
      <c r="AV29" s="278">
        <v>4.88959816607026E-4</v>
      </c>
      <c r="AW29" s="278">
        <v>1.74492360015179</v>
      </c>
      <c r="AX29" s="278">
        <v>2.3725408107230499E-2</v>
      </c>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row>
    <row r="30" spans="1:78">
      <c r="A30" s="290" t="s">
        <v>309</v>
      </c>
      <c r="B30" s="294">
        <v>679.7</v>
      </c>
      <c r="C30" s="294">
        <v>1471.36</v>
      </c>
      <c r="D30" s="294"/>
      <c r="E30" s="295"/>
      <c r="F30" s="294"/>
      <c r="G30" s="295">
        <v>19.21</v>
      </c>
      <c r="H30" s="275"/>
      <c r="I30" s="275"/>
      <c r="J30" s="282">
        <v>48.23</v>
      </c>
      <c r="K30" s="282">
        <v>51.39</v>
      </c>
      <c r="L30" s="282">
        <v>53.05</v>
      </c>
      <c r="M30" s="284">
        <v>3.9821316566463399E-2</v>
      </c>
      <c r="N30" s="284">
        <v>6.4259468217457996E-2</v>
      </c>
      <c r="O30" s="284"/>
      <c r="P30" s="284"/>
      <c r="Q30" s="284"/>
      <c r="R30" s="284">
        <v>2.83725910064241E-2</v>
      </c>
      <c r="S30" s="284"/>
      <c r="T30" s="284"/>
      <c r="U30" s="284">
        <v>2.20385674931129E-2</v>
      </c>
      <c r="V30" s="284">
        <v>6.8573667711599997E-3</v>
      </c>
      <c r="W30" s="284">
        <v>1.4534327787339801E-2</v>
      </c>
      <c r="X30" s="274" t="s">
        <v>210</v>
      </c>
      <c r="Y30" s="278">
        <v>0.45420361311951202</v>
      </c>
      <c r="Z30" s="278">
        <v>0.38510463855350102</v>
      </c>
      <c r="AA30" s="278">
        <v>0.163499341334223</v>
      </c>
      <c r="AB30" s="278">
        <v>0.180774084975726</v>
      </c>
      <c r="AC30" s="278">
        <v>0</v>
      </c>
      <c r="AD30" s="278">
        <v>2.0415606121775998E-2</v>
      </c>
      <c r="AE30" s="278">
        <v>0.10486990836912299</v>
      </c>
      <c r="AF30" s="278">
        <v>0.183216978015938</v>
      </c>
      <c r="AG30" s="278">
        <v>0.13139274709143001</v>
      </c>
      <c r="AH30" s="278">
        <v>8.6548210567528996E-2</v>
      </c>
      <c r="AI30" s="278">
        <v>3.4898472003035898E-2</v>
      </c>
      <c r="AJ30" s="278">
        <v>0.47229059898317599</v>
      </c>
      <c r="AK30" s="278">
        <v>0.40985125783502502</v>
      </c>
      <c r="AL30" s="278">
        <v>0.163499341334223</v>
      </c>
      <c r="AM30" s="278">
        <v>0.180774084975726</v>
      </c>
      <c r="AN30" s="278">
        <v>0</v>
      </c>
      <c r="AO30" s="278">
        <v>2.09948497644174E-2</v>
      </c>
      <c r="AP30" s="278">
        <v>0.10486990836912299</v>
      </c>
      <c r="AQ30" s="278">
        <v>0.183216978015938</v>
      </c>
      <c r="AR30" s="278">
        <v>0.13428845501631001</v>
      </c>
      <c r="AS30" s="278">
        <v>8.7141703390778202E-2</v>
      </c>
      <c r="AT30" s="278">
        <v>3.5405697834405302E-2</v>
      </c>
      <c r="AU30" s="278">
        <v>3.7226042876519802E-2</v>
      </c>
      <c r="AV30" s="278">
        <v>4.4204982722165898E-4</v>
      </c>
      <c r="AW30" s="278">
        <v>1.7923328755191199</v>
      </c>
      <c r="AX30" s="278">
        <v>2.7169828732446399E-2</v>
      </c>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row>
    <row r="31" spans="1:78">
      <c r="A31" s="290" t="s">
        <v>310</v>
      </c>
      <c r="B31" s="294">
        <v>693.63</v>
      </c>
      <c r="C31" s="294">
        <v>1454.43</v>
      </c>
      <c r="D31" s="294"/>
      <c r="E31" s="295"/>
      <c r="F31" s="294"/>
      <c r="G31" s="295">
        <v>19.329999999999998</v>
      </c>
      <c r="H31" s="275"/>
      <c r="I31" s="275"/>
      <c r="J31" s="282">
        <v>48.99</v>
      </c>
      <c r="K31" s="282">
        <v>51.84</v>
      </c>
      <c r="L31" s="282">
        <v>53.72</v>
      </c>
      <c r="M31" s="284">
        <v>2.0494335736354299E-2</v>
      </c>
      <c r="N31" s="284">
        <v>-1.15063614615049E-2</v>
      </c>
      <c r="O31" s="284"/>
      <c r="P31" s="284"/>
      <c r="Q31" s="284"/>
      <c r="R31" s="284">
        <v>6.2467464862050502E-3</v>
      </c>
      <c r="S31" s="284"/>
      <c r="T31" s="284"/>
      <c r="U31" s="284">
        <v>1.57578270785819E-2</v>
      </c>
      <c r="V31" s="284">
        <v>8.7565674255691804E-3</v>
      </c>
      <c r="W31" s="284">
        <v>1.26295947219603E-2</v>
      </c>
      <c r="X31" s="274" t="s">
        <v>210</v>
      </c>
      <c r="Y31" s="278">
        <v>0.46654424749762802</v>
      </c>
      <c r="Z31" s="278">
        <v>0.39556786562707003</v>
      </c>
      <c r="AA31" s="278">
        <v>0.16794159043614201</v>
      </c>
      <c r="AB31" s="278">
        <v>0.18568568590378101</v>
      </c>
      <c r="AC31" s="278">
        <v>0</v>
      </c>
      <c r="AD31" s="278">
        <v>2.0970294643573702E-2</v>
      </c>
      <c r="AE31" s="278">
        <v>0.107719205818699</v>
      </c>
      <c r="AF31" s="278">
        <v>0.188194951929508</v>
      </c>
      <c r="AG31" s="278">
        <v>0.13496266552659</v>
      </c>
      <c r="AH31" s="278">
        <v>8.8899710625748501E-2</v>
      </c>
      <c r="AI31" s="278">
        <v>3.5846657510382497E-2</v>
      </c>
      <c r="AJ31" s="278">
        <v>0.476105761941709</v>
      </c>
      <c r="AK31" s="278">
        <v>0.39101631878260901</v>
      </c>
      <c r="AL31" s="278">
        <v>0.16794159043614201</v>
      </c>
      <c r="AM31" s="278">
        <v>0.18568568590378101</v>
      </c>
      <c r="AN31" s="278">
        <v>0</v>
      </c>
      <c r="AO31" s="278">
        <v>2.1101290757953198E-2</v>
      </c>
      <c r="AP31" s="278">
        <v>0.107719205818699</v>
      </c>
      <c r="AQ31" s="278">
        <v>0.188194951929508</v>
      </c>
      <c r="AR31" s="278">
        <v>0.13708938387202199</v>
      </c>
      <c r="AS31" s="278">
        <v>8.9678166935956496E-2</v>
      </c>
      <c r="AT31" s="278">
        <v>3.6299386266875497E-2</v>
      </c>
      <c r="AU31" s="278">
        <v>4.0108597628693697E-2</v>
      </c>
      <c r="AV31" s="278">
        <v>4.5873806917555898E-4</v>
      </c>
      <c r="AW31" s="278">
        <v>1.80083174264526</v>
      </c>
      <c r="AX31" s="278">
        <v>4.7417905692721503E-3</v>
      </c>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273"/>
      <c r="BX31" s="273"/>
      <c r="BY31" s="273"/>
      <c r="BZ31" s="273"/>
    </row>
    <row r="32" spans="1:78">
      <c r="A32" s="290" t="s">
        <v>311</v>
      </c>
      <c r="B32" s="294">
        <v>700.82</v>
      </c>
      <c r="C32" s="294">
        <v>1436.7</v>
      </c>
      <c r="D32" s="294"/>
      <c r="E32" s="295"/>
      <c r="F32" s="294"/>
      <c r="G32" s="295">
        <v>20.83</v>
      </c>
      <c r="H32" s="275"/>
      <c r="I32" s="275"/>
      <c r="J32" s="282">
        <v>49.99</v>
      </c>
      <c r="K32" s="282">
        <v>52.04</v>
      </c>
      <c r="L32" s="282">
        <v>54.35</v>
      </c>
      <c r="M32" s="284">
        <v>1.03657569597624E-2</v>
      </c>
      <c r="N32" s="284">
        <v>-1.2190342608444499E-2</v>
      </c>
      <c r="O32" s="284"/>
      <c r="P32" s="284"/>
      <c r="Q32" s="284"/>
      <c r="R32" s="284">
        <v>7.7599586135540494E-2</v>
      </c>
      <c r="S32" s="284"/>
      <c r="T32" s="284"/>
      <c r="U32" s="284">
        <v>2.0412329046744199E-2</v>
      </c>
      <c r="V32" s="284">
        <v>3.8580246913579902E-3</v>
      </c>
      <c r="W32" s="284">
        <v>1.1727475800446901E-2</v>
      </c>
      <c r="X32" s="274" t="s">
        <v>210</v>
      </c>
      <c r="Y32" s="278">
        <v>0.46875650261056001</v>
      </c>
      <c r="Z32" s="278">
        <v>0.39744356560180799</v>
      </c>
      <c r="AA32" s="278">
        <v>0.16873793428586001</v>
      </c>
      <c r="AB32" s="278">
        <v>0.186566168538049</v>
      </c>
      <c r="AC32" s="278">
        <v>0</v>
      </c>
      <c r="AD32" s="278">
        <v>2.1069731388949499E-2</v>
      </c>
      <c r="AE32" s="278">
        <v>0.10822998773298</v>
      </c>
      <c r="AF32" s="278">
        <v>0.18908733297775199</v>
      </c>
      <c r="AG32" s="278">
        <v>0.13560263022118799</v>
      </c>
      <c r="AH32" s="278">
        <v>8.9321254435204694E-2</v>
      </c>
      <c r="AI32" s="278">
        <v>3.6016634852905099E-2</v>
      </c>
      <c r="AJ32" s="278">
        <v>0.47361551858992901</v>
      </c>
      <c r="AK32" s="278">
        <v>0.39259859236959999</v>
      </c>
      <c r="AL32" s="278">
        <v>0.16873793428586001</v>
      </c>
      <c r="AM32" s="278">
        <v>0.186566168538049</v>
      </c>
      <c r="AN32" s="278">
        <v>0</v>
      </c>
      <c r="AO32" s="278">
        <v>2.2704733824718999E-2</v>
      </c>
      <c r="AP32" s="278">
        <v>0.10822998773298</v>
      </c>
      <c r="AQ32" s="278">
        <v>0.18908733297775199</v>
      </c>
      <c r="AR32" s="278">
        <v>0.13837059572886701</v>
      </c>
      <c r="AS32" s="278">
        <v>8.9665858040278795E-2</v>
      </c>
      <c r="AT32" s="278">
        <v>3.6439019066556097E-2</v>
      </c>
      <c r="AU32" s="278">
        <v>1.90144725314184E-2</v>
      </c>
      <c r="AV32" s="278">
        <v>4.07702529857597E-4</v>
      </c>
      <c r="AW32" s="278">
        <v>1.8060157411545901</v>
      </c>
      <c r="AX32" s="278">
        <v>2.8786689986484101E-3</v>
      </c>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row>
    <row r="33" spans="1:78">
      <c r="A33" s="290" t="s">
        <v>312</v>
      </c>
      <c r="B33" s="294">
        <v>804.29</v>
      </c>
      <c r="C33" s="294">
        <v>1510.31</v>
      </c>
      <c r="D33" s="294"/>
      <c r="E33" s="295"/>
      <c r="F33" s="294"/>
      <c r="G33" s="295">
        <v>21.54</v>
      </c>
      <c r="H33" s="275"/>
      <c r="I33" s="275"/>
      <c r="J33" s="282">
        <v>50.48</v>
      </c>
      <c r="K33" s="282">
        <v>51.78</v>
      </c>
      <c r="L33" s="282">
        <v>54.99</v>
      </c>
      <c r="M33" s="284">
        <v>0.147641334436802</v>
      </c>
      <c r="N33" s="284">
        <v>5.1235470174705797E-2</v>
      </c>
      <c r="O33" s="284"/>
      <c r="P33" s="284"/>
      <c r="Q33" s="284"/>
      <c r="R33" s="284">
        <v>3.4085453672587598E-2</v>
      </c>
      <c r="S33" s="284"/>
      <c r="T33" s="284"/>
      <c r="U33" s="284">
        <v>9.8019603920782607E-3</v>
      </c>
      <c r="V33" s="284">
        <v>-4.99615680245957E-3</v>
      </c>
      <c r="W33" s="284">
        <v>1.17755289788408E-2</v>
      </c>
      <c r="X33" s="274" t="s">
        <v>210</v>
      </c>
      <c r="Y33" s="278">
        <v>0.47010589742254</v>
      </c>
      <c r="Z33" s="278">
        <v>0.39858767407281798</v>
      </c>
      <c r="AA33" s="278">
        <v>0.16922367494618501</v>
      </c>
      <c r="AB33" s="278">
        <v>0.18710323078361599</v>
      </c>
      <c r="AC33" s="278">
        <v>0</v>
      </c>
      <c r="AD33" s="278">
        <v>2.1130384171508702E-2</v>
      </c>
      <c r="AE33" s="278">
        <v>0.108541546043391</v>
      </c>
      <c r="AF33" s="278">
        <v>0.18963165282123201</v>
      </c>
      <c r="AG33" s="278">
        <v>0.13599298530894099</v>
      </c>
      <c r="AH33" s="278">
        <v>8.9578380761267701E-2</v>
      </c>
      <c r="AI33" s="278">
        <v>3.6120314823091797E-2</v>
      </c>
      <c r="AJ33" s="278">
        <v>0.53951295944461397</v>
      </c>
      <c r="AK33" s="278">
        <v>0.41900950095978101</v>
      </c>
      <c r="AL33" s="278">
        <v>0.16922367494618501</v>
      </c>
      <c r="AM33" s="278">
        <v>0.18710323078361599</v>
      </c>
      <c r="AN33" s="278">
        <v>0</v>
      </c>
      <c r="AO33" s="278">
        <v>2.1850622902270599E-2</v>
      </c>
      <c r="AP33" s="278">
        <v>0.108541546043391</v>
      </c>
      <c r="AQ33" s="278">
        <v>0.18963165282123201</v>
      </c>
      <c r="AR33" s="278">
        <v>0.13732598316453901</v>
      </c>
      <c r="AS33" s="278">
        <v>8.9130833124874007E-2</v>
      </c>
      <c r="AT33" s="278">
        <v>3.6545650637016001E-2</v>
      </c>
      <c r="AU33" s="278">
        <v>1.5735525526001999E-2</v>
      </c>
      <c r="AV33" s="278">
        <v>4.0054196204592299E-4</v>
      </c>
      <c r="AW33" s="278">
        <v>1.89787565482752</v>
      </c>
      <c r="AX33" s="278">
        <v>5.0863296249124897E-2</v>
      </c>
      <c r="AY33" s="273"/>
      <c r="AZ33" s="273"/>
      <c r="BA33" s="273"/>
      <c r="BB33" s="273"/>
      <c r="BC33" s="273"/>
      <c r="BD33" s="273"/>
      <c r="BE33" s="273"/>
      <c r="BF33" s="273"/>
      <c r="BG33" s="273"/>
      <c r="BH33" s="273"/>
      <c r="BI33" s="273"/>
      <c r="BJ33" s="273"/>
      <c r="BK33" s="273"/>
      <c r="BL33" s="273"/>
      <c r="BM33" s="273"/>
      <c r="BN33" s="273"/>
      <c r="BO33" s="273"/>
      <c r="BP33" s="273"/>
      <c r="BQ33" s="273"/>
      <c r="BR33" s="273"/>
      <c r="BS33" s="273"/>
      <c r="BT33" s="273"/>
      <c r="BU33" s="273"/>
      <c r="BV33" s="273"/>
      <c r="BW33" s="273"/>
      <c r="BX33" s="273"/>
      <c r="BY33" s="273"/>
      <c r="BZ33" s="273"/>
    </row>
    <row r="34" spans="1:78">
      <c r="A34" s="290" t="s">
        <v>313</v>
      </c>
      <c r="B34" s="294">
        <v>862.82</v>
      </c>
      <c r="C34" s="294">
        <v>1567.77</v>
      </c>
      <c r="D34" s="294"/>
      <c r="E34" s="295"/>
      <c r="F34" s="294"/>
      <c r="G34" s="295">
        <v>21.34</v>
      </c>
      <c r="H34" s="275"/>
      <c r="I34" s="275"/>
      <c r="J34" s="282">
        <v>51.28</v>
      </c>
      <c r="K34" s="282">
        <v>51.85</v>
      </c>
      <c r="L34" s="282">
        <v>55.6</v>
      </c>
      <c r="M34" s="284">
        <v>7.2772258762386896E-2</v>
      </c>
      <c r="N34" s="284">
        <v>3.8045169534731201E-2</v>
      </c>
      <c r="O34" s="284"/>
      <c r="P34" s="284"/>
      <c r="Q34" s="284"/>
      <c r="R34" s="284">
        <v>-9.2850510677808806E-3</v>
      </c>
      <c r="S34" s="284"/>
      <c r="T34" s="284"/>
      <c r="U34" s="284">
        <v>1.5847860538827301E-2</v>
      </c>
      <c r="V34" s="284">
        <v>1.3518733101582901E-3</v>
      </c>
      <c r="W34" s="284">
        <v>1.1092925986543101E-2</v>
      </c>
      <c r="X34" s="274" t="s">
        <v>210</v>
      </c>
      <c r="Y34" s="278">
        <v>0.49401703295160299</v>
      </c>
      <c r="Z34" s="278">
        <v>0.41886115702043403</v>
      </c>
      <c r="AA34" s="278">
        <v>0.17783094885733899</v>
      </c>
      <c r="AB34" s="278">
        <v>0.196619917840131</v>
      </c>
      <c r="AC34" s="278">
        <v>0</v>
      </c>
      <c r="AD34" s="278">
        <v>2.2205145161482E-2</v>
      </c>
      <c r="AE34" s="278">
        <v>0.114062326855134</v>
      </c>
      <c r="AF34" s="278">
        <v>0.19927694375689001</v>
      </c>
      <c r="AG34" s="278">
        <v>0.142910036808512</v>
      </c>
      <c r="AH34" s="278">
        <v>9.4134632479444993E-2</v>
      </c>
      <c r="AI34" s="278">
        <v>3.7957513096550398E-2</v>
      </c>
      <c r="AJ34" s="278">
        <v>0.52996776830658399</v>
      </c>
      <c r="AK34" s="278">
        <v>0.43479680075079002</v>
      </c>
      <c r="AL34" s="278">
        <v>0.17783094885733899</v>
      </c>
      <c r="AM34" s="278">
        <v>0.196619917840131</v>
      </c>
      <c r="AN34" s="278">
        <v>0</v>
      </c>
      <c r="AO34" s="278">
        <v>2.1998969254690099E-2</v>
      </c>
      <c r="AP34" s="278">
        <v>0.114062326855134</v>
      </c>
      <c r="AQ34" s="278">
        <v>0.19927694375689001</v>
      </c>
      <c r="AR34" s="278">
        <v>0.14517485514145201</v>
      </c>
      <c r="AS34" s="278">
        <v>9.4261890576655502E-2</v>
      </c>
      <c r="AT34" s="278">
        <v>3.83785729799637E-2</v>
      </c>
      <c r="AU34" s="278">
        <v>9.1288540864717702E-2</v>
      </c>
      <c r="AV34" s="278">
        <v>6.0779648312729801E-4</v>
      </c>
      <c r="AW34" s="278">
        <v>1.9523689943196301</v>
      </c>
      <c r="AX34" s="278">
        <v>2.87128081091601E-2</v>
      </c>
      <c r="AY34" s="273"/>
      <c r="AZ34" s="273"/>
      <c r="BA34" s="273"/>
      <c r="BB34" s="273"/>
      <c r="BC34" s="273"/>
      <c r="BD34" s="273"/>
      <c r="BE34" s="273"/>
      <c r="BF34" s="273"/>
      <c r="BG34" s="273"/>
      <c r="BH34" s="273"/>
      <c r="BI34" s="273"/>
      <c r="BJ34" s="273"/>
      <c r="BK34" s="273"/>
      <c r="BL34" s="273"/>
      <c r="BM34" s="273"/>
      <c r="BN34" s="273"/>
      <c r="BO34" s="273"/>
      <c r="BP34" s="273"/>
      <c r="BQ34" s="273"/>
      <c r="BR34" s="273"/>
      <c r="BS34" s="273"/>
      <c r="BT34" s="273"/>
      <c r="BU34" s="273"/>
      <c r="BV34" s="273"/>
      <c r="BW34" s="273"/>
      <c r="BX34" s="273"/>
      <c r="BY34" s="273"/>
      <c r="BZ34" s="273"/>
    </row>
    <row r="35" spans="1:78">
      <c r="A35" s="290" t="s">
        <v>314</v>
      </c>
      <c r="B35" s="294">
        <v>900.76</v>
      </c>
      <c r="C35" s="294">
        <v>1550.51</v>
      </c>
      <c r="D35" s="294"/>
      <c r="E35" s="295"/>
      <c r="F35" s="294"/>
      <c r="G35" s="295">
        <v>21.76</v>
      </c>
      <c r="H35" s="275"/>
      <c r="I35" s="275"/>
      <c r="J35" s="282">
        <v>53.06</v>
      </c>
      <c r="K35" s="282">
        <v>51.13</v>
      </c>
      <c r="L35" s="282">
        <v>56.21</v>
      </c>
      <c r="M35" s="284">
        <v>4.3972091513872998E-2</v>
      </c>
      <c r="N35" s="284">
        <v>-1.1009267941088301E-2</v>
      </c>
      <c r="O35" s="284"/>
      <c r="P35" s="284"/>
      <c r="Q35" s="284"/>
      <c r="R35" s="284">
        <v>1.9681349578256801E-2</v>
      </c>
      <c r="S35" s="284"/>
      <c r="T35" s="284"/>
      <c r="U35" s="284">
        <v>3.4711388455538297E-2</v>
      </c>
      <c r="V35" s="284">
        <v>-1.38862102217936E-2</v>
      </c>
      <c r="W35" s="284">
        <v>1.09712230215828E-2</v>
      </c>
      <c r="X35" s="274" t="s">
        <v>210</v>
      </c>
      <c r="Y35" s="278">
        <v>0.50820164922139899</v>
      </c>
      <c r="Z35" s="278">
        <v>0.43088783704634198</v>
      </c>
      <c r="AA35" s="278">
        <v>0.18293697476774901</v>
      </c>
      <c r="AB35" s="278">
        <v>0.20226542781151399</v>
      </c>
      <c r="AC35" s="278">
        <v>0</v>
      </c>
      <c r="AD35" s="278">
        <v>2.28427172335397E-2</v>
      </c>
      <c r="AE35" s="278">
        <v>0.11733737655861</v>
      </c>
      <c r="AF35" s="278">
        <v>0.204998744403561</v>
      </c>
      <c r="AG35" s="278">
        <v>0.14701338527226801</v>
      </c>
      <c r="AH35" s="278">
        <v>9.6837502118253593E-2</v>
      </c>
      <c r="AI35" s="278">
        <v>3.9047379886392598E-2</v>
      </c>
      <c r="AJ35" s="278">
        <v>0.53054833864846396</v>
      </c>
      <c r="AK35" s="278">
        <v>0.426144077395743</v>
      </c>
      <c r="AL35" s="278">
        <v>0.18293697476774901</v>
      </c>
      <c r="AM35" s="278">
        <v>0.20226542781151399</v>
      </c>
      <c r="AN35" s="278">
        <v>0</v>
      </c>
      <c r="AO35" s="278">
        <v>2.32922927367302E-2</v>
      </c>
      <c r="AP35" s="278">
        <v>0.11733737655861</v>
      </c>
      <c r="AQ35" s="278">
        <v>0.204998744403561</v>
      </c>
      <c r="AR35" s="278">
        <v>0.15211642399661701</v>
      </c>
      <c r="AS35" s="278">
        <v>9.5492796206486097E-2</v>
      </c>
      <c r="AT35" s="278">
        <v>3.9475777399534701E-2</v>
      </c>
      <c r="AU35" s="278">
        <v>5.1350165579265097E-2</v>
      </c>
      <c r="AV35" s="278">
        <v>5.1884921281208799E-4</v>
      </c>
      <c r="AW35" s="278">
        <v>1.9746082299250101</v>
      </c>
      <c r="AX35" s="278">
        <v>1.1390897760661401E-2</v>
      </c>
      <c r="AY35" s="273"/>
      <c r="AZ35" s="273"/>
      <c r="BA35" s="273"/>
      <c r="BB35" s="273"/>
      <c r="BC35" s="273"/>
      <c r="BD35" s="273"/>
      <c r="BE35" s="273"/>
      <c r="BF35" s="273"/>
      <c r="BG35" s="273"/>
      <c r="BH35" s="273"/>
      <c r="BI35" s="273"/>
      <c r="BJ35" s="273"/>
      <c r="BK35" s="273"/>
      <c r="BL35" s="273"/>
      <c r="BM35" s="273"/>
      <c r="BN35" s="273"/>
      <c r="BO35" s="273"/>
      <c r="BP35" s="273"/>
      <c r="BQ35" s="273"/>
      <c r="BR35" s="273"/>
      <c r="BS35" s="273"/>
      <c r="BT35" s="273"/>
      <c r="BU35" s="273"/>
      <c r="BV35" s="273"/>
      <c r="BW35" s="273"/>
      <c r="BX35" s="273"/>
      <c r="BY35" s="273"/>
      <c r="BZ35" s="273"/>
    </row>
    <row r="36" spans="1:78">
      <c r="A36" s="290" t="s">
        <v>315</v>
      </c>
      <c r="B36" s="294">
        <v>528.92999999999995</v>
      </c>
      <c r="C36" s="294">
        <v>1362.44</v>
      </c>
      <c r="D36" s="294"/>
      <c r="E36" s="295"/>
      <c r="F36" s="294"/>
      <c r="G36" s="295">
        <v>21.05</v>
      </c>
      <c r="H36" s="275"/>
      <c r="I36" s="275"/>
      <c r="J36" s="282">
        <v>50.91</v>
      </c>
      <c r="K36" s="282">
        <v>53.42</v>
      </c>
      <c r="L36" s="282">
        <v>56.63</v>
      </c>
      <c r="M36" s="284">
        <v>-0.41279586127270301</v>
      </c>
      <c r="N36" s="284">
        <v>-0.121295573714455</v>
      </c>
      <c r="O36" s="284"/>
      <c r="P36" s="284"/>
      <c r="Q36" s="284"/>
      <c r="R36" s="284">
        <v>-3.26286764705883E-2</v>
      </c>
      <c r="S36" s="284"/>
      <c r="T36" s="284"/>
      <c r="U36" s="284">
        <v>-4.0520165849981298E-2</v>
      </c>
      <c r="V36" s="284">
        <v>4.4787795814590102E-2</v>
      </c>
      <c r="W36" s="284">
        <v>7.4719800747198297E-3</v>
      </c>
      <c r="X36" s="274" t="s">
        <v>210</v>
      </c>
      <c r="Y36" s="278">
        <v>0.51399052224948005</v>
      </c>
      <c r="Z36" s="278">
        <v>0.43579603634444902</v>
      </c>
      <c r="AA36" s="278">
        <v>0.18502079114397299</v>
      </c>
      <c r="AB36" s="278">
        <v>0.20456941262023101</v>
      </c>
      <c r="AC36" s="278">
        <v>0</v>
      </c>
      <c r="AD36" s="278">
        <v>2.3102916290122601E-2</v>
      </c>
      <c r="AE36" s="278">
        <v>0.118673954618493</v>
      </c>
      <c r="AF36" s="278">
        <v>0.20733386414212601</v>
      </c>
      <c r="AG36" s="278">
        <v>0.148687999713353</v>
      </c>
      <c r="AH36" s="278">
        <v>9.7940568204280404E-2</v>
      </c>
      <c r="AI36" s="278">
        <v>3.9492164598500197E-2</v>
      </c>
      <c r="AJ36" s="278">
        <v>0.301817361931499</v>
      </c>
      <c r="AK36" s="278">
        <v>0.38293590609356398</v>
      </c>
      <c r="AL36" s="278">
        <v>0.18502079114397299</v>
      </c>
      <c r="AM36" s="278">
        <v>0.20456941262023101</v>
      </c>
      <c r="AN36" s="278">
        <v>0</v>
      </c>
      <c r="AO36" s="278">
        <v>2.23490987089651E-2</v>
      </c>
      <c r="AP36" s="278">
        <v>0.118673954618493</v>
      </c>
      <c r="AQ36" s="278">
        <v>0.20733386414212601</v>
      </c>
      <c r="AR36" s="278">
        <v>0.142663137305066</v>
      </c>
      <c r="AS36" s="278">
        <v>0.10232711037497901</v>
      </c>
      <c r="AT36" s="278">
        <v>3.9787249265487698E-2</v>
      </c>
      <c r="AU36" s="278">
        <v>4.0351234257712101E-2</v>
      </c>
      <c r="AV36" s="278">
        <v>4.9579973162928201E-4</v>
      </c>
      <c r="AW36" s="278">
        <v>1.70747788620438</v>
      </c>
      <c r="AX36" s="278">
        <v>-0.13528270553737601</v>
      </c>
      <c r="AY36" s="273"/>
      <c r="AZ36" s="273"/>
      <c r="BA36" s="273"/>
      <c r="BB36" s="273"/>
      <c r="BC36" s="273"/>
      <c r="BD36" s="273"/>
      <c r="BE36" s="273"/>
      <c r="BF36" s="273"/>
      <c r="BG36" s="273"/>
      <c r="BH36" s="273"/>
      <c r="BI36" s="273"/>
      <c r="BJ36" s="273"/>
      <c r="BK36" s="273"/>
      <c r="BL36" s="273"/>
      <c r="BM36" s="273"/>
      <c r="BN36" s="273"/>
      <c r="BO36" s="273"/>
      <c r="BP36" s="273"/>
      <c r="BQ36" s="273"/>
      <c r="BR36" s="273"/>
      <c r="BS36" s="273"/>
      <c r="BT36" s="273"/>
      <c r="BU36" s="273"/>
      <c r="BV36" s="273"/>
      <c r="BW36" s="273"/>
      <c r="BX36" s="273"/>
      <c r="BY36" s="273"/>
      <c r="BZ36" s="273"/>
    </row>
    <row r="37" spans="1:78">
      <c r="A37" s="290" t="s">
        <v>316</v>
      </c>
      <c r="B37" s="294">
        <v>551.74</v>
      </c>
      <c r="C37" s="294">
        <v>1260.8699999999999</v>
      </c>
      <c r="D37" s="294"/>
      <c r="E37" s="295"/>
      <c r="F37" s="294"/>
      <c r="G37" s="295">
        <v>21.05</v>
      </c>
      <c r="H37" s="275"/>
      <c r="I37" s="275"/>
      <c r="J37" s="282">
        <v>52.53</v>
      </c>
      <c r="K37" s="282">
        <v>54.18</v>
      </c>
      <c r="L37" s="282">
        <v>57.3</v>
      </c>
      <c r="M37" s="284">
        <v>4.3124799122757497E-2</v>
      </c>
      <c r="N37" s="284">
        <v>-7.4550071929773101E-2</v>
      </c>
      <c r="O37" s="284"/>
      <c r="P37" s="284"/>
      <c r="Q37" s="284"/>
      <c r="R37" s="284">
        <v>0</v>
      </c>
      <c r="S37" s="284"/>
      <c r="T37" s="284"/>
      <c r="U37" s="284">
        <v>3.1820860341779798E-2</v>
      </c>
      <c r="V37" s="284">
        <v>1.42268813178585E-2</v>
      </c>
      <c r="W37" s="284">
        <v>1.18311848843369E-2</v>
      </c>
      <c r="X37" s="274" t="s">
        <v>210</v>
      </c>
      <c r="Y37" s="278">
        <v>0.44445649377900098</v>
      </c>
      <c r="Z37" s="278">
        <v>0.37684036948530802</v>
      </c>
      <c r="AA37" s="278">
        <v>0.159990677937351</v>
      </c>
      <c r="AB37" s="278">
        <v>0.176894709010774</v>
      </c>
      <c r="AC37" s="278">
        <v>0</v>
      </c>
      <c r="AD37" s="278">
        <v>1.9977491268591299E-2</v>
      </c>
      <c r="AE37" s="278">
        <v>0.102619420960883</v>
      </c>
      <c r="AF37" s="278">
        <v>0.17928517805145999</v>
      </c>
      <c r="AG37" s="278">
        <v>0.12857308483119001</v>
      </c>
      <c r="AH37" s="278">
        <v>8.4690903155737393E-2</v>
      </c>
      <c r="AI37" s="278">
        <v>3.4149557724087697E-2</v>
      </c>
      <c r="AJ37" s="278">
        <v>0.46362359079202597</v>
      </c>
      <c r="AK37" s="278">
        <v>0.34874689283413601</v>
      </c>
      <c r="AL37" s="278">
        <v>0.159990677937351</v>
      </c>
      <c r="AM37" s="278">
        <v>0.176894709010774</v>
      </c>
      <c r="AN37" s="278">
        <v>0</v>
      </c>
      <c r="AO37" s="278">
        <v>1.9977491268591299E-2</v>
      </c>
      <c r="AP37" s="278">
        <v>0.102619420960883</v>
      </c>
      <c r="AQ37" s="278">
        <v>0.17928517805145999</v>
      </c>
      <c r="AR37" s="278">
        <v>0.132664391007315</v>
      </c>
      <c r="AS37" s="278">
        <v>8.5895790583636403E-2</v>
      </c>
      <c r="AT37" s="278">
        <v>3.4553587455239697E-2</v>
      </c>
      <c r="AU37" s="278">
        <v>0.28527826369500398</v>
      </c>
      <c r="AV37" s="278">
        <v>1.05469123647839E-3</v>
      </c>
      <c r="AW37" s="278">
        <v>1.7042517299014099</v>
      </c>
      <c r="AX37" s="278">
        <v>-1.88942786845847E-3</v>
      </c>
      <c r="AY37" s="273"/>
      <c r="AZ37" s="273"/>
      <c r="BA37" s="273"/>
      <c r="BB37" s="273"/>
      <c r="BC37" s="273"/>
      <c r="BD37" s="273"/>
      <c r="BE37" s="273"/>
      <c r="BF37" s="273"/>
      <c r="BG37" s="273"/>
      <c r="BH37" s="273"/>
      <c r="BI37" s="273"/>
      <c r="BJ37" s="273"/>
      <c r="BK37" s="273"/>
      <c r="BL37" s="273"/>
      <c r="BM37" s="273"/>
      <c r="BN37" s="273"/>
      <c r="BO37" s="273"/>
      <c r="BP37" s="273"/>
      <c r="BQ37" s="273"/>
      <c r="BR37" s="273"/>
      <c r="BS37" s="273"/>
      <c r="BT37" s="273"/>
      <c r="BU37" s="273"/>
      <c r="BV37" s="273"/>
      <c r="BW37" s="273"/>
      <c r="BX37" s="273"/>
      <c r="BY37" s="273"/>
      <c r="BZ37" s="273"/>
    </row>
    <row r="38" spans="1:78">
      <c r="A38" s="290" t="s">
        <v>317</v>
      </c>
      <c r="B38" s="294">
        <v>559.80999999999995</v>
      </c>
      <c r="C38" s="294">
        <v>1287.49</v>
      </c>
      <c r="D38" s="294">
        <v>100</v>
      </c>
      <c r="E38" s="295"/>
      <c r="F38" s="294"/>
      <c r="G38" s="295">
        <v>21.06</v>
      </c>
      <c r="H38" s="275"/>
      <c r="I38" s="275"/>
      <c r="J38" s="282">
        <v>54.22</v>
      </c>
      <c r="K38" s="282">
        <v>54.88</v>
      </c>
      <c r="L38" s="282">
        <v>57.92</v>
      </c>
      <c r="M38" s="284">
        <v>1.4626454489433199E-2</v>
      </c>
      <c r="N38" s="284">
        <v>2.1112406512963301E-2</v>
      </c>
      <c r="O38" s="284"/>
      <c r="P38" s="284"/>
      <c r="Q38" s="284"/>
      <c r="R38" s="284">
        <v>4.7505938242276002E-4</v>
      </c>
      <c r="S38" s="284"/>
      <c r="T38" s="284"/>
      <c r="U38" s="284">
        <v>3.2172092137825903E-2</v>
      </c>
      <c r="V38" s="284">
        <v>1.29198966408268E-2</v>
      </c>
      <c r="W38" s="284">
        <v>1.08202443280978E-2</v>
      </c>
      <c r="X38" s="274" t="s">
        <v>210</v>
      </c>
      <c r="Y38" s="278">
        <v>0.44361672529333801</v>
      </c>
      <c r="Z38" s="278">
        <v>0.376128356789242</v>
      </c>
      <c r="AA38" s="278">
        <v>0.159688387091762</v>
      </c>
      <c r="AB38" s="278">
        <v>0.176560479217786</v>
      </c>
      <c r="AC38" s="278">
        <v>0</v>
      </c>
      <c r="AD38" s="278">
        <v>1.9939745239846499E-2</v>
      </c>
      <c r="AE38" s="278">
        <v>0.10242552896707501</v>
      </c>
      <c r="AF38" s="278">
        <v>0.17894643163964799</v>
      </c>
      <c r="AG38" s="278">
        <v>0.12833015526157601</v>
      </c>
      <c r="AH38" s="278">
        <v>8.4530885803110106E-2</v>
      </c>
      <c r="AI38" s="278">
        <v>3.4085034598028301E-2</v>
      </c>
      <c r="AJ38" s="278">
        <v>0.45010526513659199</v>
      </c>
      <c r="AK38" s="278">
        <v>0.384069331558829</v>
      </c>
      <c r="AL38" s="278">
        <v>0.159688387091762</v>
      </c>
      <c r="AM38" s="278">
        <v>0.176560479217786</v>
      </c>
      <c r="AN38" s="278">
        <v>0</v>
      </c>
      <c r="AO38" s="278">
        <v>1.9949217802905799E-2</v>
      </c>
      <c r="AP38" s="278">
        <v>0.10242552896707501</v>
      </c>
      <c r="AQ38" s="278">
        <v>0.17894643163964799</v>
      </c>
      <c r="AR38" s="278">
        <v>0.13245880484071301</v>
      </c>
      <c r="AS38" s="278">
        <v>8.5623016110643796E-2</v>
      </c>
      <c r="AT38" s="278">
        <v>3.4453843000310597E-2</v>
      </c>
      <c r="AU38" s="278">
        <v>5.4762927910212297E-2</v>
      </c>
      <c r="AV38" s="278">
        <v>4.7775766575581299E-4</v>
      </c>
      <c r="AW38" s="278">
        <v>1.7242803053662701</v>
      </c>
      <c r="AX38" s="278">
        <v>1.17521227137101E-2</v>
      </c>
      <c r="AY38" s="273"/>
      <c r="AZ38" s="273"/>
      <c r="BA38" s="273"/>
      <c r="BB38" s="273"/>
      <c r="BC38" s="273"/>
      <c r="BD38" s="273"/>
      <c r="BE38" s="273"/>
      <c r="BF38" s="273"/>
      <c r="BG38" s="273"/>
      <c r="BH38" s="273"/>
      <c r="BI38" s="273"/>
      <c r="BJ38" s="273"/>
      <c r="BK38" s="273"/>
      <c r="BL38" s="273"/>
      <c r="BM38" s="273"/>
      <c r="BN38" s="273"/>
      <c r="BO38" s="273"/>
      <c r="BP38" s="273"/>
      <c r="BQ38" s="273"/>
      <c r="BR38" s="273"/>
      <c r="BS38" s="273"/>
      <c r="BT38" s="273"/>
      <c r="BU38" s="273"/>
      <c r="BV38" s="273"/>
      <c r="BW38" s="273"/>
      <c r="BX38" s="273"/>
      <c r="BY38" s="273"/>
      <c r="BZ38" s="273"/>
    </row>
    <row r="39" spans="1:78">
      <c r="A39" s="290" t="s">
        <v>318</v>
      </c>
      <c r="B39" s="294">
        <v>536.05999999999995</v>
      </c>
      <c r="C39" s="294">
        <v>1344.29</v>
      </c>
      <c r="D39" s="294">
        <v>111.93</v>
      </c>
      <c r="E39" s="295"/>
      <c r="F39" s="294"/>
      <c r="G39" s="295">
        <v>21.26</v>
      </c>
      <c r="H39" s="275"/>
      <c r="I39" s="275"/>
      <c r="J39" s="282">
        <v>55.64</v>
      </c>
      <c r="K39" s="282">
        <v>56.45</v>
      </c>
      <c r="L39" s="282">
        <v>58.48</v>
      </c>
      <c r="M39" s="284">
        <v>-4.24251085189618E-2</v>
      </c>
      <c r="N39" s="284">
        <v>4.4116847509495301E-2</v>
      </c>
      <c r="O39" s="284">
        <v>0.1193</v>
      </c>
      <c r="P39" s="284"/>
      <c r="Q39" s="284"/>
      <c r="R39" s="284">
        <v>9.4966761633430395E-3</v>
      </c>
      <c r="S39" s="284"/>
      <c r="T39" s="284"/>
      <c r="U39" s="284">
        <v>2.6189597934341599E-2</v>
      </c>
      <c r="V39" s="284">
        <v>2.8607871720116598E-2</v>
      </c>
      <c r="W39" s="284">
        <v>9.6685082872927097E-3</v>
      </c>
      <c r="X39" s="274" t="s">
        <v>210</v>
      </c>
      <c r="Y39" s="278">
        <v>0.44883016348683902</v>
      </c>
      <c r="Z39" s="278">
        <v>0.38054866339433502</v>
      </c>
      <c r="AA39" s="278">
        <v>0.161565064612819</v>
      </c>
      <c r="AB39" s="278">
        <v>0.178635439635945</v>
      </c>
      <c r="AC39" s="278">
        <v>0</v>
      </c>
      <c r="AD39" s="278">
        <v>2.0174079572785299E-2</v>
      </c>
      <c r="AE39" s="278">
        <v>0.103629246352513</v>
      </c>
      <c r="AF39" s="278">
        <v>0.181049432063458</v>
      </c>
      <c r="AG39" s="278">
        <v>0.12983830699408</v>
      </c>
      <c r="AH39" s="278">
        <v>8.5524303146166894E-2</v>
      </c>
      <c r="AI39" s="278">
        <v>3.4485606107325303E-2</v>
      </c>
      <c r="AJ39" s="278">
        <v>0.42978849509432698</v>
      </c>
      <c r="AK39" s="278">
        <v>0.39733727074724501</v>
      </c>
      <c r="AL39" s="278">
        <v>0.18083977682112901</v>
      </c>
      <c r="AM39" s="278">
        <v>0.178635439635945</v>
      </c>
      <c r="AN39" s="278">
        <v>0</v>
      </c>
      <c r="AO39" s="278">
        <v>2.03656662733816E-2</v>
      </c>
      <c r="AP39" s="278">
        <v>0.103629246352513</v>
      </c>
      <c r="AQ39" s="278">
        <v>0.181049432063458</v>
      </c>
      <c r="AR39" s="278">
        <v>0.13323872005073001</v>
      </c>
      <c r="AS39" s="278">
        <v>8.79709714395248E-2</v>
      </c>
      <c r="AT39" s="278">
        <v>3.4819030475766302E-2</v>
      </c>
      <c r="AU39" s="278">
        <v>1.50299612507147E-2</v>
      </c>
      <c r="AV39" s="278">
        <v>3.8243096420004002E-4</v>
      </c>
      <c r="AW39" s="278">
        <v>1.7476740489540199</v>
      </c>
      <c r="AX39" s="278">
        <v>1.35672509364906E-2</v>
      </c>
      <c r="AY39" s="273"/>
      <c r="AZ39" s="273"/>
      <c r="BA39" s="273"/>
      <c r="BB39" s="273"/>
      <c r="BC39" s="273"/>
      <c r="BD39" s="273"/>
      <c r="BE39" s="273"/>
      <c r="BF39" s="273"/>
      <c r="BG39" s="273"/>
      <c r="BH39" s="273"/>
      <c r="BI39" s="273"/>
      <c r="BJ39" s="273"/>
      <c r="BK39" s="273"/>
      <c r="BL39" s="273"/>
      <c r="BM39" s="273"/>
      <c r="BN39" s="273"/>
      <c r="BO39" s="273"/>
      <c r="BP39" s="273"/>
      <c r="BQ39" s="273"/>
      <c r="BR39" s="273"/>
      <c r="BS39" s="273"/>
      <c r="BT39" s="273"/>
      <c r="BU39" s="273"/>
      <c r="BV39" s="273"/>
      <c r="BW39" s="273"/>
      <c r="BX39" s="273"/>
      <c r="BY39" s="273"/>
      <c r="BZ39" s="273"/>
    </row>
    <row r="40" spans="1:78">
      <c r="A40" s="290" t="s">
        <v>319</v>
      </c>
      <c r="B40" s="294">
        <v>533.98</v>
      </c>
      <c r="C40" s="294">
        <v>1401.79</v>
      </c>
      <c r="D40" s="294">
        <v>110.67</v>
      </c>
      <c r="E40" s="295"/>
      <c r="F40" s="294"/>
      <c r="G40" s="295">
        <v>20.84</v>
      </c>
      <c r="H40" s="275"/>
      <c r="I40" s="275"/>
      <c r="J40" s="282">
        <v>56.07</v>
      </c>
      <c r="K40" s="282">
        <v>57.22</v>
      </c>
      <c r="L40" s="282">
        <v>58.98</v>
      </c>
      <c r="M40" s="284">
        <v>-3.8801626683578898E-3</v>
      </c>
      <c r="N40" s="284">
        <v>4.2773508692320897E-2</v>
      </c>
      <c r="O40" s="284">
        <v>-1.12570356472796E-2</v>
      </c>
      <c r="P40" s="284"/>
      <c r="Q40" s="284"/>
      <c r="R40" s="284">
        <v>-1.9755409219191101E-2</v>
      </c>
      <c r="S40" s="284"/>
      <c r="T40" s="284"/>
      <c r="U40" s="284">
        <v>7.7282530553559603E-3</v>
      </c>
      <c r="V40" s="284">
        <v>1.36403897254207E-2</v>
      </c>
      <c r="W40" s="284">
        <v>8.5499316005472892E-3</v>
      </c>
      <c r="X40" s="274" t="s">
        <v>210</v>
      </c>
      <c r="Y40" s="278">
        <v>0.45491955494273101</v>
      </c>
      <c r="Z40" s="278">
        <v>0.38571166260415202</v>
      </c>
      <c r="AA40" s="278">
        <v>0.163757058386992</v>
      </c>
      <c r="AB40" s="278">
        <v>0.18105903147163599</v>
      </c>
      <c r="AC40" s="278">
        <v>0</v>
      </c>
      <c r="AD40" s="278">
        <v>2.0447786372762001E-2</v>
      </c>
      <c r="AE40" s="278">
        <v>0.105035210342137</v>
      </c>
      <c r="AF40" s="278">
        <v>0.18350577514017199</v>
      </c>
      <c r="AG40" s="278">
        <v>0.13159985588623799</v>
      </c>
      <c r="AH40" s="278">
        <v>8.6684632828119404E-2</v>
      </c>
      <c r="AI40" s="278">
        <v>3.4953480979080402E-2</v>
      </c>
      <c r="AJ40" s="278">
        <v>0.453154393068537</v>
      </c>
      <c r="AK40" s="278">
        <v>0.40220990375728</v>
      </c>
      <c r="AL40" s="278">
        <v>0.16191363934323599</v>
      </c>
      <c r="AM40" s="278">
        <v>0.18105903147163599</v>
      </c>
      <c r="AN40" s="278">
        <v>0</v>
      </c>
      <c r="AO40" s="278">
        <v>2.0043831985341501E-2</v>
      </c>
      <c r="AP40" s="278">
        <v>0.105035210342137</v>
      </c>
      <c r="AQ40" s="278">
        <v>0.18350577514017199</v>
      </c>
      <c r="AR40" s="278">
        <v>0.13261689287457501</v>
      </c>
      <c r="AS40" s="278">
        <v>8.78670450030999E-2</v>
      </c>
      <c r="AT40" s="278">
        <v>3.5252330850652602E-2</v>
      </c>
      <c r="AU40" s="278">
        <v>6.3267058706256402E-2</v>
      </c>
      <c r="AV40" s="278">
        <v>5.0770245655644495E-4</v>
      </c>
      <c r="AW40" s="278">
        <v>1.7626580538366701</v>
      </c>
      <c r="AX40" s="278">
        <v>8.5736839152670292E-3</v>
      </c>
      <c r="AY40" s="273"/>
      <c r="AZ40" s="273"/>
      <c r="BA40" s="273"/>
      <c r="BB40" s="273"/>
      <c r="BC40" s="273"/>
      <c r="BD40" s="273"/>
      <c r="BE40" s="273"/>
      <c r="BF40" s="273"/>
      <c r="BG40" s="273"/>
      <c r="BH40" s="273"/>
      <c r="BI40" s="273"/>
      <c r="BJ40" s="273"/>
      <c r="BK40" s="273"/>
      <c r="BL40" s="273"/>
      <c r="BM40" s="273"/>
      <c r="BN40" s="273"/>
      <c r="BO40" s="273"/>
      <c r="BP40" s="273"/>
      <c r="BQ40" s="273"/>
      <c r="BR40" s="273"/>
      <c r="BS40" s="273"/>
      <c r="BT40" s="273"/>
      <c r="BU40" s="273"/>
      <c r="BV40" s="273"/>
      <c r="BW40" s="273"/>
      <c r="BX40" s="273"/>
      <c r="BY40" s="273"/>
      <c r="BZ40" s="273"/>
    </row>
    <row r="41" spans="1:78">
      <c r="A41" s="290" t="s">
        <v>320</v>
      </c>
      <c r="B41" s="294">
        <v>607.84</v>
      </c>
      <c r="C41" s="294">
        <v>1399.98</v>
      </c>
      <c r="D41" s="294">
        <v>118.79</v>
      </c>
      <c r="E41" s="295"/>
      <c r="F41" s="294"/>
      <c r="G41" s="295">
        <v>21.82</v>
      </c>
      <c r="H41" s="275"/>
      <c r="I41" s="275"/>
      <c r="J41" s="282">
        <v>57.3</v>
      </c>
      <c r="K41" s="282">
        <v>57.45</v>
      </c>
      <c r="L41" s="282">
        <v>59.48</v>
      </c>
      <c r="M41" s="284">
        <v>0.13831978725794999</v>
      </c>
      <c r="N41" s="284">
        <v>-1.29120624344581E-3</v>
      </c>
      <c r="O41" s="284">
        <v>7.3371283997470102E-2</v>
      </c>
      <c r="P41" s="284"/>
      <c r="Q41" s="284"/>
      <c r="R41" s="284">
        <v>4.7024952015355198E-2</v>
      </c>
      <c r="S41" s="284"/>
      <c r="T41" s="284"/>
      <c r="U41" s="284">
        <v>2.19368646334939E-2</v>
      </c>
      <c r="V41" s="284">
        <v>4.0195735756729497E-3</v>
      </c>
      <c r="W41" s="284">
        <v>8.4774499830451207E-3</v>
      </c>
      <c r="X41" s="274" t="s">
        <v>210</v>
      </c>
      <c r="Y41" s="278">
        <v>0.45881989141368401</v>
      </c>
      <c r="Z41" s="278">
        <v>0.389018632481752</v>
      </c>
      <c r="AA41" s="278">
        <v>0.16516105964449601</v>
      </c>
      <c r="AB41" s="278">
        <v>0.18261137437747901</v>
      </c>
      <c r="AC41" s="278">
        <v>0</v>
      </c>
      <c r="AD41" s="278">
        <v>2.0623099229888999E-2</v>
      </c>
      <c r="AE41" s="278">
        <v>0.105935749035584</v>
      </c>
      <c r="AF41" s="278">
        <v>0.18507909565285</v>
      </c>
      <c r="AG41" s="278">
        <v>0.13272815145390099</v>
      </c>
      <c r="AH41" s="278">
        <v>8.7427839470298696E-2</v>
      </c>
      <c r="AI41" s="278">
        <v>3.5253161076733298E-2</v>
      </c>
      <c r="AJ41" s="278">
        <v>0.52228376118374098</v>
      </c>
      <c r="AK41" s="278">
        <v>0.38851632919467499</v>
      </c>
      <c r="AL41" s="278">
        <v>0.17727913865699499</v>
      </c>
      <c r="AM41" s="278">
        <v>0.18261137437747901</v>
      </c>
      <c r="AN41" s="278">
        <v>0</v>
      </c>
      <c r="AO41" s="278">
        <v>2.1592899481582401E-2</v>
      </c>
      <c r="AP41" s="278">
        <v>0.105935749035584</v>
      </c>
      <c r="AQ41" s="278">
        <v>0.18507909565285</v>
      </c>
      <c r="AR41" s="278">
        <v>0.13563979094539899</v>
      </c>
      <c r="AS41" s="278">
        <v>8.7779262103611699E-2</v>
      </c>
      <c r="AT41" s="278">
        <v>3.5552017986505598E-2</v>
      </c>
      <c r="AU41" s="278">
        <v>2.7260953616658701E-2</v>
      </c>
      <c r="AV41" s="278">
        <v>4.2068399480898002E-4</v>
      </c>
      <c r="AW41" s="278">
        <v>1.8422694186184201</v>
      </c>
      <c r="AX41" s="278">
        <v>4.5165518410375E-2</v>
      </c>
      <c r="AY41" s="273"/>
      <c r="AZ41" s="273"/>
      <c r="BA41" s="273"/>
      <c r="BB41" s="273"/>
      <c r="BC41" s="273"/>
      <c r="BD41" s="273"/>
      <c r="BE41" s="273"/>
      <c r="BF41" s="273"/>
      <c r="BG41" s="273"/>
      <c r="BH41" s="273"/>
      <c r="BI41" s="273"/>
      <c r="BJ41" s="273"/>
      <c r="BK41" s="273"/>
      <c r="BL41" s="273"/>
      <c r="BM41" s="273"/>
      <c r="BN41" s="273"/>
      <c r="BO41" s="273"/>
      <c r="BP41" s="273"/>
      <c r="BQ41" s="273"/>
      <c r="BR41" s="273"/>
      <c r="BS41" s="273"/>
      <c r="BT41" s="273"/>
      <c r="BU41" s="273"/>
      <c r="BV41" s="273"/>
      <c r="BW41" s="273"/>
      <c r="BX41" s="273"/>
      <c r="BY41" s="273"/>
      <c r="BZ41" s="273"/>
    </row>
    <row r="42" spans="1:78">
      <c r="A42" s="290" t="s">
        <v>321</v>
      </c>
      <c r="B42" s="294">
        <v>631.45000000000005</v>
      </c>
      <c r="C42" s="294">
        <v>1385.04</v>
      </c>
      <c r="D42" s="294">
        <v>122.23</v>
      </c>
      <c r="E42" s="295"/>
      <c r="F42" s="294"/>
      <c r="G42" s="295">
        <v>21.2</v>
      </c>
      <c r="H42" s="275"/>
      <c r="I42" s="275"/>
      <c r="J42" s="282">
        <v>58.57</v>
      </c>
      <c r="K42" s="282">
        <v>57.6</v>
      </c>
      <c r="L42" s="282">
        <v>60.03</v>
      </c>
      <c r="M42" s="284">
        <v>3.8842458541721497E-2</v>
      </c>
      <c r="N42" s="284">
        <v>-1.0671581022586E-2</v>
      </c>
      <c r="O42" s="284">
        <v>2.8958666554423699E-2</v>
      </c>
      <c r="P42" s="284"/>
      <c r="Q42" s="284"/>
      <c r="R42" s="284">
        <v>-2.84142988084327E-2</v>
      </c>
      <c r="S42" s="284"/>
      <c r="T42" s="284"/>
      <c r="U42" s="284">
        <v>2.2164048865619599E-2</v>
      </c>
      <c r="V42" s="284">
        <v>2.6109660574411601E-3</v>
      </c>
      <c r="W42" s="284">
        <v>9.2468056489576293E-3</v>
      </c>
      <c r="X42" s="274" t="s">
        <v>210</v>
      </c>
      <c r="Y42" s="278">
        <v>0.47954272966637501</v>
      </c>
      <c r="Z42" s="278">
        <v>0.40658886068908601</v>
      </c>
      <c r="AA42" s="278">
        <v>0.17262064452454601</v>
      </c>
      <c r="AB42" s="278">
        <v>0.19085911176886899</v>
      </c>
      <c r="AC42" s="278">
        <v>0</v>
      </c>
      <c r="AD42" s="278">
        <v>2.1554552197835499E-2</v>
      </c>
      <c r="AE42" s="278">
        <v>0.110720392058967</v>
      </c>
      <c r="AF42" s="278">
        <v>0.19343828895493401</v>
      </c>
      <c r="AG42" s="278">
        <v>0.13872288722196699</v>
      </c>
      <c r="AH42" s="278">
        <v>9.1376563163473701E-2</v>
      </c>
      <c r="AI42" s="278">
        <v>3.68453883723684E-2</v>
      </c>
      <c r="AJ42" s="278">
        <v>0.49816934826242598</v>
      </c>
      <c r="AK42" s="278">
        <v>0.402249914719361</v>
      </c>
      <c r="AL42" s="278">
        <v>0.17761950820974201</v>
      </c>
      <c r="AM42" s="278">
        <v>0.19085911176886899</v>
      </c>
      <c r="AN42" s="278">
        <v>0</v>
      </c>
      <c r="AO42" s="278">
        <v>2.0942094711004298E-2</v>
      </c>
      <c r="AP42" s="278">
        <v>0.110720392058967</v>
      </c>
      <c r="AQ42" s="278">
        <v>0.19343828895493401</v>
      </c>
      <c r="AR42" s="278">
        <v>0.14179754807313499</v>
      </c>
      <c r="AS42" s="278">
        <v>9.1615144268339194E-2</v>
      </c>
      <c r="AT42" s="278">
        <v>3.7186090517708097E-2</v>
      </c>
      <c r="AU42" s="278">
        <v>9.4875745867122704E-2</v>
      </c>
      <c r="AV42" s="278">
        <v>6.0564324839149097E-4</v>
      </c>
      <c r="AW42" s="278">
        <v>1.8645974415444899</v>
      </c>
      <c r="AX42" s="278">
        <v>1.21198466958259E-2</v>
      </c>
      <c r="AY42" s="273"/>
      <c r="AZ42" s="273"/>
      <c r="BA42" s="273"/>
      <c r="BB42" s="273"/>
      <c r="BC42" s="273"/>
      <c r="BD42" s="273"/>
      <c r="BE42" s="273"/>
      <c r="BF42" s="273"/>
      <c r="BG42" s="273"/>
      <c r="BH42" s="273"/>
      <c r="BI42" s="273"/>
      <c r="BJ42" s="273"/>
      <c r="BK42" s="273"/>
      <c r="BL42" s="273"/>
      <c r="BM42" s="273"/>
      <c r="BN42" s="273"/>
      <c r="BO42" s="273"/>
      <c r="BP42" s="273"/>
      <c r="BQ42" s="273"/>
      <c r="BR42" s="273"/>
      <c r="BS42" s="273"/>
      <c r="BT42" s="273"/>
      <c r="BU42" s="273"/>
      <c r="BV42" s="273"/>
      <c r="BW42" s="273"/>
      <c r="BX42" s="273"/>
      <c r="BY42" s="273"/>
      <c r="BZ42" s="273"/>
    </row>
    <row r="43" spans="1:78">
      <c r="A43" s="290" t="s">
        <v>322</v>
      </c>
      <c r="B43" s="294">
        <v>686.08</v>
      </c>
      <c r="C43" s="294">
        <v>1282.3</v>
      </c>
      <c r="D43" s="294">
        <v>118.91</v>
      </c>
      <c r="E43" s="295"/>
      <c r="F43" s="294"/>
      <c r="G43" s="295">
        <v>21.95</v>
      </c>
      <c r="H43" s="275"/>
      <c r="I43" s="275"/>
      <c r="J43" s="282">
        <v>57.02</v>
      </c>
      <c r="K43" s="282">
        <v>57.72</v>
      </c>
      <c r="L43" s="282">
        <v>60.55</v>
      </c>
      <c r="M43" s="284">
        <v>8.6515163512550494E-2</v>
      </c>
      <c r="N43" s="284">
        <v>-7.4178363079766704E-2</v>
      </c>
      <c r="O43" s="284">
        <v>-2.7161907878589599E-2</v>
      </c>
      <c r="P43" s="284"/>
      <c r="Q43" s="284"/>
      <c r="R43" s="284">
        <v>3.5377358490566099E-2</v>
      </c>
      <c r="S43" s="284"/>
      <c r="T43" s="284"/>
      <c r="U43" s="284">
        <v>-2.6464060099026802E-2</v>
      </c>
      <c r="V43" s="284">
        <v>2.0833333333332101E-3</v>
      </c>
      <c r="W43" s="284">
        <v>8.6623354989170398E-3</v>
      </c>
      <c r="X43" s="274" t="s">
        <v>210</v>
      </c>
      <c r="Y43" s="278">
        <v>0.48535471403403002</v>
      </c>
      <c r="Z43" s="278">
        <v>0.411516655348868</v>
      </c>
      <c r="AA43" s="278">
        <v>0.174712780272718</v>
      </c>
      <c r="AB43" s="278">
        <v>0.193172294944009</v>
      </c>
      <c r="AC43" s="278">
        <v>0</v>
      </c>
      <c r="AD43" s="278">
        <v>2.1815790066070501E-2</v>
      </c>
      <c r="AE43" s="278">
        <v>0.11206230623682401</v>
      </c>
      <c r="AF43" s="278">
        <v>0.195782731362171</v>
      </c>
      <c r="AG43" s="278">
        <v>0.14040418734830001</v>
      </c>
      <c r="AH43" s="278">
        <v>9.2484033100606503E-2</v>
      </c>
      <c r="AI43" s="278">
        <v>3.7291948830889703E-2</v>
      </c>
      <c r="AJ43" s="278">
        <v>0.52734525648027097</v>
      </c>
      <c r="AK43" s="278">
        <v>0.380991023475028</v>
      </c>
      <c r="AL43" s="278">
        <v>0.16996724782973799</v>
      </c>
      <c r="AM43" s="278">
        <v>0.193172294944009</v>
      </c>
      <c r="AN43" s="278">
        <v>0</v>
      </c>
      <c r="AO43" s="278">
        <v>2.2587575091992801E-2</v>
      </c>
      <c r="AP43" s="278">
        <v>0.11206230623682401</v>
      </c>
      <c r="AQ43" s="278">
        <v>0.195782731362171</v>
      </c>
      <c r="AR43" s="278">
        <v>0.13668852249615901</v>
      </c>
      <c r="AS43" s="278">
        <v>9.2676708169566094E-2</v>
      </c>
      <c r="AT43" s="278">
        <v>3.76149842030713E-2</v>
      </c>
      <c r="AU43" s="278">
        <v>3.4229445780509703E-2</v>
      </c>
      <c r="AV43" s="278">
        <v>4.5849310276017101E-4</v>
      </c>
      <c r="AW43" s="278">
        <v>1.86888865028883</v>
      </c>
      <c r="AX43" s="278">
        <v>2.3014129745830801E-3</v>
      </c>
      <c r="AY43" s="273"/>
      <c r="AZ43" s="273"/>
      <c r="BA43" s="273"/>
      <c r="BB43" s="273"/>
      <c r="BC43" s="273"/>
      <c r="BD43" s="273"/>
      <c r="BE43" s="273"/>
      <c r="BF43" s="273"/>
      <c r="BG43" s="273"/>
      <c r="BH43" s="273"/>
      <c r="BI43" s="273"/>
      <c r="BJ43" s="273"/>
      <c r="BK43" s="273"/>
      <c r="BL43" s="273"/>
      <c r="BM43" s="273"/>
      <c r="BN43" s="273"/>
      <c r="BO43" s="273"/>
      <c r="BP43" s="273"/>
      <c r="BQ43" s="273"/>
      <c r="BR43" s="273"/>
      <c r="BS43" s="273"/>
      <c r="BT43" s="273"/>
      <c r="BU43" s="273"/>
      <c r="BV43" s="273"/>
      <c r="BW43" s="273"/>
      <c r="BX43" s="273"/>
      <c r="BY43" s="273"/>
      <c r="BZ43" s="273"/>
    </row>
    <row r="44" spans="1:78">
      <c r="A44" s="290" t="s">
        <v>323</v>
      </c>
      <c r="B44" s="294">
        <v>675.16</v>
      </c>
      <c r="C44" s="294">
        <v>1301.31</v>
      </c>
      <c r="D44" s="294">
        <v>124.92</v>
      </c>
      <c r="E44" s="295"/>
      <c r="F44" s="294"/>
      <c r="G44" s="295">
        <v>21.3</v>
      </c>
      <c r="H44" s="275"/>
      <c r="I44" s="275"/>
      <c r="J44" s="282">
        <v>58.46</v>
      </c>
      <c r="K44" s="282">
        <v>58.5</v>
      </c>
      <c r="L44" s="282">
        <v>61.16</v>
      </c>
      <c r="M44" s="284">
        <v>-1.5916511194029901E-2</v>
      </c>
      <c r="N44" s="284">
        <v>1.4824923964750899E-2</v>
      </c>
      <c r="O44" s="284">
        <v>5.0542427045664903E-2</v>
      </c>
      <c r="P44" s="284"/>
      <c r="Q44" s="284"/>
      <c r="R44" s="284">
        <v>-2.96127562642369E-2</v>
      </c>
      <c r="S44" s="284"/>
      <c r="T44" s="284"/>
      <c r="U44" s="284">
        <v>2.5254296737986699E-2</v>
      </c>
      <c r="V44" s="284">
        <v>1.3513513513513599E-2</v>
      </c>
      <c r="W44" s="284">
        <v>1.0074318744838899E-2</v>
      </c>
      <c r="X44" s="274" t="s">
        <v>210</v>
      </c>
      <c r="Y44" s="278">
        <v>0.48647171567018299</v>
      </c>
      <c r="Z44" s="278">
        <v>0.41246372511874502</v>
      </c>
      <c r="AA44" s="278">
        <v>0.17511486653206301</v>
      </c>
      <c r="AB44" s="278">
        <v>0.19361686416992299</v>
      </c>
      <c r="AC44" s="278">
        <v>0</v>
      </c>
      <c r="AD44" s="278">
        <v>2.1865997208379302E-2</v>
      </c>
      <c r="AE44" s="278">
        <v>0.112320207882359</v>
      </c>
      <c r="AF44" s="278">
        <v>0.19623330828032701</v>
      </c>
      <c r="AG44" s="278">
        <v>0.14072731536674901</v>
      </c>
      <c r="AH44" s="278">
        <v>9.2696877054325999E-2</v>
      </c>
      <c r="AI44" s="278">
        <v>3.7377773005776598E-2</v>
      </c>
      <c r="AJ44" s="278">
        <v>0.47872878316213902</v>
      </c>
      <c r="AK44" s="278">
        <v>0.41857846848184799</v>
      </c>
      <c r="AL44" s="278">
        <v>0.183965596898372</v>
      </c>
      <c r="AM44" s="278">
        <v>0.19361686416992299</v>
      </c>
      <c r="AN44" s="278">
        <v>0</v>
      </c>
      <c r="AO44" s="278">
        <v>2.1218484762573101E-2</v>
      </c>
      <c r="AP44" s="278">
        <v>0.112320207882359</v>
      </c>
      <c r="AQ44" s="278">
        <v>0.19623330828032701</v>
      </c>
      <c r="AR44" s="278">
        <v>0.14428128474816099</v>
      </c>
      <c r="AS44" s="278">
        <v>9.3949537555060095E-2</v>
      </c>
      <c r="AT44" s="278">
        <v>3.7754328605008998E-2</v>
      </c>
      <c r="AU44" s="278">
        <v>8.3664659781992903E-2</v>
      </c>
      <c r="AV44" s="278">
        <v>5.8293937951274803E-4</v>
      </c>
      <c r="AW44" s="278">
        <v>1.8806468645457699</v>
      </c>
      <c r="AX44" s="278">
        <v>6.2915542106392096E-3</v>
      </c>
      <c r="AY44" s="273"/>
      <c r="AZ44" s="273"/>
      <c r="BA44" s="273"/>
      <c r="BB44" s="273"/>
      <c r="BC44" s="273"/>
      <c r="BD44" s="273"/>
      <c r="BE44" s="273"/>
      <c r="BF44" s="273"/>
      <c r="BG44" s="273"/>
      <c r="BH44" s="273"/>
      <c r="BI44" s="273"/>
      <c r="BJ44" s="273"/>
      <c r="BK44" s="273"/>
      <c r="BL44" s="273"/>
      <c r="BM44" s="273"/>
      <c r="BN44" s="273"/>
      <c r="BO44" s="273"/>
      <c r="BP44" s="273"/>
      <c r="BQ44" s="273"/>
      <c r="BR44" s="273"/>
      <c r="BS44" s="273"/>
      <c r="BT44" s="273"/>
      <c r="BU44" s="273"/>
      <c r="BV44" s="273"/>
      <c r="BW44" s="273"/>
      <c r="BX44" s="273"/>
      <c r="BY44" s="273"/>
      <c r="BZ44" s="273"/>
    </row>
    <row r="45" spans="1:78">
      <c r="A45" s="290" t="s">
        <v>324</v>
      </c>
      <c r="B45" s="294">
        <v>704.39</v>
      </c>
      <c r="C45" s="294">
        <v>1301.83</v>
      </c>
      <c r="D45" s="294">
        <v>119.52</v>
      </c>
      <c r="E45" s="295"/>
      <c r="F45" s="294"/>
      <c r="G45" s="295">
        <v>21.53</v>
      </c>
      <c r="H45" s="275"/>
      <c r="I45" s="275"/>
      <c r="J45" s="282">
        <v>58.86</v>
      </c>
      <c r="K45" s="282">
        <v>58.71</v>
      </c>
      <c r="L45" s="282">
        <v>61.84</v>
      </c>
      <c r="M45" s="284">
        <v>4.3293441554594497E-2</v>
      </c>
      <c r="N45" s="284">
        <v>3.99597328845536E-4</v>
      </c>
      <c r="O45" s="284">
        <v>-4.3227665706052E-2</v>
      </c>
      <c r="P45" s="284"/>
      <c r="Q45" s="284"/>
      <c r="R45" s="284">
        <v>1.0798122065727601E-2</v>
      </c>
      <c r="S45" s="284"/>
      <c r="T45" s="284"/>
      <c r="U45" s="284">
        <v>6.8422853232978902E-3</v>
      </c>
      <c r="V45" s="284">
        <v>3.5897435897436201E-3</v>
      </c>
      <c r="W45" s="284">
        <v>1.1118378024852899E-2</v>
      </c>
      <c r="X45" s="274" t="s">
        <v>210</v>
      </c>
      <c r="Y45" s="278">
        <v>0.48953237884126399</v>
      </c>
      <c r="Z45" s="278">
        <v>0.41505876300525202</v>
      </c>
      <c r="AA45" s="278">
        <v>0.17621661120793899</v>
      </c>
      <c r="AB45" s="278">
        <v>0.19483501516694199</v>
      </c>
      <c r="AC45" s="278">
        <v>0</v>
      </c>
      <c r="AD45" s="278">
        <v>2.20035683151855E-2</v>
      </c>
      <c r="AE45" s="278">
        <v>0.113026876559201</v>
      </c>
      <c r="AF45" s="278">
        <v>0.19746792077730599</v>
      </c>
      <c r="AG45" s="278">
        <v>0.14161270890029701</v>
      </c>
      <c r="AH45" s="278">
        <v>9.3280084481470293E-2</v>
      </c>
      <c r="AI45" s="278">
        <v>3.7612937290915402E-2</v>
      </c>
      <c r="AJ45" s="278">
        <v>0.51072592027371</v>
      </c>
      <c r="AK45" s="278">
        <v>0.41522461937826299</v>
      </c>
      <c r="AL45" s="278">
        <v>0.16859917844678901</v>
      </c>
      <c r="AM45" s="278">
        <v>0.19483501516694199</v>
      </c>
      <c r="AN45" s="278">
        <v>0</v>
      </c>
      <c r="AO45" s="278">
        <v>2.22411655317345E-2</v>
      </c>
      <c r="AP45" s="278">
        <v>0.113026876559201</v>
      </c>
      <c r="AQ45" s="278">
        <v>0.19746792077730599</v>
      </c>
      <c r="AR45" s="278">
        <v>0.14258166345999801</v>
      </c>
      <c r="AS45" s="278">
        <v>9.3614936066788307E-2</v>
      </c>
      <c r="AT45" s="278">
        <v>3.80311321463409E-2</v>
      </c>
      <c r="AU45" s="278">
        <v>2.9496222805154799E-2</v>
      </c>
      <c r="AV45" s="278">
        <v>4.4986992992204099E-4</v>
      </c>
      <c r="AW45" s="278">
        <v>1.8963484278070699</v>
      </c>
      <c r="AX45" s="278">
        <v>8.3490226460418704E-3</v>
      </c>
      <c r="AY45" s="273"/>
      <c r="AZ45" s="273"/>
      <c r="BA45" s="273"/>
      <c r="BB45" s="273"/>
      <c r="BC45" s="273"/>
      <c r="BD45" s="273"/>
      <c r="BE45" s="273"/>
      <c r="BF45" s="273"/>
      <c r="BG45" s="273"/>
      <c r="BH45" s="273"/>
      <c r="BI45" s="273"/>
      <c r="BJ45" s="273"/>
      <c r="BK45" s="273"/>
      <c r="BL45" s="273"/>
      <c r="BM45" s="273"/>
      <c r="BN45" s="273"/>
      <c r="BO45" s="273"/>
      <c r="BP45" s="273"/>
      <c r="BQ45" s="273"/>
      <c r="BR45" s="273"/>
      <c r="BS45" s="273"/>
      <c r="BT45" s="273"/>
      <c r="BU45" s="273"/>
      <c r="BV45" s="273"/>
      <c r="BW45" s="273"/>
      <c r="BX45" s="273"/>
      <c r="BY45" s="273"/>
      <c r="BZ45" s="273"/>
    </row>
    <row r="46" spans="1:78">
      <c r="A46" s="290" t="s">
        <v>325</v>
      </c>
      <c r="B46" s="294">
        <v>688.12</v>
      </c>
      <c r="C46" s="294">
        <v>1234.3800000000001</v>
      </c>
      <c r="D46" s="294">
        <v>116.69</v>
      </c>
      <c r="E46" s="295"/>
      <c r="F46" s="294"/>
      <c r="G46" s="295">
        <v>21.49</v>
      </c>
      <c r="H46" s="275"/>
      <c r="I46" s="275"/>
      <c r="J46" s="282">
        <v>59.45</v>
      </c>
      <c r="K46" s="282">
        <v>58.86</v>
      </c>
      <c r="L46" s="282">
        <v>62.5</v>
      </c>
      <c r="M46" s="284">
        <v>-2.3097999687672999E-2</v>
      </c>
      <c r="N46" s="284">
        <v>-5.1811680480554199E-2</v>
      </c>
      <c r="O46" s="284">
        <v>-2.3678045515394899E-2</v>
      </c>
      <c r="P46" s="284"/>
      <c r="Q46" s="284"/>
      <c r="R46" s="284">
        <v>-1.8578727357176901E-3</v>
      </c>
      <c r="S46" s="284"/>
      <c r="T46" s="284"/>
      <c r="U46" s="284">
        <v>1.0023785253143101E-2</v>
      </c>
      <c r="V46" s="284">
        <v>2.5549310168624401E-3</v>
      </c>
      <c r="W46" s="284">
        <v>1.0672703751617E-2</v>
      </c>
      <c r="X46" s="274" t="s">
        <v>210</v>
      </c>
      <c r="Y46" s="278">
        <v>0.49361949575818098</v>
      </c>
      <c r="Z46" s="278">
        <v>0.41852409801702101</v>
      </c>
      <c r="AA46" s="278">
        <v>0.17768784768552301</v>
      </c>
      <c r="AB46" s="278">
        <v>0.19646169712081299</v>
      </c>
      <c r="AC46" s="278">
        <v>0</v>
      </c>
      <c r="AD46" s="278">
        <v>2.2187276605342698E-2</v>
      </c>
      <c r="AE46" s="278">
        <v>0.113970540511205</v>
      </c>
      <c r="AF46" s="278">
        <v>0.19911658491974199</v>
      </c>
      <c r="AG46" s="278">
        <v>0.142795036613872</v>
      </c>
      <c r="AH46" s="278">
        <v>9.4058882019230697E-2</v>
      </c>
      <c r="AI46" s="278">
        <v>3.7926968556141402E-2</v>
      </c>
      <c r="AJ46" s="278">
        <v>0.48221787279932898</v>
      </c>
      <c r="AK46" s="278">
        <v>0.39683966117715103</v>
      </c>
      <c r="AL46" s="278">
        <v>0.17348054674049199</v>
      </c>
      <c r="AM46" s="278">
        <v>0.19646169712081299</v>
      </c>
      <c r="AN46" s="278">
        <v>0</v>
      </c>
      <c r="AO46" s="278">
        <v>2.2146055469057801E-2</v>
      </c>
      <c r="AP46" s="278">
        <v>0.113970540511205</v>
      </c>
      <c r="AQ46" s="278">
        <v>0.19911658491974199</v>
      </c>
      <c r="AR46" s="278">
        <v>0.144226383396105</v>
      </c>
      <c r="AS46" s="278">
        <v>9.4299195974313105E-2</v>
      </c>
      <c r="AT46" s="278">
        <v>3.8331751855737999E-2</v>
      </c>
      <c r="AU46" s="278">
        <v>3.4528954064241502E-2</v>
      </c>
      <c r="AV46" s="278">
        <v>4.65592070722018E-4</v>
      </c>
      <c r="AW46" s="278">
        <v>1.8610902899639501</v>
      </c>
      <c r="AX46" s="278">
        <v>-1.8592647493529499E-2</v>
      </c>
      <c r="AY46" s="273"/>
      <c r="AZ46" s="273"/>
      <c r="BA46" s="273"/>
      <c r="BB46" s="273"/>
      <c r="BC46" s="273"/>
      <c r="BD46" s="273"/>
      <c r="BE46" s="273"/>
      <c r="BF46" s="273"/>
      <c r="BG46" s="273"/>
      <c r="BH46" s="273"/>
      <c r="BI46" s="273"/>
      <c r="BJ46" s="273"/>
      <c r="BK46" s="273"/>
      <c r="BL46" s="273"/>
      <c r="BM46" s="273"/>
      <c r="BN46" s="273"/>
      <c r="BO46" s="273"/>
      <c r="BP46" s="273"/>
      <c r="BQ46" s="273"/>
      <c r="BR46" s="273"/>
      <c r="BS46" s="273"/>
      <c r="BT46" s="273"/>
      <c r="BU46" s="273"/>
      <c r="BV46" s="273"/>
      <c r="BW46" s="273"/>
      <c r="BX46" s="273"/>
      <c r="BY46" s="273"/>
      <c r="BZ46" s="273"/>
    </row>
    <row r="47" spans="1:78">
      <c r="A47" s="290" t="s">
        <v>326</v>
      </c>
      <c r="B47" s="294">
        <v>683.68</v>
      </c>
      <c r="C47" s="294">
        <v>1319.15</v>
      </c>
      <c r="D47" s="294">
        <v>127.35</v>
      </c>
      <c r="E47" s="295"/>
      <c r="F47" s="294"/>
      <c r="G47" s="295">
        <v>20.77</v>
      </c>
      <c r="H47" s="275"/>
      <c r="I47" s="275"/>
      <c r="J47" s="282">
        <v>59.31</v>
      </c>
      <c r="K47" s="282">
        <v>60.35</v>
      </c>
      <c r="L47" s="282">
        <v>63.17</v>
      </c>
      <c r="M47" s="284">
        <v>-6.45236295994889E-3</v>
      </c>
      <c r="N47" s="284">
        <v>6.8674152205965705E-2</v>
      </c>
      <c r="O47" s="284">
        <v>9.1353157939840599E-2</v>
      </c>
      <c r="P47" s="284"/>
      <c r="Q47" s="284"/>
      <c r="R47" s="284">
        <v>-3.3503955328059498E-2</v>
      </c>
      <c r="S47" s="284"/>
      <c r="T47" s="284"/>
      <c r="U47" s="284">
        <v>-2.3549201009252E-3</v>
      </c>
      <c r="V47" s="284">
        <v>2.53143051308189E-2</v>
      </c>
      <c r="W47" s="284">
        <v>1.0720000000000099E-2</v>
      </c>
      <c r="X47" s="274" t="s">
        <v>210</v>
      </c>
      <c r="Y47" s="278">
        <v>0.48444180247761498</v>
      </c>
      <c r="Z47" s="278">
        <v>0.41074262699504299</v>
      </c>
      <c r="AA47" s="278">
        <v>0.17438416016962199</v>
      </c>
      <c r="AB47" s="278">
        <v>0.19280895404026499</v>
      </c>
      <c r="AC47" s="278">
        <v>0</v>
      </c>
      <c r="AD47" s="278">
        <v>2.1774756392578198E-2</v>
      </c>
      <c r="AE47" s="278">
        <v>0.11185152642683301</v>
      </c>
      <c r="AF47" s="278">
        <v>0.19541448044621401</v>
      </c>
      <c r="AG47" s="278">
        <v>0.14014009883428499</v>
      </c>
      <c r="AH47" s="278">
        <v>9.2310078382211697E-2</v>
      </c>
      <c r="AI47" s="278">
        <v>3.7221805799278897E-2</v>
      </c>
      <c r="AJ47" s="278">
        <v>0.48131600813505798</v>
      </c>
      <c r="AK47" s="278">
        <v>0.43895002867877903</v>
      </c>
      <c r="AL47" s="278">
        <v>0.19031470389580399</v>
      </c>
      <c r="AM47" s="278">
        <v>0.19280895404026499</v>
      </c>
      <c r="AN47" s="278">
        <v>0</v>
      </c>
      <c r="AO47" s="278">
        <v>2.1045215927121799E-2</v>
      </c>
      <c r="AP47" s="278">
        <v>0.11185152642683301</v>
      </c>
      <c r="AQ47" s="278">
        <v>0.19541448044621401</v>
      </c>
      <c r="AR47" s="278">
        <v>0.139810080098595</v>
      </c>
      <c r="AS47" s="278">
        <v>9.4646843873028796E-2</v>
      </c>
      <c r="AT47" s="278">
        <v>3.7620823557447197E-2</v>
      </c>
      <c r="AU47" s="278">
        <v>3.4061017850615299E-2</v>
      </c>
      <c r="AV47" s="278">
        <v>4.5737060261932702E-4</v>
      </c>
      <c r="AW47" s="278">
        <v>1.90377866507914</v>
      </c>
      <c r="AX47" s="278">
        <v>2.2937293985895599E-2</v>
      </c>
      <c r="AY47" s="273"/>
      <c r="AZ47" s="273"/>
      <c r="BA47" s="273"/>
      <c r="BB47" s="273"/>
      <c r="BC47" s="273"/>
      <c r="BD47" s="273"/>
      <c r="BE47" s="273"/>
      <c r="BF47" s="273"/>
      <c r="BG47" s="273"/>
      <c r="BH47" s="273"/>
      <c r="BI47" s="273"/>
      <c r="BJ47" s="273"/>
      <c r="BK47" s="273"/>
      <c r="BL47" s="273"/>
      <c r="BM47" s="273"/>
      <c r="BN47" s="273"/>
      <c r="BO47" s="273"/>
      <c r="BP47" s="273"/>
      <c r="BQ47" s="273"/>
      <c r="BR47" s="273"/>
      <c r="BS47" s="273"/>
      <c r="BT47" s="273"/>
      <c r="BU47" s="273"/>
      <c r="BV47" s="273"/>
      <c r="BW47" s="273"/>
      <c r="BX47" s="273"/>
      <c r="BY47" s="273"/>
      <c r="BZ47" s="273"/>
    </row>
    <row r="48" spans="1:78">
      <c r="A48" s="290" t="s">
        <v>327</v>
      </c>
      <c r="B48" s="294">
        <v>699.2</v>
      </c>
      <c r="C48" s="294">
        <v>1344.09</v>
      </c>
      <c r="D48" s="294">
        <v>120.86</v>
      </c>
      <c r="E48" s="295"/>
      <c r="F48" s="294"/>
      <c r="G48" s="295">
        <v>21.37</v>
      </c>
      <c r="H48" s="275"/>
      <c r="I48" s="275"/>
      <c r="J48" s="282">
        <v>59.88</v>
      </c>
      <c r="K48" s="282">
        <v>61.8</v>
      </c>
      <c r="L48" s="282">
        <v>63.89</v>
      </c>
      <c r="M48" s="284">
        <v>2.27006786800843E-2</v>
      </c>
      <c r="N48" s="284">
        <v>1.8906113785392101E-2</v>
      </c>
      <c r="O48" s="284">
        <v>-5.0961915979583799E-2</v>
      </c>
      <c r="P48" s="284"/>
      <c r="Q48" s="284"/>
      <c r="R48" s="284">
        <v>2.8887818969668001E-2</v>
      </c>
      <c r="S48" s="284"/>
      <c r="T48" s="284"/>
      <c r="U48" s="284">
        <v>9.6105209914010298E-3</v>
      </c>
      <c r="V48" s="284">
        <v>2.40265120132559E-2</v>
      </c>
      <c r="W48" s="284">
        <v>1.13978154187113E-2</v>
      </c>
      <c r="X48" s="274" t="s">
        <v>210</v>
      </c>
      <c r="Y48" s="278">
        <v>0.49555358652010101</v>
      </c>
      <c r="Z48" s="278">
        <v>0.42016395138296703</v>
      </c>
      <c r="AA48" s="278">
        <v>0.178384060917916</v>
      </c>
      <c r="AB48" s="278">
        <v>0.19723146970219901</v>
      </c>
      <c r="AC48" s="278">
        <v>0</v>
      </c>
      <c r="AD48" s="278">
        <v>2.2274210381426001E-2</v>
      </c>
      <c r="AE48" s="278">
        <v>0.114417097771257</v>
      </c>
      <c r="AF48" s="278">
        <v>0.19989675983331001</v>
      </c>
      <c r="AG48" s="278">
        <v>0.14335453348046001</v>
      </c>
      <c r="AH48" s="278">
        <v>9.4427421787925597E-2</v>
      </c>
      <c r="AI48" s="278">
        <v>3.8075573301582899E-2</v>
      </c>
      <c r="AJ48" s="278">
        <v>0.50680298925645795</v>
      </c>
      <c r="AK48" s="278">
        <v>0.42810761885633403</v>
      </c>
      <c r="AL48" s="278">
        <v>0.16929326739332001</v>
      </c>
      <c r="AM48" s="278">
        <v>0.19723146970219901</v>
      </c>
      <c r="AN48" s="278">
        <v>0</v>
      </c>
      <c r="AO48" s="278">
        <v>2.2917663738616902E-2</v>
      </c>
      <c r="AP48" s="278">
        <v>0.114417097771257</v>
      </c>
      <c r="AQ48" s="278">
        <v>0.19989675983331001</v>
      </c>
      <c r="AR48" s="278">
        <v>0.144732245233686</v>
      </c>
      <c r="AS48" s="278">
        <v>9.6696183371893896E-2</v>
      </c>
      <c r="AT48" s="278">
        <v>3.85095516580359E-2</v>
      </c>
      <c r="AU48" s="278">
        <v>6.1872284717604802E-2</v>
      </c>
      <c r="AV48" s="278">
        <v>5.3543644480984101E-4</v>
      </c>
      <c r="AW48" s="278">
        <v>1.91860484681511</v>
      </c>
      <c r="AX48" s="278">
        <v>7.78776546240434E-3</v>
      </c>
      <c r="AY48" s="273"/>
      <c r="AZ48" s="273"/>
      <c r="BA48" s="273"/>
      <c r="BB48" s="273"/>
      <c r="BC48" s="273"/>
      <c r="BD48" s="273"/>
      <c r="BE48" s="273"/>
      <c r="BF48" s="273"/>
      <c r="BG48" s="273"/>
      <c r="BH48" s="273"/>
      <c r="BI48" s="273"/>
      <c r="BJ48" s="273"/>
      <c r="BK48" s="273"/>
      <c r="BL48" s="273"/>
      <c r="BM48" s="273"/>
      <c r="BN48" s="273"/>
      <c r="BO48" s="273"/>
      <c r="BP48" s="273"/>
      <c r="BQ48" s="273"/>
      <c r="BR48" s="273"/>
      <c r="BS48" s="273"/>
      <c r="BT48" s="273"/>
      <c r="BU48" s="273"/>
      <c r="BV48" s="273"/>
      <c r="BW48" s="273"/>
      <c r="BX48" s="273"/>
      <c r="BY48" s="273"/>
      <c r="BZ48" s="273"/>
    </row>
    <row r="49" spans="1:78">
      <c r="A49" s="290" t="s">
        <v>328</v>
      </c>
      <c r="B49" s="294">
        <v>642.65</v>
      </c>
      <c r="C49" s="294">
        <v>1304.8</v>
      </c>
      <c r="D49" s="294">
        <v>112.87</v>
      </c>
      <c r="E49" s="295"/>
      <c r="F49" s="294"/>
      <c r="G49" s="295">
        <v>22.13</v>
      </c>
      <c r="H49" s="275"/>
      <c r="I49" s="275"/>
      <c r="J49" s="282">
        <v>59.5</v>
      </c>
      <c r="K49" s="282">
        <v>61.86</v>
      </c>
      <c r="L49" s="282">
        <v>64.58</v>
      </c>
      <c r="M49" s="284">
        <v>-8.08781464530893E-2</v>
      </c>
      <c r="N49" s="284">
        <v>-2.9231673474246499E-2</v>
      </c>
      <c r="O49" s="284">
        <v>-6.6109548237630295E-2</v>
      </c>
      <c r="P49" s="284"/>
      <c r="Q49" s="284"/>
      <c r="R49" s="284">
        <v>3.5563874590547301E-2</v>
      </c>
      <c r="S49" s="284"/>
      <c r="T49" s="284"/>
      <c r="U49" s="284">
        <v>-6.3460253841015604E-3</v>
      </c>
      <c r="V49" s="284">
        <v>9.7087378640781097E-4</v>
      </c>
      <c r="W49" s="284">
        <v>1.0799812177179499E-2</v>
      </c>
      <c r="X49" s="274" t="s">
        <v>210</v>
      </c>
      <c r="Y49" s="278">
        <v>0.49941284162597299</v>
      </c>
      <c r="Z49" s="278">
        <v>0.42343608969209501</v>
      </c>
      <c r="AA49" s="278">
        <v>0.17977327414657601</v>
      </c>
      <c r="AB49" s="278">
        <v>0.19876746213004501</v>
      </c>
      <c r="AC49" s="278">
        <v>0</v>
      </c>
      <c r="AD49" s="278">
        <v>2.2447676707736799E-2</v>
      </c>
      <c r="AE49" s="278">
        <v>0.115308151293588</v>
      </c>
      <c r="AF49" s="278">
        <v>0.201453508915587</v>
      </c>
      <c r="AG49" s="278">
        <v>0.14447094496517801</v>
      </c>
      <c r="AH49" s="278">
        <v>9.5162800402029499E-2</v>
      </c>
      <c r="AI49" s="278">
        <v>3.8372096936302197E-2</v>
      </c>
      <c r="AJ49" s="278">
        <v>0.45902125668039401</v>
      </c>
      <c r="AK49" s="278">
        <v>0.41105834418100401</v>
      </c>
      <c r="AL49" s="278">
        <v>0.16788854420754601</v>
      </c>
      <c r="AM49" s="278">
        <v>0.19876746213004501</v>
      </c>
      <c r="AN49" s="278">
        <v>0</v>
      </c>
      <c r="AO49" s="278">
        <v>2.3246003067019901E-2</v>
      </c>
      <c r="AP49" s="278">
        <v>0.115308151293588</v>
      </c>
      <c r="AQ49" s="278">
        <v>0.201453508915587</v>
      </c>
      <c r="AR49" s="278">
        <v>0.14355412868116399</v>
      </c>
      <c r="AS49" s="278">
        <v>9.5255191470380904E-2</v>
      </c>
      <c r="AT49" s="278">
        <v>3.8786508376058799E-2</v>
      </c>
      <c r="AU49" s="278">
        <v>2.8927603571419401E-2</v>
      </c>
      <c r="AV49" s="278">
        <v>4.5603997829156997E-4</v>
      </c>
      <c r="AW49" s="278">
        <v>1.8543390990027899</v>
      </c>
      <c r="AX49" s="278">
        <v>-3.3496083322735203E-2</v>
      </c>
      <c r="AY49" s="273"/>
      <c r="AZ49" s="273"/>
      <c r="BA49" s="273"/>
      <c r="BB49" s="273"/>
      <c r="BC49" s="273"/>
      <c r="BD49" s="273"/>
      <c r="BE49" s="273"/>
      <c r="BF49" s="273"/>
      <c r="BG49" s="273"/>
      <c r="BH49" s="273"/>
      <c r="BI49" s="273"/>
      <c r="BJ49" s="273"/>
      <c r="BK49" s="273"/>
      <c r="BL49" s="273"/>
      <c r="BM49" s="273"/>
      <c r="BN49" s="273"/>
      <c r="BO49" s="273"/>
      <c r="BP49" s="273"/>
      <c r="BQ49" s="273"/>
      <c r="BR49" s="273"/>
      <c r="BS49" s="273"/>
      <c r="BT49" s="273"/>
      <c r="BU49" s="273"/>
      <c r="BV49" s="273"/>
      <c r="BW49" s="273"/>
      <c r="BX49" s="273"/>
      <c r="BY49" s="273"/>
      <c r="BZ49" s="273"/>
    </row>
    <row r="50" spans="1:78">
      <c r="A50" s="290" t="s">
        <v>329</v>
      </c>
      <c r="B50" s="294">
        <v>654.04999999999995</v>
      </c>
      <c r="C50" s="294">
        <v>1349.67</v>
      </c>
      <c r="D50" s="294">
        <v>118.76</v>
      </c>
      <c r="E50" s="295"/>
      <c r="F50" s="294"/>
      <c r="G50" s="295">
        <v>22.76</v>
      </c>
      <c r="H50" s="275"/>
      <c r="I50" s="275"/>
      <c r="J50" s="282">
        <v>59.1</v>
      </c>
      <c r="K50" s="282">
        <v>62.44</v>
      </c>
      <c r="L50" s="282">
        <v>65.38</v>
      </c>
      <c r="M50" s="284">
        <v>1.7739049249202402E-2</v>
      </c>
      <c r="N50" s="284">
        <v>3.4388412017167601E-2</v>
      </c>
      <c r="O50" s="284">
        <v>5.2183928413218797E-2</v>
      </c>
      <c r="P50" s="284"/>
      <c r="Q50" s="284"/>
      <c r="R50" s="284">
        <v>2.8468142792589499E-2</v>
      </c>
      <c r="S50" s="284"/>
      <c r="T50" s="284"/>
      <c r="U50" s="284">
        <v>-6.72268907563023E-3</v>
      </c>
      <c r="V50" s="284">
        <v>9.3760103459423795E-3</v>
      </c>
      <c r="W50" s="284">
        <v>1.23877361412201E-2</v>
      </c>
      <c r="X50" s="274" t="s">
        <v>210</v>
      </c>
      <c r="Y50" s="278">
        <v>0.48268446747042598</v>
      </c>
      <c r="Z50" s="278">
        <v>0.409252639149915</v>
      </c>
      <c r="AA50" s="278">
        <v>0.17375157357656101</v>
      </c>
      <c r="AB50" s="278">
        <v>0.19210953065668901</v>
      </c>
      <c r="AC50" s="278">
        <v>0</v>
      </c>
      <c r="AD50" s="278">
        <v>2.1695767458332599E-2</v>
      </c>
      <c r="AE50" s="278">
        <v>0.111445779850068</v>
      </c>
      <c r="AF50" s="278">
        <v>0.194705605395293</v>
      </c>
      <c r="AG50" s="278">
        <v>0.13963173415491001</v>
      </c>
      <c r="AH50" s="278">
        <v>9.19752193105383E-2</v>
      </c>
      <c r="AI50" s="278">
        <v>3.70867819800558E-2</v>
      </c>
      <c r="AJ50" s="278">
        <v>0.49124683101070898</v>
      </c>
      <c r="AK50" s="278">
        <v>0.42332618752411599</v>
      </c>
      <c r="AL50" s="278">
        <v>0.182818613253765</v>
      </c>
      <c r="AM50" s="278">
        <v>0.19210953065668901</v>
      </c>
      <c r="AN50" s="278">
        <v>0</v>
      </c>
      <c r="AO50" s="278">
        <v>2.2313405664331199E-2</v>
      </c>
      <c r="AP50" s="278">
        <v>0.111445779850068</v>
      </c>
      <c r="AQ50" s="278">
        <v>0.194705605395293</v>
      </c>
      <c r="AR50" s="278">
        <v>0.13869303342109501</v>
      </c>
      <c r="AS50" s="278">
        <v>9.2837579918364194E-2</v>
      </c>
      <c r="AT50" s="278">
        <v>3.7546203249551602E-2</v>
      </c>
      <c r="AU50" s="278">
        <v>5.9052480318092897E-2</v>
      </c>
      <c r="AV50" s="278">
        <v>5.1849902059579E-4</v>
      </c>
      <c r="AW50" s="278">
        <v>1.88704276994398</v>
      </c>
      <c r="AX50" s="278">
        <v>1.7636294763336401E-2</v>
      </c>
      <c r="AY50" s="273"/>
      <c r="AZ50" s="273"/>
      <c r="BA50" s="273"/>
      <c r="BB50" s="273"/>
      <c r="BC50" s="273"/>
      <c r="BD50" s="273"/>
      <c r="BE50" s="273"/>
      <c r="BF50" s="273"/>
      <c r="BG50" s="273"/>
      <c r="BH50" s="273"/>
      <c r="BI50" s="273"/>
      <c r="BJ50" s="273"/>
      <c r="BK50" s="273"/>
      <c r="BL50" s="273"/>
      <c r="BM50" s="273"/>
      <c r="BN50" s="273"/>
      <c r="BO50" s="273"/>
      <c r="BP50" s="273"/>
      <c r="BQ50" s="273"/>
      <c r="BR50" s="273"/>
      <c r="BS50" s="273"/>
      <c r="BT50" s="273"/>
      <c r="BU50" s="273"/>
      <c r="BV50" s="273"/>
      <c r="BW50" s="273"/>
      <c r="BX50" s="273"/>
      <c r="BY50" s="273"/>
      <c r="BZ50" s="273"/>
    </row>
    <row r="51" spans="1:78">
      <c r="A51" s="290" t="s">
        <v>330</v>
      </c>
      <c r="B51" s="294">
        <v>686.15</v>
      </c>
      <c r="C51" s="294">
        <v>1342.28</v>
      </c>
      <c r="D51" s="294">
        <v>112.53</v>
      </c>
      <c r="E51" s="295"/>
      <c r="F51" s="294"/>
      <c r="G51" s="295">
        <v>24.28</v>
      </c>
      <c r="H51" s="275"/>
      <c r="I51" s="275"/>
      <c r="J51" s="282">
        <v>58.77</v>
      </c>
      <c r="K51" s="282">
        <v>63.33</v>
      </c>
      <c r="L51" s="282">
        <v>66.209999999999994</v>
      </c>
      <c r="M51" s="284">
        <v>4.9078816604235298E-2</v>
      </c>
      <c r="N51" s="284">
        <v>-5.4754125082427897E-3</v>
      </c>
      <c r="O51" s="284">
        <v>-5.2458740316604899E-2</v>
      </c>
      <c r="P51" s="284"/>
      <c r="Q51" s="284"/>
      <c r="R51" s="284">
        <v>6.6783831282952497E-2</v>
      </c>
      <c r="S51" s="284"/>
      <c r="T51" s="284"/>
      <c r="U51" s="284">
        <v>-5.5837563451775997E-3</v>
      </c>
      <c r="V51" s="284">
        <v>1.42536835361948E-2</v>
      </c>
      <c r="W51" s="284">
        <v>1.2695013765677599E-2</v>
      </c>
      <c r="X51" s="274" t="s">
        <v>210</v>
      </c>
      <c r="Y51" s="278">
        <v>0.49119723301641799</v>
      </c>
      <c r="Z51" s="278">
        <v>0.41647033932663702</v>
      </c>
      <c r="AA51" s="278">
        <v>0.17681590754375101</v>
      </c>
      <c r="AB51" s="278">
        <v>0.19549763096619599</v>
      </c>
      <c r="AC51" s="278">
        <v>0</v>
      </c>
      <c r="AD51" s="278">
        <v>2.2078400408344599E-2</v>
      </c>
      <c r="AE51" s="278">
        <v>0.113411270473633</v>
      </c>
      <c r="AF51" s="278">
        <v>0.198139490844118</v>
      </c>
      <c r="AG51" s="278">
        <v>0.14209432057678201</v>
      </c>
      <c r="AH51" s="278">
        <v>9.3597321389221402E-2</v>
      </c>
      <c r="AI51" s="278">
        <v>3.77408553988796E-2</v>
      </c>
      <c r="AJ51" s="278">
        <v>0.51530461193213895</v>
      </c>
      <c r="AK51" s="278">
        <v>0.414189992421375</v>
      </c>
      <c r="AL51" s="278">
        <v>0.16754036776606901</v>
      </c>
      <c r="AM51" s="278">
        <v>0.19549763096619599</v>
      </c>
      <c r="AN51" s="278">
        <v>0</v>
      </c>
      <c r="AO51" s="278">
        <v>2.3552880576212899E-2</v>
      </c>
      <c r="AP51" s="278">
        <v>0.113411270473633</v>
      </c>
      <c r="AQ51" s="278">
        <v>0.198139490844118</v>
      </c>
      <c r="AR51" s="278">
        <v>0.14130090051264699</v>
      </c>
      <c r="AS51" s="278">
        <v>9.4931427988138903E-2</v>
      </c>
      <c r="AT51" s="278">
        <v>3.8219976077696803E-2</v>
      </c>
      <c r="AU51" s="278">
        <v>2.6286314315540099E-2</v>
      </c>
      <c r="AV51" s="278">
        <v>4.43124339777646E-4</v>
      </c>
      <c r="AW51" s="278">
        <v>1.90208854955823</v>
      </c>
      <c r="AX51" s="278">
        <v>7.9732054057748396E-3</v>
      </c>
      <c r="AY51" s="273"/>
      <c r="AZ51" s="273"/>
      <c r="BA51" s="273"/>
      <c r="BB51" s="273"/>
      <c r="BC51" s="273"/>
      <c r="BD51" s="273"/>
      <c r="BE51" s="273"/>
      <c r="BF51" s="273"/>
      <c r="BG51" s="273"/>
      <c r="BH51" s="273"/>
      <c r="BI51" s="273"/>
      <c r="BJ51" s="273"/>
      <c r="BK51" s="273"/>
      <c r="BL51" s="273"/>
      <c r="BM51" s="273"/>
      <c r="BN51" s="273"/>
      <c r="BO51" s="273"/>
      <c r="BP51" s="273"/>
      <c r="BQ51" s="273"/>
      <c r="BR51" s="273"/>
      <c r="BS51" s="273"/>
      <c r="BT51" s="273"/>
      <c r="BU51" s="273"/>
      <c r="BV51" s="273"/>
      <c r="BW51" s="273"/>
      <c r="BX51" s="273"/>
      <c r="BY51" s="273"/>
      <c r="BZ51" s="273"/>
    </row>
    <row r="52" spans="1:78">
      <c r="A52" s="290" t="s">
        <v>331</v>
      </c>
      <c r="B52" s="294">
        <v>650.6</v>
      </c>
      <c r="C52" s="294">
        <v>1486.45</v>
      </c>
      <c r="D52" s="294">
        <v>134.97999999999999</v>
      </c>
      <c r="E52" s="295"/>
      <c r="F52" s="294"/>
      <c r="G52" s="295">
        <v>24.22</v>
      </c>
      <c r="H52" s="275"/>
      <c r="I52" s="275"/>
      <c r="J52" s="282">
        <v>58.72</v>
      </c>
      <c r="K52" s="282">
        <v>62.99</v>
      </c>
      <c r="L52" s="282">
        <v>66.95</v>
      </c>
      <c r="M52" s="284">
        <v>-5.1810828536034401E-2</v>
      </c>
      <c r="N52" s="284">
        <v>0.10740680036952099</v>
      </c>
      <c r="O52" s="284">
        <v>0.19950235492757501</v>
      </c>
      <c r="P52" s="284"/>
      <c r="Q52" s="284"/>
      <c r="R52" s="284">
        <v>-2.47116968698524E-3</v>
      </c>
      <c r="S52" s="284"/>
      <c r="T52" s="284"/>
      <c r="U52" s="284">
        <v>-8.5077420452617204E-4</v>
      </c>
      <c r="V52" s="284">
        <v>-5.3687036159797401E-3</v>
      </c>
      <c r="W52" s="284">
        <v>1.117655943211E-2</v>
      </c>
      <c r="X52" s="274" t="s">
        <v>210</v>
      </c>
      <c r="Y52" s="278">
        <v>0.49511364945000602</v>
      </c>
      <c r="Z52" s="278">
        <v>0.41979094288750102</v>
      </c>
      <c r="AA52" s="278">
        <v>0.178225697093606</v>
      </c>
      <c r="AB52" s="278">
        <v>0.19705637373423199</v>
      </c>
      <c r="AC52" s="278">
        <v>0</v>
      </c>
      <c r="AD52" s="278">
        <v>2.2254436029831199E-2</v>
      </c>
      <c r="AE52" s="278">
        <v>0.11431552182844899</v>
      </c>
      <c r="AF52" s="278">
        <v>0.19971929770361399</v>
      </c>
      <c r="AG52" s="278">
        <v>0.143227267781734</v>
      </c>
      <c r="AH52" s="278">
        <v>9.4343592058087997E-2</v>
      </c>
      <c r="AI52" s="278">
        <v>3.80417709911645E-2</v>
      </c>
      <c r="AJ52" s="278">
        <v>0.469461401052502</v>
      </c>
      <c r="AK52" s="278">
        <v>0.46487934488715099</v>
      </c>
      <c r="AL52" s="278">
        <v>0.21378214337238899</v>
      </c>
      <c r="AM52" s="278">
        <v>0.19705637373423199</v>
      </c>
      <c r="AN52" s="278">
        <v>0</v>
      </c>
      <c r="AO52" s="278">
        <v>2.21994415421134E-2</v>
      </c>
      <c r="AP52" s="278">
        <v>0.11431552182844899</v>
      </c>
      <c r="AQ52" s="278">
        <v>0.19971929770361399</v>
      </c>
      <c r="AR52" s="278">
        <v>0.14310541371692101</v>
      </c>
      <c r="AS52" s="278">
        <v>9.3837089274261307E-2</v>
      </c>
      <c r="AT52" s="278">
        <v>3.8466947105550001E-2</v>
      </c>
      <c r="AU52" s="278">
        <v>4.4510896090194603E-2</v>
      </c>
      <c r="AV52" s="278">
        <v>4.9169495013713204E-4</v>
      </c>
      <c r="AW52" s="278">
        <v>1.9568229742171801</v>
      </c>
      <c r="AX52" s="278">
        <v>2.8775960336688399E-2</v>
      </c>
      <c r="AY52" s="273"/>
      <c r="AZ52" s="273"/>
      <c r="BA52" s="273"/>
      <c r="BB52" s="273"/>
      <c r="BC52" s="273"/>
      <c r="BD52" s="273"/>
      <c r="BE52" s="273"/>
      <c r="BF52" s="273"/>
      <c r="BG52" s="273"/>
      <c r="BH52" s="273"/>
      <c r="BI52" s="273"/>
      <c r="BJ52" s="273"/>
      <c r="BK52" s="273"/>
      <c r="BL52" s="273"/>
      <c r="BM52" s="273"/>
      <c r="BN52" s="273"/>
      <c r="BO52" s="273"/>
      <c r="BP52" s="273"/>
      <c r="BQ52" s="273"/>
      <c r="BR52" s="273"/>
      <c r="BS52" s="273"/>
      <c r="BT52" s="273"/>
      <c r="BU52" s="273"/>
      <c r="BV52" s="273"/>
      <c r="BW52" s="273"/>
      <c r="BX52" s="273"/>
      <c r="BY52" s="273"/>
      <c r="BZ52" s="273"/>
    </row>
    <row r="53" spans="1:78">
      <c r="A53" s="290" t="s">
        <v>332</v>
      </c>
      <c r="B53" s="294">
        <v>648.01</v>
      </c>
      <c r="C53" s="294">
        <v>1443.17</v>
      </c>
      <c r="D53" s="294">
        <v>145.02000000000001</v>
      </c>
      <c r="E53" s="295"/>
      <c r="F53" s="294"/>
      <c r="G53" s="295">
        <v>26.56</v>
      </c>
      <c r="H53" s="275"/>
      <c r="I53" s="275"/>
      <c r="J53" s="282">
        <v>59.35</v>
      </c>
      <c r="K53" s="282">
        <v>63.77</v>
      </c>
      <c r="L53" s="282">
        <v>67.849999999999994</v>
      </c>
      <c r="M53" s="284">
        <v>-3.9809406701506499E-3</v>
      </c>
      <c r="N53" s="284">
        <v>-2.9116351037707301E-2</v>
      </c>
      <c r="O53" s="284">
        <v>7.43813898355314E-2</v>
      </c>
      <c r="P53" s="284"/>
      <c r="Q53" s="284"/>
      <c r="R53" s="284">
        <v>9.6614368290668801E-2</v>
      </c>
      <c r="S53" s="284"/>
      <c r="T53" s="284"/>
      <c r="U53" s="284">
        <v>1.0728882833787499E-2</v>
      </c>
      <c r="V53" s="284">
        <v>1.2382917923479999E-2</v>
      </c>
      <c r="W53" s="284">
        <v>1.3442867811799699E-2</v>
      </c>
      <c r="X53" s="274" t="s">
        <v>210</v>
      </c>
      <c r="Y53" s="278">
        <v>0.50936102018873297</v>
      </c>
      <c r="Z53" s="278">
        <v>0.43187083040973201</v>
      </c>
      <c r="AA53" s="278">
        <v>0.18335431268415001</v>
      </c>
      <c r="AB53" s="278">
        <v>0.20272686012890001</v>
      </c>
      <c r="AC53" s="278">
        <v>0</v>
      </c>
      <c r="AD53" s="278">
        <v>2.2894828798341E-2</v>
      </c>
      <c r="AE53" s="278">
        <v>0.117605060750453</v>
      </c>
      <c r="AF53" s="278">
        <v>0.20546641229280399</v>
      </c>
      <c r="AG53" s="278">
        <v>0.147348769958554</v>
      </c>
      <c r="AH53" s="278">
        <v>9.7058419521172307E-2</v>
      </c>
      <c r="AI53" s="278">
        <v>3.9136459484343702E-2</v>
      </c>
      <c r="AJ53" s="278">
        <v>0.50733328418767398</v>
      </c>
      <c r="AK53" s="278">
        <v>0.419296327708576</v>
      </c>
      <c r="AL53" s="278">
        <v>0.19699246129393599</v>
      </c>
      <c r="AM53" s="278">
        <v>0.20272686012890001</v>
      </c>
      <c r="AN53" s="278">
        <v>0</v>
      </c>
      <c r="AO53" s="278">
        <v>2.5106798219815801E-2</v>
      </c>
      <c r="AP53" s="278">
        <v>0.117605060750453</v>
      </c>
      <c r="AQ53" s="278">
        <v>0.20546641229280399</v>
      </c>
      <c r="AR53" s="278">
        <v>0.148929657647142</v>
      </c>
      <c r="AS53" s="278">
        <v>9.8260285963885599E-2</v>
      </c>
      <c r="AT53" s="278">
        <v>3.9662565735813497E-2</v>
      </c>
      <c r="AU53" s="278">
        <v>0.12687269033131501</v>
      </c>
      <c r="AV53" s="278">
        <v>7.0854632067172496E-4</v>
      </c>
      <c r="AW53" s="278">
        <v>1.9613797139289999</v>
      </c>
      <c r="AX53" s="278">
        <v>2.3286417687526902E-3</v>
      </c>
      <c r="AY53" s="273"/>
      <c r="AZ53" s="273"/>
      <c r="BA53" s="273"/>
      <c r="BB53" s="273"/>
      <c r="BC53" s="273"/>
      <c r="BD53" s="273"/>
      <c r="BE53" s="273"/>
      <c r="BF53" s="273"/>
      <c r="BG53" s="273"/>
      <c r="BH53" s="273"/>
      <c r="BI53" s="273"/>
      <c r="BJ53" s="273"/>
      <c r="BK53" s="273"/>
      <c r="BL53" s="273"/>
      <c r="BM53" s="273"/>
      <c r="BN53" s="273"/>
      <c r="BO53" s="273"/>
      <c r="BP53" s="273"/>
      <c r="BQ53" s="273"/>
      <c r="BR53" s="273"/>
      <c r="BS53" s="273"/>
      <c r="BT53" s="273"/>
      <c r="BU53" s="273"/>
      <c r="BV53" s="273"/>
      <c r="BW53" s="273"/>
      <c r="BX53" s="273"/>
      <c r="BY53" s="273"/>
      <c r="BZ53" s="273"/>
    </row>
    <row r="54" spans="1:78">
      <c r="A54" s="290" t="s">
        <v>333</v>
      </c>
      <c r="B54" s="294">
        <v>676.97</v>
      </c>
      <c r="C54" s="294">
        <v>1519.58</v>
      </c>
      <c r="D54" s="294">
        <v>177.55</v>
      </c>
      <c r="E54" s="295"/>
      <c r="F54" s="294"/>
      <c r="G54" s="295">
        <v>28.48</v>
      </c>
      <c r="H54" s="275"/>
      <c r="I54" s="275"/>
      <c r="J54" s="282">
        <v>60.56</v>
      </c>
      <c r="K54" s="282">
        <v>65.03</v>
      </c>
      <c r="L54" s="282">
        <v>68.83</v>
      </c>
      <c r="M54" s="284">
        <v>4.4690668353883502E-2</v>
      </c>
      <c r="N54" s="284">
        <v>5.2945945384119703E-2</v>
      </c>
      <c r="O54" s="284">
        <v>0.22431388773962199</v>
      </c>
      <c r="P54" s="284"/>
      <c r="Q54" s="284"/>
      <c r="R54" s="284">
        <v>7.2289156626505993E-2</v>
      </c>
      <c r="S54" s="284"/>
      <c r="T54" s="284"/>
      <c r="U54" s="284">
        <v>2.03875315922495E-2</v>
      </c>
      <c r="V54" s="284">
        <v>1.9758507135016399E-2</v>
      </c>
      <c r="W54" s="284">
        <v>1.44436256448048E-2</v>
      </c>
      <c r="X54" s="274" t="s">
        <v>210</v>
      </c>
      <c r="Y54" s="278">
        <v>0.51054713953571895</v>
      </c>
      <c r="Z54" s="278">
        <v>0.43287650286412999</v>
      </c>
      <c r="AA54" s="278">
        <v>0.183781279195147</v>
      </c>
      <c r="AB54" s="278">
        <v>0.20319893836304401</v>
      </c>
      <c r="AC54" s="278">
        <v>0</v>
      </c>
      <c r="AD54" s="278">
        <v>2.2948142652969301E-2</v>
      </c>
      <c r="AE54" s="278">
        <v>0.117878920807133</v>
      </c>
      <c r="AF54" s="278">
        <v>0.20594486996254499</v>
      </c>
      <c r="AG54" s="278">
        <v>0.147691892458854</v>
      </c>
      <c r="AH54" s="278">
        <v>9.7284433810878396E-2</v>
      </c>
      <c r="AI54" s="278">
        <v>3.9227594278579997E-2</v>
      </c>
      <c r="AJ54" s="278">
        <v>0.533363832427734</v>
      </c>
      <c r="AK54" s="278">
        <v>0.45579555854284298</v>
      </c>
      <c r="AL54" s="278">
        <v>0.22500597242517201</v>
      </c>
      <c r="AM54" s="278">
        <v>0.20319893836304401</v>
      </c>
      <c r="AN54" s="278">
        <v>0</v>
      </c>
      <c r="AO54" s="278">
        <v>2.4607044531497198E-2</v>
      </c>
      <c r="AP54" s="278">
        <v>0.117878920807133</v>
      </c>
      <c r="AQ54" s="278">
        <v>0.20594486996254499</v>
      </c>
      <c r="AR54" s="278">
        <v>0.150702965582278</v>
      </c>
      <c r="AS54" s="278">
        <v>9.9206628990456694E-2</v>
      </c>
      <c r="AT54" s="278">
        <v>3.9794182965286098E-2</v>
      </c>
      <c r="AU54" s="278">
        <v>3.6036852928327902E-2</v>
      </c>
      <c r="AV54" s="278">
        <v>4.8236807510661998E-4</v>
      </c>
      <c r="AW54" s="278">
        <v>2.0554989145979898</v>
      </c>
      <c r="AX54" s="278">
        <v>4.79862211282132E-2</v>
      </c>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row>
    <row r="55" spans="1:78">
      <c r="A55" s="290" t="s">
        <v>334</v>
      </c>
      <c r="B55" s="294">
        <v>698.44</v>
      </c>
      <c r="C55" s="294">
        <v>1568.7</v>
      </c>
      <c r="D55" s="294">
        <v>190.39</v>
      </c>
      <c r="E55" s="295"/>
      <c r="F55" s="294"/>
      <c r="G55" s="295">
        <v>28.1</v>
      </c>
      <c r="H55" s="275"/>
      <c r="I55" s="275"/>
      <c r="J55" s="282">
        <v>60.04</v>
      </c>
      <c r="K55" s="282">
        <v>66.23</v>
      </c>
      <c r="L55" s="282">
        <v>69.75</v>
      </c>
      <c r="M55" s="284">
        <v>3.1714847039012103E-2</v>
      </c>
      <c r="N55" s="284">
        <v>3.2324721304571001E-2</v>
      </c>
      <c r="O55" s="284">
        <v>7.2317656998028598E-2</v>
      </c>
      <c r="P55" s="284"/>
      <c r="Q55" s="284"/>
      <c r="R55" s="284">
        <v>-1.33426966292135E-2</v>
      </c>
      <c r="S55" s="284"/>
      <c r="T55" s="284"/>
      <c r="U55" s="284">
        <v>-8.5865257595772997E-3</v>
      </c>
      <c r="V55" s="284">
        <v>1.8453021682300501E-2</v>
      </c>
      <c r="W55" s="284">
        <v>1.33662647101556E-2</v>
      </c>
      <c r="X55" s="274" t="s">
        <v>210</v>
      </c>
      <c r="Y55" s="278">
        <v>0.53504636746985601</v>
      </c>
      <c r="Z55" s="278">
        <v>0.45364861045177601</v>
      </c>
      <c r="AA55" s="278">
        <v>0.19260024829783201</v>
      </c>
      <c r="AB55" s="278">
        <v>0.212949687552352</v>
      </c>
      <c r="AC55" s="278">
        <v>0</v>
      </c>
      <c r="AD55" s="278">
        <v>2.4049337300796499E-2</v>
      </c>
      <c r="AE55" s="278">
        <v>0.123535484767339</v>
      </c>
      <c r="AF55" s="278">
        <v>0.215827386032789</v>
      </c>
      <c r="AG55" s="278">
        <v>0.15477906826922899</v>
      </c>
      <c r="AH55" s="278">
        <v>0.10195274616406</v>
      </c>
      <c r="AI55" s="278">
        <v>4.1109978291959802E-2</v>
      </c>
      <c r="AJ55" s="278">
        <v>0.55201528117294196</v>
      </c>
      <c r="AK55" s="278">
        <v>0.46831267535483601</v>
      </c>
      <c r="AL55" s="278">
        <v>0.20652864699196899</v>
      </c>
      <c r="AM55" s="278">
        <v>0.212949687552352</v>
      </c>
      <c r="AN55" s="278">
        <v>0</v>
      </c>
      <c r="AO55" s="278">
        <v>2.3728454289058301E-2</v>
      </c>
      <c r="AP55" s="278">
        <v>0.123535484767339</v>
      </c>
      <c r="AQ55" s="278">
        <v>0.215827386032789</v>
      </c>
      <c r="AR55" s="278">
        <v>0.15345005381249099</v>
      </c>
      <c r="AS55" s="278">
        <v>0.103834082399596</v>
      </c>
      <c r="AT55" s="278">
        <v>4.1659465144038899E-2</v>
      </c>
      <c r="AU55" s="278">
        <v>7.0220758898216204E-2</v>
      </c>
      <c r="AV55" s="278">
        <v>5.8665168016513796E-4</v>
      </c>
      <c r="AW55" s="278">
        <v>2.1018412175174102</v>
      </c>
      <c r="AX55" s="278">
        <v>2.25455253662761E-2</v>
      </c>
      <c r="AY55" s="273"/>
      <c r="AZ55" s="273"/>
      <c r="BA55" s="273"/>
      <c r="BB55" s="273"/>
      <c r="BC55" s="273"/>
      <c r="BD55" s="273"/>
      <c r="BE55" s="273"/>
      <c r="BF55" s="273"/>
      <c r="BG55" s="273"/>
      <c r="BH55" s="273"/>
      <c r="BI55" s="273"/>
      <c r="BJ55" s="273"/>
      <c r="BK55" s="273"/>
      <c r="BL55" s="273"/>
      <c r="BM55" s="273"/>
      <c r="BN55" s="273"/>
      <c r="BO55" s="273"/>
      <c r="BP55" s="273"/>
      <c r="BQ55" s="273"/>
      <c r="BR55" s="273"/>
      <c r="BS55" s="273"/>
      <c r="BT55" s="273"/>
      <c r="BU55" s="273"/>
      <c r="BV55" s="273"/>
      <c r="BW55" s="273"/>
      <c r="BX55" s="273"/>
      <c r="BY55" s="273"/>
      <c r="BZ55" s="273"/>
    </row>
    <row r="56" spans="1:78">
      <c r="A56" s="290" t="s">
        <v>335</v>
      </c>
      <c r="B56" s="294">
        <v>702.05</v>
      </c>
      <c r="C56" s="294">
        <v>1541.59</v>
      </c>
      <c r="D56" s="294">
        <v>166.25</v>
      </c>
      <c r="E56" s="295"/>
      <c r="F56" s="294"/>
      <c r="G56" s="295">
        <v>30.44</v>
      </c>
      <c r="H56" s="275"/>
      <c r="I56" s="275"/>
      <c r="J56" s="282">
        <v>61.56</v>
      </c>
      <c r="K56" s="282">
        <v>68.09</v>
      </c>
      <c r="L56" s="282">
        <v>70.790000000000006</v>
      </c>
      <c r="M56" s="284">
        <v>5.1686615886832304E-3</v>
      </c>
      <c r="N56" s="284">
        <v>-1.7281825715560702E-2</v>
      </c>
      <c r="O56" s="284">
        <v>-0.126792373549031</v>
      </c>
      <c r="P56" s="284"/>
      <c r="Q56" s="284"/>
      <c r="R56" s="284">
        <v>8.3274021352313099E-2</v>
      </c>
      <c r="S56" s="284"/>
      <c r="T56" s="284"/>
      <c r="U56" s="284">
        <v>2.5316455696202701E-2</v>
      </c>
      <c r="V56" s="284">
        <v>2.8083949871659401E-2</v>
      </c>
      <c r="W56" s="284">
        <v>1.49103942652331E-2</v>
      </c>
      <c r="X56" s="274" t="s">
        <v>210</v>
      </c>
      <c r="Y56" s="278">
        <v>0.54710926891978195</v>
      </c>
      <c r="Z56" s="278">
        <v>0.46387635670609301</v>
      </c>
      <c r="AA56" s="278">
        <v>0.19694252208138099</v>
      </c>
      <c r="AB56" s="278">
        <v>0.21775075013480399</v>
      </c>
      <c r="AC56" s="278">
        <v>0</v>
      </c>
      <c r="AD56" s="278">
        <v>2.4591542244953701E-2</v>
      </c>
      <c r="AE56" s="278">
        <v>0.126320657172796</v>
      </c>
      <c r="AF56" s="278">
        <v>0.22069332783932799</v>
      </c>
      <c r="AG56" s="278">
        <v>0.15826864367906099</v>
      </c>
      <c r="AH56" s="278">
        <v>0.104251324388864</v>
      </c>
      <c r="AI56" s="278">
        <v>4.2036824350348202E-2</v>
      </c>
      <c r="AJ56" s="278">
        <v>0.54993709158285997</v>
      </c>
      <c r="AK56" s="278">
        <v>0.45585972635592897</v>
      </c>
      <c r="AL56" s="278">
        <v>0.171971712253951</v>
      </c>
      <c r="AM56" s="278">
        <v>0.21775075013480399</v>
      </c>
      <c r="AN56" s="278">
        <v>0</v>
      </c>
      <c r="AO56" s="278">
        <v>2.6639378858946301E-2</v>
      </c>
      <c r="AP56" s="278">
        <v>0.126320657172796</v>
      </c>
      <c r="AQ56" s="278">
        <v>0.22069332783932799</v>
      </c>
      <c r="AR56" s="278">
        <v>0.16227544478486</v>
      </c>
      <c r="AS56" s="278">
        <v>0.107179113357055</v>
      </c>
      <c r="AT56" s="278">
        <v>4.26636099750703E-2</v>
      </c>
      <c r="AU56" s="278">
        <v>3.78569116249819E-2</v>
      </c>
      <c r="AV56" s="278">
        <v>5.1501052256593702E-4</v>
      </c>
      <c r="AW56" s="278">
        <v>2.0812908123156002</v>
      </c>
      <c r="AX56" s="278">
        <v>-9.7773347627492201E-3</v>
      </c>
      <c r="AY56" s="273"/>
      <c r="AZ56" s="273"/>
      <c r="BA56" s="273"/>
      <c r="BB56" s="273"/>
      <c r="BC56" s="273"/>
      <c r="BD56" s="273"/>
      <c r="BE56" s="273"/>
      <c r="BF56" s="273"/>
      <c r="BG56" s="273"/>
      <c r="BH56" s="273"/>
      <c r="BI56" s="273"/>
      <c r="BJ56" s="273"/>
      <c r="BK56" s="273"/>
      <c r="BL56" s="273"/>
      <c r="BM56" s="273"/>
      <c r="BN56" s="273"/>
      <c r="BO56" s="273"/>
      <c r="BP56" s="273"/>
      <c r="BQ56" s="273"/>
      <c r="BR56" s="273"/>
      <c r="BS56" s="273"/>
      <c r="BT56" s="273"/>
      <c r="BU56" s="273"/>
      <c r="BV56" s="273"/>
      <c r="BW56" s="273"/>
      <c r="BX56" s="273"/>
      <c r="BY56" s="273"/>
      <c r="BZ56" s="273"/>
    </row>
    <row r="57" spans="1:78">
      <c r="A57" s="290" t="s">
        <v>336</v>
      </c>
      <c r="B57" s="294">
        <v>763.47</v>
      </c>
      <c r="C57" s="294">
        <v>1713.57</v>
      </c>
      <c r="D57" s="294">
        <v>176.93</v>
      </c>
      <c r="E57" s="295">
        <v>41.8</v>
      </c>
      <c r="F57" s="294">
        <v>72.86</v>
      </c>
      <c r="G57" s="295">
        <v>31.62</v>
      </c>
      <c r="H57" s="275"/>
      <c r="I57" s="275"/>
      <c r="J57" s="282">
        <v>62.67</v>
      </c>
      <c r="K57" s="282">
        <v>70.099999999999994</v>
      </c>
      <c r="L57" s="282">
        <v>71.86</v>
      </c>
      <c r="M57" s="284">
        <v>8.7486646250267294E-2</v>
      </c>
      <c r="N57" s="284">
        <v>0.111560142450327</v>
      </c>
      <c r="O57" s="284">
        <v>6.4240601503759501E-2</v>
      </c>
      <c r="P57" s="284"/>
      <c r="Q57" s="284"/>
      <c r="R57" s="284">
        <v>3.8764783180026199E-2</v>
      </c>
      <c r="S57" s="284"/>
      <c r="T57" s="284"/>
      <c r="U57" s="284">
        <v>1.80311890838207E-2</v>
      </c>
      <c r="V57" s="284">
        <v>2.95197532677338E-2</v>
      </c>
      <c r="W57" s="284">
        <v>1.51151292555445E-2</v>
      </c>
      <c r="X57" s="274" t="s">
        <v>210</v>
      </c>
      <c r="Y57" s="278">
        <v>0.54175999844574996</v>
      </c>
      <c r="Z57" s="278">
        <v>0.45934088227805298</v>
      </c>
      <c r="AA57" s="278">
        <v>0.19501694911397199</v>
      </c>
      <c r="AB57" s="278">
        <v>0.215621728155896</v>
      </c>
      <c r="AC57" s="278">
        <v>0</v>
      </c>
      <c r="AD57" s="278">
        <v>2.43511025040925E-2</v>
      </c>
      <c r="AE57" s="278">
        <v>0.12508557782016699</v>
      </c>
      <c r="AF57" s="278">
        <v>0.21853553529313799</v>
      </c>
      <c r="AG57" s="278">
        <v>0.15672119816736499</v>
      </c>
      <c r="AH57" s="278">
        <v>0.103232024290854</v>
      </c>
      <c r="AI57" s="278">
        <v>4.1625816246312002E-2</v>
      </c>
      <c r="AJ57" s="278">
        <v>0.58915676378231896</v>
      </c>
      <c r="AK57" s="278">
        <v>0.51058501653825095</v>
      </c>
      <c r="AL57" s="278">
        <v>0.20754495522848099</v>
      </c>
      <c r="AM57" s="278">
        <v>0.215621728155896</v>
      </c>
      <c r="AN57" s="278">
        <v>0</v>
      </c>
      <c r="AO57" s="278">
        <v>2.52950677128582E-2</v>
      </c>
      <c r="AP57" s="278">
        <v>0.12508557782016699</v>
      </c>
      <c r="AQ57" s="278">
        <v>0.21853553529313799</v>
      </c>
      <c r="AR57" s="278">
        <v>0.15954706772496299</v>
      </c>
      <c r="AS57" s="278">
        <v>0.106279408177248</v>
      </c>
      <c r="AT57" s="278">
        <v>4.2254995839242498E-2</v>
      </c>
      <c r="AU57" s="278">
        <v>5.3052785564290397E-2</v>
      </c>
      <c r="AV57" s="278">
        <v>5.4889012637384597E-4</v>
      </c>
      <c r="AW57" s="278">
        <v>2.1999061162725599</v>
      </c>
      <c r="AX57" s="278">
        <v>5.6991220667042201E-2</v>
      </c>
      <c r="AY57" s="273"/>
      <c r="AZ57" s="273"/>
      <c r="BA57" s="273"/>
      <c r="BB57" s="273"/>
      <c r="BC57" s="273"/>
      <c r="BD57" s="273"/>
      <c r="BE57" s="273"/>
      <c r="BF57" s="273"/>
      <c r="BG57" s="273"/>
      <c r="BH57" s="273"/>
      <c r="BI57" s="273"/>
      <c r="BJ57" s="273"/>
      <c r="BK57" s="273"/>
      <c r="BL57" s="273"/>
      <c r="BM57" s="273"/>
      <c r="BN57" s="273"/>
      <c r="BO57" s="273"/>
      <c r="BP57" s="273"/>
      <c r="BQ57" s="273"/>
      <c r="BR57" s="273"/>
      <c r="BS57" s="273"/>
      <c r="BT57" s="273"/>
      <c r="BU57" s="273"/>
      <c r="BV57" s="273"/>
      <c r="BW57" s="273"/>
      <c r="BX57" s="273"/>
      <c r="BY57" s="273"/>
      <c r="BZ57" s="273"/>
    </row>
    <row r="58" spans="1:78">
      <c r="A58" s="290" t="s">
        <v>337</v>
      </c>
      <c r="B58" s="294">
        <v>819.85</v>
      </c>
      <c r="C58" s="294">
        <v>1654.64</v>
      </c>
      <c r="D58" s="294">
        <v>179.12</v>
      </c>
      <c r="E58" s="295">
        <v>42.19</v>
      </c>
      <c r="F58" s="294">
        <v>79.959999999999994</v>
      </c>
      <c r="G58" s="295">
        <v>30.95</v>
      </c>
      <c r="H58" s="275"/>
      <c r="I58" s="275"/>
      <c r="J58" s="282">
        <v>64.2</v>
      </c>
      <c r="K58" s="282">
        <v>70.14</v>
      </c>
      <c r="L58" s="282">
        <v>72.959999999999994</v>
      </c>
      <c r="M58" s="284">
        <v>7.3847040486201096E-2</v>
      </c>
      <c r="N58" s="284">
        <v>-3.4390191238175202E-2</v>
      </c>
      <c r="O58" s="284">
        <v>1.23777765217883E-2</v>
      </c>
      <c r="P58" s="284">
        <v>9.3301435406698604E-3</v>
      </c>
      <c r="Q58" s="284">
        <v>9.7447158934943698E-2</v>
      </c>
      <c r="R58" s="284">
        <v>-2.1189120809614201E-2</v>
      </c>
      <c r="S58" s="284"/>
      <c r="T58" s="284"/>
      <c r="U58" s="284">
        <v>2.44135950215414E-2</v>
      </c>
      <c r="V58" s="284">
        <v>5.7061340941522197E-4</v>
      </c>
      <c r="W58" s="284">
        <v>1.5307542443640401E-2</v>
      </c>
      <c r="X58" s="274" t="s">
        <v>210</v>
      </c>
      <c r="Y58" s="278">
        <v>0.57263556206574895</v>
      </c>
      <c r="Z58" s="278">
        <v>0.48551927986135501</v>
      </c>
      <c r="AA58" s="278">
        <v>0.20613120309473901</v>
      </c>
      <c r="AB58" s="278">
        <v>0.22791027364583799</v>
      </c>
      <c r="AC58" s="278">
        <v>0</v>
      </c>
      <c r="AD58" s="278">
        <v>2.5738901560389001E-2</v>
      </c>
      <c r="AE58" s="278">
        <v>0.132214357587981</v>
      </c>
      <c r="AF58" s="278">
        <v>0.23099014220861899</v>
      </c>
      <c r="AG58" s="278">
        <v>0.16565293055532401</v>
      </c>
      <c r="AH58" s="278">
        <v>0.10911534336711901</v>
      </c>
      <c r="AI58" s="278">
        <v>4.3998122325451298E-2</v>
      </c>
      <c r="AJ58" s="278">
        <v>0.61492300360145602</v>
      </c>
      <c r="AK58" s="278">
        <v>0.46882217897710199</v>
      </c>
      <c r="AL58" s="278">
        <v>0.20868264906081299</v>
      </c>
      <c r="AM58" s="278">
        <v>0.23003670921334701</v>
      </c>
      <c r="AN58" s="278">
        <v>0</v>
      </c>
      <c r="AO58" s="278">
        <v>2.51935168657192E-2</v>
      </c>
      <c r="AP58" s="278">
        <v>0.132214357587981</v>
      </c>
      <c r="AQ58" s="278">
        <v>0.23099014220861899</v>
      </c>
      <c r="AR58" s="278">
        <v>0.169697114116033</v>
      </c>
      <c r="AS58" s="278">
        <v>0.10917760604521699</v>
      </c>
      <c r="AT58" s="278">
        <v>4.4671625450388601E-2</v>
      </c>
      <c r="AU58" s="278">
        <v>8.6001381054416307E-2</v>
      </c>
      <c r="AV58" s="278">
        <v>6.5498467589055398E-4</v>
      </c>
      <c r="AW58" s="278">
        <v>2.2344089031266798</v>
      </c>
      <c r="AX58" s="278">
        <v>1.5683754228827101E-2</v>
      </c>
      <c r="AY58" s="273"/>
      <c r="AZ58" s="273"/>
      <c r="BA58" s="273"/>
      <c r="BB58" s="273"/>
      <c r="BC58" s="273"/>
      <c r="BD58" s="273"/>
      <c r="BE58" s="273"/>
      <c r="BF58" s="273"/>
      <c r="BG58" s="273"/>
      <c r="BH58" s="273"/>
      <c r="BI58" s="273"/>
      <c r="BJ58" s="273"/>
      <c r="BK58" s="273"/>
      <c r="BL58" s="273"/>
      <c r="BM58" s="273"/>
      <c r="BN58" s="273"/>
      <c r="BO58" s="273"/>
      <c r="BP58" s="273"/>
      <c r="BQ58" s="273"/>
      <c r="BR58" s="273"/>
      <c r="BS58" s="273"/>
      <c r="BT58" s="273"/>
      <c r="BU58" s="273"/>
      <c r="BV58" s="273"/>
      <c r="BW58" s="273"/>
      <c r="BX58" s="273"/>
      <c r="BY58" s="273"/>
      <c r="BZ58" s="273"/>
    </row>
    <row r="59" spans="1:78">
      <c r="A59" s="290" t="s">
        <v>338</v>
      </c>
      <c r="B59" s="294">
        <v>808.23</v>
      </c>
      <c r="C59" s="294">
        <v>1677.71</v>
      </c>
      <c r="D59" s="294">
        <v>198.86</v>
      </c>
      <c r="E59" s="295">
        <v>41.69</v>
      </c>
      <c r="F59" s="294">
        <v>79.099999999999994</v>
      </c>
      <c r="G59" s="295">
        <v>31.55</v>
      </c>
      <c r="H59" s="275"/>
      <c r="I59" s="275"/>
      <c r="J59" s="282">
        <v>63.04</v>
      </c>
      <c r="K59" s="282">
        <v>70.64</v>
      </c>
      <c r="L59" s="282">
        <v>73.989999999999995</v>
      </c>
      <c r="M59" s="284">
        <v>-1.41733243886076E-2</v>
      </c>
      <c r="N59" s="284">
        <v>1.39426098728423E-2</v>
      </c>
      <c r="O59" s="284">
        <v>0.110205448861099</v>
      </c>
      <c r="P59" s="284">
        <v>-1.18511495615075E-2</v>
      </c>
      <c r="Q59" s="284">
        <v>-1.07553776888444E-2</v>
      </c>
      <c r="R59" s="284">
        <v>1.9386106623586499E-2</v>
      </c>
      <c r="S59" s="284"/>
      <c r="T59" s="284"/>
      <c r="U59" s="284">
        <v>-1.8068535825545198E-2</v>
      </c>
      <c r="V59" s="284">
        <v>7.1285999429710999E-3</v>
      </c>
      <c r="W59" s="284">
        <v>1.4117324561403501E-2</v>
      </c>
      <c r="X59" s="274" t="s">
        <v>210</v>
      </c>
      <c r="Y59" s="278">
        <v>0.58161663748387404</v>
      </c>
      <c r="Z59" s="278">
        <v>0.49313404492005802</v>
      </c>
      <c r="AA59" s="278">
        <v>0.20936411422296999</v>
      </c>
      <c r="AB59" s="278">
        <v>0.23148476236392401</v>
      </c>
      <c r="AC59" s="278">
        <v>0</v>
      </c>
      <c r="AD59" s="278">
        <v>2.6142584166582099E-2</v>
      </c>
      <c r="AE59" s="278">
        <v>0.13428797507791301</v>
      </c>
      <c r="AF59" s="278">
        <v>0.23461293482830101</v>
      </c>
      <c r="AG59" s="278">
        <v>0.168250990405439</v>
      </c>
      <c r="AH59" s="278">
        <v>0.11082668159508299</v>
      </c>
      <c r="AI59" s="278">
        <v>4.4688178062533501E-2</v>
      </c>
      <c r="AJ59" s="278">
        <v>0.57337319621100402</v>
      </c>
      <c r="AK59" s="278">
        <v>0.50000962052339504</v>
      </c>
      <c r="AL59" s="278">
        <v>0.232437180406318</v>
      </c>
      <c r="AM59" s="278">
        <v>0.22874140182393901</v>
      </c>
      <c r="AN59" s="278">
        <v>0</v>
      </c>
      <c r="AO59" s="278">
        <v>2.6649387090651601E-2</v>
      </c>
      <c r="AP59" s="278">
        <v>0.13428797507791301</v>
      </c>
      <c r="AQ59" s="278">
        <v>0.23461293482830101</v>
      </c>
      <c r="AR59" s="278">
        <v>0.16521094135761499</v>
      </c>
      <c r="AS59" s="278">
        <v>0.111616720671182</v>
      </c>
      <c r="AT59" s="278">
        <v>4.5319055576300102E-2</v>
      </c>
      <c r="AU59" s="278">
        <v>6.9504979656353605E-2</v>
      </c>
      <c r="AV59" s="278">
        <v>6.2064422976621902E-4</v>
      </c>
      <c r="AW59" s="278">
        <v>2.2522584135666199</v>
      </c>
      <c r="AX59" s="278">
        <v>7.9884708725266301E-3</v>
      </c>
      <c r="AY59" s="273"/>
      <c r="AZ59" s="273"/>
      <c r="BA59" s="273"/>
      <c r="BB59" s="273"/>
      <c r="BC59" s="273"/>
      <c r="BD59" s="273"/>
      <c r="BE59" s="273"/>
      <c r="BF59" s="273"/>
      <c r="BG59" s="273"/>
      <c r="BH59" s="273"/>
      <c r="BI59" s="273"/>
      <c r="BJ59" s="273"/>
      <c r="BK59" s="273"/>
      <c r="BL59" s="273"/>
      <c r="BM59" s="273"/>
      <c r="BN59" s="273"/>
      <c r="BO59" s="273"/>
      <c r="BP59" s="273"/>
      <c r="BQ59" s="273"/>
      <c r="BR59" s="273"/>
      <c r="BS59" s="273"/>
      <c r="BT59" s="273"/>
      <c r="BU59" s="273"/>
      <c r="BV59" s="273"/>
      <c r="BW59" s="273"/>
      <c r="BX59" s="273"/>
      <c r="BY59" s="273"/>
      <c r="BZ59" s="273"/>
    </row>
    <row r="60" spans="1:78">
      <c r="A60" s="290" t="s">
        <v>339</v>
      </c>
      <c r="B60" s="294">
        <v>768.41</v>
      </c>
      <c r="C60" s="294">
        <v>1607.31</v>
      </c>
      <c r="D60" s="294">
        <v>199.81</v>
      </c>
      <c r="E60" s="295">
        <v>39.99</v>
      </c>
      <c r="F60" s="294">
        <v>76.47</v>
      </c>
      <c r="G60" s="295">
        <v>32.58</v>
      </c>
      <c r="H60" s="275"/>
      <c r="I60" s="275"/>
      <c r="J60" s="282">
        <v>63.93</v>
      </c>
      <c r="K60" s="282">
        <v>72.069999999999993</v>
      </c>
      <c r="L60" s="282">
        <v>75.13</v>
      </c>
      <c r="M60" s="284">
        <v>-4.92681538670924E-2</v>
      </c>
      <c r="N60" s="284">
        <v>-4.19619600526909E-2</v>
      </c>
      <c r="O60" s="284">
        <v>4.7772302122095498E-3</v>
      </c>
      <c r="P60" s="284">
        <v>-4.0777164787718798E-2</v>
      </c>
      <c r="Q60" s="284">
        <v>-3.3249051833122503E-2</v>
      </c>
      <c r="R60" s="284">
        <v>3.2646592709984198E-2</v>
      </c>
      <c r="S60" s="284"/>
      <c r="T60" s="284"/>
      <c r="U60" s="284">
        <v>1.4118020304568501E-2</v>
      </c>
      <c r="V60" s="284">
        <v>2.0243488108720099E-2</v>
      </c>
      <c r="W60" s="284">
        <v>1.54074874983106E-2</v>
      </c>
      <c r="X60" s="274" t="s">
        <v>210</v>
      </c>
      <c r="Y60" s="278">
        <v>0.58626286505139102</v>
      </c>
      <c r="Z60" s="278">
        <v>0.49707343187415298</v>
      </c>
      <c r="AA60" s="278">
        <v>0.211036613351192</v>
      </c>
      <c r="AB60" s="278">
        <v>0.23333397164550199</v>
      </c>
      <c r="AC60" s="278">
        <v>0</v>
      </c>
      <c r="AD60" s="278">
        <v>2.6351423438729399E-2</v>
      </c>
      <c r="AE60" s="278">
        <v>0.13536073065535401</v>
      </c>
      <c r="AF60" s="278">
        <v>0.23648713342449501</v>
      </c>
      <c r="AG60" s="278">
        <v>0.16959505854156601</v>
      </c>
      <c r="AH60" s="278">
        <v>0.11171201731290401</v>
      </c>
      <c r="AI60" s="278">
        <v>4.5045168271332398E-2</v>
      </c>
      <c r="AJ60" s="278">
        <v>0.55737877600947605</v>
      </c>
      <c r="AK60" s="278">
        <v>0.47621525638259499</v>
      </c>
      <c r="AL60" s="278">
        <v>0.21204478383637601</v>
      </c>
      <c r="AM60" s="278">
        <v>0.22381927383313999</v>
      </c>
      <c r="AN60" s="278">
        <v>0</v>
      </c>
      <c r="AO60" s="278">
        <v>2.7211707627062001E-2</v>
      </c>
      <c r="AP60" s="278">
        <v>0.13536073065535401</v>
      </c>
      <c r="AQ60" s="278">
        <v>0.23648713342449501</v>
      </c>
      <c r="AR60" s="278">
        <v>0.171989405021611</v>
      </c>
      <c r="AS60" s="278">
        <v>0.113973458206979</v>
      </c>
      <c r="AT60" s="278">
        <v>4.57392011383322E-2</v>
      </c>
      <c r="AU60" s="278">
        <v>4.9817213322516603E-2</v>
      </c>
      <c r="AV60" s="278">
        <v>5.7499471601961502E-4</v>
      </c>
      <c r="AW60" s="278">
        <v>2.2002197261354199</v>
      </c>
      <c r="AX60" s="278">
        <v>-2.3105114012557E-2</v>
      </c>
      <c r="AY60" s="273"/>
      <c r="AZ60" s="273"/>
      <c r="BA60" s="273"/>
      <c r="BB60" s="273"/>
      <c r="BC60" s="273"/>
      <c r="BD60" s="273"/>
      <c r="BE60" s="273"/>
      <c r="BF60" s="273"/>
      <c r="BG60" s="273"/>
      <c r="BH60" s="273"/>
      <c r="BI60" s="273"/>
      <c r="BJ60" s="273"/>
      <c r="BK60" s="273"/>
      <c r="BL60" s="273"/>
      <c r="BM60" s="273"/>
      <c r="BN60" s="273"/>
      <c r="BO60" s="273"/>
      <c r="BP60" s="273"/>
      <c r="BQ60" s="273"/>
      <c r="BR60" s="273"/>
      <c r="BS60" s="273"/>
      <c r="BT60" s="273"/>
      <c r="BU60" s="273"/>
      <c r="BV60" s="273"/>
      <c r="BW60" s="273"/>
      <c r="BX60" s="273"/>
      <c r="BY60" s="273"/>
      <c r="BZ60" s="273"/>
    </row>
    <row r="61" spans="1:78">
      <c r="A61" s="290" t="s">
        <v>340</v>
      </c>
      <c r="B61" s="294">
        <v>751.37</v>
      </c>
      <c r="C61" s="294">
        <v>1671.96</v>
      </c>
      <c r="D61" s="294">
        <v>190.52</v>
      </c>
      <c r="E61" s="295">
        <v>40.4</v>
      </c>
      <c r="F61" s="294">
        <v>73.150000000000006</v>
      </c>
      <c r="G61" s="295">
        <v>33.43</v>
      </c>
      <c r="H61" s="275"/>
      <c r="I61" s="275"/>
      <c r="J61" s="282">
        <v>65.849999999999994</v>
      </c>
      <c r="K61" s="282">
        <v>72.900000000000006</v>
      </c>
      <c r="L61" s="282">
        <v>76.260000000000005</v>
      </c>
      <c r="M61" s="284">
        <v>-2.2175661430746601E-2</v>
      </c>
      <c r="N61" s="284">
        <v>4.0222483528379802E-2</v>
      </c>
      <c r="O61" s="284">
        <v>-4.6494169460987902E-2</v>
      </c>
      <c r="P61" s="284">
        <v>1.0252563140784999E-2</v>
      </c>
      <c r="Q61" s="284">
        <v>-4.3415718582450497E-2</v>
      </c>
      <c r="R61" s="284">
        <v>2.6089625537139401E-2</v>
      </c>
      <c r="S61" s="284"/>
      <c r="T61" s="284"/>
      <c r="U61" s="284">
        <v>3.0032848427967902E-2</v>
      </c>
      <c r="V61" s="284">
        <v>1.1516581101706801E-2</v>
      </c>
      <c r="W61" s="284">
        <v>1.50405962997473E-2</v>
      </c>
      <c r="X61" s="274" t="s">
        <v>210</v>
      </c>
      <c r="Y61" s="278">
        <v>0.57271719471305005</v>
      </c>
      <c r="Z61" s="278">
        <v>0.48558849355808698</v>
      </c>
      <c r="AA61" s="278">
        <v>0.20616058833888901</v>
      </c>
      <c r="AB61" s="278">
        <v>0.22794276362763</v>
      </c>
      <c r="AC61" s="278">
        <v>0</v>
      </c>
      <c r="AD61" s="278">
        <v>2.57425707957844E-2</v>
      </c>
      <c r="AE61" s="278">
        <v>0.132233205540739</v>
      </c>
      <c r="AF61" s="278">
        <v>0.231023071244219</v>
      </c>
      <c r="AG61" s="278">
        <v>0.165676545377997</v>
      </c>
      <c r="AH61" s="278">
        <v>0.109130898416317</v>
      </c>
      <c r="AI61" s="278">
        <v>4.40043945227084E-2</v>
      </c>
      <c r="AJ61" s="278">
        <v>0.56001681210752696</v>
      </c>
      <c r="AK61" s="278">
        <v>0.50512006874179805</v>
      </c>
      <c r="AL61" s="278">
        <v>0.19657532300848399</v>
      </c>
      <c r="AM61" s="278">
        <v>0.23027976120420701</v>
      </c>
      <c r="AN61" s="278">
        <v>0</v>
      </c>
      <c r="AO61" s="278">
        <v>2.6414184828209699E-2</v>
      </c>
      <c r="AP61" s="278">
        <v>0.132233205540739</v>
      </c>
      <c r="AQ61" s="278">
        <v>0.231023071244219</v>
      </c>
      <c r="AR61" s="278">
        <v>0.17065228395340401</v>
      </c>
      <c r="AS61" s="278">
        <v>0.110387713258631</v>
      </c>
      <c r="AT61" s="278">
        <v>4.4666246856139298E-2</v>
      </c>
      <c r="AU61" s="278">
        <v>5.7670291347109798E-2</v>
      </c>
      <c r="AV61" s="278">
        <v>5.8421967359485901E-4</v>
      </c>
      <c r="AW61" s="278">
        <v>2.2073686707433602</v>
      </c>
      <c r="AX61" s="278">
        <v>3.2491957612310598E-3</v>
      </c>
      <c r="AY61" s="273"/>
      <c r="AZ61" s="273"/>
      <c r="BA61" s="273"/>
      <c r="BB61" s="273"/>
      <c r="BC61" s="273"/>
      <c r="BD61" s="273"/>
      <c r="BE61" s="273"/>
      <c r="BF61" s="273"/>
      <c r="BG61" s="273"/>
      <c r="BH61" s="273"/>
      <c r="BI61" s="273"/>
      <c r="BJ61" s="273"/>
      <c r="BK61" s="273"/>
      <c r="BL61" s="273"/>
      <c r="BM61" s="273"/>
      <c r="BN61" s="273"/>
      <c r="BO61" s="273"/>
      <c r="BP61" s="273"/>
      <c r="BQ61" s="273"/>
      <c r="BR61" s="273"/>
      <c r="BS61" s="273"/>
      <c r="BT61" s="273"/>
      <c r="BU61" s="273"/>
      <c r="BV61" s="273"/>
      <c r="BW61" s="273"/>
      <c r="BX61" s="273"/>
      <c r="BY61" s="273"/>
      <c r="BZ61" s="273"/>
    </row>
    <row r="62" spans="1:78">
      <c r="A62" s="290" t="s">
        <v>341</v>
      </c>
      <c r="B62" s="294">
        <v>784.26</v>
      </c>
      <c r="C62" s="294">
        <v>1709.59</v>
      </c>
      <c r="D62" s="294">
        <v>211.75</v>
      </c>
      <c r="E62" s="295">
        <v>40.770000000000003</v>
      </c>
      <c r="F62" s="294">
        <v>74.84</v>
      </c>
      <c r="G62" s="295">
        <v>34.07</v>
      </c>
      <c r="H62" s="275"/>
      <c r="I62" s="275"/>
      <c r="J62" s="282">
        <v>67.31</v>
      </c>
      <c r="K62" s="282">
        <v>73.66</v>
      </c>
      <c r="L62" s="282">
        <v>77.44</v>
      </c>
      <c r="M62" s="284">
        <v>4.3773373970214399E-2</v>
      </c>
      <c r="N62" s="284">
        <v>2.25065192947198E-2</v>
      </c>
      <c r="O62" s="284">
        <v>0.111431870669746</v>
      </c>
      <c r="P62" s="284">
        <v>9.1584158415842793E-3</v>
      </c>
      <c r="Q62" s="284">
        <v>2.3103212576896799E-2</v>
      </c>
      <c r="R62" s="284">
        <v>1.9144481005085399E-2</v>
      </c>
      <c r="S62" s="284"/>
      <c r="T62" s="284"/>
      <c r="U62" s="284">
        <v>2.2171602126044101E-2</v>
      </c>
      <c r="V62" s="284">
        <v>1.04252400548697E-2</v>
      </c>
      <c r="W62" s="284">
        <v>1.54733805402569E-2</v>
      </c>
      <c r="X62" s="274" t="s">
        <v>210</v>
      </c>
      <c r="Y62" s="278">
        <v>0.57457806499449604</v>
      </c>
      <c r="Z62" s="278">
        <v>0.48716626563305898</v>
      </c>
      <c r="AA62" s="278">
        <v>0.20683044444865301</v>
      </c>
      <c r="AB62" s="278">
        <v>0.22868339428901199</v>
      </c>
      <c r="AC62" s="278">
        <v>0</v>
      </c>
      <c r="AD62" s="278">
        <v>2.58262134476973E-2</v>
      </c>
      <c r="AE62" s="278">
        <v>0.132662857111676</v>
      </c>
      <c r="AF62" s="278">
        <v>0.231773710428052</v>
      </c>
      <c r="AG62" s="278">
        <v>0.16621486090697499</v>
      </c>
      <c r="AH62" s="278">
        <v>0.109485486068871</v>
      </c>
      <c r="AI62" s="278">
        <v>4.4147373414867103E-2</v>
      </c>
      <c r="AJ62" s="278">
        <v>0.59972928550858196</v>
      </c>
      <c r="AK62" s="278">
        <v>0.49813068259026599</v>
      </c>
      <c r="AL62" s="278">
        <v>0.22987794778502099</v>
      </c>
      <c r="AM62" s="278">
        <v>0.230777771909976</v>
      </c>
      <c r="AN62" s="278">
        <v>0</v>
      </c>
      <c r="AO62" s="278">
        <v>2.6320642900480001E-2</v>
      </c>
      <c r="AP62" s="278">
        <v>0.132662857111676</v>
      </c>
      <c r="AQ62" s="278">
        <v>0.231773710428052</v>
      </c>
      <c r="AR62" s="278">
        <v>0.16990011067044</v>
      </c>
      <c r="AS62" s="278">
        <v>0.110626898543663</v>
      </c>
      <c r="AT62" s="278">
        <v>4.4830482523568201E-2</v>
      </c>
      <c r="AU62" s="278">
        <v>5.1993330163816798E-2</v>
      </c>
      <c r="AV62" s="278">
        <v>5.71457059558213E-4</v>
      </c>
      <c r="AW62" s="278">
        <v>2.27463038997172</v>
      </c>
      <c r="AX62" s="278">
        <v>3.0471447801112099E-2</v>
      </c>
      <c r="AY62" s="273"/>
      <c r="AZ62" s="273"/>
      <c r="BA62" s="273"/>
      <c r="BB62" s="273"/>
      <c r="BC62" s="273"/>
      <c r="BD62" s="273"/>
      <c r="BE62" s="273"/>
      <c r="BF62" s="273"/>
      <c r="BG62" s="273"/>
      <c r="BH62" s="273"/>
      <c r="BI62" s="273"/>
      <c r="BJ62" s="273"/>
      <c r="BK62" s="273"/>
      <c r="BL62" s="273"/>
      <c r="BM62" s="273"/>
      <c r="BN62" s="273"/>
      <c r="BO62" s="273"/>
      <c r="BP62" s="273"/>
      <c r="BQ62" s="273"/>
      <c r="BR62" s="273"/>
      <c r="BS62" s="273"/>
      <c r="BT62" s="273"/>
      <c r="BU62" s="273"/>
      <c r="BV62" s="273"/>
      <c r="BW62" s="273"/>
      <c r="BX62" s="273"/>
      <c r="BY62" s="273"/>
      <c r="BZ62" s="273"/>
    </row>
    <row r="63" spans="1:78">
      <c r="A63" s="290" t="s">
        <v>342</v>
      </c>
      <c r="B63" s="294">
        <v>800.13</v>
      </c>
      <c r="C63" s="294">
        <v>1673.68</v>
      </c>
      <c r="D63" s="294">
        <v>224.58</v>
      </c>
      <c r="E63" s="295">
        <v>40.53</v>
      </c>
      <c r="F63" s="294">
        <v>75.900000000000006</v>
      </c>
      <c r="G63" s="295">
        <v>34.090000000000003</v>
      </c>
      <c r="H63" s="275"/>
      <c r="I63" s="275"/>
      <c r="J63" s="282">
        <v>68.53</v>
      </c>
      <c r="K63" s="282">
        <v>73.099999999999994</v>
      </c>
      <c r="L63" s="282">
        <v>78.64</v>
      </c>
      <c r="M63" s="284">
        <v>2.02356361410756E-2</v>
      </c>
      <c r="N63" s="284">
        <v>-2.1005036295252001E-2</v>
      </c>
      <c r="O63" s="284">
        <v>6.0590318772137101E-2</v>
      </c>
      <c r="P63" s="284">
        <v>-5.8866813833701199E-3</v>
      </c>
      <c r="Q63" s="284">
        <v>1.41635489043292E-2</v>
      </c>
      <c r="R63" s="284">
        <v>5.8702670971544401E-4</v>
      </c>
      <c r="S63" s="284"/>
      <c r="T63" s="284"/>
      <c r="U63" s="284">
        <v>1.8125092853959399E-2</v>
      </c>
      <c r="V63" s="284">
        <v>-7.6024979636166697E-3</v>
      </c>
      <c r="W63" s="284">
        <v>1.5495867768595E-2</v>
      </c>
      <c r="X63" s="274" t="s">
        <v>210</v>
      </c>
      <c r="Y63" s="278">
        <v>0.59208629050964001</v>
      </c>
      <c r="Z63" s="278">
        <v>0.50201092706675898</v>
      </c>
      <c r="AA63" s="278">
        <v>0.21313286754034999</v>
      </c>
      <c r="AB63" s="278">
        <v>0.235651708401071</v>
      </c>
      <c r="AC63" s="278">
        <v>0</v>
      </c>
      <c r="AD63" s="278">
        <v>2.6613175562669199E-2</v>
      </c>
      <c r="AE63" s="278">
        <v>0.13670528643730101</v>
      </c>
      <c r="AF63" s="278">
        <v>0.23883619094703101</v>
      </c>
      <c r="AG63" s="278">
        <v>0.17127966836487099</v>
      </c>
      <c r="AH63" s="278">
        <v>0.11282166734259701</v>
      </c>
      <c r="AI63" s="278">
        <v>4.5492607799434502E-2</v>
      </c>
      <c r="AJ63" s="278">
        <v>0.60406753324851203</v>
      </c>
      <c r="AK63" s="278">
        <v>0.49146616932310899</v>
      </c>
      <c r="AL63" s="278">
        <v>0.22604665592543999</v>
      </c>
      <c r="AM63" s="278">
        <v>0.23426450187626699</v>
      </c>
      <c r="AN63" s="278">
        <v>0</v>
      </c>
      <c r="AO63" s="278">
        <v>2.6628798207554798E-2</v>
      </c>
      <c r="AP63" s="278">
        <v>0.13670528643730101</v>
      </c>
      <c r="AQ63" s="278">
        <v>0.23883619094703101</v>
      </c>
      <c r="AR63" s="278">
        <v>0.174384128257979</v>
      </c>
      <c r="AS63" s="278">
        <v>0.111963940846374</v>
      </c>
      <c r="AT63" s="278">
        <v>4.6197555234343102E-2</v>
      </c>
      <c r="AU63" s="278">
        <v>4.8776150487225799E-2</v>
      </c>
      <c r="AV63" s="278">
        <v>5.7686645421240899E-4</v>
      </c>
      <c r="AW63" s="278">
        <v>2.2905607603039102</v>
      </c>
      <c r="AX63" s="278">
        <v>7.0034984155751302E-3</v>
      </c>
      <c r="AY63" s="273"/>
      <c r="AZ63" s="273"/>
      <c r="BA63" s="273"/>
      <c r="BB63" s="273"/>
      <c r="BC63" s="273"/>
      <c r="BD63" s="273"/>
      <c r="BE63" s="273"/>
      <c r="BF63" s="273"/>
      <c r="BG63" s="273"/>
      <c r="BH63" s="273"/>
      <c r="BI63" s="273"/>
      <c r="BJ63" s="273"/>
      <c r="BK63" s="273"/>
      <c r="BL63" s="273"/>
      <c r="BM63" s="273"/>
      <c r="BN63" s="273"/>
      <c r="BO63" s="273"/>
      <c r="BP63" s="273"/>
      <c r="BQ63" s="273"/>
      <c r="BR63" s="273"/>
      <c r="BS63" s="273"/>
      <c r="BT63" s="273"/>
      <c r="BU63" s="273"/>
      <c r="BV63" s="273"/>
      <c r="BW63" s="273"/>
      <c r="BX63" s="273"/>
      <c r="BY63" s="273"/>
      <c r="BZ63" s="273"/>
    </row>
    <row r="64" spans="1:78">
      <c r="A64" s="290" t="s">
        <v>343</v>
      </c>
      <c r="B64" s="294">
        <v>754.28</v>
      </c>
      <c r="C64" s="294">
        <v>1620.08</v>
      </c>
      <c r="D64" s="294">
        <v>235.99</v>
      </c>
      <c r="E64" s="295">
        <v>40.17</v>
      </c>
      <c r="F64" s="294">
        <v>72.989999999999995</v>
      </c>
      <c r="G64" s="295">
        <v>34.26</v>
      </c>
      <c r="H64" s="275"/>
      <c r="I64" s="275"/>
      <c r="J64" s="282">
        <v>68.19</v>
      </c>
      <c r="K64" s="282">
        <v>73.45</v>
      </c>
      <c r="L64" s="282">
        <v>79.66</v>
      </c>
      <c r="M64" s="284">
        <v>-5.7303188231912397E-2</v>
      </c>
      <c r="N64" s="284">
        <v>-3.2025237799340397E-2</v>
      </c>
      <c r="O64" s="284">
        <v>5.0805948882358197E-2</v>
      </c>
      <c r="P64" s="284">
        <v>-8.8823094004440994E-3</v>
      </c>
      <c r="Q64" s="284">
        <v>-3.8339920948616699E-2</v>
      </c>
      <c r="R64" s="284">
        <v>4.9867996479904296E-3</v>
      </c>
      <c r="S64" s="284"/>
      <c r="T64" s="284"/>
      <c r="U64" s="284">
        <v>-4.9613308040274999E-3</v>
      </c>
      <c r="V64" s="284">
        <v>4.7879616963064598E-3</v>
      </c>
      <c r="W64" s="284">
        <v>1.29704984740588E-2</v>
      </c>
      <c r="X64" s="274" t="s">
        <v>210</v>
      </c>
      <c r="Y64" s="278">
        <v>0.59623296590710795</v>
      </c>
      <c r="Z64" s="278">
        <v>0.50552675979907302</v>
      </c>
      <c r="AA64" s="278">
        <v>0.214625543240476</v>
      </c>
      <c r="AB64" s="278">
        <v>0.23730209476748501</v>
      </c>
      <c r="AC64" s="278">
        <v>0</v>
      </c>
      <c r="AD64" s="278">
        <v>2.6799560895555699E-2</v>
      </c>
      <c r="AE64" s="278">
        <v>0.13766270169426501</v>
      </c>
      <c r="AF64" s="278">
        <v>0.24050887983191099</v>
      </c>
      <c r="AG64" s="278">
        <v>0.17247922525088399</v>
      </c>
      <c r="AH64" s="278">
        <v>0.113611813711074</v>
      </c>
      <c r="AI64" s="278">
        <v>4.5811215206078199E-2</v>
      </c>
      <c r="AJ64" s="278">
        <v>0.56206691603166103</v>
      </c>
      <c r="AK64" s="278">
        <v>0.48933714510257798</v>
      </c>
      <c r="AL64" s="278">
        <v>0.2255297976192</v>
      </c>
      <c r="AM64" s="278">
        <v>0.235194304140387</v>
      </c>
      <c r="AN64" s="278">
        <v>0</v>
      </c>
      <c r="AO64" s="278">
        <v>2.6933204936396001E-2</v>
      </c>
      <c r="AP64" s="278">
        <v>0.13766270169426501</v>
      </c>
      <c r="AQ64" s="278">
        <v>0.24050887983191099</v>
      </c>
      <c r="AR64" s="278">
        <v>0.171623498757592</v>
      </c>
      <c r="AS64" s="278">
        <v>0.11415578272337</v>
      </c>
      <c r="AT64" s="278">
        <v>4.6405409503003398E-2</v>
      </c>
      <c r="AU64" s="278">
        <v>4.3093846123455203E-2</v>
      </c>
      <c r="AV64" s="278">
        <v>5.6584676736942002E-4</v>
      </c>
      <c r="AW64" s="278">
        <v>2.2494176403403601</v>
      </c>
      <c r="AX64" s="278">
        <v>-1.7962029506733899E-2</v>
      </c>
      <c r="AY64" s="273"/>
      <c r="AZ64" s="273"/>
      <c r="BA64" s="273"/>
      <c r="BB64" s="273"/>
      <c r="BC64" s="273"/>
      <c r="BD64" s="273"/>
      <c r="BE64" s="273"/>
      <c r="BF64" s="273"/>
      <c r="BG64" s="273"/>
      <c r="BH64" s="273"/>
      <c r="BI64" s="273"/>
      <c r="BJ64" s="273"/>
      <c r="BK64" s="273"/>
      <c r="BL64" s="273"/>
      <c r="BM64" s="273"/>
      <c r="BN64" s="273"/>
      <c r="BO64" s="273"/>
      <c r="BP64" s="273"/>
      <c r="BQ64" s="273"/>
      <c r="BR64" s="273"/>
      <c r="BS64" s="273"/>
      <c r="BT64" s="273"/>
      <c r="BU64" s="273"/>
      <c r="BV64" s="273"/>
      <c r="BW64" s="273"/>
      <c r="BX64" s="273"/>
      <c r="BY64" s="273"/>
      <c r="BZ64" s="273"/>
    </row>
    <row r="65" spans="1:78">
      <c r="A65" s="290" t="s">
        <v>344</v>
      </c>
      <c r="B65" s="294">
        <v>743.11</v>
      </c>
      <c r="C65" s="294">
        <v>1536.26</v>
      </c>
      <c r="D65" s="294">
        <v>205.9</v>
      </c>
      <c r="E65" s="295">
        <v>40.35</v>
      </c>
      <c r="F65" s="294">
        <v>72.5</v>
      </c>
      <c r="G65" s="295">
        <v>35.659999999999997</v>
      </c>
      <c r="H65" s="275"/>
      <c r="I65" s="275"/>
      <c r="J65" s="282">
        <v>68.78</v>
      </c>
      <c r="K65" s="282">
        <v>73.91</v>
      </c>
      <c r="L65" s="282">
        <v>80.81</v>
      </c>
      <c r="M65" s="284">
        <v>-1.4808824309275E-2</v>
      </c>
      <c r="N65" s="284">
        <v>-5.1738185768603999E-2</v>
      </c>
      <c r="O65" s="284">
        <v>-0.12750540277130401</v>
      </c>
      <c r="P65" s="284">
        <v>4.48095593726672E-3</v>
      </c>
      <c r="Q65" s="284">
        <v>-6.7132483901903798E-3</v>
      </c>
      <c r="R65" s="284">
        <v>4.0863981319322798E-2</v>
      </c>
      <c r="S65" s="284"/>
      <c r="T65" s="284"/>
      <c r="U65" s="284">
        <v>8.6522950579264197E-3</v>
      </c>
      <c r="V65" s="284">
        <v>6.2627637848875501E-3</v>
      </c>
      <c r="W65" s="284">
        <v>1.4436354506653299E-2</v>
      </c>
      <c r="X65" s="274" t="s">
        <v>210</v>
      </c>
      <c r="Y65" s="278">
        <v>0.58552341178059697</v>
      </c>
      <c r="Z65" s="278">
        <v>0.49644647322311802</v>
      </c>
      <c r="AA65" s="278">
        <v>0.210770432899892</v>
      </c>
      <c r="AB65" s="278">
        <v>0.233039667539262</v>
      </c>
      <c r="AC65" s="278">
        <v>0</v>
      </c>
      <c r="AD65" s="278">
        <v>2.6318186391982301E-2</v>
      </c>
      <c r="AE65" s="278">
        <v>0.13519000018445601</v>
      </c>
      <c r="AF65" s="278">
        <v>0.23618885223573799</v>
      </c>
      <c r="AG65" s="278">
        <v>0.16938114831762899</v>
      </c>
      <c r="AH65" s="278">
        <v>0.111571114960882</v>
      </c>
      <c r="AI65" s="278">
        <v>4.4988352806807297E-2</v>
      </c>
      <c r="AJ65" s="278">
        <v>0.57685249844657105</v>
      </c>
      <c r="AK65" s="278">
        <v>0.470761233367332</v>
      </c>
      <c r="AL65" s="278">
        <v>0.18389606396070901</v>
      </c>
      <c r="AM65" s="278">
        <v>0.23408390802114001</v>
      </c>
      <c r="AN65" s="278">
        <v>0</v>
      </c>
      <c r="AO65" s="278">
        <v>2.73936522690627E-2</v>
      </c>
      <c r="AP65" s="278">
        <v>0.13519000018445601</v>
      </c>
      <c r="AQ65" s="278">
        <v>0.23618885223573799</v>
      </c>
      <c r="AR65" s="278">
        <v>0.17084668399012401</v>
      </c>
      <c r="AS65" s="278">
        <v>0.112269858499099</v>
      </c>
      <c r="AT65" s="278">
        <v>4.56378206165967E-2</v>
      </c>
      <c r="AU65" s="278">
        <v>6.1131647738952001E-2</v>
      </c>
      <c r="AV65" s="278">
        <v>6.0271264741545299E-4</v>
      </c>
      <c r="AW65" s="278">
        <v>2.1931205715908302</v>
      </c>
      <c r="AX65" s="278">
        <v>-2.5027397198244102E-2</v>
      </c>
      <c r="AY65" s="273"/>
      <c r="AZ65" s="273"/>
      <c r="BA65" s="273"/>
      <c r="BB65" s="273"/>
      <c r="BC65" s="273"/>
      <c r="BD65" s="273"/>
      <c r="BE65" s="273"/>
      <c r="BF65" s="273"/>
      <c r="BG65" s="273"/>
      <c r="BH65" s="273"/>
      <c r="BI65" s="273"/>
      <c r="BJ65" s="273"/>
      <c r="BK65" s="273"/>
      <c r="BL65" s="273"/>
      <c r="BM65" s="273"/>
      <c r="BN65" s="273"/>
      <c r="BO65" s="273"/>
      <c r="BP65" s="273"/>
      <c r="BQ65" s="273"/>
      <c r="BR65" s="273"/>
      <c r="BS65" s="273"/>
      <c r="BT65" s="273"/>
      <c r="BU65" s="273"/>
      <c r="BV65" s="273"/>
      <c r="BW65" s="273"/>
      <c r="BX65" s="273"/>
      <c r="BY65" s="273"/>
      <c r="BZ65" s="273"/>
    </row>
    <row r="66" spans="1:78">
      <c r="A66" s="290" t="s">
        <v>345</v>
      </c>
      <c r="B66" s="294">
        <v>696.83</v>
      </c>
      <c r="C66" s="294">
        <v>1520.24</v>
      </c>
      <c r="D66" s="294">
        <v>221.61</v>
      </c>
      <c r="E66" s="295">
        <v>40.130000000000003</v>
      </c>
      <c r="F66" s="294">
        <v>74.010000000000005</v>
      </c>
      <c r="G66" s="295">
        <v>33.94</v>
      </c>
      <c r="H66" s="275"/>
      <c r="I66" s="275"/>
      <c r="J66" s="282">
        <v>69.069999999999993</v>
      </c>
      <c r="K66" s="282">
        <v>73.89</v>
      </c>
      <c r="L66" s="282">
        <v>81.83</v>
      </c>
      <c r="M66" s="284">
        <v>-6.2278801254188401E-2</v>
      </c>
      <c r="N66" s="284">
        <v>-1.04279223568927E-2</v>
      </c>
      <c r="O66" s="284">
        <v>7.6299174356483798E-2</v>
      </c>
      <c r="P66" s="284">
        <v>-5.4522924411399797E-3</v>
      </c>
      <c r="Q66" s="284">
        <v>2.08275862068967E-2</v>
      </c>
      <c r="R66" s="284">
        <v>-4.8233314638250098E-2</v>
      </c>
      <c r="S66" s="284"/>
      <c r="T66" s="284"/>
      <c r="U66" s="284">
        <v>4.2163419598719703E-3</v>
      </c>
      <c r="V66" s="284">
        <v>-2.7059937762141699E-4</v>
      </c>
      <c r="W66" s="284">
        <v>1.26222002227447E-2</v>
      </c>
      <c r="X66" s="274" t="s">
        <v>210</v>
      </c>
      <c r="Y66" s="278">
        <v>0.57086928478509302</v>
      </c>
      <c r="Z66" s="278">
        <v>0.48402171015009599</v>
      </c>
      <c r="AA66" s="278">
        <v>0.20549539755806101</v>
      </c>
      <c r="AB66" s="278">
        <v>0.22720729121680999</v>
      </c>
      <c r="AC66" s="278">
        <v>0</v>
      </c>
      <c r="AD66" s="278">
        <v>2.5659510687612699E-2</v>
      </c>
      <c r="AE66" s="278">
        <v>0.13180654635260899</v>
      </c>
      <c r="AF66" s="278">
        <v>0.23027766001703701</v>
      </c>
      <c r="AG66" s="278">
        <v>0.16514197904078901</v>
      </c>
      <c r="AH66" s="278">
        <v>0.108778780350905</v>
      </c>
      <c r="AI66" s="278">
        <v>4.38624114318166E-2</v>
      </c>
      <c r="AJ66" s="278">
        <v>0.53531623005584095</v>
      </c>
      <c r="AK66" s="278">
        <v>0.47897436933760001</v>
      </c>
      <c r="AL66" s="278">
        <v>0.22117452672579799</v>
      </c>
      <c r="AM66" s="278">
        <v>0.225968490620337</v>
      </c>
      <c r="AN66" s="278">
        <v>0</v>
      </c>
      <c r="AO66" s="278">
        <v>2.44218674351535E-2</v>
      </c>
      <c r="AP66" s="278">
        <v>0.13180654635260899</v>
      </c>
      <c r="AQ66" s="278">
        <v>0.23027766001703701</v>
      </c>
      <c r="AR66" s="278">
        <v>0.16583827409635499</v>
      </c>
      <c r="AS66" s="278">
        <v>0.108749344880644</v>
      </c>
      <c r="AT66" s="278">
        <v>4.4416051571161401E-2</v>
      </c>
      <c r="AU66" s="278">
        <v>6.9719620760229806E-2</v>
      </c>
      <c r="AV66" s="278">
        <v>6.1292316621873997E-4</v>
      </c>
      <c r="AW66" s="278">
        <v>2.1669433610925402</v>
      </c>
      <c r="AX66" s="278">
        <v>-1.1936056246695401E-2</v>
      </c>
      <c r="AY66" s="273"/>
      <c r="AZ66" s="273"/>
      <c r="BA66" s="273"/>
      <c r="BB66" s="273"/>
      <c r="BC66" s="273"/>
      <c r="BD66" s="273"/>
      <c r="BE66" s="273"/>
      <c r="BF66" s="273"/>
      <c r="BG66" s="273"/>
      <c r="BH66" s="273"/>
      <c r="BI66" s="273"/>
      <c r="BJ66" s="273"/>
      <c r="BK66" s="273"/>
      <c r="BL66" s="273"/>
      <c r="BM66" s="273"/>
      <c r="BN66" s="273"/>
      <c r="BO66" s="273"/>
      <c r="BP66" s="273"/>
      <c r="BQ66" s="273"/>
      <c r="BR66" s="273"/>
      <c r="BS66" s="273"/>
      <c r="BT66" s="273"/>
      <c r="BU66" s="273"/>
      <c r="BV66" s="273"/>
      <c r="BW66" s="273"/>
      <c r="BX66" s="273"/>
      <c r="BY66" s="273"/>
      <c r="BZ66" s="273"/>
    </row>
    <row r="67" spans="1:78">
      <c r="A67" s="290" t="s">
        <v>346</v>
      </c>
      <c r="B67" s="294">
        <v>743.36</v>
      </c>
      <c r="C67" s="294">
        <v>1639.57</v>
      </c>
      <c r="D67" s="294">
        <v>233.95</v>
      </c>
      <c r="E67" s="295">
        <v>39.43</v>
      </c>
      <c r="F67" s="294">
        <v>75.8</v>
      </c>
      <c r="G67" s="295">
        <v>33.36</v>
      </c>
      <c r="H67" s="275"/>
      <c r="I67" s="275"/>
      <c r="J67" s="282">
        <v>70.38</v>
      </c>
      <c r="K67" s="282">
        <v>76.33</v>
      </c>
      <c r="L67" s="282">
        <v>82.87</v>
      </c>
      <c r="M67" s="284">
        <v>6.6773818578419505E-2</v>
      </c>
      <c r="N67" s="284">
        <v>7.8494185128663796E-2</v>
      </c>
      <c r="O67" s="284">
        <v>5.56834077884572E-2</v>
      </c>
      <c r="P67" s="284">
        <v>-1.7443309244953999E-2</v>
      </c>
      <c r="Q67" s="284">
        <v>2.4185920821510502E-2</v>
      </c>
      <c r="R67" s="284">
        <v>-1.7088980553918599E-2</v>
      </c>
      <c r="S67" s="284"/>
      <c r="T67" s="284"/>
      <c r="U67" s="284">
        <v>1.8966266106848199E-2</v>
      </c>
      <c r="V67" s="284">
        <v>3.3022059818649301E-2</v>
      </c>
      <c r="W67" s="284">
        <v>1.2709275326897401E-2</v>
      </c>
      <c r="X67" s="274" t="s">
        <v>210</v>
      </c>
      <c r="Y67" s="278">
        <v>0.56405535689238695</v>
      </c>
      <c r="Z67" s="278">
        <v>0.478244399793123</v>
      </c>
      <c r="AA67" s="278">
        <v>0.20304259293437099</v>
      </c>
      <c r="AB67" s="278">
        <v>0.22449533220918699</v>
      </c>
      <c r="AC67" s="278">
        <v>0</v>
      </c>
      <c r="AD67" s="278">
        <v>2.5353237324782701E-2</v>
      </c>
      <c r="AE67" s="278">
        <v>0.130233296001661</v>
      </c>
      <c r="AF67" s="278">
        <v>0.22752905291471601</v>
      </c>
      <c r="AG67" s="278">
        <v>0.163170835090268</v>
      </c>
      <c r="AH67" s="278">
        <v>0.10748039071019</v>
      </c>
      <c r="AI67" s="278">
        <v>4.3338867221850701E-2</v>
      </c>
      <c r="AJ67" s="278">
        <v>0.60171948696170496</v>
      </c>
      <c r="AK67" s="278">
        <v>0.51578380424723103</v>
      </c>
      <c r="AL67" s="278">
        <v>0.214348696435161</v>
      </c>
      <c r="AM67" s="278">
        <v>0.22057939070541299</v>
      </c>
      <c r="AN67" s="278">
        <v>0</v>
      </c>
      <c r="AO67" s="278">
        <v>2.4919976345160601E-2</v>
      </c>
      <c r="AP67" s="278">
        <v>0.130233296001661</v>
      </c>
      <c r="AQ67" s="278">
        <v>0.22752905291471601</v>
      </c>
      <c r="AR67" s="278">
        <v>0.166265576569467</v>
      </c>
      <c r="AS67" s="278">
        <v>0.111029614601553</v>
      </c>
      <c r="AT67" s="278">
        <v>4.3889672817729097E-2</v>
      </c>
      <c r="AU67" s="278">
        <v>5.9340993452349999E-2</v>
      </c>
      <c r="AV67" s="278">
        <v>5.81741155849382E-4</v>
      </c>
      <c r="AW67" s="278">
        <v>2.2562985675998002</v>
      </c>
      <c r="AX67" s="278">
        <v>4.1235598544767701E-2</v>
      </c>
      <c r="AY67" s="273"/>
      <c r="AZ67" s="273"/>
      <c r="BA67" s="273"/>
      <c r="BB67" s="273"/>
      <c r="BC67" s="273"/>
      <c r="BD67" s="273"/>
      <c r="BE67" s="273"/>
      <c r="BF67" s="273"/>
      <c r="BG67" s="273"/>
      <c r="BH67" s="273"/>
      <c r="BI67" s="273"/>
      <c r="BJ67" s="273"/>
      <c r="BK67" s="273"/>
      <c r="BL67" s="273"/>
      <c r="BM67" s="273"/>
      <c r="BN67" s="273"/>
      <c r="BO67" s="273"/>
      <c r="BP67" s="273"/>
      <c r="BQ67" s="273"/>
      <c r="BR67" s="273"/>
      <c r="BS67" s="273"/>
      <c r="BT67" s="273"/>
      <c r="BU67" s="273"/>
      <c r="BV67" s="273"/>
      <c r="BW67" s="273"/>
      <c r="BX67" s="273"/>
      <c r="BY67" s="273"/>
      <c r="BZ67" s="273"/>
    </row>
    <row r="68" spans="1:78">
      <c r="A68" s="290" t="s">
        <v>347</v>
      </c>
      <c r="B68" s="294">
        <v>753.66</v>
      </c>
      <c r="C68" s="294">
        <v>1579.94</v>
      </c>
      <c r="D68" s="294">
        <v>234.87</v>
      </c>
      <c r="E68" s="295">
        <v>38.61</v>
      </c>
      <c r="F68" s="294">
        <v>77.430000000000007</v>
      </c>
      <c r="G68" s="295">
        <v>32.83</v>
      </c>
      <c r="H68" s="275"/>
      <c r="I68" s="275"/>
      <c r="J68" s="282">
        <v>71.42</v>
      </c>
      <c r="K68" s="282">
        <v>77.69</v>
      </c>
      <c r="L68" s="282">
        <v>83.88</v>
      </c>
      <c r="M68" s="284">
        <v>1.38560051657339E-2</v>
      </c>
      <c r="N68" s="284">
        <v>-3.6369291948498597E-2</v>
      </c>
      <c r="O68" s="284">
        <v>3.9324642017526399E-3</v>
      </c>
      <c r="P68" s="284">
        <v>-2.0796347958407301E-2</v>
      </c>
      <c r="Q68" s="284">
        <v>2.1503957783641298E-2</v>
      </c>
      <c r="R68" s="284">
        <v>-1.5887290167865699E-2</v>
      </c>
      <c r="S68" s="284"/>
      <c r="T68" s="284"/>
      <c r="U68" s="284">
        <v>1.4776925262858899E-2</v>
      </c>
      <c r="V68" s="284">
        <v>1.78173719376391E-2</v>
      </c>
      <c r="W68" s="284">
        <v>1.218776396766E-2</v>
      </c>
      <c r="X68" s="274" t="s">
        <v>210</v>
      </c>
      <c r="Y68" s="278">
        <v>0.58731451714622696</v>
      </c>
      <c r="Z68" s="278">
        <v>0.49796509386927501</v>
      </c>
      <c r="AA68" s="278">
        <v>0.21141517578410099</v>
      </c>
      <c r="AB68" s="278">
        <v>0.233752531603339</v>
      </c>
      <c r="AC68" s="278">
        <v>0</v>
      </c>
      <c r="AD68" s="278">
        <v>2.6398693240917599E-2</v>
      </c>
      <c r="AE68" s="278">
        <v>0.13560354391274801</v>
      </c>
      <c r="AF68" s="278">
        <v>0.23691134959797899</v>
      </c>
      <c r="AG68" s="278">
        <v>0.16989928214026501</v>
      </c>
      <c r="AH68" s="278">
        <v>0.11191240895295</v>
      </c>
      <c r="AI68" s="278">
        <v>4.5125971351996003E-2</v>
      </c>
      <c r="AJ68" s="278">
        <v>0.59545235012971598</v>
      </c>
      <c r="AK68" s="278">
        <v>0.47985445599018201</v>
      </c>
      <c r="AL68" s="278">
        <v>0.21224655839457901</v>
      </c>
      <c r="AM68" s="278">
        <v>0.22889133261995701</v>
      </c>
      <c r="AN68" s="278">
        <v>0</v>
      </c>
      <c r="AO68" s="278">
        <v>2.5979289541346699E-2</v>
      </c>
      <c r="AP68" s="278">
        <v>0.13560354391274801</v>
      </c>
      <c r="AQ68" s="278">
        <v>0.23691134959797899</v>
      </c>
      <c r="AR68" s="278">
        <v>0.17240987113466499</v>
      </c>
      <c r="AS68" s="278">
        <v>0.113906393967702</v>
      </c>
      <c r="AT68" s="278">
        <v>4.5675956039645499E-2</v>
      </c>
      <c r="AU68" s="278">
        <v>7.0314401688986394E-2</v>
      </c>
      <c r="AV68" s="278">
        <v>6.2704571774242497E-4</v>
      </c>
      <c r="AW68" s="278">
        <v>2.2469311013285198</v>
      </c>
      <c r="AX68" s="278">
        <v>-4.1516962363906699E-3</v>
      </c>
      <c r="AY68" s="273"/>
      <c r="AZ68" s="273"/>
      <c r="BA68" s="273"/>
      <c r="BB68" s="273"/>
      <c r="BC68" s="273"/>
      <c r="BD68" s="273"/>
      <c r="BE68" s="273"/>
      <c r="BF68" s="273"/>
      <c r="BG68" s="273"/>
      <c r="BH68" s="273"/>
      <c r="BI68" s="273"/>
      <c r="BJ68" s="273"/>
      <c r="BK68" s="273"/>
      <c r="BL68" s="273"/>
      <c r="BM68" s="273"/>
      <c r="BN68" s="273"/>
      <c r="BO68" s="273"/>
      <c r="BP68" s="273"/>
      <c r="BQ68" s="273"/>
      <c r="BR68" s="273"/>
      <c r="BS68" s="273"/>
      <c r="BT68" s="273"/>
      <c r="BU68" s="273"/>
      <c r="BV68" s="273"/>
      <c r="BW68" s="273"/>
      <c r="BX68" s="273"/>
      <c r="BY68" s="273"/>
      <c r="BZ68" s="273"/>
    </row>
    <row r="69" spans="1:78">
      <c r="A69" s="290" t="s">
        <v>348</v>
      </c>
      <c r="B69" s="294">
        <v>792.59</v>
      </c>
      <c r="C69" s="294">
        <v>1597.82</v>
      </c>
      <c r="D69" s="294">
        <v>256.08999999999997</v>
      </c>
      <c r="E69" s="295">
        <v>38.47</v>
      </c>
      <c r="F69" s="294">
        <v>79.69</v>
      </c>
      <c r="G69" s="295">
        <v>40.72</v>
      </c>
      <c r="H69" s="275"/>
      <c r="I69" s="275"/>
      <c r="J69" s="282">
        <v>72.930000000000007</v>
      </c>
      <c r="K69" s="282">
        <v>78.94</v>
      </c>
      <c r="L69" s="282">
        <v>84.93</v>
      </c>
      <c r="M69" s="284">
        <v>5.1654592256455301E-2</v>
      </c>
      <c r="N69" s="284">
        <v>1.13168854513461E-2</v>
      </c>
      <c r="O69" s="284">
        <v>9.0347852003235696E-2</v>
      </c>
      <c r="P69" s="284">
        <v>-3.62600362600363E-3</v>
      </c>
      <c r="Q69" s="284">
        <v>2.9187653364328901E-2</v>
      </c>
      <c r="R69" s="284">
        <v>0.240328967407859</v>
      </c>
      <c r="S69" s="284"/>
      <c r="T69" s="284"/>
      <c r="U69" s="284">
        <v>2.1142537104452699E-2</v>
      </c>
      <c r="V69" s="284">
        <v>1.60895868194104E-2</v>
      </c>
      <c r="W69" s="284">
        <v>1.2517882689556699E-2</v>
      </c>
      <c r="X69" s="274" t="s">
        <v>210</v>
      </c>
      <c r="Y69" s="278">
        <v>0.58487616567581402</v>
      </c>
      <c r="Z69" s="278">
        <v>0.495897694063204</v>
      </c>
      <c r="AA69" s="278">
        <v>0.210537444194482</v>
      </c>
      <c r="AB69" s="278">
        <v>0.232782062097635</v>
      </c>
      <c r="AC69" s="278">
        <v>0</v>
      </c>
      <c r="AD69" s="278">
        <v>2.62890938855437E-2</v>
      </c>
      <c r="AE69" s="278">
        <v>0.13504055918984401</v>
      </c>
      <c r="AF69" s="278">
        <v>0.235927765639495</v>
      </c>
      <c r="AG69" s="278">
        <v>0.16919391193003799</v>
      </c>
      <c r="AH69" s="278">
        <v>0.111447782625895</v>
      </c>
      <c r="AI69" s="278">
        <v>4.4938622026570403E-2</v>
      </c>
      <c r="AJ69" s="278">
        <v>0.61508770553431702</v>
      </c>
      <c r="AK69" s="278">
        <v>0.501509711462504</v>
      </c>
      <c r="AL69" s="278">
        <v>0.229559050043705</v>
      </c>
      <c r="AM69" s="278">
        <v>0.23193799349640001</v>
      </c>
      <c r="AN69" s="278">
        <v>0</v>
      </c>
      <c r="AO69" s="278">
        <v>3.2607124673144597E-2</v>
      </c>
      <c r="AP69" s="278">
        <v>0.13504055918984401</v>
      </c>
      <c r="AQ69" s="278">
        <v>0.235927765639495</v>
      </c>
      <c r="AR69" s="278">
        <v>0.172771100490866</v>
      </c>
      <c r="AS69" s="278">
        <v>0.113240931400285</v>
      </c>
      <c r="AT69" s="278">
        <v>4.5501158425329299E-2</v>
      </c>
      <c r="AU69" s="278">
        <v>4.0487543789793197E-2</v>
      </c>
      <c r="AV69" s="278">
        <v>5.5060507974018702E-4</v>
      </c>
      <c r="AW69" s="278">
        <v>2.3131831003558898</v>
      </c>
      <c r="AX69" s="278">
        <v>2.9485549863187899E-2</v>
      </c>
      <c r="AY69" s="273"/>
      <c r="AZ69" s="273"/>
      <c r="BA69" s="273"/>
      <c r="BB69" s="273"/>
      <c r="BC69" s="273"/>
      <c r="BD69" s="273"/>
      <c r="BE69" s="273"/>
      <c r="BF69" s="273"/>
      <c r="BG69" s="273"/>
      <c r="BH69" s="273"/>
      <c r="BI69" s="273"/>
      <c r="BJ69" s="273"/>
      <c r="BK69" s="273"/>
      <c r="BL69" s="273"/>
      <c r="BM69" s="273"/>
      <c r="BN69" s="273"/>
      <c r="BO69" s="273"/>
      <c r="BP69" s="273"/>
      <c r="BQ69" s="273"/>
      <c r="BR69" s="273"/>
      <c r="BS69" s="273"/>
      <c r="BT69" s="273"/>
      <c r="BU69" s="273"/>
      <c r="BV69" s="273"/>
      <c r="BW69" s="273"/>
      <c r="BX69" s="273"/>
      <c r="BY69" s="273"/>
      <c r="BZ69" s="273"/>
    </row>
    <row r="70" spans="1:78">
      <c r="A70" s="290" t="s">
        <v>349</v>
      </c>
      <c r="B70" s="294">
        <v>760.92</v>
      </c>
      <c r="C70" s="294">
        <v>1410.59</v>
      </c>
      <c r="D70" s="294">
        <v>217.57</v>
      </c>
      <c r="E70" s="295">
        <v>35.909999999999997</v>
      </c>
      <c r="F70" s="294">
        <v>78.94</v>
      </c>
      <c r="G70" s="295">
        <v>40.159999999999997</v>
      </c>
      <c r="H70" s="275"/>
      <c r="I70" s="275"/>
      <c r="J70" s="282">
        <v>73.790000000000006</v>
      </c>
      <c r="K70" s="282">
        <v>78.34</v>
      </c>
      <c r="L70" s="282">
        <v>86.04</v>
      </c>
      <c r="M70" s="284">
        <v>-3.9957607337968E-2</v>
      </c>
      <c r="N70" s="284">
        <v>-0.11717840557759999</v>
      </c>
      <c r="O70" s="284">
        <v>-0.15041586942090701</v>
      </c>
      <c r="P70" s="284">
        <v>-6.6545360020795502E-2</v>
      </c>
      <c r="Q70" s="284">
        <v>-9.4114694440958803E-3</v>
      </c>
      <c r="R70" s="284">
        <v>-1.3752455795677901E-2</v>
      </c>
      <c r="S70" s="284"/>
      <c r="T70" s="284"/>
      <c r="U70" s="284">
        <v>1.17921294391883E-2</v>
      </c>
      <c r="V70" s="284">
        <v>-7.6007093995439402E-3</v>
      </c>
      <c r="W70" s="284">
        <v>1.3069586718474E-2</v>
      </c>
      <c r="X70" s="274" t="s">
        <v>210</v>
      </c>
      <c r="Y70" s="278">
        <v>0.60212156102263803</v>
      </c>
      <c r="Z70" s="278">
        <v>0.51051951024854503</v>
      </c>
      <c r="AA70" s="278">
        <v>0.216745256503347</v>
      </c>
      <c r="AB70" s="278">
        <v>0.23964576919687</v>
      </c>
      <c r="AC70" s="278">
        <v>0</v>
      </c>
      <c r="AD70" s="278">
        <v>2.7064242274163899E-2</v>
      </c>
      <c r="AE70" s="278">
        <v>0.13902230433138901</v>
      </c>
      <c r="AF70" s="278">
        <v>0.24288422553736799</v>
      </c>
      <c r="AG70" s="278">
        <v>0.17418268745679799</v>
      </c>
      <c r="AH70" s="278">
        <v>0.11473388177765199</v>
      </c>
      <c r="AI70" s="278">
        <v>4.6263662007117803E-2</v>
      </c>
      <c r="AJ70" s="278">
        <v>0.57806222411757102</v>
      </c>
      <c r="AK70" s="278">
        <v>0.45069764802136297</v>
      </c>
      <c r="AL70" s="278">
        <v>0.18414333030353799</v>
      </c>
      <c r="AM70" s="278">
        <v>0.223698455208204</v>
      </c>
      <c r="AN70" s="278">
        <v>0</v>
      </c>
      <c r="AO70" s="278">
        <v>2.6692042478644901E-2</v>
      </c>
      <c r="AP70" s="278">
        <v>0.13902230433138901</v>
      </c>
      <c r="AQ70" s="278">
        <v>0.24288422553736799</v>
      </c>
      <c r="AR70" s="278">
        <v>0.17623667225335499</v>
      </c>
      <c r="AS70" s="278">
        <v>0.113861822883979</v>
      </c>
      <c r="AT70" s="278">
        <v>4.6868308949634001E-2</v>
      </c>
      <c r="AU70" s="278">
        <v>6.2645640902035504E-2</v>
      </c>
      <c r="AV70" s="278">
        <v>6.1925072232626695E-4</v>
      </c>
      <c r="AW70" s="278">
        <v>2.1821670340850501</v>
      </c>
      <c r="AX70" s="278">
        <v>-5.6638865401829101E-2</v>
      </c>
      <c r="AY70" s="273"/>
      <c r="AZ70" s="273"/>
      <c r="BA70" s="273"/>
      <c r="BB70" s="273"/>
      <c r="BC70" s="273"/>
      <c r="BD70" s="273"/>
      <c r="BE70" s="273"/>
      <c r="BF70" s="273"/>
      <c r="BG70" s="273"/>
      <c r="BH70" s="273"/>
      <c r="BI70" s="273"/>
      <c r="BJ70" s="273"/>
      <c r="BK70" s="273"/>
      <c r="BL70" s="273"/>
      <c r="BM70" s="273"/>
      <c r="BN70" s="273"/>
      <c r="BO70" s="273"/>
      <c r="BP70" s="273"/>
      <c r="BQ70" s="273"/>
      <c r="BR70" s="273"/>
      <c r="BS70" s="273"/>
      <c r="BT70" s="273"/>
      <c r="BU70" s="273"/>
      <c r="BV70" s="273"/>
      <c r="BW70" s="273"/>
      <c r="BX70" s="273"/>
      <c r="BY70" s="273"/>
      <c r="BZ70" s="273"/>
    </row>
    <row r="71" spans="1:78">
      <c r="A71" s="290" t="s">
        <v>350</v>
      </c>
      <c r="B71" s="294">
        <v>707.63</v>
      </c>
      <c r="C71" s="294">
        <v>1242.54</v>
      </c>
      <c r="D71" s="294">
        <v>186.85</v>
      </c>
      <c r="E71" s="295">
        <v>33.01</v>
      </c>
      <c r="F71" s="294">
        <v>78.599999999999994</v>
      </c>
      <c r="G71" s="295">
        <v>48.8</v>
      </c>
      <c r="H71" s="275"/>
      <c r="I71" s="275"/>
      <c r="J71" s="282">
        <v>74.92</v>
      </c>
      <c r="K71" s="282">
        <v>78.989999999999995</v>
      </c>
      <c r="L71" s="282">
        <v>87.01</v>
      </c>
      <c r="M71" s="284">
        <v>-7.0033643484203295E-2</v>
      </c>
      <c r="N71" s="284">
        <v>-0.119134546537265</v>
      </c>
      <c r="O71" s="284">
        <v>-0.14119593693983501</v>
      </c>
      <c r="P71" s="284">
        <v>-8.0757449178501806E-2</v>
      </c>
      <c r="Q71" s="284">
        <v>-4.3070686597416197E-3</v>
      </c>
      <c r="R71" s="284">
        <v>0.21513944223107601</v>
      </c>
      <c r="S71" s="284"/>
      <c r="T71" s="284"/>
      <c r="U71" s="284">
        <v>1.53137281474454E-2</v>
      </c>
      <c r="V71" s="284">
        <v>8.2971661986213103E-3</v>
      </c>
      <c r="W71" s="284">
        <v>1.12738261273826E-2</v>
      </c>
      <c r="X71" s="274" t="s">
        <v>210</v>
      </c>
      <c r="Y71" s="278">
        <v>0.56801807897233803</v>
      </c>
      <c r="Z71" s="278">
        <v>0.48160426442256998</v>
      </c>
      <c r="AA71" s="278">
        <v>0.20446905109376901</v>
      </c>
      <c r="AB71" s="278">
        <v>0.22607250473121099</v>
      </c>
      <c r="AC71" s="278">
        <v>0</v>
      </c>
      <c r="AD71" s="278">
        <v>2.5531354298794998E-2</v>
      </c>
      <c r="AE71" s="278">
        <v>0.131148238748511</v>
      </c>
      <c r="AF71" s="278">
        <v>0.22912753857893001</v>
      </c>
      <c r="AG71" s="278">
        <v>0.164317177666604</v>
      </c>
      <c r="AH71" s="278">
        <v>0.108235484890618</v>
      </c>
      <c r="AI71" s="278">
        <v>4.36433406817009E-2</v>
      </c>
      <c r="AJ71" s="278">
        <v>0.52823770333700704</v>
      </c>
      <c r="AK71" s="278">
        <v>0.42422855877017401</v>
      </c>
      <c r="AL71" s="278">
        <v>0.17559885184938501</v>
      </c>
      <c r="AM71" s="278">
        <v>0.207815465919723</v>
      </c>
      <c r="AN71" s="278">
        <v>0</v>
      </c>
      <c r="AO71" s="278">
        <v>3.1024155622041801E-2</v>
      </c>
      <c r="AP71" s="278">
        <v>0.131148238748511</v>
      </c>
      <c r="AQ71" s="278">
        <v>0.22912753857893001</v>
      </c>
      <c r="AR71" s="278">
        <v>0.166833486255346</v>
      </c>
      <c r="AS71" s="278">
        <v>0.10913353269734399</v>
      </c>
      <c r="AT71" s="278">
        <v>4.41353681161646E-2</v>
      </c>
      <c r="AU71" s="278">
        <v>0.10721277342888701</v>
      </c>
      <c r="AV71" s="278">
        <v>7.0446534038922704E-4</v>
      </c>
      <c r="AW71" s="278">
        <v>2.04728289989463</v>
      </c>
      <c r="AX71" s="278">
        <v>-6.18120116762624E-2</v>
      </c>
      <c r="AY71" s="273"/>
      <c r="AZ71" s="273"/>
      <c r="BA71" s="273"/>
      <c r="BB71" s="273"/>
      <c r="BC71" s="273"/>
      <c r="BD71" s="273"/>
      <c r="BE71" s="273"/>
      <c r="BF71" s="273"/>
      <c r="BG71" s="273"/>
      <c r="BH71" s="273"/>
      <c r="BI71" s="273"/>
      <c r="BJ71" s="273"/>
      <c r="BK71" s="273"/>
      <c r="BL71" s="273"/>
      <c r="BM71" s="273"/>
      <c r="BN71" s="273"/>
      <c r="BO71" s="273"/>
      <c r="BP71" s="273"/>
      <c r="BQ71" s="273"/>
      <c r="BR71" s="273"/>
      <c r="BS71" s="273"/>
      <c r="BT71" s="273"/>
      <c r="BU71" s="273"/>
      <c r="BV71" s="273"/>
      <c r="BW71" s="273"/>
      <c r="BX71" s="273"/>
      <c r="BY71" s="273"/>
      <c r="BZ71" s="273"/>
    </row>
    <row r="72" spans="1:78">
      <c r="A72" s="290" t="s">
        <v>351</v>
      </c>
      <c r="B72" s="294">
        <v>677.34</v>
      </c>
      <c r="C72" s="294">
        <v>1430.51</v>
      </c>
      <c r="D72" s="294">
        <v>193.06</v>
      </c>
      <c r="E72" s="295">
        <v>33.450000000000003</v>
      </c>
      <c r="F72" s="294">
        <v>77.42</v>
      </c>
      <c r="G72" s="295">
        <v>47.45</v>
      </c>
      <c r="H72" s="275"/>
      <c r="I72" s="275"/>
      <c r="J72" s="282">
        <v>76.61</v>
      </c>
      <c r="K72" s="282">
        <v>80.790000000000006</v>
      </c>
      <c r="L72" s="282">
        <v>88.04</v>
      </c>
      <c r="M72" s="284">
        <v>-4.2804855644899102E-2</v>
      </c>
      <c r="N72" s="284">
        <v>0.15127883206979301</v>
      </c>
      <c r="O72" s="284">
        <v>3.3235215413433203E-2</v>
      </c>
      <c r="P72" s="284">
        <v>1.3329294153287E-2</v>
      </c>
      <c r="Q72" s="284">
        <v>-1.50127226463104E-2</v>
      </c>
      <c r="R72" s="284">
        <v>-2.76639344262294E-2</v>
      </c>
      <c r="S72" s="284"/>
      <c r="T72" s="284"/>
      <c r="U72" s="284">
        <v>2.2557394554191E-2</v>
      </c>
      <c r="V72" s="284">
        <v>2.2787694644891901E-2</v>
      </c>
      <c r="W72" s="284">
        <v>1.18377198023216E-2</v>
      </c>
      <c r="X72" s="274" t="s">
        <v>210</v>
      </c>
      <c r="Y72" s="278">
        <v>0.53290773884257103</v>
      </c>
      <c r="Z72" s="278">
        <v>0.45183533600674403</v>
      </c>
      <c r="AA72" s="278">
        <v>0.19183040772012699</v>
      </c>
      <c r="AB72" s="278">
        <v>0.21209850842908301</v>
      </c>
      <c r="AC72" s="278">
        <v>0</v>
      </c>
      <c r="AD72" s="278">
        <v>2.3953209928767101E-2</v>
      </c>
      <c r="AE72" s="278">
        <v>0.123041702283667</v>
      </c>
      <c r="AF72" s="278">
        <v>0.21496470448893601</v>
      </c>
      <c r="AG72" s="278">
        <v>0.15416040236206499</v>
      </c>
      <c r="AH72" s="278">
        <v>0.101545231834773</v>
      </c>
      <c r="AI72" s="278">
        <v>4.0945657997892501E-2</v>
      </c>
      <c r="AJ72" s="278">
        <v>0.51009670000936602</v>
      </c>
      <c r="AK72" s="278">
        <v>0.520188457925707</v>
      </c>
      <c r="AL72" s="278">
        <v>0.19820593264355199</v>
      </c>
      <c r="AM72" s="278">
        <v>0.21492563183740801</v>
      </c>
      <c r="AN72" s="278">
        <v>0</v>
      </c>
      <c r="AO72" s="278">
        <v>2.3290569899999999E-2</v>
      </c>
      <c r="AP72" s="278">
        <v>0.123041702283667</v>
      </c>
      <c r="AQ72" s="278">
        <v>0.21496470448893601</v>
      </c>
      <c r="AR72" s="278">
        <v>0.15763785938277899</v>
      </c>
      <c r="AS72" s="278">
        <v>0.103859213570469</v>
      </c>
      <c r="AT72" s="278">
        <v>4.1430361224393301E-2</v>
      </c>
      <c r="AU72" s="278">
        <v>0.105582822244472</v>
      </c>
      <c r="AV72" s="278">
        <v>6.7341363559010495E-4</v>
      </c>
      <c r="AW72" s="278">
        <v>2.1076411332662799</v>
      </c>
      <c r="AX72" s="278">
        <v>2.9482116699532001E-2</v>
      </c>
      <c r="AY72" s="273"/>
      <c r="AZ72" s="273"/>
      <c r="BA72" s="273"/>
      <c r="BB72" s="273"/>
      <c r="BC72" s="273"/>
      <c r="BD72" s="273"/>
      <c r="BE72" s="273"/>
      <c r="BF72" s="273"/>
      <c r="BG72" s="273"/>
      <c r="BH72" s="273"/>
      <c r="BI72" s="273"/>
      <c r="BJ72" s="273"/>
      <c r="BK72" s="273"/>
      <c r="BL72" s="273"/>
      <c r="BM72" s="273"/>
      <c r="BN72" s="273"/>
      <c r="BO72" s="273"/>
      <c r="BP72" s="273"/>
      <c r="BQ72" s="273"/>
      <c r="BR72" s="273"/>
      <c r="BS72" s="273"/>
      <c r="BT72" s="273"/>
      <c r="BU72" s="273"/>
      <c r="BV72" s="273"/>
      <c r="BW72" s="273"/>
      <c r="BX72" s="273"/>
      <c r="BY72" s="273"/>
      <c r="BZ72" s="273"/>
    </row>
    <row r="73" spans="1:78">
      <c r="A73" s="290" t="s">
        <v>352</v>
      </c>
      <c r="B73" s="294">
        <v>688.85</v>
      </c>
      <c r="C73" s="294">
        <v>1426.56</v>
      </c>
      <c r="D73" s="294">
        <v>185.49</v>
      </c>
      <c r="E73" s="295">
        <v>34.53</v>
      </c>
      <c r="F73" s="294">
        <v>78.41</v>
      </c>
      <c r="G73" s="295">
        <v>46.44</v>
      </c>
      <c r="H73" s="275"/>
      <c r="I73" s="275"/>
      <c r="J73" s="282">
        <v>78.83</v>
      </c>
      <c r="K73" s="282">
        <v>82.7</v>
      </c>
      <c r="L73" s="282">
        <v>88.97</v>
      </c>
      <c r="M73" s="284">
        <v>1.6992942982844601E-2</v>
      </c>
      <c r="N73" s="284">
        <v>-2.7612529797065299E-3</v>
      </c>
      <c r="O73" s="284">
        <v>-3.92106081011084E-2</v>
      </c>
      <c r="P73" s="284">
        <v>3.2286995515694999E-2</v>
      </c>
      <c r="Q73" s="284">
        <v>1.2787393438388001E-2</v>
      </c>
      <c r="R73" s="284">
        <v>-2.12855637513173E-2</v>
      </c>
      <c r="S73" s="284"/>
      <c r="T73" s="284"/>
      <c r="U73" s="284">
        <v>2.8977940216681899E-2</v>
      </c>
      <c r="V73" s="284">
        <v>2.3641539794528901E-2</v>
      </c>
      <c r="W73" s="284">
        <v>1.056338028169E-2</v>
      </c>
      <c r="X73" s="274" t="s">
        <v>210</v>
      </c>
      <c r="Y73" s="278">
        <v>0.54861898698921197</v>
      </c>
      <c r="Z73" s="278">
        <v>0.46515639811186699</v>
      </c>
      <c r="AA73" s="278">
        <v>0.19748597418705</v>
      </c>
      <c r="AB73" s="278">
        <v>0.218351621406386</v>
      </c>
      <c r="AC73" s="278">
        <v>0</v>
      </c>
      <c r="AD73" s="278">
        <v>2.46594012592154E-2</v>
      </c>
      <c r="AE73" s="278">
        <v>0.126669232109303</v>
      </c>
      <c r="AF73" s="278">
        <v>0.22130231899295899</v>
      </c>
      <c r="AG73" s="278">
        <v>0.15870537733495099</v>
      </c>
      <c r="AH73" s="278">
        <v>0.104539000210007</v>
      </c>
      <c r="AI73" s="278">
        <v>4.2152822665325503E-2</v>
      </c>
      <c r="AJ73" s="278">
        <v>0.55794163815442599</v>
      </c>
      <c r="AK73" s="278">
        <v>0.46387198362155102</v>
      </c>
      <c r="AL73" s="278">
        <v>0.189742429047736</v>
      </c>
      <c r="AM73" s="278">
        <v>0.225401539227579</v>
      </c>
      <c r="AN73" s="278">
        <v>0</v>
      </c>
      <c r="AO73" s="278">
        <v>2.4134512001643099E-2</v>
      </c>
      <c r="AP73" s="278">
        <v>0.126669232109303</v>
      </c>
      <c r="AQ73" s="278">
        <v>0.22130231899295899</v>
      </c>
      <c r="AR73" s="278">
        <v>0.16330433227142899</v>
      </c>
      <c r="AS73" s="278">
        <v>0.107010463143552</v>
      </c>
      <c r="AT73" s="278">
        <v>4.2598098961086003E-2</v>
      </c>
      <c r="AU73" s="278">
        <v>0.111504036540682</v>
      </c>
      <c r="AV73" s="278">
        <v>7.0028831800496099E-4</v>
      </c>
      <c r="AW73" s="278">
        <v>2.12197654753126</v>
      </c>
      <c r="AX73" s="278">
        <v>6.8016390640337496E-3</v>
      </c>
      <c r="AY73" s="273"/>
      <c r="AZ73" s="273"/>
      <c r="BA73" s="273"/>
      <c r="BB73" s="273"/>
      <c r="BC73" s="273"/>
      <c r="BD73" s="273"/>
      <c r="BE73" s="273"/>
      <c r="BF73" s="273"/>
      <c r="BG73" s="273"/>
      <c r="BH73" s="273"/>
      <c r="BI73" s="273"/>
      <c r="BJ73" s="273"/>
      <c r="BK73" s="273"/>
      <c r="BL73" s="273"/>
      <c r="BM73" s="273"/>
      <c r="BN73" s="273"/>
      <c r="BO73" s="273"/>
      <c r="BP73" s="273"/>
      <c r="BQ73" s="273"/>
      <c r="BR73" s="273"/>
      <c r="BS73" s="273"/>
      <c r="BT73" s="273"/>
      <c r="BU73" s="273"/>
      <c r="BV73" s="273"/>
      <c r="BW73" s="273"/>
      <c r="BX73" s="273"/>
      <c r="BY73" s="273"/>
      <c r="BZ73" s="273"/>
    </row>
    <row r="74" spans="1:78">
      <c r="A74" s="290" t="s">
        <v>353</v>
      </c>
      <c r="B74" s="294">
        <v>673.86</v>
      </c>
      <c r="C74" s="294">
        <v>1460.21</v>
      </c>
      <c r="D74" s="294">
        <v>193.79</v>
      </c>
      <c r="E74" s="295">
        <v>34.770000000000003</v>
      </c>
      <c r="F74" s="294">
        <v>74.760000000000005</v>
      </c>
      <c r="G74" s="295">
        <v>45</v>
      </c>
      <c r="H74" s="275"/>
      <c r="I74" s="275"/>
      <c r="J74" s="282">
        <v>80.16</v>
      </c>
      <c r="K74" s="282">
        <v>84.07</v>
      </c>
      <c r="L74" s="282">
        <v>89.93</v>
      </c>
      <c r="M74" s="284">
        <v>-2.1760905857588698E-2</v>
      </c>
      <c r="N74" s="284">
        <v>2.3588212202781501E-2</v>
      </c>
      <c r="O74" s="284">
        <v>4.4746347511995098E-2</v>
      </c>
      <c r="P74" s="284">
        <v>6.9504778453519699E-3</v>
      </c>
      <c r="Q74" s="284">
        <v>-4.6550184925392098E-2</v>
      </c>
      <c r="R74" s="284">
        <v>-3.1007751937984399E-2</v>
      </c>
      <c r="S74" s="284"/>
      <c r="T74" s="284"/>
      <c r="U74" s="284">
        <v>1.6871749334009801E-2</v>
      </c>
      <c r="V74" s="284">
        <v>1.65659008464327E-2</v>
      </c>
      <c r="W74" s="284">
        <v>1.07901539844892E-2</v>
      </c>
      <c r="X74" s="274" t="s">
        <v>210</v>
      </c>
      <c r="Y74" s="278">
        <v>0.552350495322388</v>
      </c>
      <c r="Z74" s="278">
        <v>0.46832022404015</v>
      </c>
      <c r="AA74" s="278">
        <v>0.198829202503679</v>
      </c>
      <c r="AB74" s="278">
        <v>0.21983677032423901</v>
      </c>
      <c r="AC74" s="278">
        <v>0</v>
      </c>
      <c r="AD74" s="278">
        <v>2.4827125606115798E-2</v>
      </c>
      <c r="AE74" s="278">
        <v>0.12753079050662899</v>
      </c>
      <c r="AF74" s="278">
        <v>0.222807537490783</v>
      </c>
      <c r="AG74" s="278">
        <v>0.15978483402910401</v>
      </c>
      <c r="AH74" s="278">
        <v>0.105250036757551</v>
      </c>
      <c r="AI74" s="278">
        <v>4.2439530950625297E-2</v>
      </c>
      <c r="AJ74" s="278">
        <v>0.54033084819328503</v>
      </c>
      <c r="AK74" s="278">
        <v>0.47936706086366299</v>
      </c>
      <c r="AL74" s="278">
        <v>0.20772608309444199</v>
      </c>
      <c r="AM74" s="278">
        <v>0.221364740925971</v>
      </c>
      <c r="AN74" s="278">
        <v>0</v>
      </c>
      <c r="AO74" s="278">
        <v>2.4057292253988199E-2</v>
      </c>
      <c r="AP74" s="278">
        <v>0.12753079050662899</v>
      </c>
      <c r="AQ74" s="278">
        <v>0.222807537490783</v>
      </c>
      <c r="AR74" s="278">
        <v>0.16248068369622001</v>
      </c>
      <c r="AS74" s="278">
        <v>0.10699359843056</v>
      </c>
      <c r="AT74" s="278">
        <v>4.2897460024611998E-2</v>
      </c>
      <c r="AU74" s="278">
        <v>3.3188808748328802E-2</v>
      </c>
      <c r="AV74" s="278">
        <v>5.0736733137707497E-4</v>
      </c>
      <c r="AW74" s="278">
        <v>2.1355560954801498</v>
      </c>
      <c r="AX74" s="278">
        <v>6.3994806939251499E-3</v>
      </c>
      <c r="AY74" s="273"/>
      <c r="AZ74" s="273"/>
      <c r="BA74" s="273"/>
      <c r="BB74" s="273"/>
      <c r="BC74" s="273"/>
      <c r="BD74" s="273"/>
      <c r="BE74" s="273"/>
      <c r="BF74" s="273"/>
      <c r="BG74" s="273"/>
      <c r="BH74" s="273"/>
      <c r="BI74" s="273"/>
      <c r="BJ74" s="273"/>
      <c r="BK74" s="273"/>
      <c r="BL74" s="273"/>
      <c r="BM74" s="273"/>
      <c r="BN74" s="273"/>
      <c r="BO74" s="273"/>
      <c r="BP74" s="273"/>
      <c r="BQ74" s="273"/>
      <c r="BR74" s="273"/>
      <c r="BS74" s="273"/>
      <c r="BT74" s="273"/>
      <c r="BU74" s="273"/>
      <c r="BV74" s="273"/>
      <c r="BW74" s="273"/>
      <c r="BX74" s="273"/>
      <c r="BY74" s="273"/>
      <c r="BZ74" s="273"/>
    </row>
    <row r="75" spans="1:78">
      <c r="A75" s="290" t="s">
        <v>354</v>
      </c>
      <c r="B75" s="294">
        <v>704.26</v>
      </c>
      <c r="C75" s="294">
        <v>1493.29</v>
      </c>
      <c r="D75" s="294">
        <v>206.61</v>
      </c>
      <c r="E75" s="295">
        <v>36.97</v>
      </c>
      <c r="F75" s="294">
        <v>80.349999999999994</v>
      </c>
      <c r="G75" s="295">
        <v>42.75</v>
      </c>
      <c r="H75" s="275"/>
      <c r="I75" s="275"/>
      <c r="J75" s="282">
        <v>82.02</v>
      </c>
      <c r="K75" s="282">
        <v>85.52</v>
      </c>
      <c r="L75" s="282">
        <v>90.85</v>
      </c>
      <c r="M75" s="284">
        <v>4.5113228266998998E-2</v>
      </c>
      <c r="N75" s="284">
        <v>2.2654275754857098E-2</v>
      </c>
      <c r="O75" s="284">
        <v>6.6154084318076303E-2</v>
      </c>
      <c r="P75" s="284">
        <v>6.3272936439459096E-2</v>
      </c>
      <c r="Q75" s="284">
        <v>7.4772605671481904E-2</v>
      </c>
      <c r="R75" s="284">
        <v>-0.05</v>
      </c>
      <c r="S75" s="284"/>
      <c r="T75" s="284"/>
      <c r="U75" s="284">
        <v>2.3203592814371201E-2</v>
      </c>
      <c r="V75" s="284">
        <v>1.72475318187226E-2</v>
      </c>
      <c r="W75" s="284">
        <v>1.0230179028132899E-2</v>
      </c>
      <c r="X75" s="274" t="s">
        <v>210</v>
      </c>
      <c r="Y75" s="278">
        <v>0.55588525165348401</v>
      </c>
      <c r="Z75" s="278">
        <v>0.47131723027247002</v>
      </c>
      <c r="AA75" s="278">
        <v>0.20010160614649</v>
      </c>
      <c r="AB75" s="278">
        <v>0.22124361149174401</v>
      </c>
      <c r="AC75" s="278">
        <v>0</v>
      </c>
      <c r="AD75" s="278">
        <v>2.4986006317117799E-2</v>
      </c>
      <c r="AE75" s="278">
        <v>0.12834692133835701</v>
      </c>
      <c r="AF75" s="278">
        <v>0.22423339002541601</v>
      </c>
      <c r="AG75" s="278">
        <v>0.160807373989656</v>
      </c>
      <c r="AH75" s="278">
        <v>0.105923582335816</v>
      </c>
      <c r="AI75" s="278">
        <v>4.2711121909603099E-2</v>
      </c>
      <c r="AJ75" s="278">
        <v>0.58096302990158599</v>
      </c>
      <c r="AK75" s="278">
        <v>0.48199458077507801</v>
      </c>
      <c r="AL75" s="278">
        <v>0.21333914467168799</v>
      </c>
      <c r="AM75" s="278">
        <v>0.23524234445929701</v>
      </c>
      <c r="AN75" s="278">
        <v>0</v>
      </c>
      <c r="AO75" s="278">
        <v>2.37367060012619E-2</v>
      </c>
      <c r="AP75" s="278">
        <v>0.12834692133835701</v>
      </c>
      <c r="AQ75" s="278">
        <v>0.22423339002541601</v>
      </c>
      <c r="AR75" s="278">
        <v>0.16453868281726</v>
      </c>
      <c r="AS75" s="278">
        <v>0.10775050269250599</v>
      </c>
      <c r="AT75" s="278">
        <v>4.31480643332307E-2</v>
      </c>
      <c r="AU75" s="278">
        <v>3.7450201779379702E-2</v>
      </c>
      <c r="AV75" s="278">
        <v>5.2073672354448002E-4</v>
      </c>
      <c r="AW75" s="278">
        <v>2.20329336701568</v>
      </c>
      <c r="AX75" s="278">
        <v>3.17187975904221E-2</v>
      </c>
      <c r="AY75" s="273"/>
      <c r="AZ75" s="273"/>
      <c r="BA75" s="273"/>
      <c r="BB75" s="273"/>
      <c r="BC75" s="273"/>
      <c r="BD75" s="273"/>
      <c r="BE75" s="273"/>
      <c r="BF75" s="273"/>
      <c r="BG75" s="273"/>
      <c r="BH75" s="273"/>
      <c r="BI75" s="273"/>
      <c r="BJ75" s="273"/>
      <c r="BK75" s="273"/>
      <c r="BL75" s="273"/>
      <c r="BM75" s="273"/>
      <c r="BN75" s="273"/>
      <c r="BO75" s="273"/>
      <c r="BP75" s="273"/>
      <c r="BQ75" s="273"/>
      <c r="BR75" s="273"/>
      <c r="BS75" s="273"/>
      <c r="BT75" s="273"/>
      <c r="BU75" s="273"/>
      <c r="BV75" s="273"/>
      <c r="BW75" s="273"/>
      <c r="BX75" s="273"/>
      <c r="BY75" s="273"/>
      <c r="BZ75" s="273"/>
    </row>
    <row r="76" spans="1:78">
      <c r="A76" s="290" t="s">
        <v>355</v>
      </c>
      <c r="B76" s="294">
        <v>754.78</v>
      </c>
      <c r="C76" s="294">
        <v>1627.21</v>
      </c>
      <c r="D76" s="294">
        <v>236.51</v>
      </c>
      <c r="E76" s="295">
        <v>37.89</v>
      </c>
      <c r="F76" s="294">
        <v>84.27</v>
      </c>
      <c r="G76" s="295">
        <v>45.05</v>
      </c>
      <c r="H76" s="275"/>
      <c r="I76" s="275"/>
      <c r="J76" s="282">
        <v>83.1</v>
      </c>
      <c r="K76" s="282">
        <v>86.78</v>
      </c>
      <c r="L76" s="282">
        <v>91.67</v>
      </c>
      <c r="M76" s="284">
        <v>7.1734870644364304E-2</v>
      </c>
      <c r="N76" s="284">
        <v>8.9681173784060805E-2</v>
      </c>
      <c r="O76" s="284">
        <v>0.14471709984995901</v>
      </c>
      <c r="P76" s="284">
        <v>2.4885041925885899E-2</v>
      </c>
      <c r="Q76" s="284">
        <v>4.8786558805227198E-2</v>
      </c>
      <c r="R76" s="284">
        <v>5.3801169590643301E-2</v>
      </c>
      <c r="S76" s="284"/>
      <c r="T76" s="284"/>
      <c r="U76" s="284">
        <v>1.3167520117044701E-2</v>
      </c>
      <c r="V76" s="284">
        <v>1.47333956969131E-2</v>
      </c>
      <c r="W76" s="284">
        <v>9.0258668134288698E-3</v>
      </c>
      <c r="X76" s="274" t="s">
        <v>210</v>
      </c>
      <c r="Y76" s="278">
        <v>0.57351726343418197</v>
      </c>
      <c r="Z76" s="278">
        <v>0.48626684610036103</v>
      </c>
      <c r="AA76" s="278">
        <v>0.20644858848936901</v>
      </c>
      <c r="AB76" s="278">
        <v>0.22826119282282401</v>
      </c>
      <c r="AC76" s="278">
        <v>0</v>
      </c>
      <c r="AD76" s="278">
        <v>2.5778532394083498E-2</v>
      </c>
      <c r="AE76" s="278">
        <v>0.13241793135764199</v>
      </c>
      <c r="AF76" s="278">
        <v>0.23134580353664599</v>
      </c>
      <c r="AG76" s="278">
        <v>0.165907990536281</v>
      </c>
      <c r="AH76" s="278">
        <v>0.109283351003978</v>
      </c>
      <c r="AI76" s="278">
        <v>4.4065867340313598E-2</v>
      </c>
      <c r="AJ76" s="278">
        <v>0.61465845013894305</v>
      </c>
      <c r="AK76" s="278">
        <v>0.52987582763091401</v>
      </c>
      <c r="AL76" s="278">
        <v>0.23632522948366799</v>
      </c>
      <c r="AM76" s="278">
        <v>0.233941482176273</v>
      </c>
      <c r="AN76" s="278">
        <v>0</v>
      </c>
      <c r="AO76" s="278">
        <v>2.71654475872154E-2</v>
      </c>
      <c r="AP76" s="278">
        <v>0.13241793135764199</v>
      </c>
      <c r="AQ76" s="278">
        <v>0.23134580353664599</v>
      </c>
      <c r="AR76" s="278">
        <v>0.16809258733924601</v>
      </c>
      <c r="AS76" s="278">
        <v>0.11089346585740401</v>
      </c>
      <c r="AT76" s="278">
        <v>4.44635999899455E-2</v>
      </c>
      <c r="AU76" s="278">
        <v>4.2634948572391397E-2</v>
      </c>
      <c r="AV76" s="278">
        <v>5.4724604483411498E-4</v>
      </c>
      <c r="AW76" s="278">
        <v>2.3291798250979001</v>
      </c>
      <c r="AX76" s="278">
        <v>5.71355861941929E-2</v>
      </c>
      <c r="AY76" s="273"/>
      <c r="AZ76" s="273"/>
      <c r="BA76" s="273"/>
      <c r="BB76" s="273"/>
      <c r="BC76" s="273"/>
      <c r="BD76" s="273"/>
      <c r="BE76" s="273"/>
      <c r="BF76" s="273"/>
      <c r="BG76" s="273"/>
      <c r="BH76" s="273"/>
      <c r="BI76" s="273"/>
      <c r="BJ76" s="273"/>
      <c r="BK76" s="273"/>
      <c r="BL76" s="273"/>
      <c r="BM76" s="273"/>
      <c r="BN76" s="273"/>
      <c r="BO76" s="273"/>
      <c r="BP76" s="273"/>
      <c r="BQ76" s="273"/>
      <c r="BR76" s="273"/>
      <c r="BS76" s="273"/>
      <c r="BT76" s="273"/>
      <c r="BU76" s="273"/>
      <c r="BV76" s="273"/>
      <c r="BW76" s="273"/>
      <c r="BX76" s="273"/>
      <c r="BY76" s="273"/>
      <c r="BZ76" s="273"/>
    </row>
    <row r="77" spans="1:78">
      <c r="A77" s="290" t="s">
        <v>356</v>
      </c>
      <c r="B77" s="294">
        <v>777.91</v>
      </c>
      <c r="C77" s="294">
        <v>1601.65</v>
      </c>
      <c r="D77" s="294">
        <v>249.68</v>
      </c>
      <c r="E77" s="295">
        <v>39.29</v>
      </c>
      <c r="F77" s="294">
        <v>83.9</v>
      </c>
      <c r="G77" s="295">
        <v>42.62</v>
      </c>
      <c r="H77" s="275"/>
      <c r="I77" s="275"/>
      <c r="J77" s="282">
        <v>83.95</v>
      </c>
      <c r="K77" s="282">
        <v>87.48</v>
      </c>
      <c r="L77" s="282">
        <v>92.56</v>
      </c>
      <c r="M77" s="284">
        <v>3.06446911682874E-2</v>
      </c>
      <c r="N77" s="284">
        <v>-1.5707868068657298E-2</v>
      </c>
      <c r="O77" s="284">
        <v>5.5684749059236503E-2</v>
      </c>
      <c r="P77" s="284">
        <v>3.6949063077329002E-2</v>
      </c>
      <c r="Q77" s="284">
        <v>-4.39064910407017E-3</v>
      </c>
      <c r="R77" s="284">
        <v>-5.39400665926748E-2</v>
      </c>
      <c r="S77" s="284"/>
      <c r="T77" s="284"/>
      <c r="U77" s="284">
        <v>1.02286401925391E-2</v>
      </c>
      <c r="V77" s="284">
        <v>8.0663747407236901E-3</v>
      </c>
      <c r="W77" s="284">
        <v>9.7087378640776708E-3</v>
      </c>
      <c r="X77" s="274" t="s">
        <v>210</v>
      </c>
      <c r="Y77" s="278">
        <v>0.60628550847298301</v>
      </c>
      <c r="Z77" s="278">
        <v>0.51404998739910601</v>
      </c>
      <c r="AA77" s="278">
        <v>0.21824414961167299</v>
      </c>
      <c r="AB77" s="278">
        <v>0.24130302988014199</v>
      </c>
      <c r="AC77" s="278">
        <v>0</v>
      </c>
      <c r="AD77" s="278">
        <v>2.7251403953645399E-2</v>
      </c>
      <c r="AE77" s="278">
        <v>0.13998370748838401</v>
      </c>
      <c r="AF77" s="278">
        <v>0.24456388163527901</v>
      </c>
      <c r="AG77" s="278">
        <v>0.175387240829872</v>
      </c>
      <c r="AH77" s="278">
        <v>0.11552731932485601</v>
      </c>
      <c r="AI77" s="278">
        <v>4.6583596501958001E-2</v>
      </c>
      <c r="AJ77" s="278">
        <v>0.62486494063994602</v>
      </c>
      <c r="AK77" s="278">
        <v>0.50597535801634597</v>
      </c>
      <c r="AL77" s="278">
        <v>0.23039702031644599</v>
      </c>
      <c r="AM77" s="278">
        <v>0.25021895075193401</v>
      </c>
      <c r="AN77" s="278">
        <v>0</v>
      </c>
      <c r="AO77" s="278">
        <v>2.5781461409641899E-2</v>
      </c>
      <c r="AP77" s="278">
        <v>0.13998370748838401</v>
      </c>
      <c r="AQ77" s="278">
        <v>0.24456388163527901</v>
      </c>
      <c r="AR77" s="278">
        <v>0.177181213810683</v>
      </c>
      <c r="AS77" s="278">
        <v>0.116459205975321</v>
      </c>
      <c r="AT77" s="278">
        <v>4.7035864429161398E-2</v>
      </c>
      <c r="AU77" s="278">
        <v>8.4559723539526496E-2</v>
      </c>
      <c r="AV77" s="278">
        <v>6.7723527386839605E-4</v>
      </c>
      <c r="AW77" s="278">
        <v>2.3624616044731401</v>
      </c>
      <c r="AX77" s="278">
        <v>1.42890553217994E-2</v>
      </c>
      <c r="AY77" s="273"/>
      <c r="AZ77" s="273"/>
      <c r="BA77" s="273"/>
      <c r="BB77" s="273"/>
      <c r="BC77" s="273"/>
      <c r="BD77" s="273"/>
      <c r="BE77" s="273"/>
      <c r="BF77" s="273"/>
      <c r="BG77" s="273"/>
      <c r="BH77" s="273"/>
      <c r="BI77" s="273"/>
      <c r="BJ77" s="273"/>
      <c r="BK77" s="273"/>
      <c r="BL77" s="273"/>
      <c r="BM77" s="273"/>
      <c r="BN77" s="273"/>
      <c r="BO77" s="273"/>
      <c r="BP77" s="273"/>
      <c r="BQ77" s="273"/>
      <c r="BR77" s="273"/>
      <c r="BS77" s="273"/>
      <c r="BT77" s="273"/>
      <c r="BU77" s="273"/>
      <c r="BV77" s="273"/>
      <c r="BW77" s="273"/>
      <c r="BX77" s="273"/>
      <c r="BY77" s="273"/>
      <c r="BZ77" s="273"/>
    </row>
    <row r="78" spans="1:78">
      <c r="A78" s="290" t="s">
        <v>357</v>
      </c>
      <c r="B78" s="294">
        <v>834.45</v>
      </c>
      <c r="C78" s="294">
        <v>1602.75</v>
      </c>
      <c r="D78" s="294">
        <v>250.48</v>
      </c>
      <c r="E78" s="295">
        <v>39.4</v>
      </c>
      <c r="F78" s="294">
        <v>86.28</v>
      </c>
      <c r="G78" s="295">
        <v>43.2</v>
      </c>
      <c r="H78" s="275"/>
      <c r="I78" s="275"/>
      <c r="J78" s="282">
        <v>85.91</v>
      </c>
      <c r="K78" s="282">
        <v>88.6</v>
      </c>
      <c r="L78" s="282">
        <v>93.46</v>
      </c>
      <c r="M78" s="284">
        <v>7.2681929786222205E-2</v>
      </c>
      <c r="N78" s="284">
        <v>6.8679174601182801E-4</v>
      </c>
      <c r="O78" s="284">
        <v>3.2041012495993598E-3</v>
      </c>
      <c r="P78" s="284">
        <v>2.7996945787731602E-3</v>
      </c>
      <c r="Q78" s="284">
        <v>2.8367103694874701E-2</v>
      </c>
      <c r="R78" s="284">
        <v>1.36086344439232E-2</v>
      </c>
      <c r="S78" s="284"/>
      <c r="T78" s="284"/>
      <c r="U78" s="284">
        <v>2.33472304943418E-2</v>
      </c>
      <c r="V78" s="284">
        <v>1.28029263831733E-2</v>
      </c>
      <c r="W78" s="284">
        <v>9.7234226447708797E-3</v>
      </c>
      <c r="X78" s="274" t="s">
        <v>210</v>
      </c>
      <c r="Y78" s="278">
        <v>0.61494875564435902</v>
      </c>
      <c r="Z78" s="278">
        <v>0.52139527610722203</v>
      </c>
      <c r="AA78" s="278">
        <v>0.22136265233913299</v>
      </c>
      <c r="AB78" s="278">
        <v>0.24475102222341699</v>
      </c>
      <c r="AC78" s="278">
        <v>0</v>
      </c>
      <c r="AD78" s="278">
        <v>2.7640800772335699E-2</v>
      </c>
      <c r="AE78" s="278">
        <v>0.141983942428836</v>
      </c>
      <c r="AF78" s="278">
        <v>0.24805846846967999</v>
      </c>
      <c r="AG78" s="278">
        <v>0.177893358816828</v>
      </c>
      <c r="AH78" s="278">
        <v>0.11717809558186799</v>
      </c>
      <c r="AI78" s="278">
        <v>4.72492320894628E-2</v>
      </c>
      <c r="AJ78" s="278">
        <v>0.65964441792422701</v>
      </c>
      <c r="AK78" s="278">
        <v>0.52175336607926204</v>
      </c>
      <c r="AL78" s="278">
        <v>0.222071920690108</v>
      </c>
      <c r="AM78" s="278">
        <v>0.24543625033348601</v>
      </c>
      <c r="AN78" s="278">
        <v>0</v>
      </c>
      <c r="AO78" s="278">
        <v>2.8016954325783799E-2</v>
      </c>
      <c r="AP78" s="278">
        <v>0.141983942428836</v>
      </c>
      <c r="AQ78" s="278">
        <v>0.24805846846967999</v>
      </c>
      <c r="AR78" s="278">
        <v>0.182046676068537</v>
      </c>
      <c r="AS78" s="278">
        <v>0.11867831811332299</v>
      </c>
      <c r="AT78" s="278">
        <v>4.7708656342709502E-2</v>
      </c>
      <c r="AU78" s="278">
        <v>4.8836963002831302E-2</v>
      </c>
      <c r="AV78" s="278">
        <v>5.94584728401707E-4</v>
      </c>
      <c r="AW78" s="278">
        <v>2.41539897077595</v>
      </c>
      <c r="AX78" s="278">
        <v>2.2407714987865601E-2</v>
      </c>
      <c r="AY78" s="273"/>
      <c r="AZ78" s="273"/>
      <c r="BA78" s="273"/>
      <c r="BB78" s="273"/>
      <c r="BC78" s="273"/>
      <c r="BD78" s="273"/>
      <c r="BE78" s="273"/>
      <c r="BF78" s="273"/>
      <c r="BG78" s="273"/>
      <c r="BH78" s="273"/>
      <c r="BI78" s="273"/>
      <c r="BJ78" s="273"/>
      <c r="BK78" s="273"/>
      <c r="BL78" s="273"/>
      <c r="BM78" s="273"/>
      <c r="BN78" s="273"/>
      <c r="BO78" s="273"/>
      <c r="BP78" s="273"/>
      <c r="BQ78" s="273"/>
      <c r="BR78" s="273"/>
      <c r="BS78" s="273"/>
      <c r="BT78" s="273"/>
      <c r="BU78" s="273"/>
      <c r="BV78" s="273"/>
      <c r="BW78" s="273"/>
      <c r="BX78" s="273"/>
      <c r="BY78" s="273"/>
      <c r="BZ78" s="273"/>
    </row>
    <row r="79" spans="1:78">
      <c r="A79" s="290" t="s">
        <v>358</v>
      </c>
      <c r="B79" s="294">
        <v>831.06</v>
      </c>
      <c r="C79" s="294">
        <v>1680.28</v>
      </c>
      <c r="D79" s="294">
        <v>276.88</v>
      </c>
      <c r="E79" s="295">
        <v>40.450000000000003</v>
      </c>
      <c r="F79" s="294">
        <v>86.56</v>
      </c>
      <c r="G79" s="295">
        <v>42.16</v>
      </c>
      <c r="H79" s="275"/>
      <c r="I79" s="275"/>
      <c r="J79" s="282">
        <v>88.02</v>
      </c>
      <c r="K79" s="282">
        <v>89.54</v>
      </c>
      <c r="L79" s="282">
        <v>94.43</v>
      </c>
      <c r="M79" s="284">
        <v>-4.06255617472595E-3</v>
      </c>
      <c r="N79" s="284">
        <v>4.8373108719388602E-2</v>
      </c>
      <c r="O79" s="284">
        <v>0.10539763653784701</v>
      </c>
      <c r="P79" s="284">
        <v>2.6649746192893599E-2</v>
      </c>
      <c r="Q79" s="284">
        <v>3.2452480296707399E-3</v>
      </c>
      <c r="R79" s="284">
        <v>-2.4074074074074199E-2</v>
      </c>
      <c r="S79" s="284"/>
      <c r="T79" s="284"/>
      <c r="U79" s="284">
        <v>2.45605866604586E-2</v>
      </c>
      <c r="V79" s="284">
        <v>1.06094808126411E-2</v>
      </c>
      <c r="W79" s="284">
        <v>1.03787716670234E-2</v>
      </c>
      <c r="X79" s="274" t="s">
        <v>210</v>
      </c>
      <c r="Y79" s="278">
        <v>0.62872835209297995</v>
      </c>
      <c r="Z79" s="278">
        <v>0.53307855285025196</v>
      </c>
      <c r="AA79" s="278">
        <v>0.22632288356170699</v>
      </c>
      <c r="AB79" s="278">
        <v>0.25023533337238901</v>
      </c>
      <c r="AC79" s="278">
        <v>0</v>
      </c>
      <c r="AD79" s="278">
        <v>2.8260167958078598E-2</v>
      </c>
      <c r="AE79" s="278">
        <v>0.14516547814363501</v>
      </c>
      <c r="AF79" s="278">
        <v>0.25361689193147502</v>
      </c>
      <c r="AG79" s="278">
        <v>0.181879542499429</v>
      </c>
      <c r="AH79" s="278">
        <v>0.119803788950487</v>
      </c>
      <c r="AI79" s="278">
        <v>4.8307979415519002E-2</v>
      </c>
      <c r="AJ79" s="278">
        <v>0.62617410784395899</v>
      </c>
      <c r="AK79" s="278">
        <v>0.55886521964325198</v>
      </c>
      <c r="AL79" s="278">
        <v>0.25017678058354098</v>
      </c>
      <c r="AM79" s="278">
        <v>0.25690404149525697</v>
      </c>
      <c r="AN79" s="278">
        <v>0</v>
      </c>
      <c r="AO79" s="278">
        <v>2.75798305813101E-2</v>
      </c>
      <c r="AP79" s="278">
        <v>0.14516547814363501</v>
      </c>
      <c r="AQ79" s="278">
        <v>0.25361689193147502</v>
      </c>
      <c r="AR79" s="278">
        <v>0.18634661076475101</v>
      </c>
      <c r="AS79" s="278">
        <v>0.121074844950639</v>
      </c>
      <c r="AT79" s="278">
        <v>4.8809356903568003E-2</v>
      </c>
      <c r="AU79" s="278">
        <v>6.2166398800708698E-2</v>
      </c>
      <c r="AV79" s="278">
        <v>6.3849579115696198E-4</v>
      </c>
      <c r="AW79" s="278">
        <v>2.4747131628413901</v>
      </c>
      <c r="AX79" s="278">
        <v>2.4556685161781101E-2</v>
      </c>
      <c r="AY79" s="273"/>
      <c r="AZ79" s="273"/>
      <c r="BA79" s="273"/>
      <c r="BB79" s="273"/>
      <c r="BC79" s="273"/>
      <c r="BD79" s="273"/>
      <c r="BE79" s="273"/>
      <c r="BF79" s="273"/>
      <c r="BG79" s="273"/>
      <c r="BH79" s="273"/>
      <c r="BI79" s="273"/>
      <c r="BJ79" s="273"/>
      <c r="BK79" s="273"/>
      <c r="BL79" s="273"/>
      <c r="BM79" s="273"/>
      <c r="BN79" s="273"/>
      <c r="BO79" s="273"/>
      <c r="BP79" s="273"/>
      <c r="BQ79" s="273"/>
      <c r="BR79" s="273"/>
      <c r="BS79" s="273"/>
      <c r="BT79" s="273"/>
      <c r="BU79" s="273"/>
      <c r="BV79" s="273"/>
      <c r="BW79" s="273"/>
      <c r="BX79" s="273"/>
      <c r="BY79" s="273"/>
      <c r="BZ79" s="273"/>
    </row>
    <row r="80" spans="1:78">
      <c r="A80" s="290" t="s">
        <v>359</v>
      </c>
      <c r="B80" s="294">
        <v>833.45</v>
      </c>
      <c r="C80" s="294">
        <v>1560.4</v>
      </c>
      <c r="D80" s="294">
        <v>264.20999999999998</v>
      </c>
      <c r="E80" s="295">
        <v>38.93</v>
      </c>
      <c r="F80" s="294">
        <v>85.67</v>
      </c>
      <c r="G80" s="295">
        <v>43.11</v>
      </c>
      <c r="H80" s="275"/>
      <c r="I80" s="275"/>
      <c r="J80" s="282">
        <v>87.42</v>
      </c>
      <c r="K80" s="282">
        <v>89.65</v>
      </c>
      <c r="L80" s="282">
        <v>95.21</v>
      </c>
      <c r="M80" s="284">
        <v>2.87584530599494E-3</v>
      </c>
      <c r="N80" s="284">
        <v>-7.1345251981812505E-2</v>
      </c>
      <c r="O80" s="284">
        <v>-4.5759895983819798E-2</v>
      </c>
      <c r="P80" s="284">
        <v>-3.7577255871446301E-2</v>
      </c>
      <c r="Q80" s="284">
        <v>-1.02818853974123E-2</v>
      </c>
      <c r="R80" s="284">
        <v>2.2533206831119701E-2</v>
      </c>
      <c r="S80" s="284"/>
      <c r="T80" s="284"/>
      <c r="U80" s="284">
        <v>-6.8166325835037301E-3</v>
      </c>
      <c r="V80" s="284">
        <v>1.2285012285011599E-3</v>
      </c>
      <c r="W80" s="284">
        <v>8.2600868368101193E-3</v>
      </c>
      <c r="X80" s="274" t="s">
        <v>210</v>
      </c>
      <c r="Y80" s="278">
        <v>0.64416783628761298</v>
      </c>
      <c r="Z80" s="278">
        <v>0.546169195039094</v>
      </c>
      <c r="AA80" s="278">
        <v>0.231880623358238</v>
      </c>
      <c r="AB80" s="278">
        <v>0.25638028367036803</v>
      </c>
      <c r="AC80" s="278">
        <v>0</v>
      </c>
      <c r="AD80" s="278">
        <v>2.8954144005244199E-2</v>
      </c>
      <c r="AE80" s="278">
        <v>0.14873026108676701</v>
      </c>
      <c r="AF80" s="278">
        <v>0.259844882098346</v>
      </c>
      <c r="AG80" s="278">
        <v>0.18634590116195601</v>
      </c>
      <c r="AH80" s="278">
        <v>0.122745772876933</v>
      </c>
      <c r="AI80" s="278">
        <v>4.9494263256827702E-2</v>
      </c>
      <c r="AJ80" s="278">
        <v>0.64602036333587398</v>
      </c>
      <c r="AK80" s="278">
        <v>0.50720261619432605</v>
      </c>
      <c r="AL80" s="278">
        <v>0.22126979015270201</v>
      </c>
      <c r="AM80" s="278">
        <v>0.246746216150492</v>
      </c>
      <c r="AN80" s="278">
        <v>0</v>
      </c>
      <c r="AO80" s="278">
        <v>2.9606573720732401E-2</v>
      </c>
      <c r="AP80" s="278">
        <v>0.14873026108676701</v>
      </c>
      <c r="AQ80" s="278">
        <v>0.259844882098346</v>
      </c>
      <c r="AR80" s="278">
        <v>0.18507564962029299</v>
      </c>
      <c r="AS80" s="278">
        <v>0.122896566209705</v>
      </c>
      <c r="AT80" s="278">
        <v>4.9903090169253102E-2</v>
      </c>
      <c r="AU80" s="278">
        <v>6.3033298514289196E-2</v>
      </c>
      <c r="AV80" s="278">
        <v>6.5252587885400004E-4</v>
      </c>
      <c r="AW80" s="278">
        <v>2.4172960087384898</v>
      </c>
      <c r="AX80" s="278">
        <v>-2.3201539057145101E-2</v>
      </c>
      <c r="AY80" s="273"/>
      <c r="AZ80" s="273"/>
      <c r="BA80" s="273"/>
      <c r="BB80" s="273"/>
      <c r="BC80" s="273"/>
      <c r="BD80" s="273"/>
      <c r="BE80" s="273"/>
      <c r="BF80" s="273"/>
      <c r="BG80" s="273"/>
      <c r="BH80" s="273"/>
      <c r="BI80" s="273"/>
      <c r="BJ80" s="273"/>
      <c r="BK80" s="273"/>
      <c r="BL80" s="273"/>
      <c r="BM80" s="273"/>
      <c r="BN80" s="273"/>
      <c r="BO80" s="273"/>
      <c r="BP80" s="273"/>
      <c r="BQ80" s="273"/>
      <c r="BR80" s="273"/>
      <c r="BS80" s="273"/>
      <c r="BT80" s="273"/>
      <c r="BU80" s="273"/>
      <c r="BV80" s="273"/>
      <c r="BW80" s="273"/>
      <c r="BX80" s="273"/>
      <c r="BY80" s="273"/>
      <c r="BZ80" s="273"/>
    </row>
    <row r="81" spans="1:78">
      <c r="A81" s="290" t="s">
        <v>360</v>
      </c>
      <c r="B81" s="294">
        <v>875.72</v>
      </c>
      <c r="C81" s="294">
        <v>1614.83</v>
      </c>
      <c r="D81" s="294">
        <v>274.58999999999997</v>
      </c>
      <c r="E81" s="295">
        <v>39.19</v>
      </c>
      <c r="F81" s="294">
        <v>89.86</v>
      </c>
      <c r="G81" s="295">
        <v>43.27</v>
      </c>
      <c r="H81" s="275"/>
      <c r="I81" s="275"/>
      <c r="J81" s="282">
        <v>88.78</v>
      </c>
      <c r="K81" s="282">
        <v>90.99</v>
      </c>
      <c r="L81" s="282">
        <v>96.07</v>
      </c>
      <c r="M81" s="284">
        <v>5.0716899634051203E-2</v>
      </c>
      <c r="N81" s="284">
        <v>3.48820815175594E-2</v>
      </c>
      <c r="O81" s="284">
        <v>3.9286930850459797E-2</v>
      </c>
      <c r="P81" s="284">
        <v>6.6786539943488599E-3</v>
      </c>
      <c r="Q81" s="284">
        <v>4.8908602778102099E-2</v>
      </c>
      <c r="R81" s="284">
        <v>3.7114358617491598E-3</v>
      </c>
      <c r="S81" s="284"/>
      <c r="T81" s="284"/>
      <c r="U81" s="284">
        <v>1.5557080759551501E-2</v>
      </c>
      <c r="V81" s="284">
        <v>1.494701617401E-2</v>
      </c>
      <c r="W81" s="284">
        <v>9.03266463606767E-3</v>
      </c>
      <c r="X81" s="274" t="s">
        <v>210</v>
      </c>
      <c r="Y81" s="278">
        <v>0.62922215107462898</v>
      </c>
      <c r="Z81" s="278">
        <v>0.53349722912858499</v>
      </c>
      <c r="AA81" s="278">
        <v>0.226500636018797</v>
      </c>
      <c r="AB81" s="278">
        <v>0.25043186650530802</v>
      </c>
      <c r="AC81" s="278">
        <v>0</v>
      </c>
      <c r="AD81" s="278">
        <v>2.82823633022403E-2</v>
      </c>
      <c r="AE81" s="278">
        <v>0.14527949012518299</v>
      </c>
      <c r="AF81" s="278">
        <v>0.25381608091754199</v>
      </c>
      <c r="AG81" s="278">
        <v>0.182022389458008</v>
      </c>
      <c r="AH81" s="278">
        <v>0.11989788203342901</v>
      </c>
      <c r="AI81" s="278">
        <v>4.8345920174769803E-2</v>
      </c>
      <c r="AJ81" s="278">
        <v>0.66113434775820301</v>
      </c>
      <c r="AK81" s="278">
        <v>0.55210672296443997</v>
      </c>
      <c r="AL81" s="278">
        <v>0.23539915084365201</v>
      </c>
      <c r="AM81" s="278">
        <v>0.252104414290856</v>
      </c>
      <c r="AN81" s="278">
        <v>0</v>
      </c>
      <c r="AO81" s="278">
        <v>2.83873314796553E-2</v>
      </c>
      <c r="AP81" s="278">
        <v>0.14527949012518299</v>
      </c>
      <c r="AQ81" s="278">
        <v>0.25381608091754199</v>
      </c>
      <c r="AR81" s="278">
        <v>0.184854126470853</v>
      </c>
      <c r="AS81" s="278">
        <v>0.12168999761541199</v>
      </c>
      <c r="AT81" s="278">
        <v>4.8782612658230598E-2</v>
      </c>
      <c r="AU81" s="278">
        <v>7.0422218310338194E-2</v>
      </c>
      <c r="AV81" s="278">
        <v>6.5951474752354397E-4</v>
      </c>
      <c r="AW81" s="278">
        <v>2.48355427512403</v>
      </c>
      <c r="AX81" s="278">
        <v>2.7410075615900399E-2</v>
      </c>
      <c r="AY81" s="273"/>
      <c r="AZ81" s="273"/>
      <c r="BA81" s="273"/>
      <c r="BB81" s="273"/>
      <c r="BC81" s="273"/>
      <c r="BD81" s="273"/>
      <c r="BE81" s="273"/>
      <c r="BF81" s="273"/>
      <c r="BG81" s="273"/>
      <c r="BH81" s="273"/>
      <c r="BI81" s="273"/>
      <c r="BJ81" s="273"/>
      <c r="BK81" s="273"/>
      <c r="BL81" s="273"/>
      <c r="BM81" s="273"/>
      <c r="BN81" s="273"/>
      <c r="BO81" s="273"/>
      <c r="BP81" s="273"/>
      <c r="BQ81" s="273"/>
      <c r="BR81" s="273"/>
      <c r="BS81" s="273"/>
      <c r="BT81" s="273"/>
      <c r="BU81" s="273"/>
      <c r="BV81" s="273"/>
      <c r="BW81" s="273"/>
      <c r="BX81" s="273"/>
      <c r="BY81" s="273"/>
      <c r="BZ81" s="273"/>
    </row>
    <row r="82" spans="1:78">
      <c r="A82" s="290" t="s">
        <v>361</v>
      </c>
      <c r="B82" s="294">
        <v>862.64</v>
      </c>
      <c r="C82" s="294">
        <v>1595.62</v>
      </c>
      <c r="D82" s="294">
        <v>277.87</v>
      </c>
      <c r="E82" s="295">
        <v>38.700000000000003</v>
      </c>
      <c r="F82" s="294">
        <v>87.91</v>
      </c>
      <c r="G82" s="295">
        <v>44.8</v>
      </c>
      <c r="H82" s="275"/>
      <c r="I82" s="275"/>
      <c r="J82" s="282">
        <v>90.39</v>
      </c>
      <c r="K82" s="282">
        <v>93.05</v>
      </c>
      <c r="L82" s="282">
        <v>96.88</v>
      </c>
      <c r="M82" s="284">
        <v>-1.49362810030604E-2</v>
      </c>
      <c r="N82" s="284">
        <v>-1.18959890514791E-2</v>
      </c>
      <c r="O82" s="284">
        <v>1.19450817582578E-2</v>
      </c>
      <c r="P82" s="284">
        <v>-1.25031895891807E-2</v>
      </c>
      <c r="Q82" s="284">
        <v>-2.17004228800356E-2</v>
      </c>
      <c r="R82" s="284">
        <v>3.5359371388952801E-2</v>
      </c>
      <c r="S82" s="284"/>
      <c r="T82" s="284"/>
      <c r="U82" s="284">
        <v>1.81347150259068E-2</v>
      </c>
      <c r="V82" s="284">
        <v>2.2639850533025599E-2</v>
      </c>
      <c r="W82" s="284">
        <v>8.4313521390653196E-3</v>
      </c>
      <c r="X82" s="274" t="s">
        <v>210</v>
      </c>
      <c r="Y82" s="278">
        <v>0.64646917781478397</v>
      </c>
      <c r="Z82" s="278">
        <v>0.54812042851987297</v>
      </c>
      <c r="AA82" s="278">
        <v>0.23270903557912101</v>
      </c>
      <c r="AB82" s="278">
        <v>0.25729622290284898</v>
      </c>
      <c r="AC82" s="278">
        <v>0</v>
      </c>
      <c r="AD82" s="278">
        <v>2.9057585018951101E-2</v>
      </c>
      <c r="AE82" s="278">
        <v>0.14926161193495399</v>
      </c>
      <c r="AF82" s="278">
        <v>0.26077319888802297</v>
      </c>
      <c r="AG82" s="278">
        <v>0.187011636916839</v>
      </c>
      <c r="AH82" s="278">
        <v>0.123184292046152</v>
      </c>
      <c r="AI82" s="278">
        <v>4.9671085502480498E-2</v>
      </c>
      <c r="AJ82" s="278">
        <v>0.63681333251512495</v>
      </c>
      <c r="AK82" s="278">
        <v>0.54159999390330804</v>
      </c>
      <c r="AL82" s="278">
        <v>0.23548876403499899</v>
      </c>
      <c r="AM82" s="278">
        <v>0.254079199447315</v>
      </c>
      <c r="AN82" s="278">
        <v>0</v>
      </c>
      <c r="AO82" s="278">
        <v>3.00850429593023E-2</v>
      </c>
      <c r="AP82" s="278">
        <v>0.14926161193495399</v>
      </c>
      <c r="AQ82" s="278">
        <v>0.26077319888802297</v>
      </c>
      <c r="AR82" s="278">
        <v>0.190403039658854</v>
      </c>
      <c r="AS82" s="278">
        <v>0.12597316600609301</v>
      </c>
      <c r="AT82" s="278">
        <v>5.0089879915481597E-2</v>
      </c>
      <c r="AU82" s="278">
        <v>4.2683159305034003E-2</v>
      </c>
      <c r="AV82" s="278">
        <v>6.0341875328739003E-4</v>
      </c>
      <c r="AW82" s="278">
        <v>2.4745672292634602</v>
      </c>
      <c r="AX82" s="278">
        <v>-3.6186226935275298E-3</v>
      </c>
      <c r="AY82" s="273"/>
      <c r="AZ82" s="273"/>
      <c r="BA82" s="273"/>
      <c r="BB82" s="273"/>
      <c r="BC82" s="273"/>
      <c r="BD82" s="273"/>
      <c r="BE82" s="273"/>
      <c r="BF82" s="273"/>
      <c r="BG82" s="273"/>
      <c r="BH82" s="273"/>
      <c r="BI82" s="273"/>
      <c r="BJ82" s="273"/>
      <c r="BK82" s="273"/>
      <c r="BL82" s="273"/>
      <c r="BM82" s="273"/>
      <c r="BN82" s="273"/>
      <c r="BO82" s="273"/>
      <c r="BP82" s="273"/>
      <c r="BQ82" s="273"/>
      <c r="BR82" s="273"/>
      <c r="BS82" s="273"/>
      <c r="BT82" s="273"/>
      <c r="BU82" s="273"/>
      <c r="BV82" s="273"/>
      <c r="BW82" s="273"/>
      <c r="BX82" s="273"/>
      <c r="BY82" s="273"/>
      <c r="BZ82" s="273"/>
    </row>
    <row r="83" spans="1:78">
      <c r="A83" s="290" t="s">
        <v>362</v>
      </c>
      <c r="B83" s="294">
        <v>879.82</v>
      </c>
      <c r="C83" s="294">
        <v>1608.43</v>
      </c>
      <c r="D83" s="294">
        <v>262.44</v>
      </c>
      <c r="E83" s="295">
        <v>38.78</v>
      </c>
      <c r="F83" s="294">
        <v>88.5</v>
      </c>
      <c r="G83" s="295">
        <v>44.37</v>
      </c>
      <c r="H83" s="275"/>
      <c r="I83" s="275"/>
      <c r="J83" s="282">
        <v>93.01</v>
      </c>
      <c r="K83" s="282">
        <v>95.09</v>
      </c>
      <c r="L83" s="282">
        <v>97.73</v>
      </c>
      <c r="M83" s="284">
        <v>1.99156079013263E-2</v>
      </c>
      <c r="N83" s="284">
        <v>8.0282272721576807E-3</v>
      </c>
      <c r="O83" s="284">
        <v>-5.5529564184690697E-2</v>
      </c>
      <c r="P83" s="284">
        <v>2.06718346253232E-3</v>
      </c>
      <c r="Q83" s="284">
        <v>6.71140939597326E-3</v>
      </c>
      <c r="R83" s="284">
        <v>-9.5982142857142794E-3</v>
      </c>
      <c r="S83" s="284"/>
      <c r="T83" s="284"/>
      <c r="U83" s="284">
        <v>2.8985507246376899E-2</v>
      </c>
      <c r="V83" s="284">
        <v>2.1923696937130598E-2</v>
      </c>
      <c r="W83" s="284">
        <v>8.7737407101569093E-3</v>
      </c>
      <c r="X83" s="274" t="s">
        <v>210</v>
      </c>
      <c r="Y83" s="278">
        <v>0.64412984977727805</v>
      </c>
      <c r="Z83" s="278">
        <v>0.54613698749844497</v>
      </c>
      <c r="AA83" s="278">
        <v>0.23186694938198599</v>
      </c>
      <c r="AB83" s="278">
        <v>0.25636516495169398</v>
      </c>
      <c r="AC83" s="278">
        <v>0</v>
      </c>
      <c r="AD83" s="278">
        <v>2.8952436582382401E-2</v>
      </c>
      <c r="AE83" s="278">
        <v>0.14872149047873401</v>
      </c>
      <c r="AF83" s="278">
        <v>0.25982955907266297</v>
      </c>
      <c r="AG83" s="278">
        <v>0.186334912363538</v>
      </c>
      <c r="AH83" s="278">
        <v>0.122738534571467</v>
      </c>
      <c r="AI83" s="278">
        <v>4.9491344585269097E-2</v>
      </c>
      <c r="AJ83" s="278">
        <v>0.656958087302982</v>
      </c>
      <c r="AK83" s="278">
        <v>0.55052149935581396</v>
      </c>
      <c r="AL83" s="278">
        <v>0.21899147873397001</v>
      </c>
      <c r="AM83" s="278">
        <v>0.25689511878105198</v>
      </c>
      <c r="AN83" s="278">
        <v>0</v>
      </c>
      <c r="AO83" s="278">
        <v>2.8674544891971201E-2</v>
      </c>
      <c r="AP83" s="278">
        <v>0.14872149047873401</v>
      </c>
      <c r="AQ83" s="278">
        <v>0.25982955907266297</v>
      </c>
      <c r="AR83" s="278">
        <v>0.19173592431610501</v>
      </c>
      <c r="AS83" s="278">
        <v>0.12542941700592</v>
      </c>
      <c r="AT83" s="278">
        <v>4.9925568810057303E-2</v>
      </c>
      <c r="AU83" s="278">
        <v>2.8278952723336099E-2</v>
      </c>
      <c r="AV83" s="278">
        <v>5.6561082766103197E-4</v>
      </c>
      <c r="AW83" s="278">
        <v>2.48768268874927</v>
      </c>
      <c r="AX83" s="278">
        <v>5.3001023090872802E-3</v>
      </c>
      <c r="AY83" s="273"/>
      <c r="AZ83" s="273"/>
      <c r="BA83" s="273"/>
      <c r="BB83" s="273"/>
      <c r="BC83" s="273"/>
      <c r="BD83" s="273"/>
      <c r="BE83" s="273"/>
      <c r="BF83" s="273"/>
      <c r="BG83" s="273"/>
      <c r="BH83" s="273"/>
      <c r="BI83" s="273"/>
      <c r="BJ83" s="273"/>
      <c r="BK83" s="273"/>
      <c r="BL83" s="273"/>
      <c r="BM83" s="273"/>
      <c r="BN83" s="273"/>
      <c r="BO83" s="273"/>
      <c r="BP83" s="273"/>
      <c r="BQ83" s="273"/>
      <c r="BR83" s="273"/>
      <c r="BS83" s="273"/>
      <c r="BT83" s="273"/>
      <c r="BU83" s="273"/>
      <c r="BV83" s="273"/>
      <c r="BW83" s="273"/>
      <c r="BX83" s="273"/>
      <c r="BY83" s="273"/>
      <c r="BZ83" s="273"/>
    </row>
    <row r="84" spans="1:78">
      <c r="A84" s="290" t="s">
        <v>363</v>
      </c>
      <c r="B84" s="294">
        <v>952.34</v>
      </c>
      <c r="C84" s="294">
        <v>1681.49</v>
      </c>
      <c r="D84" s="294">
        <v>280.95</v>
      </c>
      <c r="E84" s="295">
        <v>39.729999999999997</v>
      </c>
      <c r="F84" s="294">
        <v>93.68</v>
      </c>
      <c r="G84" s="295">
        <v>44.73</v>
      </c>
      <c r="H84" s="275"/>
      <c r="I84" s="275"/>
      <c r="J84" s="282">
        <v>96.27</v>
      </c>
      <c r="K84" s="282">
        <v>96.35</v>
      </c>
      <c r="L84" s="282">
        <v>98.59</v>
      </c>
      <c r="M84" s="284">
        <v>8.2425950762655895E-2</v>
      </c>
      <c r="N84" s="284">
        <v>4.5423176638088099E-2</v>
      </c>
      <c r="O84" s="284">
        <v>7.0530406950159996E-2</v>
      </c>
      <c r="P84" s="284">
        <v>2.4497163486333101E-2</v>
      </c>
      <c r="Q84" s="284">
        <v>5.8531073446327797E-2</v>
      </c>
      <c r="R84" s="284">
        <v>8.1135902636917407E-3</v>
      </c>
      <c r="S84" s="284"/>
      <c r="T84" s="284"/>
      <c r="U84" s="284">
        <v>3.50499946242337E-2</v>
      </c>
      <c r="V84" s="284">
        <v>1.32506046902934E-2</v>
      </c>
      <c r="W84" s="284">
        <v>8.7997544254578806E-3</v>
      </c>
      <c r="X84" s="274" t="s">
        <v>210</v>
      </c>
      <c r="Y84" s="278">
        <v>0.64754380388143395</v>
      </c>
      <c r="Z84" s="278">
        <v>0.54903156940696296</v>
      </c>
      <c r="AA84" s="278">
        <v>0.233095867935806</v>
      </c>
      <c r="AB84" s="278">
        <v>0.257723926554424</v>
      </c>
      <c r="AC84" s="278">
        <v>0</v>
      </c>
      <c r="AD84" s="278">
        <v>2.9105887458366401E-2</v>
      </c>
      <c r="AE84" s="278">
        <v>0.14950972959383099</v>
      </c>
      <c r="AF84" s="278">
        <v>0.261206682318673</v>
      </c>
      <c r="AG84" s="278">
        <v>0.18732250646282</v>
      </c>
      <c r="AH84" s="278">
        <v>0.12338906136196399</v>
      </c>
      <c r="AI84" s="278">
        <v>4.97536537749853E-2</v>
      </c>
      <c r="AJ84" s="278">
        <v>0.70091821757682804</v>
      </c>
      <c r="AK84" s="278">
        <v>0.57397032736402198</v>
      </c>
      <c r="AL84" s="278">
        <v>0.24953621435971901</v>
      </c>
      <c r="AM84" s="278">
        <v>0.26403743171756699</v>
      </c>
      <c r="AN84" s="278">
        <v>0</v>
      </c>
      <c r="AO84" s="278">
        <v>2.9342040703464699E-2</v>
      </c>
      <c r="AP84" s="278">
        <v>0.14950972959383099</v>
      </c>
      <c r="AQ84" s="278">
        <v>0.261206682318673</v>
      </c>
      <c r="AR84" s="278">
        <v>0.19388815930733999</v>
      </c>
      <c r="AS84" s="278">
        <v>0.12502404103717699</v>
      </c>
      <c r="AT84" s="278">
        <v>5.0191473709974503E-2</v>
      </c>
      <c r="AU84" s="278">
        <v>3.5059803805422403E-2</v>
      </c>
      <c r="AV84" s="278">
        <v>5.8518604726340902E-4</v>
      </c>
      <c r="AW84" s="278">
        <v>2.5976243176886</v>
      </c>
      <c r="AX84" s="278">
        <v>4.4194394018397302E-2</v>
      </c>
      <c r="AY84" s="273"/>
      <c r="AZ84" s="273"/>
      <c r="BA84" s="273"/>
      <c r="BB84" s="273"/>
      <c r="BC84" s="273"/>
      <c r="BD84" s="273"/>
      <c r="BE84" s="273"/>
      <c r="BF84" s="273"/>
      <c r="BG84" s="273"/>
      <c r="BH84" s="273"/>
      <c r="BI84" s="273"/>
      <c r="BJ84" s="273"/>
      <c r="BK84" s="273"/>
      <c r="BL84" s="273"/>
      <c r="BM84" s="273"/>
      <c r="BN84" s="273"/>
      <c r="BO84" s="273"/>
      <c r="BP84" s="273"/>
      <c r="BQ84" s="273"/>
      <c r="BR84" s="273"/>
      <c r="BS84" s="273"/>
      <c r="BT84" s="273"/>
      <c r="BU84" s="273"/>
      <c r="BV84" s="273"/>
      <c r="BW84" s="273"/>
      <c r="BX84" s="273"/>
      <c r="BY84" s="273"/>
      <c r="BZ84" s="273"/>
    </row>
    <row r="85" spans="1:78">
      <c r="A85" s="290" t="s">
        <v>364</v>
      </c>
      <c r="B85" s="294">
        <v>897.18</v>
      </c>
      <c r="C85" s="294">
        <v>1594.33</v>
      </c>
      <c r="D85" s="294">
        <v>274.33999999999997</v>
      </c>
      <c r="E85" s="295">
        <v>39.340000000000003</v>
      </c>
      <c r="F85" s="294">
        <v>92.07</v>
      </c>
      <c r="G85" s="295">
        <v>42.38</v>
      </c>
      <c r="H85" s="275"/>
      <c r="I85" s="275"/>
      <c r="J85" s="282">
        <v>97.14</v>
      </c>
      <c r="K85" s="282">
        <v>97.3</v>
      </c>
      <c r="L85" s="282">
        <v>99.28</v>
      </c>
      <c r="M85" s="284">
        <v>-5.7920490581095101E-2</v>
      </c>
      <c r="N85" s="284">
        <v>-5.1834979690631597E-2</v>
      </c>
      <c r="O85" s="284">
        <v>-2.3527318028118901E-2</v>
      </c>
      <c r="P85" s="284">
        <v>-9.8162597533348901E-3</v>
      </c>
      <c r="Q85" s="284">
        <v>-1.71861656703673E-2</v>
      </c>
      <c r="R85" s="284">
        <v>-5.2537446903643897E-2</v>
      </c>
      <c r="S85" s="284"/>
      <c r="T85" s="284"/>
      <c r="U85" s="284">
        <v>9.0370832034902798E-3</v>
      </c>
      <c r="V85" s="284">
        <v>9.8598858329008703E-3</v>
      </c>
      <c r="W85" s="284">
        <v>6.9986814078506496E-3</v>
      </c>
      <c r="X85" s="274" t="s">
        <v>210</v>
      </c>
      <c r="Y85" s="278">
        <v>0.67616160989434204</v>
      </c>
      <c r="Z85" s="278">
        <v>0.573295686913874</v>
      </c>
      <c r="AA85" s="278">
        <v>0.24339739856742201</v>
      </c>
      <c r="AB85" s="278">
        <v>0.26911387931253899</v>
      </c>
      <c r="AC85" s="278">
        <v>0</v>
      </c>
      <c r="AD85" s="278">
        <v>3.0392204516956602E-2</v>
      </c>
      <c r="AE85" s="278">
        <v>0.15611722149308499</v>
      </c>
      <c r="AF85" s="278">
        <v>0.27275055335730303</v>
      </c>
      <c r="AG85" s="278">
        <v>0.195601111121951</v>
      </c>
      <c r="AH85" s="278">
        <v>0.128842166157354</v>
      </c>
      <c r="AI85" s="278">
        <v>5.1952486353771997E-2</v>
      </c>
      <c r="AJ85" s="278">
        <v>0.63699799773715904</v>
      </c>
      <c r="AK85" s="278">
        <v>0.54357891662596602</v>
      </c>
      <c r="AL85" s="278">
        <v>0.23767091056410899</v>
      </c>
      <c r="AM85" s="278">
        <v>0.26647218756997898</v>
      </c>
      <c r="AN85" s="278">
        <v>0</v>
      </c>
      <c r="AO85" s="278">
        <v>2.8795475685862298E-2</v>
      </c>
      <c r="AP85" s="278">
        <v>0.15611722149308499</v>
      </c>
      <c r="AQ85" s="278">
        <v>0.27275055335730303</v>
      </c>
      <c r="AR85" s="278">
        <v>0.19736877463785599</v>
      </c>
      <c r="AS85" s="278">
        <v>0.13011253520613</v>
      </c>
      <c r="AT85" s="278">
        <v>5.2316085254107698E-2</v>
      </c>
      <c r="AU85" s="278">
        <v>6.3140127849865904E-2</v>
      </c>
      <c r="AV85" s="278">
        <v>6.7737518316238405E-4</v>
      </c>
      <c r="AW85" s="278">
        <v>2.52218065813156</v>
      </c>
      <c r="AX85" s="278">
        <v>-2.90433297237426E-2</v>
      </c>
      <c r="AY85" s="273"/>
      <c r="AZ85" s="273"/>
      <c r="BA85" s="273"/>
      <c r="BB85" s="273"/>
      <c r="BC85" s="273"/>
      <c r="BD85" s="273"/>
      <c r="BE85" s="273"/>
      <c r="BF85" s="273"/>
      <c r="BG85" s="273"/>
      <c r="BH85" s="273"/>
      <c r="BI85" s="273"/>
      <c r="BJ85" s="273"/>
      <c r="BK85" s="273"/>
      <c r="BL85" s="273"/>
      <c r="BM85" s="273"/>
      <c r="BN85" s="273"/>
      <c r="BO85" s="273"/>
      <c r="BP85" s="273"/>
      <c r="BQ85" s="273"/>
      <c r="BR85" s="273"/>
      <c r="BS85" s="273"/>
      <c r="BT85" s="273"/>
      <c r="BU85" s="273"/>
      <c r="BV85" s="273"/>
      <c r="BW85" s="273"/>
      <c r="BX85" s="273"/>
      <c r="BY85" s="273"/>
      <c r="BZ85" s="273"/>
    </row>
    <row r="86" spans="1:78">
      <c r="A86" s="290" t="s">
        <v>365</v>
      </c>
      <c r="B86" s="294">
        <v>928.51</v>
      </c>
      <c r="C86" s="294">
        <v>1764.94</v>
      </c>
      <c r="D86" s="294">
        <v>314.83999999999997</v>
      </c>
      <c r="E86" s="295">
        <v>43.3</v>
      </c>
      <c r="F86" s="294">
        <v>97.54</v>
      </c>
      <c r="G86" s="295">
        <v>42.92</v>
      </c>
      <c r="H86" s="275"/>
      <c r="I86" s="275"/>
      <c r="J86" s="282">
        <v>100</v>
      </c>
      <c r="K86" s="282">
        <v>100</v>
      </c>
      <c r="L86" s="282">
        <v>100</v>
      </c>
      <c r="M86" s="284">
        <v>3.4920528767917298E-2</v>
      </c>
      <c r="N86" s="284">
        <v>0.107010468347206</v>
      </c>
      <c r="O86" s="284">
        <v>0.14762703214988701</v>
      </c>
      <c r="P86" s="284">
        <v>0.10066090493136701</v>
      </c>
      <c r="Q86" s="284">
        <v>5.9411317475833697E-2</v>
      </c>
      <c r="R86" s="284">
        <v>1.27418593676263E-2</v>
      </c>
      <c r="S86" s="284"/>
      <c r="T86" s="284"/>
      <c r="U86" s="284">
        <v>2.9442042413012199E-2</v>
      </c>
      <c r="V86" s="284">
        <v>2.7749229188078098E-2</v>
      </c>
      <c r="W86" s="284">
        <v>7.2522159548751297E-3</v>
      </c>
      <c r="X86" s="274" t="s">
        <v>210</v>
      </c>
      <c r="Y86" s="278">
        <v>0.65652362531164399</v>
      </c>
      <c r="Z86" s="278">
        <v>0.55664527124963403</v>
      </c>
      <c r="AA86" s="278">
        <v>0.23632832766692699</v>
      </c>
      <c r="AB86" s="278">
        <v>0.26129791618242898</v>
      </c>
      <c r="AC86" s="278">
        <v>0</v>
      </c>
      <c r="AD86" s="278">
        <v>2.9509513700139201E-2</v>
      </c>
      <c r="AE86" s="278">
        <v>0.15158305755370699</v>
      </c>
      <c r="AF86" s="278">
        <v>0.26482896910381298</v>
      </c>
      <c r="AG86" s="278">
        <v>0.18992020355730599</v>
      </c>
      <c r="AH86" s="278">
        <v>0.12510016064332499</v>
      </c>
      <c r="AI86" s="278">
        <v>5.0443613162631101E-2</v>
      </c>
      <c r="AJ86" s="278">
        <v>0.67944977745615698</v>
      </c>
      <c r="AK86" s="278">
        <v>0.61621214242931499</v>
      </c>
      <c r="AL86" s="278">
        <v>0.27121677729334098</v>
      </c>
      <c r="AM86" s="278">
        <v>0.28760040088203298</v>
      </c>
      <c r="AN86" s="278">
        <v>0</v>
      </c>
      <c r="AO86" s="278">
        <v>2.9885519773713402E-2</v>
      </c>
      <c r="AP86" s="278">
        <v>0.15158305755370699</v>
      </c>
      <c r="AQ86" s="278">
        <v>0.26482896910381298</v>
      </c>
      <c r="AR86" s="278">
        <v>0.19551184224552801</v>
      </c>
      <c r="AS86" s="278">
        <v>0.128571593672482</v>
      </c>
      <c r="AT86" s="278">
        <v>5.0809441138830701E-2</v>
      </c>
      <c r="AU86" s="278">
        <v>6.6612040424860797E-2</v>
      </c>
      <c r="AV86" s="278">
        <v>6.7096623268846295E-4</v>
      </c>
      <c r="AW86" s="278">
        <v>2.6756695215489201</v>
      </c>
      <c r="AX86" s="278">
        <v>6.0855618300978499E-2</v>
      </c>
      <c r="AY86" s="273"/>
      <c r="AZ86" s="273"/>
      <c r="BA86" s="273"/>
      <c r="BB86" s="273"/>
      <c r="BC86" s="273"/>
      <c r="BD86" s="273"/>
      <c r="BE86" s="273"/>
      <c r="BF86" s="273"/>
      <c r="BG86" s="273"/>
      <c r="BH86" s="273"/>
      <c r="BI86" s="273"/>
      <c r="BJ86" s="273"/>
      <c r="BK86" s="273"/>
      <c r="BL86" s="273"/>
      <c r="BM86" s="273"/>
      <c r="BN86" s="273"/>
      <c r="BO86" s="273"/>
      <c r="BP86" s="273"/>
      <c r="BQ86" s="273"/>
      <c r="BR86" s="273"/>
      <c r="BS86" s="273"/>
      <c r="BT86" s="273"/>
      <c r="BU86" s="273"/>
      <c r="BV86" s="273"/>
      <c r="BW86" s="273"/>
      <c r="BX86" s="273"/>
      <c r="BY86" s="273"/>
      <c r="BZ86" s="273"/>
    </row>
    <row r="87" spans="1:78">
      <c r="A87" s="290" t="s">
        <v>366</v>
      </c>
      <c r="B87" s="294">
        <v>914.54</v>
      </c>
      <c r="C87" s="294">
        <v>1753.1</v>
      </c>
      <c r="D87" s="294">
        <v>355.46</v>
      </c>
      <c r="E87" s="295">
        <v>44.04</v>
      </c>
      <c r="F87" s="294">
        <v>96.28</v>
      </c>
      <c r="G87" s="295">
        <v>44.43</v>
      </c>
      <c r="H87" s="275"/>
      <c r="I87" s="275"/>
      <c r="J87" s="282">
        <v>97.57</v>
      </c>
      <c r="K87" s="282">
        <v>99.75</v>
      </c>
      <c r="L87" s="282">
        <v>100.68</v>
      </c>
      <c r="M87" s="284">
        <v>-1.5045610709631599E-2</v>
      </c>
      <c r="N87" s="284">
        <v>-6.7084433465161002E-3</v>
      </c>
      <c r="O87" s="284">
        <v>0.129017913861009</v>
      </c>
      <c r="P87" s="284">
        <v>1.7090069284064799E-2</v>
      </c>
      <c r="Q87" s="284">
        <v>-1.29177773221243E-2</v>
      </c>
      <c r="R87" s="284">
        <v>3.5181733457595503E-2</v>
      </c>
      <c r="S87" s="284"/>
      <c r="T87" s="284"/>
      <c r="U87" s="284">
        <v>-2.4300000000000099E-2</v>
      </c>
      <c r="V87" s="284">
        <v>-2.4999999999999502E-3</v>
      </c>
      <c r="W87" s="284">
        <v>6.8000000000001401E-3</v>
      </c>
      <c r="X87" s="274" t="s">
        <v>210</v>
      </c>
      <c r="Y87" s="278">
        <v>0.69647677645918404</v>
      </c>
      <c r="Z87" s="278">
        <v>0.59052026340584696</v>
      </c>
      <c r="AA87" s="278">
        <v>0.25071023416913402</v>
      </c>
      <c r="AB87" s="278">
        <v>0.27719936243246801</v>
      </c>
      <c r="AC87" s="278">
        <v>0</v>
      </c>
      <c r="AD87" s="278">
        <v>3.1305333402122403E-2</v>
      </c>
      <c r="AE87" s="278">
        <v>0.16080773824509001</v>
      </c>
      <c r="AF87" s="278">
        <v>0.28094529976263699</v>
      </c>
      <c r="AG87" s="278">
        <v>0.20147791497263401</v>
      </c>
      <c r="AH87" s="278">
        <v>0.13271320826882599</v>
      </c>
      <c r="AI87" s="278">
        <v>5.35133904309784E-2</v>
      </c>
      <c r="AJ87" s="278">
        <v>0.68599785801227997</v>
      </c>
      <c r="AK87" s="278">
        <v>0.58655879167381897</v>
      </c>
      <c r="AL87" s="278">
        <v>0.28305634556524101</v>
      </c>
      <c r="AM87" s="278">
        <v>0.28193671874193799</v>
      </c>
      <c r="AN87" s="278">
        <v>0</v>
      </c>
      <c r="AO87" s="278">
        <v>3.2406709297677E-2</v>
      </c>
      <c r="AP87" s="278">
        <v>0.16080773824509001</v>
      </c>
      <c r="AQ87" s="278">
        <v>0.28094529976263699</v>
      </c>
      <c r="AR87" s="278">
        <v>0.19658200163879899</v>
      </c>
      <c r="AS87" s="278">
        <v>0.13238142524815399</v>
      </c>
      <c r="AT87" s="278">
        <v>5.3877281485909097E-2</v>
      </c>
      <c r="AU87" s="278">
        <v>0.11319892119448099</v>
      </c>
      <c r="AV87" s="278">
        <v>8.1813120729598695E-4</v>
      </c>
      <c r="AW87" s="278">
        <v>2.6945501696715399</v>
      </c>
      <c r="AX87" s="278">
        <v>7.0564200737663896E-3</v>
      </c>
      <c r="AY87" s="273"/>
      <c r="AZ87" s="273"/>
      <c r="BA87" s="273"/>
      <c r="BB87" s="273"/>
      <c r="BC87" s="273"/>
      <c r="BD87" s="273"/>
      <c r="BE87" s="273"/>
      <c r="BF87" s="273"/>
      <c r="BG87" s="273"/>
      <c r="BH87" s="273"/>
      <c r="BI87" s="273"/>
      <c r="BJ87" s="273"/>
      <c r="BK87" s="273"/>
      <c r="BL87" s="273"/>
      <c r="BM87" s="273"/>
      <c r="BN87" s="273"/>
      <c r="BO87" s="273"/>
      <c r="BP87" s="273"/>
      <c r="BQ87" s="273"/>
      <c r="BR87" s="273"/>
      <c r="BS87" s="273"/>
      <c r="BT87" s="273"/>
      <c r="BU87" s="273"/>
      <c r="BV87" s="273"/>
      <c r="BW87" s="273"/>
      <c r="BX87" s="273"/>
      <c r="BY87" s="273"/>
      <c r="BZ87" s="273"/>
    </row>
    <row r="88" spans="1:78">
      <c r="A88" s="290" t="s">
        <v>367</v>
      </c>
      <c r="B88" s="294">
        <v>918.24</v>
      </c>
      <c r="C88" s="294">
        <v>1716.74</v>
      </c>
      <c r="D88" s="294">
        <v>369.87</v>
      </c>
      <c r="E88" s="295">
        <v>42.39</v>
      </c>
      <c r="F88" s="294">
        <v>94.88</v>
      </c>
      <c r="G88" s="295">
        <v>44.17</v>
      </c>
      <c r="H88" s="275"/>
      <c r="I88" s="275"/>
      <c r="J88" s="282">
        <v>98.46</v>
      </c>
      <c r="K88" s="282">
        <v>100.55</v>
      </c>
      <c r="L88" s="282">
        <v>101.29</v>
      </c>
      <c r="M88" s="284">
        <v>4.04574977584371E-3</v>
      </c>
      <c r="N88" s="284">
        <v>-2.07404027151902E-2</v>
      </c>
      <c r="O88" s="284">
        <v>4.0539019861587797E-2</v>
      </c>
      <c r="P88" s="284">
        <v>-3.7465940054495897E-2</v>
      </c>
      <c r="Q88" s="284">
        <v>-1.4540922309929399E-2</v>
      </c>
      <c r="R88" s="284">
        <v>-5.8519018681071301E-3</v>
      </c>
      <c r="S88" s="284"/>
      <c r="T88" s="284"/>
      <c r="U88" s="284">
        <v>9.1216562467972793E-3</v>
      </c>
      <c r="V88" s="284">
        <v>8.0200501253131495E-3</v>
      </c>
      <c r="W88" s="284">
        <v>6.0588001589192402E-3</v>
      </c>
      <c r="X88" s="274" t="s">
        <v>210</v>
      </c>
      <c r="Y88" s="278">
        <v>0.70139140916550302</v>
      </c>
      <c r="Z88" s="278">
        <v>0.59468722244650996</v>
      </c>
      <c r="AA88" s="278">
        <v>0.25247935089822399</v>
      </c>
      <c r="AB88" s="278">
        <v>0.27915539757797198</v>
      </c>
      <c r="AC88" s="278">
        <v>0</v>
      </c>
      <c r="AD88" s="278">
        <v>3.1526236985157101E-2</v>
      </c>
      <c r="AE88" s="278">
        <v>0.16194246519725999</v>
      </c>
      <c r="AF88" s="278">
        <v>0.28292776781551199</v>
      </c>
      <c r="AG88" s="278">
        <v>0.20289962777626699</v>
      </c>
      <c r="AH88" s="278">
        <v>0.13364968841570901</v>
      </c>
      <c r="AI88" s="278">
        <v>5.3891003393430899E-2</v>
      </c>
      <c r="AJ88" s="278">
        <v>0.70422906330191304</v>
      </c>
      <c r="AK88" s="278">
        <v>0.58235316996339104</v>
      </c>
      <c r="AL88" s="278">
        <v>0.26271461631892801</v>
      </c>
      <c r="AM88" s="278">
        <v>0.268696578186427</v>
      </c>
      <c r="AN88" s="278">
        <v>0</v>
      </c>
      <c r="AO88" s="278">
        <v>3.1341748540049202E-2</v>
      </c>
      <c r="AP88" s="278">
        <v>0.16194246519725999</v>
      </c>
      <c r="AQ88" s="278">
        <v>0.28292776781551199</v>
      </c>
      <c r="AR88" s="278">
        <v>0.204750408433445</v>
      </c>
      <c r="AS88" s="278">
        <v>0.13472156561603499</v>
      </c>
      <c r="AT88" s="278">
        <v>5.4217518213355298E-2</v>
      </c>
      <c r="AU88" s="278">
        <v>6.8477576287005598E-2</v>
      </c>
      <c r="AV88" s="278">
        <v>7.1010397465182302E-4</v>
      </c>
      <c r="AW88" s="278">
        <v>2.6878949015863198</v>
      </c>
      <c r="AX88" s="278">
        <v>-2.4698994882844699E-3</v>
      </c>
      <c r="AY88" s="273"/>
      <c r="AZ88" s="273"/>
      <c r="BA88" s="273"/>
      <c r="BB88" s="273"/>
      <c r="BC88" s="273"/>
      <c r="BD88" s="273"/>
      <c r="BE88" s="273"/>
      <c r="BF88" s="273"/>
      <c r="BG88" s="273"/>
      <c r="BH88" s="273"/>
      <c r="BI88" s="273"/>
      <c r="BJ88" s="273"/>
      <c r="BK88" s="273"/>
      <c r="BL88" s="273"/>
      <c r="BM88" s="273"/>
      <c r="BN88" s="273"/>
      <c r="BO88" s="273"/>
      <c r="BP88" s="273"/>
      <c r="BQ88" s="273"/>
      <c r="BR88" s="273"/>
      <c r="BS88" s="273"/>
      <c r="BT88" s="273"/>
      <c r="BU88" s="273"/>
      <c r="BV88" s="273"/>
      <c r="BW88" s="273"/>
      <c r="BX88" s="273"/>
      <c r="BY88" s="273"/>
      <c r="BZ88" s="273"/>
    </row>
    <row r="89" spans="1:78">
      <c r="A89" s="290" t="s">
        <v>368</v>
      </c>
      <c r="B89" s="294">
        <v>906.59</v>
      </c>
      <c r="C89" s="294">
        <v>1602.99</v>
      </c>
      <c r="D89" s="294">
        <v>374.63</v>
      </c>
      <c r="E89" s="295">
        <v>40.68</v>
      </c>
      <c r="F89" s="294">
        <v>92.82</v>
      </c>
      <c r="G89" s="295">
        <v>43.63</v>
      </c>
      <c r="H89" s="275"/>
      <c r="I89" s="275"/>
      <c r="J89" s="282">
        <v>99.53</v>
      </c>
      <c r="K89" s="282">
        <v>100.26</v>
      </c>
      <c r="L89" s="282">
        <v>101.92</v>
      </c>
      <c r="M89" s="284">
        <v>-1.2687314863216601E-2</v>
      </c>
      <c r="N89" s="284">
        <v>-6.6259305427729301E-2</v>
      </c>
      <c r="O89" s="284">
        <v>1.2869386541217101E-2</v>
      </c>
      <c r="P89" s="284">
        <v>-4.0339702760084903E-2</v>
      </c>
      <c r="Q89" s="284">
        <v>-2.17116357504216E-2</v>
      </c>
      <c r="R89" s="284">
        <v>-1.22254924156667E-2</v>
      </c>
      <c r="S89" s="284"/>
      <c r="T89" s="284"/>
      <c r="U89" s="284">
        <v>1.0867357302458001E-2</v>
      </c>
      <c r="V89" s="284">
        <v>-2.8841372451515702E-3</v>
      </c>
      <c r="W89" s="284">
        <v>6.2197650310988903E-3</v>
      </c>
      <c r="X89" s="274" t="s">
        <v>210</v>
      </c>
      <c r="Y89" s="278">
        <v>0.69965904288291803</v>
      </c>
      <c r="Z89" s="278">
        <v>0.59321840478010002</v>
      </c>
      <c r="AA89" s="278">
        <v>0.25185575227863799</v>
      </c>
      <c r="AB89" s="278">
        <v>0.27846591180434199</v>
      </c>
      <c r="AC89" s="278">
        <v>0</v>
      </c>
      <c r="AD89" s="278">
        <v>3.1448370348559899E-2</v>
      </c>
      <c r="AE89" s="278">
        <v>0.16154248358533799</v>
      </c>
      <c r="AF89" s="278">
        <v>0.282228964666563</v>
      </c>
      <c r="AG89" s="278">
        <v>0.20239848608944999</v>
      </c>
      <c r="AH89" s="278">
        <v>0.133319587118681</v>
      </c>
      <c r="AI89" s="278">
        <v>5.3757898031726301E-2</v>
      </c>
      <c r="AJ89" s="278">
        <v>0.69078224830896595</v>
      </c>
      <c r="AK89" s="278">
        <v>0.55391216531242504</v>
      </c>
      <c r="AL89" s="278">
        <v>0.25509698130733999</v>
      </c>
      <c r="AM89" s="278">
        <v>0.26723267969333903</v>
      </c>
      <c r="AN89" s="278">
        <v>0</v>
      </c>
      <c r="AO89" s="278">
        <v>3.1063898535378501E-2</v>
      </c>
      <c r="AP89" s="278">
        <v>0.16154248358533799</v>
      </c>
      <c r="AQ89" s="278">
        <v>0.282228964666563</v>
      </c>
      <c r="AR89" s="278">
        <v>0.20459802275526001</v>
      </c>
      <c r="AS89" s="278">
        <v>0.13293507513196401</v>
      </c>
      <c r="AT89" s="278">
        <v>5.4092259526049402E-2</v>
      </c>
      <c r="AU89" s="278">
        <v>4.14823804862696E-2</v>
      </c>
      <c r="AV89" s="278">
        <v>6.4128493153293705E-4</v>
      </c>
      <c r="AW89" s="278">
        <v>2.6334847788226199</v>
      </c>
      <c r="AX89" s="278">
        <v>-2.02426526169537E-2</v>
      </c>
      <c r="AY89" s="273"/>
      <c r="AZ89" s="273"/>
      <c r="BA89" s="273"/>
      <c r="BB89" s="273"/>
      <c r="BC89" s="273"/>
      <c r="BD89" s="273"/>
      <c r="BE89" s="273"/>
      <c r="BF89" s="273"/>
      <c r="BG89" s="273"/>
      <c r="BH89" s="273"/>
      <c r="BI89" s="273"/>
      <c r="BJ89" s="273"/>
      <c r="BK89" s="273"/>
      <c r="BL89" s="273"/>
      <c r="BM89" s="273"/>
      <c r="BN89" s="273"/>
      <c r="BO89" s="273"/>
      <c r="BP89" s="273"/>
      <c r="BQ89" s="273"/>
      <c r="BR89" s="273"/>
      <c r="BS89" s="273"/>
      <c r="BT89" s="273"/>
      <c r="BU89" s="273"/>
      <c r="BV89" s="273"/>
      <c r="BW89" s="273"/>
      <c r="BX89" s="273"/>
      <c r="BY89" s="273"/>
      <c r="BZ89" s="273"/>
    </row>
    <row r="90" spans="1:78">
      <c r="A90" s="290" t="s">
        <v>369</v>
      </c>
      <c r="B90" s="294">
        <v>954.91</v>
      </c>
      <c r="C90" s="294">
        <v>1652.68</v>
      </c>
      <c r="D90" s="294">
        <v>378.22</v>
      </c>
      <c r="E90" s="295">
        <v>41.77</v>
      </c>
      <c r="F90" s="294">
        <v>96.89</v>
      </c>
      <c r="G90" s="295">
        <v>45.42</v>
      </c>
      <c r="H90" s="275"/>
      <c r="I90" s="275"/>
      <c r="J90" s="282">
        <v>102.49</v>
      </c>
      <c r="K90" s="282">
        <v>101.1</v>
      </c>
      <c r="L90" s="282">
        <v>102.62</v>
      </c>
      <c r="M90" s="284">
        <v>5.32986245160436E-2</v>
      </c>
      <c r="N90" s="284">
        <v>3.09983218859755E-2</v>
      </c>
      <c r="O90" s="284">
        <v>9.5827883511732104E-3</v>
      </c>
      <c r="P90" s="284">
        <v>2.6794493608652999E-2</v>
      </c>
      <c r="Q90" s="284">
        <v>4.3848308554191001E-2</v>
      </c>
      <c r="R90" s="284">
        <v>4.1026816410726599E-2</v>
      </c>
      <c r="S90" s="284"/>
      <c r="T90" s="284"/>
      <c r="U90" s="284">
        <v>2.9739776951672701E-2</v>
      </c>
      <c r="V90" s="284">
        <v>8.3782166367443196E-3</v>
      </c>
      <c r="W90" s="284">
        <v>6.8681318681318403E-3</v>
      </c>
      <c r="X90" s="274" t="s">
        <v>210</v>
      </c>
      <c r="Y90" s="278">
        <v>0.68549608792752903</v>
      </c>
      <c r="Z90" s="278">
        <v>0.58121009068615304</v>
      </c>
      <c r="AA90" s="278">
        <v>0.24675752377568</v>
      </c>
      <c r="AB90" s="278">
        <v>0.27282902308602403</v>
      </c>
      <c r="AC90" s="278">
        <v>0</v>
      </c>
      <c r="AD90" s="278">
        <v>3.08117719122247E-2</v>
      </c>
      <c r="AE90" s="278">
        <v>0.15827243520723999</v>
      </c>
      <c r="AF90" s="278">
        <v>0.27651590177637497</v>
      </c>
      <c r="AG90" s="278">
        <v>0.198301403845344</v>
      </c>
      <c r="AH90" s="278">
        <v>0.130620845029602</v>
      </c>
      <c r="AI90" s="278">
        <v>5.2669695576452499E-2</v>
      </c>
      <c r="AJ90" s="278">
        <v>0.72203208652519502</v>
      </c>
      <c r="AK90" s="278">
        <v>0.599226628160619</v>
      </c>
      <c r="AL90" s="278">
        <v>0.249122148900082</v>
      </c>
      <c r="AM90" s="278">
        <v>0.28013933860135698</v>
      </c>
      <c r="AN90" s="278">
        <v>0</v>
      </c>
      <c r="AO90" s="278">
        <v>3.2075880821756698E-2</v>
      </c>
      <c r="AP90" s="278">
        <v>0.15827243520723999</v>
      </c>
      <c r="AQ90" s="278">
        <v>0.27651590177637497</v>
      </c>
      <c r="AR90" s="278">
        <v>0.20419884336490801</v>
      </c>
      <c r="AS90" s="278">
        <v>0.131715214766535</v>
      </c>
      <c r="AT90" s="278">
        <v>5.3031437991125897E-2</v>
      </c>
      <c r="AU90" s="278">
        <v>6.5788537532825403E-2</v>
      </c>
      <c r="AV90" s="278">
        <v>6.9116829959658802E-4</v>
      </c>
      <c r="AW90" s="278">
        <v>2.7063299161151901</v>
      </c>
      <c r="AX90" s="278">
        <v>2.7661119547133899E-2</v>
      </c>
      <c r="AY90" s="273"/>
      <c r="AZ90" s="273"/>
      <c r="BA90" s="273"/>
      <c r="BB90" s="273"/>
      <c r="BC90" s="273"/>
      <c r="BD90" s="273"/>
      <c r="BE90" s="273"/>
      <c r="BF90" s="273"/>
      <c r="BG90" s="273"/>
      <c r="BH90" s="273"/>
      <c r="BI90" s="273"/>
      <c r="BJ90" s="273"/>
      <c r="BK90" s="273"/>
      <c r="BL90" s="273"/>
      <c r="BM90" s="273"/>
      <c r="BN90" s="273"/>
      <c r="BO90" s="273"/>
      <c r="BP90" s="273"/>
      <c r="BQ90" s="273"/>
      <c r="BR90" s="273"/>
      <c r="BS90" s="273"/>
      <c r="BT90" s="273"/>
      <c r="BU90" s="273"/>
      <c r="BV90" s="273"/>
      <c r="BW90" s="273"/>
      <c r="BX90" s="273"/>
      <c r="BY90" s="273"/>
      <c r="BZ90" s="273"/>
    </row>
    <row r="91" spans="1:78">
      <c r="A91" s="290" t="s">
        <v>370</v>
      </c>
      <c r="B91" s="294">
        <v>969.74</v>
      </c>
      <c r="C91" s="294">
        <v>1716.46</v>
      </c>
      <c r="D91" s="294">
        <v>376.37</v>
      </c>
      <c r="E91" s="295">
        <v>42.81</v>
      </c>
      <c r="F91" s="294">
        <v>96.8</v>
      </c>
      <c r="G91" s="295">
        <v>46.12</v>
      </c>
      <c r="H91" s="275"/>
      <c r="I91" s="275"/>
      <c r="J91" s="282">
        <v>104.24</v>
      </c>
      <c r="K91" s="282">
        <v>102.93</v>
      </c>
      <c r="L91" s="282">
        <v>103.22</v>
      </c>
      <c r="M91" s="284">
        <v>1.55302593961735E-2</v>
      </c>
      <c r="N91" s="284">
        <v>3.8591862913570599E-2</v>
      </c>
      <c r="O91" s="284">
        <v>-4.8913330865634199E-3</v>
      </c>
      <c r="P91" s="284">
        <v>2.48982523342112E-2</v>
      </c>
      <c r="Q91" s="284">
        <v>-9.2888843017857603E-4</v>
      </c>
      <c r="R91" s="284">
        <v>1.5411712901805199E-2</v>
      </c>
      <c r="S91" s="284"/>
      <c r="T91" s="284"/>
      <c r="U91" s="284">
        <v>1.7074836569421301E-2</v>
      </c>
      <c r="V91" s="284">
        <v>1.8100890207715301E-2</v>
      </c>
      <c r="W91" s="284">
        <v>5.8468134866496201E-3</v>
      </c>
      <c r="X91" s="274" t="s">
        <v>210</v>
      </c>
      <c r="Y91" s="278">
        <v>0.70445767716478502</v>
      </c>
      <c r="Z91" s="278">
        <v>0.59728701248662297</v>
      </c>
      <c r="AA91" s="278">
        <v>0.25358311313999399</v>
      </c>
      <c r="AB91" s="278">
        <v>0.280375779309534</v>
      </c>
      <c r="AC91" s="278">
        <v>0</v>
      </c>
      <c r="AD91" s="278">
        <v>3.1664060018547803E-2</v>
      </c>
      <c r="AE91" s="278">
        <v>0.162650427958523</v>
      </c>
      <c r="AF91" s="278">
        <v>0.284164641192095</v>
      </c>
      <c r="AG91" s="278">
        <v>0.20378664268347399</v>
      </c>
      <c r="AH91" s="278">
        <v>0.13423396383931399</v>
      </c>
      <c r="AI91" s="278">
        <v>5.4126598322303897E-2</v>
      </c>
      <c r="AJ91" s="278">
        <v>0.71539808762477997</v>
      </c>
      <c r="AK91" s="278">
        <v>0.620337430992563</v>
      </c>
      <c r="AL91" s="278">
        <v>0.25234275366849801</v>
      </c>
      <c r="AM91" s="278">
        <v>0.28735664621118401</v>
      </c>
      <c r="AN91" s="278">
        <v>0</v>
      </c>
      <c r="AO91" s="278">
        <v>3.2152057420859102E-2</v>
      </c>
      <c r="AP91" s="278">
        <v>0.162650427958523</v>
      </c>
      <c r="AQ91" s="278">
        <v>0.284164641192095</v>
      </c>
      <c r="AR91" s="278">
        <v>0.207266266302325</v>
      </c>
      <c r="AS91" s="278">
        <v>0.13666371808091499</v>
      </c>
      <c r="AT91" s="278">
        <v>5.4443066447361202E-2</v>
      </c>
      <c r="AU91" s="278">
        <v>4.0676093038097501E-2</v>
      </c>
      <c r="AV91" s="278">
        <v>6.4295621581828195E-4</v>
      </c>
      <c r="AW91" s="278">
        <v>2.7527750958991</v>
      </c>
      <c r="AX91" s="278">
        <v>1.7161684356126399E-2</v>
      </c>
      <c r="AY91" s="273"/>
      <c r="AZ91" s="273"/>
      <c r="BA91" s="273"/>
      <c r="BB91" s="273"/>
      <c r="BC91" s="273"/>
      <c r="BD91" s="273"/>
      <c r="BE91" s="273"/>
      <c r="BF91" s="273"/>
      <c r="BG91" s="273"/>
      <c r="BH91" s="273"/>
      <c r="BI91" s="273"/>
      <c r="BJ91" s="273"/>
      <c r="BK91" s="273"/>
      <c r="BL91" s="273"/>
      <c r="BM91" s="273"/>
      <c r="BN91" s="273"/>
      <c r="BO91" s="273"/>
      <c r="BP91" s="273"/>
      <c r="BQ91" s="273"/>
      <c r="BR91" s="273"/>
      <c r="BS91" s="273"/>
      <c r="BT91" s="273"/>
      <c r="BU91" s="273"/>
      <c r="BV91" s="273"/>
      <c r="BW91" s="273"/>
      <c r="BX91" s="273"/>
      <c r="BY91" s="273"/>
      <c r="BZ91" s="273"/>
    </row>
    <row r="92" spans="1:78">
      <c r="A92" s="290" t="s">
        <v>371</v>
      </c>
      <c r="B92" s="294">
        <v>950.97</v>
      </c>
      <c r="C92" s="294">
        <v>1682.8</v>
      </c>
      <c r="D92" s="294">
        <v>343.84</v>
      </c>
      <c r="E92" s="295">
        <v>43.06</v>
      </c>
      <c r="F92" s="294">
        <v>98.07</v>
      </c>
      <c r="G92" s="295">
        <v>47.14</v>
      </c>
      <c r="H92" s="275"/>
      <c r="I92" s="275"/>
      <c r="J92" s="282">
        <v>106.69</v>
      </c>
      <c r="K92" s="282">
        <v>104.07</v>
      </c>
      <c r="L92" s="282">
        <v>103.77</v>
      </c>
      <c r="M92" s="284">
        <v>-1.9355703590653198E-2</v>
      </c>
      <c r="N92" s="284">
        <v>-1.9610127821213501E-2</v>
      </c>
      <c r="O92" s="284">
        <v>-8.6430905757632195E-2</v>
      </c>
      <c r="P92" s="284">
        <v>5.8397570661059602E-3</v>
      </c>
      <c r="Q92" s="284">
        <v>1.31198347107437E-2</v>
      </c>
      <c r="R92" s="284">
        <v>2.2116218560277699E-2</v>
      </c>
      <c r="S92" s="284"/>
      <c r="T92" s="284"/>
      <c r="U92" s="284">
        <v>2.3503453568687799E-2</v>
      </c>
      <c r="V92" s="284">
        <v>1.10754881958612E-2</v>
      </c>
      <c r="W92" s="284">
        <v>5.3284247238907199E-3</v>
      </c>
      <c r="X92" s="274" t="s">
        <v>210</v>
      </c>
      <c r="Y92" s="278">
        <v>0.71654735746253695</v>
      </c>
      <c r="Z92" s="278">
        <v>0.607537463664932</v>
      </c>
      <c r="AA92" s="278">
        <v>0.25793502648574601</v>
      </c>
      <c r="AB92" s="278">
        <v>0.28518749993514703</v>
      </c>
      <c r="AC92" s="278">
        <v>0</v>
      </c>
      <c r="AD92" s="278">
        <v>3.2207468622019501E-2</v>
      </c>
      <c r="AE92" s="278">
        <v>0.16544178326353601</v>
      </c>
      <c r="AF92" s="278">
        <v>0.28904138506940602</v>
      </c>
      <c r="AG92" s="278">
        <v>0.207283964721203</v>
      </c>
      <c r="AH92" s="278">
        <v>0.13653764475659599</v>
      </c>
      <c r="AI92" s="278">
        <v>5.50555019179821E-2</v>
      </c>
      <c r="AJ92" s="278">
        <v>0.70267807920282599</v>
      </c>
      <c r="AK92" s="278">
        <v>0.59562357634628704</v>
      </c>
      <c r="AL92" s="278">
        <v>0.23564146851996401</v>
      </c>
      <c r="AM92" s="278">
        <v>0.28685292565305798</v>
      </c>
      <c r="AN92" s="278">
        <v>0</v>
      </c>
      <c r="AO92" s="278">
        <v>3.2919776037337402E-2</v>
      </c>
      <c r="AP92" s="278">
        <v>0.16544178326353601</v>
      </c>
      <c r="AQ92" s="278">
        <v>0.28904138506940602</v>
      </c>
      <c r="AR92" s="278">
        <v>0.21215585376156099</v>
      </c>
      <c r="AS92" s="278">
        <v>0.138049865829388</v>
      </c>
      <c r="AT92" s="278">
        <v>5.5348861015588099E-2</v>
      </c>
      <c r="AU92" s="278">
        <v>3.0190373855974499E-2</v>
      </c>
      <c r="AV92" s="278">
        <v>6.2603095381975698E-4</v>
      </c>
      <c r="AW92" s="278">
        <v>2.7137535746989498</v>
      </c>
      <c r="AX92" s="278">
        <v>-1.4175339372360599E-2</v>
      </c>
      <c r="AY92" s="273"/>
      <c r="AZ92" s="273"/>
      <c r="BA92" s="273"/>
      <c r="BB92" s="273"/>
      <c r="BC92" s="273"/>
      <c r="BD92" s="273"/>
      <c r="BE92" s="273"/>
      <c r="BF92" s="273"/>
      <c r="BG92" s="273"/>
      <c r="BH92" s="273"/>
      <c r="BI92" s="273"/>
      <c r="BJ92" s="273"/>
      <c r="BK92" s="273"/>
      <c r="BL92" s="273"/>
      <c r="BM92" s="273"/>
      <c r="BN92" s="273"/>
      <c r="BO92" s="273"/>
      <c r="BP92" s="273"/>
      <c r="BQ92" s="273"/>
      <c r="BR92" s="273"/>
      <c r="BS92" s="273"/>
      <c r="BT92" s="273"/>
      <c r="BU92" s="273"/>
      <c r="BV92" s="273"/>
      <c r="BW92" s="273"/>
      <c r="BX92" s="273"/>
      <c r="BY92" s="273"/>
      <c r="BZ92" s="273"/>
    </row>
    <row r="93" spans="1:78">
      <c r="A93" s="290" t="s">
        <v>372</v>
      </c>
      <c r="B93" s="294">
        <v>933.7</v>
      </c>
      <c r="C93" s="294">
        <v>1694.22</v>
      </c>
      <c r="D93" s="294">
        <v>348.98</v>
      </c>
      <c r="E93" s="295">
        <v>44.18</v>
      </c>
      <c r="F93" s="294">
        <v>102</v>
      </c>
      <c r="G93" s="295">
        <v>48.69</v>
      </c>
      <c r="H93" s="275"/>
      <c r="I93" s="275"/>
      <c r="J93" s="282">
        <v>110.32</v>
      </c>
      <c r="K93" s="282">
        <v>105.71</v>
      </c>
      <c r="L93" s="282">
        <v>104.38</v>
      </c>
      <c r="M93" s="284">
        <v>-1.8160404639473299E-2</v>
      </c>
      <c r="N93" s="284">
        <v>6.7863085333967899E-3</v>
      </c>
      <c r="O93" s="284">
        <v>1.49488134015823E-2</v>
      </c>
      <c r="P93" s="284">
        <v>2.6010218300046399E-2</v>
      </c>
      <c r="Q93" s="284">
        <v>4.0073416947078701E-2</v>
      </c>
      <c r="R93" s="284">
        <v>3.2880780653372903E-2</v>
      </c>
      <c r="S93" s="284"/>
      <c r="T93" s="284"/>
      <c r="U93" s="284">
        <v>3.4023807292154797E-2</v>
      </c>
      <c r="V93" s="284">
        <v>1.57586240030749E-2</v>
      </c>
      <c r="W93" s="284">
        <v>5.8783848896597499E-3</v>
      </c>
      <c r="X93" s="274" t="s">
        <v>210</v>
      </c>
      <c r="Y93" s="278">
        <v>0.70639005549413703</v>
      </c>
      <c r="Z93" s="278">
        <v>0.59892541393605903</v>
      </c>
      <c r="AA93" s="278">
        <v>0.25427870994929203</v>
      </c>
      <c r="AB93" s="278">
        <v>0.28114487033881103</v>
      </c>
      <c r="AC93" s="278">
        <v>0</v>
      </c>
      <c r="AD93" s="278">
        <v>3.1750916823977703E-2</v>
      </c>
      <c r="AE93" s="278">
        <v>0.163096589839407</v>
      </c>
      <c r="AF93" s="278">
        <v>0.28494412534338998</v>
      </c>
      <c r="AG93" s="278">
        <v>0.204345644174831</v>
      </c>
      <c r="AH93" s="278">
        <v>0.13460217730506799</v>
      </c>
      <c r="AI93" s="278">
        <v>5.4275071493978998E-2</v>
      </c>
      <c r="AJ93" s="278">
        <v>0.693561726253064</v>
      </c>
      <c r="AK93" s="278">
        <v>0.60298990658352103</v>
      </c>
      <c r="AL93" s="278">
        <v>0.25807987493631901</v>
      </c>
      <c r="AM93" s="278">
        <v>0.28845750979026202</v>
      </c>
      <c r="AN93" s="278">
        <v>0</v>
      </c>
      <c r="AO93" s="278">
        <v>3.2794911755610397E-2</v>
      </c>
      <c r="AP93" s="278">
        <v>0.163096589839407</v>
      </c>
      <c r="AQ93" s="278">
        <v>0.28494412534338998</v>
      </c>
      <c r="AR93" s="278">
        <v>0.21129826099322699</v>
      </c>
      <c r="AS93" s="278">
        <v>0.13672332240721399</v>
      </c>
      <c r="AT93" s="278">
        <v>5.4594121254134403E-2</v>
      </c>
      <c r="AU93" s="278">
        <v>5.1302110620820997E-2</v>
      </c>
      <c r="AV93" s="278">
        <v>6.7100599149184296E-4</v>
      </c>
      <c r="AW93" s="278">
        <v>2.7265403491561502</v>
      </c>
      <c r="AX93" s="278">
        <v>4.7118406683681604E-3</v>
      </c>
      <c r="AY93" s="273"/>
      <c r="AZ93" s="273"/>
      <c r="BA93" s="273"/>
      <c r="BB93" s="273"/>
      <c r="BC93" s="273"/>
      <c r="BD93" s="273"/>
      <c r="BE93" s="273"/>
      <c r="BF93" s="273"/>
      <c r="BG93" s="273"/>
      <c r="BH93" s="273"/>
      <c r="BI93" s="273"/>
      <c r="BJ93" s="273"/>
      <c r="BK93" s="273"/>
      <c r="BL93" s="273"/>
      <c r="BM93" s="273"/>
      <c r="BN93" s="273"/>
      <c r="BO93" s="273"/>
      <c r="BP93" s="273"/>
      <c r="BQ93" s="273"/>
      <c r="BR93" s="273"/>
      <c r="BS93" s="273"/>
      <c r="BT93" s="273"/>
      <c r="BU93" s="273"/>
      <c r="BV93" s="273"/>
      <c r="BW93" s="273"/>
      <c r="BX93" s="273"/>
      <c r="BY93" s="273"/>
      <c r="BZ93" s="273"/>
    </row>
    <row r="94" spans="1:78">
      <c r="A94" s="290" t="s">
        <v>373</v>
      </c>
      <c r="B94" s="294">
        <v>896.07</v>
      </c>
      <c r="C94" s="294">
        <v>1806.62</v>
      </c>
      <c r="D94" s="294">
        <v>346.3</v>
      </c>
      <c r="E94" s="295">
        <v>44.52</v>
      </c>
      <c r="F94" s="294">
        <v>100.81</v>
      </c>
      <c r="G94" s="295">
        <v>48.46</v>
      </c>
      <c r="H94" s="275"/>
      <c r="I94" s="275"/>
      <c r="J94" s="282">
        <v>106.69</v>
      </c>
      <c r="K94" s="282">
        <v>106.7</v>
      </c>
      <c r="L94" s="282">
        <v>104.85</v>
      </c>
      <c r="M94" s="284">
        <v>-4.0302024204776701E-2</v>
      </c>
      <c r="N94" s="284">
        <v>6.6343213986377103E-2</v>
      </c>
      <c r="O94" s="284">
        <v>-7.6795231818442798E-3</v>
      </c>
      <c r="P94" s="284">
        <v>7.6957899502037002E-3</v>
      </c>
      <c r="Q94" s="284">
        <v>-1.16666666666666E-2</v>
      </c>
      <c r="R94" s="284">
        <v>-4.7237625795850703E-3</v>
      </c>
      <c r="S94" s="284"/>
      <c r="T94" s="284"/>
      <c r="U94" s="284">
        <v>-3.2904278462654098E-2</v>
      </c>
      <c r="V94" s="284">
        <v>9.3652445369407592E-3</v>
      </c>
      <c r="W94" s="284">
        <v>4.5027783100210998E-3</v>
      </c>
      <c r="X94" s="274" t="s">
        <v>210</v>
      </c>
      <c r="Y94" s="278">
        <v>0.70971845288534496</v>
      </c>
      <c r="Z94" s="278">
        <v>0.60174745505876204</v>
      </c>
      <c r="AA94" s="278">
        <v>0.25547683071593102</v>
      </c>
      <c r="AB94" s="278">
        <v>0.28246958017257701</v>
      </c>
      <c r="AC94" s="278">
        <v>0</v>
      </c>
      <c r="AD94" s="278">
        <v>3.1900522085126899E-2</v>
      </c>
      <c r="AE94" s="278">
        <v>0.16386507498428399</v>
      </c>
      <c r="AF94" s="278">
        <v>0.28628673666139498</v>
      </c>
      <c r="AG94" s="278">
        <v>0.20530848829145801</v>
      </c>
      <c r="AH94" s="278">
        <v>0.13523640131814499</v>
      </c>
      <c r="AI94" s="278">
        <v>5.4530806983123001E-2</v>
      </c>
      <c r="AJ94" s="278">
        <v>0.68111536261858296</v>
      </c>
      <c r="AK94" s="278">
        <v>0.64166931523548298</v>
      </c>
      <c r="AL94" s="278">
        <v>0.25351489047202402</v>
      </c>
      <c r="AM94" s="278">
        <v>0.28464340672890698</v>
      </c>
      <c r="AN94" s="278">
        <v>0</v>
      </c>
      <c r="AO94" s="278">
        <v>3.1749831592631998E-2</v>
      </c>
      <c r="AP94" s="278">
        <v>0.16386507498428399</v>
      </c>
      <c r="AQ94" s="278">
        <v>0.28628673666139498</v>
      </c>
      <c r="AR94" s="278">
        <v>0.198552960621969</v>
      </c>
      <c r="AS94" s="278">
        <v>0.13650292328678501</v>
      </c>
      <c r="AT94" s="278">
        <v>5.4776347118034502E-2</v>
      </c>
      <c r="AU94" s="278">
        <v>3.6535646190329701E-2</v>
      </c>
      <c r="AV94" s="278">
        <v>6.3664718530705405E-4</v>
      </c>
      <c r="AW94" s="278">
        <v>2.7326768493201001</v>
      </c>
      <c r="AX94" s="278">
        <v>2.2506544478062599E-3</v>
      </c>
      <c r="AY94" s="273"/>
      <c r="AZ94" s="273"/>
      <c r="BA94" s="273"/>
      <c r="BB94" s="273"/>
      <c r="BC94" s="273"/>
      <c r="BD94" s="273"/>
      <c r="BE94" s="273"/>
      <c r="BF94" s="273"/>
      <c r="BG94" s="273"/>
      <c r="BH94" s="273"/>
      <c r="BI94" s="273"/>
      <c r="BJ94" s="273"/>
      <c r="BK94" s="273"/>
      <c r="BL94" s="273"/>
      <c r="BM94" s="273"/>
      <c r="BN94" s="273"/>
      <c r="BO94" s="273"/>
      <c r="BP94" s="273"/>
      <c r="BQ94" s="273"/>
      <c r="BR94" s="273"/>
      <c r="BS94" s="273"/>
      <c r="BT94" s="273"/>
      <c r="BU94" s="273"/>
      <c r="BV94" s="273"/>
      <c r="BW94" s="273"/>
      <c r="BX94" s="273"/>
      <c r="BY94" s="273"/>
      <c r="BZ94" s="273"/>
    </row>
    <row r="95" spans="1:78">
      <c r="A95" s="290" t="s">
        <v>374</v>
      </c>
      <c r="B95" s="294">
        <v>861.47</v>
      </c>
      <c r="C95" s="294">
        <v>1795.92</v>
      </c>
      <c r="D95" s="294">
        <v>348.56</v>
      </c>
      <c r="E95" s="295">
        <v>45.38</v>
      </c>
      <c r="F95" s="294">
        <v>100.97</v>
      </c>
      <c r="G95" s="295">
        <v>49.13</v>
      </c>
      <c r="H95" s="275"/>
      <c r="I95" s="275"/>
      <c r="J95" s="282">
        <v>107.78</v>
      </c>
      <c r="K95" s="282">
        <v>108.21</v>
      </c>
      <c r="L95" s="282">
        <v>105.35</v>
      </c>
      <c r="M95" s="284">
        <v>-3.8613054783666501E-2</v>
      </c>
      <c r="N95" s="284">
        <v>-5.9226622089868499E-3</v>
      </c>
      <c r="O95" s="284">
        <v>6.5261334103379198E-3</v>
      </c>
      <c r="P95" s="284">
        <v>1.9317160826594699E-2</v>
      </c>
      <c r="Q95" s="284">
        <v>1.5871441325265899E-3</v>
      </c>
      <c r="R95" s="284">
        <v>1.3825835740817201E-2</v>
      </c>
      <c r="S95" s="284"/>
      <c r="T95" s="284"/>
      <c r="U95" s="284">
        <v>1.0216515137313699E-2</v>
      </c>
      <c r="V95" s="284">
        <v>1.4151827553889201E-2</v>
      </c>
      <c r="W95" s="284">
        <v>4.7687172150692198E-3</v>
      </c>
      <c r="X95" s="274" t="s">
        <v>210</v>
      </c>
      <c r="Y95" s="278">
        <v>0.71131578387802197</v>
      </c>
      <c r="Z95" s="278">
        <v>0.60310178064494602</v>
      </c>
      <c r="AA95" s="278">
        <v>0.25605182078129302</v>
      </c>
      <c r="AB95" s="278">
        <v>0.28310532158956198</v>
      </c>
      <c r="AC95" s="278">
        <v>0</v>
      </c>
      <c r="AD95" s="278">
        <v>3.1972319137045201E-2</v>
      </c>
      <c r="AE95" s="278">
        <v>0.16423387864413799</v>
      </c>
      <c r="AF95" s="278">
        <v>0.28693106917861</v>
      </c>
      <c r="AG95" s="278">
        <v>0.20577056675380301</v>
      </c>
      <c r="AH95" s="278">
        <v>0.13554077172627699</v>
      </c>
      <c r="AI95" s="278">
        <v>5.4653536986401997E-2</v>
      </c>
      <c r="AJ95" s="278">
        <v>0.68384970854665295</v>
      </c>
      <c r="AK95" s="278">
        <v>0.59952981252054705</v>
      </c>
      <c r="AL95" s="278">
        <v>0.25772284912367199</v>
      </c>
      <c r="AM95" s="278">
        <v>0.28857411261757299</v>
      </c>
      <c r="AN95" s="278">
        <v>0</v>
      </c>
      <c r="AO95" s="278">
        <v>3.2414363169686898E-2</v>
      </c>
      <c r="AP95" s="278">
        <v>0.16423387864413799</v>
      </c>
      <c r="AQ95" s="278">
        <v>0.28693106917861</v>
      </c>
      <c r="AR95" s="278">
        <v>0.207872824863857</v>
      </c>
      <c r="AS95" s="278">
        <v>0.13745892135426799</v>
      </c>
      <c r="AT95" s="278">
        <v>5.4914164249093497E-2</v>
      </c>
      <c r="AU95" s="278">
        <v>8.2381162844046701E-2</v>
      </c>
      <c r="AV95" s="278">
        <v>7.5248827697413595E-4</v>
      </c>
      <c r="AW95" s="278">
        <v>2.7135017042680998</v>
      </c>
      <c r="AX95" s="278">
        <v>-7.0169822885461901E-3</v>
      </c>
      <c r="AY95" s="273"/>
      <c r="AZ95" s="273"/>
      <c r="BA95" s="273"/>
      <c r="BB95" s="273"/>
      <c r="BC95" s="273"/>
      <c r="BD95" s="273"/>
      <c r="BE95" s="273"/>
      <c r="BF95" s="273"/>
      <c r="BG95" s="273"/>
      <c r="BH95" s="273"/>
      <c r="BI95" s="273"/>
      <c r="BJ95" s="273"/>
      <c r="BK95" s="273"/>
      <c r="BL95" s="273"/>
      <c r="BM95" s="273"/>
      <c r="BN95" s="273"/>
      <c r="BO95" s="273"/>
      <c r="BP95" s="273"/>
      <c r="BQ95" s="273"/>
      <c r="BR95" s="273"/>
      <c r="BS95" s="273"/>
      <c r="BT95" s="273"/>
      <c r="BU95" s="273"/>
      <c r="BV95" s="273"/>
      <c r="BW95" s="273"/>
      <c r="BX95" s="273"/>
      <c r="BY95" s="273"/>
      <c r="BZ95" s="273"/>
    </row>
    <row r="96" spans="1:78">
      <c r="A96" s="290" t="s">
        <v>375</v>
      </c>
      <c r="B96" s="294">
        <v>830.32</v>
      </c>
      <c r="C96" s="294">
        <v>1792.1</v>
      </c>
      <c r="D96" s="294">
        <v>376.56</v>
      </c>
      <c r="E96" s="295">
        <v>45.91</v>
      </c>
      <c r="F96" s="294">
        <v>99.36</v>
      </c>
      <c r="G96" s="295">
        <v>49.54</v>
      </c>
      <c r="H96" s="275"/>
      <c r="I96" s="275"/>
      <c r="J96" s="282">
        <v>108.77</v>
      </c>
      <c r="K96" s="282">
        <v>108.25</v>
      </c>
      <c r="L96" s="282">
        <v>105.88</v>
      </c>
      <c r="M96" s="284">
        <v>-3.6159123358909702E-2</v>
      </c>
      <c r="N96" s="284">
        <v>-2.1270435208695601E-3</v>
      </c>
      <c r="O96" s="284">
        <v>8.0330502639430798E-2</v>
      </c>
      <c r="P96" s="284">
        <v>1.1679153812251999E-2</v>
      </c>
      <c r="Q96" s="284">
        <v>-1.5945330296127502E-2</v>
      </c>
      <c r="R96" s="284">
        <v>8.3452065947484701E-3</v>
      </c>
      <c r="S96" s="284"/>
      <c r="T96" s="284"/>
      <c r="U96" s="284">
        <v>9.1853776210799598E-3</v>
      </c>
      <c r="V96" s="284">
        <v>3.69651603363996E-4</v>
      </c>
      <c r="W96" s="284">
        <v>5.0308495491220304E-3</v>
      </c>
      <c r="X96" s="274" t="s">
        <v>210</v>
      </c>
      <c r="Y96" s="278">
        <v>0.70632449362098604</v>
      </c>
      <c r="Z96" s="278">
        <v>0.59886982613197004</v>
      </c>
      <c r="AA96" s="278">
        <v>0.25425510968992099</v>
      </c>
      <c r="AB96" s="278">
        <v>0.28111877656217499</v>
      </c>
      <c r="AC96" s="278">
        <v>0</v>
      </c>
      <c r="AD96" s="278">
        <v>3.1747969939936803E-2</v>
      </c>
      <c r="AE96" s="278">
        <v>0.16308145242651301</v>
      </c>
      <c r="AF96" s="278">
        <v>0.28491767894815001</v>
      </c>
      <c r="AG96" s="278">
        <v>0.20432667833138801</v>
      </c>
      <c r="AH96" s="278">
        <v>0.13458968453169801</v>
      </c>
      <c r="AI96" s="278">
        <v>5.4270034085361997E-2</v>
      </c>
      <c r="AJ96" s="278">
        <v>0.68078441912472598</v>
      </c>
      <c r="AK96" s="278">
        <v>0.59759600394845103</v>
      </c>
      <c r="AL96" s="278">
        <v>0.27467955044995601</v>
      </c>
      <c r="AM96" s="278">
        <v>0.28440200599315701</v>
      </c>
      <c r="AN96" s="278">
        <v>0</v>
      </c>
      <c r="AO96" s="278">
        <v>3.2012913308049402E-2</v>
      </c>
      <c r="AP96" s="278">
        <v>0.16308145242651301</v>
      </c>
      <c r="AQ96" s="278">
        <v>0.28491767894815001</v>
      </c>
      <c r="AR96" s="278">
        <v>0.20620349602992299</v>
      </c>
      <c r="AS96" s="278">
        <v>0.13463943582438101</v>
      </c>
      <c r="AT96" s="278">
        <v>5.4543058461871199E-2</v>
      </c>
      <c r="AU96" s="278">
        <v>4.4949570148666101E-2</v>
      </c>
      <c r="AV96" s="278">
        <v>6.5507426622528505E-4</v>
      </c>
      <c r="AW96" s="278">
        <v>2.7128600145151802</v>
      </c>
      <c r="AX96" s="278">
        <v>-2.3648032058087899E-4</v>
      </c>
      <c r="AY96" s="273"/>
      <c r="AZ96" s="273"/>
      <c r="BA96" s="273"/>
      <c r="BB96" s="273"/>
      <c r="BC96" s="273"/>
      <c r="BD96" s="273"/>
      <c r="BE96" s="273"/>
      <c r="BF96" s="273"/>
      <c r="BG96" s="273"/>
      <c r="BH96" s="273"/>
      <c r="BI96" s="273"/>
      <c r="BJ96" s="273"/>
      <c r="BK96" s="273"/>
      <c r="BL96" s="273"/>
      <c r="BM96" s="273"/>
      <c r="BN96" s="273"/>
      <c r="BO96" s="273"/>
      <c r="BP96" s="273"/>
      <c r="BQ96" s="273"/>
      <c r="BR96" s="273"/>
      <c r="BS96" s="273"/>
      <c r="BT96" s="273"/>
      <c r="BU96" s="273"/>
      <c r="BV96" s="273"/>
      <c r="BW96" s="273"/>
      <c r="BX96" s="273"/>
      <c r="BY96" s="273"/>
      <c r="BZ96" s="273"/>
    </row>
    <row r="97" spans="1:78">
      <c r="A97" s="290" t="s">
        <v>376</v>
      </c>
      <c r="B97" s="294">
        <v>852.89</v>
      </c>
      <c r="C97" s="294">
        <v>1858.73</v>
      </c>
      <c r="D97" s="294">
        <v>379.49</v>
      </c>
      <c r="E97" s="295">
        <v>47.28</v>
      </c>
      <c r="F97" s="294">
        <v>99.55</v>
      </c>
      <c r="G97" s="295">
        <v>49.68</v>
      </c>
      <c r="H97" s="275"/>
      <c r="I97" s="275"/>
      <c r="J97" s="282">
        <v>108.67</v>
      </c>
      <c r="K97" s="282">
        <v>108.48</v>
      </c>
      <c r="L97" s="282">
        <v>106.39</v>
      </c>
      <c r="M97" s="284">
        <v>2.7182291164852001E-2</v>
      </c>
      <c r="N97" s="284">
        <v>3.7179844874728002E-2</v>
      </c>
      <c r="O97" s="284">
        <v>7.7809645209263598E-3</v>
      </c>
      <c r="P97" s="284">
        <v>2.9840993247658699E-2</v>
      </c>
      <c r="Q97" s="284">
        <v>1.9122383252818699E-3</v>
      </c>
      <c r="R97" s="284">
        <v>2.8259991925716501E-3</v>
      </c>
      <c r="S97" s="284"/>
      <c r="T97" s="284"/>
      <c r="U97" s="284">
        <v>-9.1937115013329695E-4</v>
      </c>
      <c r="V97" s="284">
        <v>2.1247113163973502E-3</v>
      </c>
      <c r="W97" s="284">
        <v>4.8167737060824702E-3</v>
      </c>
      <c r="X97" s="274" t="s">
        <v>210</v>
      </c>
      <c r="Y97" s="278">
        <v>0.70615746177830097</v>
      </c>
      <c r="Z97" s="278">
        <v>0.59872820520350001</v>
      </c>
      <c r="AA97" s="278">
        <v>0.25419498336007201</v>
      </c>
      <c r="AB97" s="278">
        <v>0.28105229750377198</v>
      </c>
      <c r="AC97" s="278">
        <v>0</v>
      </c>
      <c r="AD97" s="278">
        <v>3.17404621698276E-2</v>
      </c>
      <c r="AE97" s="278">
        <v>0.16304288687236199</v>
      </c>
      <c r="AF97" s="278">
        <v>0.28485030152409402</v>
      </c>
      <c r="AG97" s="278">
        <v>0.20427835909299299</v>
      </c>
      <c r="AH97" s="278">
        <v>0.13455785671995299</v>
      </c>
      <c r="AI97" s="278">
        <v>5.4257200290303502E-2</v>
      </c>
      <c r="AJ97" s="278">
        <v>0.72535243951259099</v>
      </c>
      <c r="AK97" s="278">
        <v>0.62098882699508995</v>
      </c>
      <c r="AL97" s="278">
        <v>0.25617286550699397</v>
      </c>
      <c r="AM97" s="278">
        <v>0.28943917721582102</v>
      </c>
      <c r="AN97" s="278">
        <v>0</v>
      </c>
      <c r="AO97" s="278">
        <v>3.18301606902913E-2</v>
      </c>
      <c r="AP97" s="278">
        <v>0.16304288687236199</v>
      </c>
      <c r="AQ97" s="278">
        <v>0.28485030152409402</v>
      </c>
      <c r="AR97" s="278">
        <v>0.204090551463046</v>
      </c>
      <c r="AS97" s="278">
        <v>0.13484375332083601</v>
      </c>
      <c r="AT97" s="278">
        <v>5.4518544946027502E-2</v>
      </c>
      <c r="AU97" s="278">
        <v>5.3010487817246502E-2</v>
      </c>
      <c r="AV97" s="278">
        <v>6.7509822244615205E-4</v>
      </c>
      <c r="AW97" s="278">
        <v>2.7651295080471501</v>
      </c>
      <c r="AX97" s="278">
        <v>1.9267302128494999E-2</v>
      </c>
      <c r="AY97" s="273"/>
      <c r="AZ97" s="273"/>
      <c r="BA97" s="273"/>
      <c r="BB97" s="273"/>
      <c r="BC97" s="273"/>
      <c r="BD97" s="273"/>
      <c r="BE97" s="273"/>
      <c r="BF97" s="273"/>
      <c r="BG97" s="273"/>
      <c r="BH97" s="273"/>
      <c r="BI97" s="273"/>
      <c r="BJ97" s="273"/>
      <c r="BK97" s="273"/>
      <c r="BL97" s="273"/>
      <c r="BM97" s="273"/>
      <c r="BN97" s="273"/>
      <c r="BO97" s="273"/>
      <c r="BP97" s="273"/>
      <c r="BQ97" s="273"/>
      <c r="BR97" s="273"/>
      <c r="BS97" s="273"/>
      <c r="BT97" s="273"/>
      <c r="BU97" s="273"/>
      <c r="BV97" s="273"/>
      <c r="BW97" s="273"/>
      <c r="BX97" s="273"/>
      <c r="BY97" s="273"/>
      <c r="BZ97" s="273"/>
    </row>
    <row r="98" spans="1:78">
      <c r="A98" s="290" t="s">
        <v>377</v>
      </c>
      <c r="B98" s="294">
        <v>923.71</v>
      </c>
      <c r="C98" s="294">
        <v>1855.05</v>
      </c>
      <c r="D98" s="294">
        <v>386.67</v>
      </c>
      <c r="E98" s="295">
        <v>47.66</v>
      </c>
      <c r="F98" s="294">
        <v>100</v>
      </c>
      <c r="G98" s="295">
        <v>49.56</v>
      </c>
      <c r="H98" s="275"/>
      <c r="I98" s="275"/>
      <c r="J98" s="282">
        <v>110.41</v>
      </c>
      <c r="K98" s="282">
        <v>110.14</v>
      </c>
      <c r="L98" s="282">
        <v>106.92</v>
      </c>
      <c r="M98" s="284">
        <v>8.30353269472031E-2</v>
      </c>
      <c r="N98" s="284">
        <v>-1.9798464542994899E-3</v>
      </c>
      <c r="O98" s="284">
        <v>1.8920129647685101E-2</v>
      </c>
      <c r="P98" s="284">
        <v>8.03722504230109E-3</v>
      </c>
      <c r="Q98" s="284">
        <v>4.5203415369161597E-3</v>
      </c>
      <c r="R98" s="284">
        <v>-2.4154589371979699E-3</v>
      </c>
      <c r="S98" s="284"/>
      <c r="T98" s="284"/>
      <c r="U98" s="284">
        <v>1.6011778779791999E-2</v>
      </c>
      <c r="V98" s="284">
        <v>1.53023598820059E-2</v>
      </c>
      <c r="W98" s="284">
        <v>4.9816712097001696E-3</v>
      </c>
      <c r="X98" s="274" t="s">
        <v>210</v>
      </c>
      <c r="Y98" s="278">
        <v>0.71976321094467399</v>
      </c>
      <c r="Z98" s="278">
        <v>0.61026408242600705</v>
      </c>
      <c r="AA98" s="278">
        <v>0.25909263490401802</v>
      </c>
      <c r="AB98" s="278">
        <v>0.286467417033685</v>
      </c>
      <c r="AC98" s="278">
        <v>0</v>
      </c>
      <c r="AD98" s="278">
        <v>3.2352015244151697E-2</v>
      </c>
      <c r="AE98" s="278">
        <v>0.16618428343363401</v>
      </c>
      <c r="AF98" s="278">
        <v>0.29033859834495102</v>
      </c>
      <c r="AG98" s="278">
        <v>0.208214251955951</v>
      </c>
      <c r="AH98" s="278">
        <v>0.13715042359913901</v>
      </c>
      <c r="AI98" s="278">
        <v>5.5302590160943098E-2</v>
      </c>
      <c r="AJ98" s="278">
        <v>0.77952898449003405</v>
      </c>
      <c r="AK98" s="278">
        <v>0.60905585324623002</v>
      </c>
      <c r="AL98" s="278">
        <v>0.263994701147163</v>
      </c>
      <c r="AM98" s="278">
        <v>0.28876982013167202</v>
      </c>
      <c r="AN98" s="278">
        <v>0</v>
      </c>
      <c r="AO98" s="278">
        <v>3.2273870279793899E-2</v>
      </c>
      <c r="AP98" s="278">
        <v>0.16618428343363401</v>
      </c>
      <c r="AQ98" s="278">
        <v>0.29033859834495102</v>
      </c>
      <c r="AR98" s="278">
        <v>0.211548132497069</v>
      </c>
      <c r="AS98" s="278">
        <v>0.139249148739022</v>
      </c>
      <c r="AT98" s="278">
        <v>5.5578089482169697E-2</v>
      </c>
      <c r="AU98" s="278">
        <v>3.8571466638273197E-2</v>
      </c>
      <c r="AV98" s="278">
        <v>6.4945456820511397E-4</v>
      </c>
      <c r="AW98" s="278">
        <v>2.8365214817917401</v>
      </c>
      <c r="AX98" s="278">
        <v>2.5818672701158198E-2</v>
      </c>
      <c r="AY98" s="273"/>
      <c r="AZ98" s="273"/>
      <c r="BA98" s="273"/>
      <c r="BB98" s="273"/>
      <c r="BC98" s="273"/>
      <c r="BD98" s="273"/>
      <c r="BE98" s="273"/>
      <c r="BF98" s="273"/>
      <c r="BG98" s="273"/>
      <c r="BH98" s="273"/>
      <c r="BI98" s="273"/>
      <c r="BJ98" s="273"/>
      <c r="BK98" s="273"/>
      <c r="BL98" s="273"/>
      <c r="BM98" s="273"/>
      <c r="BN98" s="273"/>
      <c r="BO98" s="273"/>
      <c r="BP98" s="273"/>
      <c r="BQ98" s="273"/>
      <c r="BR98" s="273"/>
      <c r="BS98" s="273"/>
      <c r="BT98" s="273"/>
      <c r="BU98" s="273"/>
      <c r="BV98" s="273"/>
      <c r="BW98" s="273"/>
      <c r="BX98" s="273"/>
      <c r="BY98" s="273"/>
      <c r="BZ98" s="273"/>
    </row>
    <row r="99" spans="1:78">
      <c r="A99" s="290" t="s">
        <v>378</v>
      </c>
      <c r="B99" s="294">
        <v>908.27</v>
      </c>
      <c r="C99" s="294">
        <v>1889.01</v>
      </c>
      <c r="D99" s="294">
        <v>394.26</v>
      </c>
      <c r="E99" s="295">
        <v>50.44</v>
      </c>
      <c r="F99" s="294">
        <v>100.03</v>
      </c>
      <c r="G99" s="295">
        <v>48.55</v>
      </c>
      <c r="H99" s="275"/>
      <c r="I99" s="275"/>
      <c r="J99" s="282">
        <v>112.4</v>
      </c>
      <c r="K99" s="282">
        <v>112.17</v>
      </c>
      <c r="L99" s="282">
        <v>107.46</v>
      </c>
      <c r="M99" s="284">
        <v>-1.6715202823396998E-2</v>
      </c>
      <c r="N99" s="284">
        <v>1.83067841837148E-2</v>
      </c>
      <c r="O99" s="284">
        <v>1.9629141128093601E-2</v>
      </c>
      <c r="P99" s="284">
        <v>5.8329836340747003E-2</v>
      </c>
      <c r="Q99" s="284">
        <v>2.9999999999996701E-4</v>
      </c>
      <c r="R99" s="284">
        <v>-2.0379338175948499E-2</v>
      </c>
      <c r="S99" s="284"/>
      <c r="T99" s="284"/>
      <c r="U99" s="284">
        <v>1.8023729734625502E-2</v>
      </c>
      <c r="V99" s="284">
        <v>1.8431087706555199E-2</v>
      </c>
      <c r="W99" s="284">
        <v>5.0505050505049703E-3</v>
      </c>
      <c r="X99" s="274" t="s">
        <v>210</v>
      </c>
      <c r="Y99" s="278">
        <v>0.73834654171039005</v>
      </c>
      <c r="Z99" s="278">
        <v>0.62602029103143697</v>
      </c>
      <c r="AA99" s="278">
        <v>0.265782062843886</v>
      </c>
      <c r="AB99" s="278">
        <v>0.29386362551362399</v>
      </c>
      <c r="AC99" s="278">
        <v>0</v>
      </c>
      <c r="AD99" s="278">
        <v>3.31873013369633E-2</v>
      </c>
      <c r="AE99" s="278">
        <v>0.170474941055684</v>
      </c>
      <c r="AF99" s="278">
        <v>0.29783475558813299</v>
      </c>
      <c r="AG99" s="278">
        <v>0.21359006757891799</v>
      </c>
      <c r="AH99" s="278">
        <v>0.14069146549687001</v>
      </c>
      <c r="AI99" s="278">
        <v>5.67304296358348E-2</v>
      </c>
      <c r="AJ99" s="278">
        <v>0.726004929511747</v>
      </c>
      <c r="AK99" s="278">
        <v>0.63748070939397605</v>
      </c>
      <c r="AL99" s="278">
        <v>0.27099913646476398</v>
      </c>
      <c r="AM99" s="278">
        <v>0.31100464269633199</v>
      </c>
      <c r="AN99" s="278">
        <v>0</v>
      </c>
      <c r="AO99" s="278">
        <v>3.2510966099870302E-2</v>
      </c>
      <c r="AP99" s="278">
        <v>0.170474941055684</v>
      </c>
      <c r="AQ99" s="278">
        <v>0.29783475558813299</v>
      </c>
      <c r="AR99" s="278">
        <v>0.21743975723096101</v>
      </c>
      <c r="AS99" s="278">
        <v>0.143284562237007</v>
      </c>
      <c r="AT99" s="278">
        <v>5.70169469572279E-2</v>
      </c>
      <c r="AU99" s="278">
        <v>8.23648855592891E-2</v>
      </c>
      <c r="AV99" s="278">
        <v>7.7321651025657003E-4</v>
      </c>
      <c r="AW99" s="278">
        <v>2.8640513472357001</v>
      </c>
      <c r="AX99" s="278">
        <v>9.7055021866332396E-3</v>
      </c>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row>
    <row r="100" spans="1:78">
      <c r="A100" s="290" t="s">
        <v>379</v>
      </c>
      <c r="B100" s="294">
        <v>956.39</v>
      </c>
      <c r="C100" s="294">
        <v>1889.59</v>
      </c>
      <c r="D100" s="294">
        <v>391.65</v>
      </c>
      <c r="E100" s="295">
        <v>51.63</v>
      </c>
      <c r="F100" s="294">
        <v>104.41</v>
      </c>
      <c r="G100" s="295">
        <v>51.02</v>
      </c>
      <c r="H100" s="275"/>
      <c r="I100" s="275"/>
      <c r="J100" s="282">
        <v>115.95</v>
      </c>
      <c r="K100" s="282">
        <v>114.37</v>
      </c>
      <c r="L100" s="282">
        <v>107.97</v>
      </c>
      <c r="M100" s="284">
        <v>5.2979840796238999E-2</v>
      </c>
      <c r="N100" s="284">
        <v>3.0703913690244299E-4</v>
      </c>
      <c r="O100" s="284">
        <v>-6.6199969563233204E-3</v>
      </c>
      <c r="P100" s="284">
        <v>2.3592386994448999E-2</v>
      </c>
      <c r="Q100" s="284">
        <v>4.3786863940817697E-2</v>
      </c>
      <c r="R100" s="284">
        <v>5.08753861997941E-2</v>
      </c>
      <c r="S100" s="284"/>
      <c r="T100" s="284"/>
      <c r="U100" s="284">
        <v>3.1583629893238402E-2</v>
      </c>
      <c r="V100" s="284">
        <v>1.9613087278238499E-2</v>
      </c>
      <c r="W100" s="284">
        <v>4.7459519821329002E-3</v>
      </c>
      <c r="X100" s="274" t="s">
        <v>210</v>
      </c>
      <c r="Y100" s="278">
        <v>0.74551256568545299</v>
      </c>
      <c r="Z100" s="278">
        <v>0.63209613233491901</v>
      </c>
      <c r="AA100" s="278">
        <v>0.26836161123598501</v>
      </c>
      <c r="AB100" s="278">
        <v>0.29671571957361897</v>
      </c>
      <c r="AC100" s="278">
        <v>0</v>
      </c>
      <c r="AD100" s="278">
        <v>3.3509400762657703E-2</v>
      </c>
      <c r="AE100" s="278">
        <v>0.17212948596886599</v>
      </c>
      <c r="AF100" s="278">
        <v>0.30072539145974903</v>
      </c>
      <c r="AG100" s="278">
        <v>0.21566306644684799</v>
      </c>
      <c r="AH100" s="278">
        <v>0.14205694682289099</v>
      </c>
      <c r="AI100" s="278">
        <v>5.7281026944714E-2</v>
      </c>
      <c r="AJ100" s="278">
        <v>0.78500970272706405</v>
      </c>
      <c r="AK100" s="278">
        <v>0.63229021058583101</v>
      </c>
      <c r="AL100" s="278">
        <v>0.26658505818640899</v>
      </c>
      <c r="AM100" s="278">
        <v>0.303715951657136</v>
      </c>
      <c r="AN100" s="278">
        <v>0</v>
      </c>
      <c r="AO100" s="278">
        <v>3.5214204467781597E-2</v>
      </c>
      <c r="AP100" s="278">
        <v>0.17212948596886599</v>
      </c>
      <c r="AQ100" s="278">
        <v>0.30072539145974903</v>
      </c>
      <c r="AR100" s="278">
        <v>0.22247448891914601</v>
      </c>
      <c r="AS100" s="278">
        <v>0.144843122119408</v>
      </c>
      <c r="AT100" s="278">
        <v>5.75528799480809E-2</v>
      </c>
      <c r="AU100" s="278">
        <v>5.0630663217556E-2</v>
      </c>
      <c r="AV100" s="278">
        <v>6.9938692749103003E-4</v>
      </c>
      <c r="AW100" s="278">
        <v>2.9205404960394699</v>
      </c>
      <c r="AX100" s="278">
        <v>1.9723511192734501E-2</v>
      </c>
      <c r="AY100" s="273"/>
      <c r="AZ100" s="273"/>
      <c r="BA100" s="273"/>
      <c r="BB100" s="273"/>
      <c r="BC100" s="273"/>
      <c r="BD100" s="273"/>
      <c r="BE100" s="273"/>
      <c r="BF100" s="273"/>
      <c r="BG100" s="273"/>
      <c r="BH100" s="273"/>
      <c r="BI100" s="273"/>
      <c r="BJ100" s="273"/>
      <c r="BK100" s="273"/>
      <c r="BL100" s="273"/>
      <c r="BM100" s="273"/>
      <c r="BN100" s="273"/>
      <c r="BO100" s="273"/>
      <c r="BP100" s="273"/>
      <c r="BQ100" s="273"/>
      <c r="BR100" s="273"/>
      <c r="BS100" s="273"/>
      <c r="BT100" s="273"/>
      <c r="BU100" s="273"/>
      <c r="BV100" s="273"/>
      <c r="BW100" s="273"/>
      <c r="BX100" s="273"/>
      <c r="BY100" s="273"/>
      <c r="BZ100" s="273"/>
    </row>
    <row r="101" spans="1:78">
      <c r="A101" s="290" t="s">
        <v>380</v>
      </c>
      <c r="B101" s="294">
        <v>980.95</v>
      </c>
      <c r="C101" s="294">
        <v>1971.43</v>
      </c>
      <c r="D101" s="294">
        <v>398.92</v>
      </c>
      <c r="E101" s="295">
        <v>54.63</v>
      </c>
      <c r="F101" s="294">
        <v>108.7</v>
      </c>
      <c r="G101" s="295">
        <v>50.33</v>
      </c>
      <c r="H101" s="275"/>
      <c r="I101" s="275"/>
      <c r="J101" s="282">
        <v>117.5</v>
      </c>
      <c r="K101" s="282">
        <v>114.94</v>
      </c>
      <c r="L101" s="282">
        <v>108.49</v>
      </c>
      <c r="M101" s="284">
        <v>2.5679900459017801E-2</v>
      </c>
      <c r="N101" s="284">
        <v>4.3310982805793798E-2</v>
      </c>
      <c r="O101" s="284">
        <v>1.8562492020937099E-2</v>
      </c>
      <c r="P101" s="284">
        <v>5.81057524694946E-2</v>
      </c>
      <c r="Q101" s="284">
        <v>4.1088018389043197E-2</v>
      </c>
      <c r="R101" s="284">
        <v>-1.35241081928656E-2</v>
      </c>
      <c r="S101" s="284"/>
      <c r="T101" s="284"/>
      <c r="U101" s="284">
        <v>1.33678309616214E-2</v>
      </c>
      <c r="V101" s="284">
        <v>4.9838244294830901E-3</v>
      </c>
      <c r="W101" s="284">
        <v>4.8161526349912399E-3</v>
      </c>
      <c r="X101" s="274" t="s">
        <v>210</v>
      </c>
      <c r="Y101" s="278">
        <v>0.76021669111907397</v>
      </c>
      <c r="Z101" s="278">
        <v>0.64456328747591096</v>
      </c>
      <c r="AA101" s="278">
        <v>0.27365464447889798</v>
      </c>
      <c r="AB101" s="278">
        <v>0.30256799538968898</v>
      </c>
      <c r="AC101" s="278">
        <v>0</v>
      </c>
      <c r="AD101" s="278">
        <v>3.4170323803661799E-2</v>
      </c>
      <c r="AE101" s="278">
        <v>0.175524483811972</v>
      </c>
      <c r="AF101" s="278">
        <v>0.306656752084144</v>
      </c>
      <c r="AG101" s="278">
        <v>0.21991669935177199</v>
      </c>
      <c r="AH101" s="278">
        <v>0.14485880860355799</v>
      </c>
      <c r="AI101" s="278">
        <v>5.8410809920789397E-2</v>
      </c>
      <c r="AJ101" s="278">
        <v>0.77973898007429598</v>
      </c>
      <c r="AK101" s="278">
        <v>0.672479956937026</v>
      </c>
      <c r="AL101" s="278">
        <v>0.27873435663353002</v>
      </c>
      <c r="AM101" s="278">
        <v>0.32014893643499398</v>
      </c>
      <c r="AN101" s="278">
        <v>0</v>
      </c>
      <c r="AO101" s="278">
        <v>3.3708200647555801E-2</v>
      </c>
      <c r="AP101" s="278">
        <v>0.175524483811972</v>
      </c>
      <c r="AQ101" s="278">
        <v>0.306656752084144</v>
      </c>
      <c r="AR101" s="278">
        <v>0.222856508614344</v>
      </c>
      <c r="AS101" s="278">
        <v>0.14558075947270199</v>
      </c>
      <c r="AT101" s="278">
        <v>5.8692125296901397E-2</v>
      </c>
      <c r="AU101" s="278">
        <v>5.90852762138609E-2</v>
      </c>
      <c r="AV101" s="278">
        <v>7.3182128974254605E-4</v>
      </c>
      <c r="AW101" s="278">
        <v>2.9941210600074699</v>
      </c>
      <c r="AX101" s="278">
        <v>2.5194159802878199E-2</v>
      </c>
      <c r="AY101" s="273"/>
      <c r="AZ101" s="273"/>
      <c r="BA101" s="273"/>
      <c r="BB101" s="273"/>
      <c r="BC101" s="273"/>
      <c r="BD101" s="273"/>
      <c r="BE101" s="273"/>
      <c r="BF101" s="273"/>
      <c r="BG101" s="273"/>
      <c r="BH101" s="273"/>
      <c r="BI101" s="273"/>
      <c r="BJ101" s="273"/>
      <c r="BK101" s="273"/>
      <c r="BL101" s="273"/>
      <c r="BM101" s="273"/>
      <c r="BN101" s="273"/>
      <c r="BO101" s="273"/>
      <c r="BP101" s="273"/>
      <c r="BQ101" s="273"/>
      <c r="BR101" s="273"/>
      <c r="BS101" s="273"/>
      <c r="BT101" s="273"/>
      <c r="BU101" s="273"/>
      <c r="BV101" s="273"/>
      <c r="BW101" s="273"/>
      <c r="BX101" s="273"/>
      <c r="BY101" s="273"/>
      <c r="BZ101" s="273"/>
    </row>
    <row r="102" spans="1:78">
      <c r="A102" s="290" t="s">
        <v>381</v>
      </c>
      <c r="B102" s="294">
        <v>985.18</v>
      </c>
      <c r="C102" s="294">
        <v>2057.0300000000002</v>
      </c>
      <c r="D102" s="294">
        <v>406.89</v>
      </c>
      <c r="E102" s="295">
        <v>53.07</v>
      </c>
      <c r="F102" s="294">
        <v>111.51</v>
      </c>
      <c r="G102" s="295">
        <v>49.39</v>
      </c>
      <c r="H102" s="275"/>
      <c r="I102" s="275"/>
      <c r="J102" s="282">
        <v>119.63</v>
      </c>
      <c r="K102" s="282">
        <v>115.66</v>
      </c>
      <c r="L102" s="282">
        <v>108.98</v>
      </c>
      <c r="M102" s="284">
        <v>4.3121463887048099E-3</v>
      </c>
      <c r="N102" s="284">
        <v>4.3420258391117197E-2</v>
      </c>
      <c r="O102" s="284">
        <v>1.9978943146495402E-2</v>
      </c>
      <c r="P102" s="284">
        <v>-2.8555738605162001E-2</v>
      </c>
      <c r="Q102" s="284">
        <v>2.5850965961361501E-2</v>
      </c>
      <c r="R102" s="284">
        <v>-1.8676733558513701E-2</v>
      </c>
      <c r="S102" s="284"/>
      <c r="T102" s="284"/>
      <c r="U102" s="284">
        <v>1.8127659574467901E-2</v>
      </c>
      <c r="V102" s="284">
        <v>6.2641378110317404E-3</v>
      </c>
      <c r="W102" s="284">
        <v>4.5165453037148097E-3</v>
      </c>
      <c r="X102" s="274" t="s">
        <v>210</v>
      </c>
      <c r="Y102" s="278">
        <v>0.77936971191994298</v>
      </c>
      <c r="Z102" s="278">
        <v>0.66080251794364797</v>
      </c>
      <c r="AA102" s="278">
        <v>0.28054914332269998</v>
      </c>
      <c r="AB102" s="278">
        <v>0.31019094181677298</v>
      </c>
      <c r="AC102" s="278">
        <v>0</v>
      </c>
      <c r="AD102" s="278">
        <v>3.5031216402087298E-2</v>
      </c>
      <c r="AE102" s="278">
        <v>0.17994667570644901</v>
      </c>
      <c r="AF102" s="278">
        <v>0.31438271130078399</v>
      </c>
      <c r="AG102" s="278">
        <v>0.22545731581856199</v>
      </c>
      <c r="AH102" s="278">
        <v>0.14850840457636999</v>
      </c>
      <c r="AI102" s="278">
        <v>5.9882421200149298E-2</v>
      </c>
      <c r="AJ102" s="278">
        <v>0.78273046820866499</v>
      </c>
      <c r="AK102" s="278">
        <v>0.689494734018262</v>
      </c>
      <c r="AL102" s="278">
        <v>0.28615421870694202</v>
      </c>
      <c r="AM102" s="278">
        <v>0.30133321036456501</v>
      </c>
      <c r="AN102" s="278">
        <v>0</v>
      </c>
      <c r="AO102" s="278">
        <v>3.4376947707114899E-2</v>
      </c>
      <c r="AP102" s="278">
        <v>0.17994667570644901</v>
      </c>
      <c r="AQ102" s="278">
        <v>0.31438271130078399</v>
      </c>
      <c r="AR102" s="278">
        <v>0.22954432928829399</v>
      </c>
      <c r="AS102" s="278">
        <v>0.149438681688733</v>
      </c>
      <c r="AT102" s="278">
        <v>6.0152882868395902E-2</v>
      </c>
      <c r="AU102" s="278">
        <v>4.4009403531901997E-2</v>
      </c>
      <c r="AV102" s="278">
        <v>7.0884772083124796E-4</v>
      </c>
      <c r="AW102" s="278">
        <v>3.0275548598582001</v>
      </c>
      <c r="AX102" s="278">
        <v>1.1166482310055501E-2</v>
      </c>
      <c r="AY102" s="273"/>
      <c r="AZ102" s="273"/>
      <c r="BA102" s="273"/>
      <c r="BB102" s="273"/>
      <c r="BC102" s="273"/>
      <c r="BD102" s="273"/>
      <c r="BE102" s="273"/>
      <c r="BF102" s="273"/>
      <c r="BG102" s="273"/>
      <c r="BH102" s="273"/>
      <c r="BI102" s="273"/>
      <c r="BJ102" s="273"/>
      <c r="BK102" s="273"/>
      <c r="BL102" s="273"/>
      <c r="BM102" s="273"/>
      <c r="BN102" s="273"/>
      <c r="BO102" s="273"/>
      <c r="BP102" s="273"/>
      <c r="BQ102" s="273"/>
      <c r="BR102" s="273"/>
      <c r="BS102" s="273"/>
      <c r="BT102" s="273"/>
      <c r="BU102" s="273"/>
      <c r="BV102" s="273"/>
      <c r="BW102" s="273"/>
      <c r="BX102" s="273"/>
      <c r="BY102" s="273"/>
      <c r="BZ102" s="273"/>
    </row>
    <row r="103" spans="1:78">
      <c r="A103" s="290" t="s">
        <v>382</v>
      </c>
      <c r="B103" s="294">
        <v>1010.75</v>
      </c>
      <c r="C103" s="294">
        <v>2196.38</v>
      </c>
      <c r="D103" s="294">
        <v>436.43</v>
      </c>
      <c r="E103" s="295">
        <v>53.86</v>
      </c>
      <c r="F103" s="294">
        <v>115.83</v>
      </c>
      <c r="G103" s="295">
        <v>51.2</v>
      </c>
      <c r="H103" s="275"/>
      <c r="I103" s="275"/>
      <c r="J103" s="282">
        <v>119.44</v>
      </c>
      <c r="K103" s="282">
        <v>116.19</v>
      </c>
      <c r="L103" s="282">
        <v>109.45</v>
      </c>
      <c r="M103" s="284">
        <v>2.5954647881605501E-2</v>
      </c>
      <c r="N103" s="284">
        <v>6.7743299806030999E-2</v>
      </c>
      <c r="O103" s="284">
        <v>7.2599474059328095E-2</v>
      </c>
      <c r="P103" s="284">
        <v>1.48859996231392E-2</v>
      </c>
      <c r="Q103" s="284">
        <v>3.8740920096852302E-2</v>
      </c>
      <c r="R103" s="284">
        <v>3.6647094553553299E-2</v>
      </c>
      <c r="S103" s="284"/>
      <c r="T103" s="284"/>
      <c r="U103" s="284">
        <v>-1.5882303769957399E-3</v>
      </c>
      <c r="V103" s="284">
        <v>4.5823966799238801E-3</v>
      </c>
      <c r="W103" s="284">
        <v>4.3127179298954E-3</v>
      </c>
      <c r="X103" s="274" t="s">
        <v>210</v>
      </c>
      <c r="Y103" s="278">
        <v>0.78807253002109001</v>
      </c>
      <c r="Z103" s="278">
        <v>0.66818135757070596</v>
      </c>
      <c r="AA103" s="278">
        <v>0.283681890368714</v>
      </c>
      <c r="AB103" s="278">
        <v>0.31365468348130998</v>
      </c>
      <c r="AC103" s="278">
        <v>0</v>
      </c>
      <c r="AD103" s="278">
        <v>3.5422391860340997E-2</v>
      </c>
      <c r="AE103" s="278">
        <v>0.18195604707747801</v>
      </c>
      <c r="AF103" s="278">
        <v>0.317893260285111</v>
      </c>
      <c r="AG103" s="278">
        <v>0.22797488094732299</v>
      </c>
      <c r="AH103" s="278">
        <v>0.150166721048967</v>
      </c>
      <c r="AI103" s="278">
        <v>6.0551097197164103E-2</v>
      </c>
      <c r="AJ103" s="278">
        <v>0.80852667504295395</v>
      </c>
      <c r="AK103" s="278">
        <v>0.71344616760141899</v>
      </c>
      <c r="AL103" s="278">
        <v>0.30427704640963799</v>
      </c>
      <c r="AM103" s="278">
        <v>0.31832374698140797</v>
      </c>
      <c r="AN103" s="278">
        <v>0</v>
      </c>
      <c r="AO103" s="278">
        <v>3.6720519604159903E-2</v>
      </c>
      <c r="AP103" s="278">
        <v>0.18195604707747801</v>
      </c>
      <c r="AQ103" s="278">
        <v>0.317893260285111</v>
      </c>
      <c r="AR103" s="278">
        <v>0.22761280431621</v>
      </c>
      <c r="AS103" s="278">
        <v>0.15085484453293699</v>
      </c>
      <c r="AT103" s="278">
        <v>6.0812236999721103E-2</v>
      </c>
      <c r="AU103" s="278">
        <v>5.07103062535115E-2</v>
      </c>
      <c r="AV103" s="278">
        <v>7.3228673760541995E-4</v>
      </c>
      <c r="AW103" s="278">
        <v>3.1204233488510398</v>
      </c>
      <c r="AX103" s="278">
        <v>3.0674419883900201E-2</v>
      </c>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273"/>
      <c r="BV103" s="273"/>
      <c r="BW103" s="273"/>
      <c r="BX103" s="273"/>
      <c r="BY103" s="273"/>
      <c r="BZ103" s="273"/>
    </row>
    <row r="104" spans="1:78">
      <c r="A104" s="290" t="s">
        <v>383</v>
      </c>
      <c r="B104" s="294">
        <v>1008.89</v>
      </c>
      <c r="C104" s="294">
        <v>2222.91</v>
      </c>
      <c r="D104" s="294">
        <v>458.57</v>
      </c>
      <c r="E104" s="295">
        <v>56.43</v>
      </c>
      <c r="F104" s="294">
        <v>116.68</v>
      </c>
      <c r="G104" s="295">
        <v>50.25</v>
      </c>
      <c r="H104" s="275"/>
      <c r="I104" s="275"/>
      <c r="J104" s="282">
        <v>121.56</v>
      </c>
      <c r="K104" s="282">
        <v>118.64</v>
      </c>
      <c r="L104" s="282">
        <v>109.91</v>
      </c>
      <c r="M104" s="284">
        <v>-1.8402176601534099E-3</v>
      </c>
      <c r="N104" s="284">
        <v>1.20789662990921E-2</v>
      </c>
      <c r="O104" s="284">
        <v>5.0729784845221497E-2</v>
      </c>
      <c r="P104" s="284">
        <v>4.7716301522465802E-2</v>
      </c>
      <c r="Q104" s="284">
        <v>7.3383406716740502E-3</v>
      </c>
      <c r="R104" s="284">
        <v>-1.85546875E-2</v>
      </c>
      <c r="S104" s="284"/>
      <c r="T104" s="284"/>
      <c r="U104" s="284">
        <v>1.7749497655726899E-2</v>
      </c>
      <c r="V104" s="284">
        <v>2.1086151992426101E-2</v>
      </c>
      <c r="W104" s="284">
        <v>4.2028323435359099E-3</v>
      </c>
      <c r="X104" s="274" t="s">
        <v>210</v>
      </c>
      <c r="Y104" s="278">
        <v>0.81224619770592499</v>
      </c>
      <c r="Z104" s="278">
        <v>0.68867743309142404</v>
      </c>
      <c r="AA104" s="278">
        <v>0.29238366778734198</v>
      </c>
      <c r="AB104" s="278">
        <v>0.323275858940967</v>
      </c>
      <c r="AC104" s="278">
        <v>0</v>
      </c>
      <c r="AD104" s="278">
        <v>3.6508953181557099E-2</v>
      </c>
      <c r="AE104" s="278">
        <v>0.18753744326594701</v>
      </c>
      <c r="AF104" s="278">
        <v>0.32764445162935901</v>
      </c>
      <c r="AG104" s="278">
        <v>0.234967878168483</v>
      </c>
      <c r="AH104" s="278">
        <v>0.15477299810301101</v>
      </c>
      <c r="AI104" s="278">
        <v>6.2408466977020703E-2</v>
      </c>
      <c r="AJ104" s="278">
        <v>0.81075148790851403</v>
      </c>
      <c r="AK104" s="278">
        <v>0.69699594459668002</v>
      </c>
      <c r="AL104" s="278">
        <v>0.30721622834645101</v>
      </c>
      <c r="AM104" s="278">
        <v>0.33870138730112898</v>
      </c>
      <c r="AN104" s="278">
        <v>0</v>
      </c>
      <c r="AO104" s="278">
        <v>3.5831540964321201E-2</v>
      </c>
      <c r="AP104" s="278">
        <v>0.18753744326594701</v>
      </c>
      <c r="AQ104" s="278">
        <v>0.32764445162935901</v>
      </c>
      <c r="AR104" s="278">
        <v>0.23913843997120601</v>
      </c>
      <c r="AS104" s="278">
        <v>0.15803656506533501</v>
      </c>
      <c r="AT104" s="278">
        <v>6.2670759300542306E-2</v>
      </c>
      <c r="AU104" s="278">
        <v>7.3747359109787705E-2</v>
      </c>
      <c r="AV104" s="278">
        <v>8.0845306754467698E-4</v>
      </c>
      <c r="AW104" s="278">
        <v>3.1645242483494802</v>
      </c>
      <c r="AX104" s="278">
        <v>1.4132985998417801E-2</v>
      </c>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273"/>
      <c r="BV104" s="273"/>
      <c r="BW104" s="273"/>
      <c r="BX104" s="273"/>
      <c r="BY104" s="273"/>
      <c r="BZ104" s="273"/>
    </row>
    <row r="105" spans="1:78">
      <c r="A105" s="290" t="s">
        <v>384</v>
      </c>
      <c r="B105" s="294">
        <v>1069.1500000000001</v>
      </c>
      <c r="C105" s="294">
        <v>2187.6999999999998</v>
      </c>
      <c r="D105" s="294">
        <v>453.8</v>
      </c>
      <c r="E105" s="295">
        <v>56.31</v>
      </c>
      <c r="F105" s="294">
        <v>125.39</v>
      </c>
      <c r="G105" s="295">
        <v>51.83</v>
      </c>
      <c r="H105" s="275"/>
      <c r="I105" s="275"/>
      <c r="J105" s="282">
        <v>124.02</v>
      </c>
      <c r="K105" s="282">
        <v>119.74</v>
      </c>
      <c r="L105" s="282">
        <v>110.44</v>
      </c>
      <c r="M105" s="284">
        <v>5.9729009109021E-2</v>
      </c>
      <c r="N105" s="284">
        <v>-1.5839597644529E-2</v>
      </c>
      <c r="O105" s="284">
        <v>-1.04019015635562E-2</v>
      </c>
      <c r="P105" s="284">
        <v>-2.1265284423178702E-3</v>
      </c>
      <c r="Q105" s="284">
        <v>7.4648611587247102E-2</v>
      </c>
      <c r="R105" s="284">
        <v>3.1442786069651799E-2</v>
      </c>
      <c r="S105" s="284"/>
      <c r="T105" s="284"/>
      <c r="U105" s="284">
        <v>2.0236920039486499E-2</v>
      </c>
      <c r="V105" s="284">
        <v>9.2717464598785996E-3</v>
      </c>
      <c r="W105" s="284">
        <v>4.8221271949777699E-3</v>
      </c>
      <c r="X105" s="274" t="s">
        <v>210</v>
      </c>
      <c r="Y105" s="278">
        <v>0.82372566184537099</v>
      </c>
      <c r="Z105" s="278">
        <v>0.69841050161073104</v>
      </c>
      <c r="AA105" s="278">
        <v>0.29651592207034699</v>
      </c>
      <c r="AB105" s="278">
        <v>0.32784471212900701</v>
      </c>
      <c r="AC105" s="278">
        <v>0</v>
      </c>
      <c r="AD105" s="278">
        <v>3.7024933705689003E-2</v>
      </c>
      <c r="AE105" s="278">
        <v>0.19018790732580401</v>
      </c>
      <c r="AF105" s="278">
        <v>0.332275046076696</v>
      </c>
      <c r="AG105" s="278">
        <v>0.23828867590071601</v>
      </c>
      <c r="AH105" s="278">
        <v>0.156960402718134</v>
      </c>
      <c r="AI105" s="278">
        <v>6.3290484966989705E-2</v>
      </c>
      <c r="AJ105" s="278">
        <v>0.872925979405067</v>
      </c>
      <c r="AK105" s="278">
        <v>0.68734796027450396</v>
      </c>
      <c r="AL105" s="278">
        <v>0.29343159263694402</v>
      </c>
      <c r="AM105" s="278">
        <v>0.32714754102400101</v>
      </c>
      <c r="AN105" s="278">
        <v>0</v>
      </c>
      <c r="AO105" s="278">
        <v>3.8189100775440001E-2</v>
      </c>
      <c r="AP105" s="278">
        <v>0.19018790732580401</v>
      </c>
      <c r="AQ105" s="278">
        <v>0.332275046076696</v>
      </c>
      <c r="AR105" s="278">
        <v>0.24311090478123401</v>
      </c>
      <c r="AS105" s="278">
        <v>0.15841569977637701</v>
      </c>
      <c r="AT105" s="278">
        <v>6.3595679735732297E-2</v>
      </c>
      <c r="AU105" s="278">
        <v>4.6965815731832797E-2</v>
      </c>
      <c r="AV105" s="278">
        <v>7.5031938899947895E-4</v>
      </c>
      <c r="AW105" s="278">
        <v>3.2066274118117999</v>
      </c>
      <c r="AX105" s="278">
        <v>1.3304737192099099E-2</v>
      </c>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273"/>
      <c r="BW105" s="273"/>
      <c r="BX105" s="273"/>
      <c r="BY105" s="273"/>
      <c r="BZ105" s="273"/>
    </row>
    <row r="106" spans="1:78">
      <c r="A106" s="290" t="s">
        <v>385</v>
      </c>
      <c r="B106" s="294">
        <v>1144.47</v>
      </c>
      <c r="C106" s="294">
        <v>2348.35</v>
      </c>
      <c r="D106" s="294">
        <v>505.03</v>
      </c>
      <c r="E106" s="295">
        <v>59.21</v>
      </c>
      <c r="F106" s="294">
        <v>132.71</v>
      </c>
      <c r="G106" s="295">
        <v>51.16</v>
      </c>
      <c r="H106" s="275"/>
      <c r="I106" s="275"/>
      <c r="J106" s="282">
        <v>125.88</v>
      </c>
      <c r="K106" s="282">
        <v>122.25</v>
      </c>
      <c r="L106" s="282">
        <v>110.89</v>
      </c>
      <c r="M106" s="284">
        <v>7.0448487115933198E-2</v>
      </c>
      <c r="N106" s="284">
        <v>7.3433286099556599E-2</v>
      </c>
      <c r="O106" s="284">
        <v>0.112891141472014</v>
      </c>
      <c r="P106" s="284">
        <v>5.1500621559225697E-2</v>
      </c>
      <c r="Q106" s="284">
        <v>5.8377861073450901E-2</v>
      </c>
      <c r="R106" s="284">
        <v>-1.29268763264518E-2</v>
      </c>
      <c r="S106" s="284"/>
      <c r="T106" s="284"/>
      <c r="U106" s="284">
        <v>1.49975810353169E-2</v>
      </c>
      <c r="V106" s="284">
        <v>2.0962084516452401E-2</v>
      </c>
      <c r="W106" s="284">
        <v>4.0746106483158196E-3</v>
      </c>
      <c r="X106" s="274" t="s">
        <v>210</v>
      </c>
      <c r="Y106" s="278">
        <v>0.83468511529461198</v>
      </c>
      <c r="Z106" s="278">
        <v>0.70770266978686402</v>
      </c>
      <c r="AA106" s="278">
        <v>0.300460988486766</v>
      </c>
      <c r="AB106" s="278">
        <v>0.33220659986370199</v>
      </c>
      <c r="AC106" s="278">
        <v>0</v>
      </c>
      <c r="AD106" s="278">
        <v>3.75175407181981E-2</v>
      </c>
      <c r="AE106" s="278">
        <v>0.19271830744988899</v>
      </c>
      <c r="AF106" s="278">
        <v>0.336695878240239</v>
      </c>
      <c r="AG106" s="278">
        <v>0.24145904410942901</v>
      </c>
      <c r="AH106" s="278">
        <v>0.159048719625865</v>
      </c>
      <c r="AI106" s="278">
        <v>6.4132548236236001E-2</v>
      </c>
      <c r="AJ106" s="278">
        <v>0.89348741888530503</v>
      </c>
      <c r="AK106" s="278">
        <v>0.75967160241074305</v>
      </c>
      <c r="AL106" s="278">
        <v>0.33438037244484597</v>
      </c>
      <c r="AM106" s="278">
        <v>0.34931544624276001</v>
      </c>
      <c r="AN106" s="278">
        <v>0</v>
      </c>
      <c r="AO106" s="278">
        <v>3.7032556109261303E-2</v>
      </c>
      <c r="AP106" s="278">
        <v>0.19271830744988899</v>
      </c>
      <c r="AQ106" s="278">
        <v>0.336695878240239</v>
      </c>
      <c r="AR106" s="278">
        <v>0.24508034569017001</v>
      </c>
      <c r="AS106" s="278">
        <v>0.16238271232889601</v>
      </c>
      <c r="AT106" s="278">
        <v>6.4393863400182993E-2</v>
      </c>
      <c r="AU106" s="278">
        <v>8.1128569679007306E-2</v>
      </c>
      <c r="AV106" s="278">
        <v>8.4414690655987799E-4</v>
      </c>
      <c r="AW106" s="278">
        <v>3.3751585032022899</v>
      </c>
      <c r="AX106" s="278">
        <v>5.2557116791835501E-2</v>
      </c>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273"/>
      <c r="BW106" s="273"/>
      <c r="BX106" s="273"/>
      <c r="BY106" s="273"/>
      <c r="BZ106" s="273"/>
    </row>
    <row r="107" spans="1:78">
      <c r="A107" s="290" t="s">
        <v>386</v>
      </c>
      <c r="B107" s="294">
        <v>1161.5899999999999</v>
      </c>
      <c r="C107" s="294">
        <v>2398.23</v>
      </c>
      <c r="D107" s="294">
        <v>544.59</v>
      </c>
      <c r="E107" s="295">
        <v>62.47</v>
      </c>
      <c r="F107" s="294">
        <v>126.65</v>
      </c>
      <c r="G107" s="295">
        <v>51.91</v>
      </c>
      <c r="H107" s="275"/>
      <c r="I107" s="275"/>
      <c r="J107" s="282">
        <v>125.59</v>
      </c>
      <c r="K107" s="282">
        <v>122.81</v>
      </c>
      <c r="L107" s="282">
        <v>111.33</v>
      </c>
      <c r="M107" s="284">
        <v>1.4958889267521199E-2</v>
      </c>
      <c r="N107" s="284">
        <v>2.1240445419124201E-2</v>
      </c>
      <c r="O107" s="284">
        <v>7.8331980278399493E-2</v>
      </c>
      <c r="P107" s="284">
        <v>5.50582671845972E-2</v>
      </c>
      <c r="Q107" s="284">
        <v>-4.5663476753824102E-2</v>
      </c>
      <c r="R107" s="284">
        <v>1.46598905394839E-2</v>
      </c>
      <c r="S107" s="284"/>
      <c r="T107" s="284"/>
      <c r="U107" s="284">
        <v>-2.3037813790911499E-3</v>
      </c>
      <c r="V107" s="284">
        <v>4.5807770961146001E-3</v>
      </c>
      <c r="W107" s="284">
        <v>3.9678961132654199E-3</v>
      </c>
      <c r="X107" s="274" t="s">
        <v>210</v>
      </c>
      <c r="Y107" s="278">
        <v>0.87855375838355698</v>
      </c>
      <c r="Z107" s="278">
        <v>0.74489748165674596</v>
      </c>
      <c r="AA107" s="278">
        <v>0.31625235175005501</v>
      </c>
      <c r="AB107" s="278">
        <v>0.34966642093175798</v>
      </c>
      <c r="AC107" s="278">
        <v>0</v>
      </c>
      <c r="AD107" s="278">
        <v>3.94893544874668E-2</v>
      </c>
      <c r="AE107" s="278">
        <v>0.202847026042458</v>
      </c>
      <c r="AF107" s="278">
        <v>0.35439164283624103</v>
      </c>
      <c r="AG107" s="278">
        <v>0.25414943529113299</v>
      </c>
      <c r="AH107" s="278">
        <v>0.16740786175883399</v>
      </c>
      <c r="AI107" s="278">
        <v>6.7503170064045895E-2</v>
      </c>
      <c r="AJ107" s="278">
        <v>0.89169594677078101</v>
      </c>
      <c r="AK107" s="278">
        <v>0.76071943595871905</v>
      </c>
      <c r="AL107" s="278">
        <v>0.34102502473033802</v>
      </c>
      <c r="AM107" s="278">
        <v>0.36891844816090003</v>
      </c>
      <c r="AN107" s="278">
        <v>0</v>
      </c>
      <c r="AO107" s="278">
        <v>4.0068264101728E-2</v>
      </c>
      <c r="AP107" s="278">
        <v>0.202847026042458</v>
      </c>
      <c r="AQ107" s="278">
        <v>0.35439164283624103</v>
      </c>
      <c r="AR107" s="278">
        <v>0.25356393055460202</v>
      </c>
      <c r="AS107" s="278">
        <v>0.168174719857688</v>
      </c>
      <c r="AT107" s="278">
        <v>6.7771015630176096E-2</v>
      </c>
      <c r="AU107" s="278">
        <v>9.5671603901073196E-2</v>
      </c>
      <c r="AV107" s="278">
        <v>9.1421071039314095E-4</v>
      </c>
      <c r="AW107" s="278">
        <v>3.4491754546436302</v>
      </c>
      <c r="AX107" s="278">
        <v>2.1929918660445798E-2</v>
      </c>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273"/>
      <c r="BW107" s="273"/>
      <c r="BX107" s="273"/>
      <c r="BY107" s="273"/>
      <c r="BZ107" s="273"/>
    </row>
    <row r="108" spans="1:78">
      <c r="A108" s="290" t="s">
        <v>387</v>
      </c>
      <c r="B108" s="294">
        <v>1254.1099999999999</v>
      </c>
      <c r="C108" s="294">
        <v>2388.81</v>
      </c>
      <c r="D108" s="294">
        <v>575.17999999999995</v>
      </c>
      <c r="E108" s="295">
        <v>60.23</v>
      </c>
      <c r="F108" s="294">
        <v>128.51</v>
      </c>
      <c r="G108" s="295">
        <v>47.42</v>
      </c>
      <c r="H108" s="275"/>
      <c r="I108" s="275"/>
      <c r="J108" s="282">
        <v>127.9</v>
      </c>
      <c r="K108" s="282">
        <v>123.85</v>
      </c>
      <c r="L108" s="282">
        <v>111.8</v>
      </c>
      <c r="M108" s="284">
        <v>7.9649446017958203E-2</v>
      </c>
      <c r="N108" s="284">
        <v>-3.9278968239077096E-3</v>
      </c>
      <c r="O108" s="284">
        <v>5.6170697221763002E-2</v>
      </c>
      <c r="P108" s="284">
        <v>-3.5857211461501601E-2</v>
      </c>
      <c r="Q108" s="284">
        <v>1.46861429135412E-2</v>
      </c>
      <c r="R108" s="284">
        <v>-8.6495858216143306E-2</v>
      </c>
      <c r="S108" s="284"/>
      <c r="T108" s="284"/>
      <c r="U108" s="284">
        <v>1.83931841707143E-2</v>
      </c>
      <c r="V108" s="284">
        <v>8.4683657682598206E-3</v>
      </c>
      <c r="W108" s="284">
        <v>4.2216832839305799E-3</v>
      </c>
      <c r="X108" s="274" t="s">
        <v>210</v>
      </c>
      <c r="Y108" s="278">
        <v>0.897820370843737</v>
      </c>
      <c r="Z108" s="278">
        <v>0.76123302283984995</v>
      </c>
      <c r="AA108" s="278">
        <v>0.32318774010010798</v>
      </c>
      <c r="AB108" s="278">
        <v>0.35733457710108002</v>
      </c>
      <c r="AC108" s="278">
        <v>0</v>
      </c>
      <c r="AD108" s="278">
        <v>4.0355352819330503E-2</v>
      </c>
      <c r="AE108" s="278">
        <v>0.20729544482408199</v>
      </c>
      <c r="AF108" s="278">
        <v>0.36216342273758101</v>
      </c>
      <c r="AG108" s="278">
        <v>0.259722911734665</v>
      </c>
      <c r="AH108" s="278">
        <v>0.17107910255032399</v>
      </c>
      <c r="AI108" s="278">
        <v>6.8983509092872597E-2</v>
      </c>
      <c r="AJ108" s="278">
        <v>0.96933126600507902</v>
      </c>
      <c r="AK108" s="278">
        <v>0.75824297806718299</v>
      </c>
      <c r="AL108" s="278">
        <v>0.34134142079505703</v>
      </c>
      <c r="AM108" s="278">
        <v>0.34452155560746101</v>
      </c>
      <c r="AN108" s="278">
        <v>0</v>
      </c>
      <c r="AO108" s="278">
        <v>3.6864781943607199E-2</v>
      </c>
      <c r="AP108" s="278">
        <v>0.20729544482408199</v>
      </c>
      <c r="AQ108" s="278">
        <v>0.36216342273758101</v>
      </c>
      <c r="AR108" s="278">
        <v>0.26450004308355501</v>
      </c>
      <c r="AS108" s="278">
        <v>0.17252786296602601</v>
      </c>
      <c r="AT108" s="278">
        <v>6.9274735620076897E-2</v>
      </c>
      <c r="AU108" s="278">
        <v>5.88423113800986E-2</v>
      </c>
      <c r="AV108" s="278">
        <v>8.3694086937897299E-4</v>
      </c>
      <c r="AW108" s="278">
        <v>3.5260635116497099</v>
      </c>
      <c r="AX108" s="278">
        <v>2.2291721026415998E-2</v>
      </c>
      <c r="AY108" s="273"/>
      <c r="AZ108" s="273"/>
      <c r="BA108" s="273"/>
      <c r="BB108" s="273"/>
      <c r="BC108" s="273"/>
      <c r="BD108" s="273"/>
      <c r="BE108" s="273"/>
      <c r="BF108" s="273"/>
      <c r="BG108" s="273"/>
      <c r="BH108" s="273"/>
      <c r="BI108" s="273"/>
      <c r="BJ108" s="273"/>
      <c r="BK108" s="273"/>
      <c r="BL108" s="273"/>
      <c r="BM108" s="273"/>
      <c r="BN108" s="273"/>
      <c r="BO108" s="273"/>
      <c r="BP108" s="273"/>
      <c r="BQ108" s="273"/>
      <c r="BR108" s="273"/>
      <c r="BS108" s="273"/>
      <c r="BT108" s="273"/>
      <c r="BU108" s="273"/>
      <c r="BV108" s="273"/>
      <c r="BW108" s="273"/>
      <c r="BX108" s="273"/>
      <c r="BY108" s="273"/>
      <c r="BZ108" s="273"/>
    </row>
    <row r="109" spans="1:78">
      <c r="A109" s="290" t="s">
        <v>388</v>
      </c>
      <c r="B109" s="294">
        <v>1187.94</v>
      </c>
      <c r="C109" s="294">
        <v>2275.94</v>
      </c>
      <c r="D109" s="294">
        <v>606.46</v>
      </c>
      <c r="E109" s="295">
        <v>58.44</v>
      </c>
      <c r="F109" s="294">
        <v>126.65</v>
      </c>
      <c r="G109" s="295">
        <v>46.61</v>
      </c>
      <c r="H109" s="275"/>
      <c r="I109" s="275"/>
      <c r="J109" s="282">
        <v>126.96</v>
      </c>
      <c r="K109" s="282">
        <v>123.59</v>
      </c>
      <c r="L109" s="282">
        <v>112.23</v>
      </c>
      <c r="M109" s="284">
        <v>-5.27625168446147E-2</v>
      </c>
      <c r="N109" s="284">
        <v>-4.7249467307990199E-2</v>
      </c>
      <c r="O109" s="284">
        <v>5.4382975764108797E-2</v>
      </c>
      <c r="P109" s="284">
        <v>-2.9719408932425601E-2</v>
      </c>
      <c r="Q109" s="284">
        <v>-1.4473581822426199E-2</v>
      </c>
      <c r="R109" s="284">
        <v>-1.70814002530578E-2</v>
      </c>
      <c r="S109" s="284"/>
      <c r="T109" s="284"/>
      <c r="U109" s="284">
        <v>-7.3494917904614E-3</v>
      </c>
      <c r="V109" s="284">
        <v>-2.0993136859103201E-3</v>
      </c>
      <c r="W109" s="284">
        <v>3.8461538461538299E-3</v>
      </c>
      <c r="X109" s="274" t="s">
        <v>210</v>
      </c>
      <c r="Y109" s="278">
        <v>0.91783433208241905</v>
      </c>
      <c r="Z109" s="278">
        <v>0.77820221702109105</v>
      </c>
      <c r="AA109" s="278">
        <v>0.33039215104157799</v>
      </c>
      <c r="AB109" s="278">
        <v>0.36530017980690999</v>
      </c>
      <c r="AC109" s="278">
        <v>0</v>
      </c>
      <c r="AD109" s="278">
        <v>4.12549430863016E-2</v>
      </c>
      <c r="AE109" s="278">
        <v>0.21191641705014699</v>
      </c>
      <c r="AF109" s="278">
        <v>0.37023666872321898</v>
      </c>
      <c r="AG109" s="278">
        <v>0.26551258242722298</v>
      </c>
      <c r="AH109" s="278">
        <v>0.17489275017782599</v>
      </c>
      <c r="AI109" s="278">
        <v>7.0521270232994204E-2</v>
      </c>
      <c r="AJ109" s="278">
        <v>0.86940708267535505</v>
      </c>
      <c r="AK109" s="278">
        <v>0.74143257680894703</v>
      </c>
      <c r="AL109" s="278">
        <v>0.34835985938432401</v>
      </c>
      <c r="AM109" s="278">
        <v>0.35444367438014002</v>
      </c>
      <c r="AN109" s="278">
        <v>0</v>
      </c>
      <c r="AO109" s="278">
        <v>4.0550250891027297E-2</v>
      </c>
      <c r="AP109" s="278">
        <v>0.21191641705014699</v>
      </c>
      <c r="AQ109" s="278">
        <v>0.37023666872321898</v>
      </c>
      <c r="AR109" s="278">
        <v>0.26356119988241</v>
      </c>
      <c r="AS109" s="278">
        <v>0.17452559543381099</v>
      </c>
      <c r="AT109" s="278">
        <v>7.0792505887736501E-2</v>
      </c>
      <c r="AU109" s="278">
        <v>0.124892407352278</v>
      </c>
      <c r="AV109" s="278">
        <v>1.0174437207106401E-3</v>
      </c>
      <c r="AW109" s="278">
        <v>3.4452258311171202</v>
      </c>
      <c r="AX109" s="278">
        <v>-2.2925758502509701E-2</v>
      </c>
      <c r="AY109" s="273"/>
      <c r="AZ109" s="273"/>
      <c r="BA109" s="273"/>
      <c r="BB109" s="273"/>
      <c r="BC109" s="273"/>
      <c r="BD109" s="273"/>
      <c r="BE109" s="273"/>
      <c r="BF109" s="273"/>
      <c r="BG109" s="273"/>
      <c r="BH109" s="273"/>
      <c r="BI109" s="273"/>
      <c r="BJ109" s="273"/>
      <c r="BK109" s="273"/>
      <c r="BL109" s="273"/>
      <c r="BM109" s="273"/>
      <c r="BN109" s="273"/>
      <c r="BO109" s="273"/>
      <c r="BP109" s="273"/>
      <c r="BQ109" s="273"/>
      <c r="BR109" s="273"/>
      <c r="BS109" s="273"/>
      <c r="BT109" s="273"/>
      <c r="BU109" s="273"/>
      <c r="BV109" s="273"/>
      <c r="BW109" s="273"/>
      <c r="BX109" s="273"/>
      <c r="BY109" s="273"/>
      <c r="BZ109" s="273"/>
    </row>
    <row r="110" spans="1:78">
      <c r="A110" s="290" t="s">
        <v>389</v>
      </c>
      <c r="B110" s="294">
        <v>1280.83</v>
      </c>
      <c r="C110" s="294">
        <v>2319.4499999999998</v>
      </c>
      <c r="D110" s="294">
        <v>686.51</v>
      </c>
      <c r="E110" s="295">
        <v>58.06</v>
      </c>
      <c r="F110" s="294">
        <v>135.94</v>
      </c>
      <c r="G110" s="295">
        <v>43.98</v>
      </c>
      <c r="H110" s="275"/>
      <c r="I110" s="275"/>
      <c r="J110" s="282">
        <v>128.43</v>
      </c>
      <c r="K110" s="282">
        <v>125.06</v>
      </c>
      <c r="L110" s="282">
        <v>112.68</v>
      </c>
      <c r="M110" s="284">
        <v>7.8194184891492699E-2</v>
      </c>
      <c r="N110" s="284">
        <v>1.91173756777419E-2</v>
      </c>
      <c r="O110" s="284">
        <v>0.13199551495564399</v>
      </c>
      <c r="P110" s="284">
        <v>-6.5023956194386603E-3</v>
      </c>
      <c r="Q110" s="284">
        <v>7.33517568101065E-2</v>
      </c>
      <c r="R110" s="284">
        <v>-5.6425659729671798E-2</v>
      </c>
      <c r="S110" s="284"/>
      <c r="T110" s="284"/>
      <c r="U110" s="284">
        <v>1.15784499054821E-2</v>
      </c>
      <c r="V110" s="284">
        <v>1.18941661946759E-2</v>
      </c>
      <c r="W110" s="284">
        <v>4.0096230954289602E-3</v>
      </c>
      <c r="X110" s="274" t="s">
        <v>210</v>
      </c>
      <c r="Y110" s="278">
        <v>0.89679228383978504</v>
      </c>
      <c r="Z110" s="278">
        <v>0.76036134092754804</v>
      </c>
      <c r="AA110" s="278">
        <v>0.322817660375674</v>
      </c>
      <c r="AB110" s="278">
        <v>0.35692539610373297</v>
      </c>
      <c r="AC110" s="278">
        <v>0</v>
      </c>
      <c r="AD110" s="278">
        <v>4.0309142224070303E-2</v>
      </c>
      <c r="AE110" s="278">
        <v>0.20705807245013899</v>
      </c>
      <c r="AF110" s="278">
        <v>0.36174871226729699</v>
      </c>
      <c r="AG110" s="278">
        <v>0.25942550508311901</v>
      </c>
      <c r="AH110" s="278">
        <v>0.170883201223409</v>
      </c>
      <c r="AI110" s="278">
        <v>6.8904516622342302E-2</v>
      </c>
      <c r="AJ110" s="278">
        <v>0.96691622549161804</v>
      </c>
      <c r="AK110" s="278">
        <v>0.77489745433289103</v>
      </c>
      <c r="AL110" s="278">
        <v>0.365428143693737</v>
      </c>
      <c r="AM110" s="278">
        <v>0.35460452597164199</v>
      </c>
      <c r="AN110" s="278">
        <v>0</v>
      </c>
      <c r="AO110" s="278">
        <v>3.8034672280939902E-2</v>
      </c>
      <c r="AP110" s="278">
        <v>0.20705807245013899</v>
      </c>
      <c r="AQ110" s="278">
        <v>0.36174871226729699</v>
      </c>
      <c r="AR110" s="278">
        <v>0.26242925029792802</v>
      </c>
      <c r="AS110" s="278">
        <v>0.17291571441863801</v>
      </c>
      <c r="AT110" s="278">
        <v>6.9180797763570598E-2</v>
      </c>
      <c r="AU110" s="278">
        <v>9.7591374013249396E-2</v>
      </c>
      <c r="AV110" s="278">
        <v>9.3302360125654699E-4</v>
      </c>
      <c r="AW110" s="278">
        <v>3.5732135689683999</v>
      </c>
      <c r="AX110" s="278">
        <v>3.7149302868713298E-2</v>
      </c>
      <c r="AY110" s="273"/>
      <c r="AZ110" s="273"/>
      <c r="BA110" s="273"/>
      <c r="BB110" s="273"/>
      <c r="BC110" s="273"/>
      <c r="BD110" s="273"/>
      <c r="BE110" s="273"/>
      <c r="BF110" s="273"/>
      <c r="BG110" s="273"/>
      <c r="BH110" s="273"/>
      <c r="BI110" s="273"/>
      <c r="BJ110" s="273"/>
      <c r="BK110" s="273"/>
      <c r="BL110" s="273"/>
      <c r="BM110" s="273"/>
      <c r="BN110" s="273"/>
      <c r="BO110" s="273"/>
      <c r="BP110" s="273"/>
      <c r="BQ110" s="273"/>
      <c r="BR110" s="273"/>
      <c r="BS110" s="273"/>
      <c r="BT110" s="273"/>
      <c r="BU110" s="273"/>
      <c r="BV110" s="273"/>
      <c r="BW110" s="273"/>
      <c r="BX110" s="273"/>
      <c r="BY110" s="273"/>
      <c r="BZ110" s="273"/>
    </row>
    <row r="111" spans="1:78">
      <c r="A111" s="290" t="s">
        <v>390</v>
      </c>
      <c r="B111" s="294">
        <v>1357.79</v>
      </c>
      <c r="C111" s="294">
        <v>2366.4699999999998</v>
      </c>
      <c r="D111" s="294">
        <v>668.94</v>
      </c>
      <c r="E111" s="295">
        <v>58.51</v>
      </c>
      <c r="F111" s="294">
        <v>139.75</v>
      </c>
      <c r="G111" s="295">
        <v>43.32</v>
      </c>
      <c r="H111" s="275"/>
      <c r="I111" s="275"/>
      <c r="J111" s="282">
        <v>130.44</v>
      </c>
      <c r="K111" s="282">
        <v>126.09</v>
      </c>
      <c r="L111" s="282">
        <v>113.15</v>
      </c>
      <c r="M111" s="284">
        <v>6.0086037959760502E-2</v>
      </c>
      <c r="N111" s="284">
        <v>2.0272047252581499E-2</v>
      </c>
      <c r="O111" s="284">
        <v>-2.55932178700965E-2</v>
      </c>
      <c r="P111" s="284">
        <v>7.7506028246641101E-3</v>
      </c>
      <c r="Q111" s="284">
        <v>2.80270707665147E-2</v>
      </c>
      <c r="R111" s="284">
        <v>-1.5006821282401101E-2</v>
      </c>
      <c r="S111" s="284"/>
      <c r="T111" s="284"/>
      <c r="U111" s="284">
        <v>1.56505489371641E-2</v>
      </c>
      <c r="V111" s="284">
        <v>8.2360466975852607E-3</v>
      </c>
      <c r="W111" s="284">
        <v>4.1711040113596703E-3</v>
      </c>
      <c r="X111" s="274" t="s">
        <v>210</v>
      </c>
      <c r="Y111" s="278">
        <v>0.930107492002475</v>
      </c>
      <c r="Z111" s="278">
        <v>0.78860823467132601</v>
      </c>
      <c r="AA111" s="278">
        <v>0.33481011141233902</v>
      </c>
      <c r="AB111" s="278">
        <v>0.37018492574512601</v>
      </c>
      <c r="AC111" s="278">
        <v>0</v>
      </c>
      <c r="AD111" s="278">
        <v>4.1806598756930297E-2</v>
      </c>
      <c r="AE111" s="278">
        <v>0.21475013549500099</v>
      </c>
      <c r="AF111" s="278">
        <v>0.37518742474168199</v>
      </c>
      <c r="AG111" s="278">
        <v>0.26906298174332099</v>
      </c>
      <c r="AH111" s="278">
        <v>0.17723139302083299</v>
      </c>
      <c r="AI111" s="278">
        <v>7.1464271379368005E-2</v>
      </c>
      <c r="AJ111" s="278">
        <v>0.98599396607359302</v>
      </c>
      <c r="AK111" s="278">
        <v>0.80459493806835802</v>
      </c>
      <c r="AL111" s="278">
        <v>0.32624124328585202</v>
      </c>
      <c r="AM111" s="278">
        <v>0.37305408207625501</v>
      </c>
      <c r="AN111" s="278">
        <v>0</v>
      </c>
      <c r="AO111" s="278">
        <v>4.1179214600960003E-2</v>
      </c>
      <c r="AP111" s="278">
        <v>0.21475013549500099</v>
      </c>
      <c r="AQ111" s="278">
        <v>0.37518742474168199</v>
      </c>
      <c r="AR111" s="278">
        <v>0.273273965106274</v>
      </c>
      <c r="AS111" s="278">
        <v>0.17869107905003001</v>
      </c>
      <c r="AT111" s="278">
        <v>7.1762356288387397E-2</v>
      </c>
      <c r="AU111" s="278">
        <v>0.13485353154108201</v>
      </c>
      <c r="AV111" s="278">
        <v>1.05177654264638E-3</v>
      </c>
      <c r="AW111" s="278">
        <v>3.6447284047863899</v>
      </c>
      <c r="AX111" s="278">
        <v>2.0014150970169502E-2</v>
      </c>
      <c r="AY111" s="273"/>
      <c r="AZ111" s="273"/>
      <c r="BA111" s="273"/>
      <c r="BB111" s="273"/>
      <c r="BC111" s="273"/>
      <c r="BD111" s="273"/>
      <c r="BE111" s="273"/>
      <c r="BF111" s="273"/>
      <c r="BG111" s="273"/>
      <c r="BH111" s="273"/>
      <c r="BI111" s="273"/>
      <c r="BJ111" s="273"/>
      <c r="BK111" s="273"/>
      <c r="BL111" s="273"/>
      <c r="BM111" s="273"/>
      <c r="BN111" s="273"/>
      <c r="BO111" s="273"/>
      <c r="BP111" s="273"/>
      <c r="BQ111" s="273"/>
      <c r="BR111" s="273"/>
      <c r="BS111" s="273"/>
      <c r="BT111" s="273"/>
      <c r="BU111" s="273"/>
      <c r="BV111" s="273"/>
      <c r="BW111" s="273"/>
      <c r="BX111" s="273"/>
      <c r="BY111" s="273"/>
      <c r="BZ111" s="273"/>
    </row>
    <row r="112" spans="1:78">
      <c r="A112" s="290" t="s">
        <v>391</v>
      </c>
      <c r="B112" s="294">
        <v>1283.24</v>
      </c>
      <c r="C112" s="294">
        <v>2324.7600000000002</v>
      </c>
      <c r="D112" s="294">
        <v>653.80999999999995</v>
      </c>
      <c r="E112" s="295">
        <v>58.63</v>
      </c>
      <c r="F112" s="294">
        <v>134.96</v>
      </c>
      <c r="G112" s="295">
        <v>42.93</v>
      </c>
      <c r="H112" s="275"/>
      <c r="I112" s="275"/>
      <c r="J112" s="282">
        <v>127.86</v>
      </c>
      <c r="K112" s="282">
        <v>123.85</v>
      </c>
      <c r="L112" s="282">
        <v>113.56</v>
      </c>
      <c r="M112" s="284">
        <v>-5.4905397741918799E-2</v>
      </c>
      <c r="N112" s="284">
        <v>-1.76254083085776E-2</v>
      </c>
      <c r="O112" s="284">
        <v>-2.26178730528898E-2</v>
      </c>
      <c r="P112" s="284">
        <v>2.05093146470703E-3</v>
      </c>
      <c r="Q112" s="284">
        <v>-3.4275491949910503E-2</v>
      </c>
      <c r="R112" s="284">
        <v>-9.0027700831024592E-3</v>
      </c>
      <c r="S112" s="284"/>
      <c r="T112" s="284"/>
      <c r="U112" s="284">
        <v>-1.9779208831646699E-2</v>
      </c>
      <c r="V112" s="284">
        <v>-1.7765088428900001E-2</v>
      </c>
      <c r="W112" s="284">
        <v>3.6235086168803199E-3</v>
      </c>
      <c r="X112" s="274" t="s">
        <v>210</v>
      </c>
      <c r="Y112" s="278">
        <v>0.94872280376589802</v>
      </c>
      <c r="Z112" s="278">
        <v>0.80439155893635705</v>
      </c>
      <c r="AA112" s="278">
        <v>0.34151105152848499</v>
      </c>
      <c r="AB112" s="278">
        <v>0.37759386273586998</v>
      </c>
      <c r="AC112" s="278">
        <v>0</v>
      </c>
      <c r="AD112" s="278">
        <v>4.2643322336000801E-2</v>
      </c>
      <c r="AE112" s="278">
        <v>0.219048177127662</v>
      </c>
      <c r="AF112" s="278">
        <v>0.38269648250257099</v>
      </c>
      <c r="AG112" s="278">
        <v>0.27444804888041502</v>
      </c>
      <c r="AH112" s="278">
        <v>0.180778528877405</v>
      </c>
      <c r="AI112" s="278">
        <v>7.2894568095727794E-2</v>
      </c>
      <c r="AJ112" s="278">
        <v>0.89663280087830299</v>
      </c>
      <c r="AK112" s="278">
        <v>0.79021382927012995</v>
      </c>
      <c r="AL112" s="278">
        <v>0.33378679791885502</v>
      </c>
      <c r="AM112" s="278">
        <v>0.37836828186983501</v>
      </c>
      <c r="AN112" s="278">
        <v>0</v>
      </c>
      <c r="AO112" s="278">
        <v>4.2259414309430102E-2</v>
      </c>
      <c r="AP112" s="278">
        <v>0.219048177127662</v>
      </c>
      <c r="AQ112" s="278">
        <v>0.38269648250257099</v>
      </c>
      <c r="AR112" s="278">
        <v>0.26901968360817202</v>
      </c>
      <c r="AS112" s="278">
        <v>0.177566982325851</v>
      </c>
      <c r="AT112" s="278">
        <v>7.31587021913465E-2</v>
      </c>
      <c r="AU112" s="278">
        <v>7.4949082879393294E-2</v>
      </c>
      <c r="AV112" s="278">
        <v>9.1631838815576204E-4</v>
      </c>
      <c r="AW112" s="278">
        <v>3.5627511520021602</v>
      </c>
      <c r="AX112" s="278">
        <v>-2.2492005899967801E-2</v>
      </c>
      <c r="AY112" s="273"/>
      <c r="AZ112" s="273"/>
      <c r="BA112" s="273"/>
      <c r="BB112" s="273"/>
      <c r="BC112" s="273"/>
      <c r="BD112" s="273"/>
      <c r="BE112" s="273"/>
      <c r="BF112" s="273"/>
      <c r="BG112" s="273"/>
      <c r="BH112" s="273"/>
      <c r="BI112" s="273"/>
      <c r="BJ112" s="273"/>
      <c r="BK112" s="273"/>
      <c r="BL112" s="273"/>
      <c r="BM112" s="273"/>
      <c r="BN112" s="273"/>
      <c r="BO112" s="273"/>
      <c r="BP112" s="273"/>
      <c r="BQ112" s="273"/>
      <c r="BR112" s="273"/>
      <c r="BS112" s="273"/>
      <c r="BT112" s="273"/>
      <c r="BU112" s="273"/>
      <c r="BV112" s="273"/>
      <c r="BW112" s="273"/>
      <c r="BX112" s="273"/>
      <c r="BY112" s="273"/>
      <c r="BZ112" s="273"/>
    </row>
    <row r="113" spans="1:78">
      <c r="A113" s="290" t="s">
        <v>392</v>
      </c>
      <c r="B113" s="294">
        <v>1210.06</v>
      </c>
      <c r="C113" s="294">
        <v>2262.21</v>
      </c>
      <c r="D113" s="294">
        <v>604.62</v>
      </c>
      <c r="E113" s="295">
        <v>57.19</v>
      </c>
      <c r="F113" s="294">
        <v>131.13999999999999</v>
      </c>
      <c r="G113" s="295">
        <v>44.52</v>
      </c>
      <c r="H113" s="275"/>
      <c r="I113" s="275"/>
      <c r="J113" s="282">
        <v>124.55</v>
      </c>
      <c r="K113" s="282">
        <v>121.64</v>
      </c>
      <c r="L113" s="282">
        <v>114.01</v>
      </c>
      <c r="M113" s="284">
        <v>-5.7027524079673403E-2</v>
      </c>
      <c r="N113" s="284">
        <v>-2.6906003200330399E-2</v>
      </c>
      <c r="O113" s="284">
        <v>-7.5235924809959998E-2</v>
      </c>
      <c r="P113" s="284">
        <v>-2.4560805048609999E-2</v>
      </c>
      <c r="Q113" s="284">
        <v>-2.8304682868998302E-2</v>
      </c>
      <c r="R113" s="284">
        <v>3.7037037037037202E-2</v>
      </c>
      <c r="S113" s="284"/>
      <c r="T113" s="284"/>
      <c r="U113" s="284">
        <v>-2.5887689660566301E-2</v>
      </c>
      <c r="V113" s="284">
        <v>-1.7844166330238099E-2</v>
      </c>
      <c r="W113" s="284">
        <v>3.9626629094751103E-3</v>
      </c>
      <c r="X113" s="274" t="s">
        <v>210</v>
      </c>
      <c r="Y113" s="278">
        <v>0.92738412486616095</v>
      </c>
      <c r="Z113" s="278">
        <v>0.78629917924687598</v>
      </c>
      <c r="AA113" s="278">
        <v>0.33382978294260202</v>
      </c>
      <c r="AB113" s="278">
        <v>0.36910101934742301</v>
      </c>
      <c r="AC113" s="278">
        <v>0</v>
      </c>
      <c r="AD113" s="278">
        <v>4.1684188478425199E-2</v>
      </c>
      <c r="AE113" s="278">
        <v>0.21412134423533</v>
      </c>
      <c r="AF113" s="278">
        <v>0.37408887096022603</v>
      </c>
      <c r="AG113" s="278">
        <v>0.26827516174576199</v>
      </c>
      <c r="AH113" s="278">
        <v>0.176712457139307</v>
      </c>
      <c r="AI113" s="278">
        <v>7.1255023040043095E-2</v>
      </c>
      <c r="AJ113" s="278">
        <v>0.87449770435425001</v>
      </c>
      <c r="AK113" s="278">
        <v>0.76514301101364202</v>
      </c>
      <c r="AL113" s="278">
        <v>0.30871379049380698</v>
      </c>
      <c r="AM113" s="278">
        <v>0.360035601167988</v>
      </c>
      <c r="AN113" s="278">
        <v>0</v>
      </c>
      <c r="AO113" s="278">
        <v>4.32280473109595E-2</v>
      </c>
      <c r="AP113" s="278">
        <v>0.21412134423533</v>
      </c>
      <c r="AQ113" s="278">
        <v>0.37408887096022603</v>
      </c>
      <c r="AR113" s="278">
        <v>0.26133013761485002</v>
      </c>
      <c r="AS113" s="278">
        <v>0.17355917066148799</v>
      </c>
      <c r="AT113" s="278">
        <v>7.1537382676957695E-2</v>
      </c>
      <c r="AU113" s="278">
        <v>6.1588618023211403E-2</v>
      </c>
      <c r="AV113" s="278">
        <v>8.6652177545846001E-4</v>
      </c>
      <c r="AW113" s="278">
        <v>3.4462550604894999</v>
      </c>
      <c r="AX113" s="278">
        <v>-3.2698352071878697E-2</v>
      </c>
      <c r="AY113" s="273"/>
      <c r="AZ113" s="273"/>
      <c r="BA113" s="273"/>
      <c r="BB113" s="273"/>
      <c r="BC113" s="273"/>
      <c r="BD113" s="273"/>
      <c r="BE113" s="273"/>
      <c r="BF113" s="273"/>
      <c r="BG113" s="273"/>
      <c r="BH113" s="273"/>
      <c r="BI113" s="273"/>
      <c r="BJ113" s="273"/>
      <c r="BK113" s="273"/>
      <c r="BL113" s="273"/>
      <c r="BM113" s="273"/>
      <c r="BN113" s="273"/>
      <c r="BO113" s="273"/>
      <c r="BP113" s="273"/>
      <c r="BQ113" s="273"/>
      <c r="BR113" s="273"/>
      <c r="BS113" s="273"/>
      <c r="BT113" s="273"/>
      <c r="BU113" s="273"/>
      <c r="BV113" s="273"/>
      <c r="BW113" s="273"/>
      <c r="BX113" s="273"/>
      <c r="BY113" s="273"/>
      <c r="BZ113" s="273"/>
    </row>
    <row r="114" spans="1:78">
      <c r="A114" s="290" t="s">
        <v>393</v>
      </c>
      <c r="B114" s="294">
        <v>1232.99</v>
      </c>
      <c r="C114" s="294">
        <v>2291.84</v>
      </c>
      <c r="D114" s="294">
        <v>582.17999999999995</v>
      </c>
      <c r="E114" s="295">
        <v>56.33</v>
      </c>
      <c r="F114" s="294">
        <v>126.55</v>
      </c>
      <c r="G114" s="295">
        <v>45.64</v>
      </c>
      <c r="H114" s="275"/>
      <c r="I114" s="275"/>
      <c r="J114" s="282">
        <v>123.52</v>
      </c>
      <c r="K114" s="282">
        <v>120.92</v>
      </c>
      <c r="L114" s="282">
        <v>114.48</v>
      </c>
      <c r="M114" s="284">
        <v>1.8949473579822601E-2</v>
      </c>
      <c r="N114" s="284">
        <v>1.3097811432183601E-2</v>
      </c>
      <c r="O114" s="284">
        <v>-3.7114220502133602E-2</v>
      </c>
      <c r="P114" s="284">
        <v>-1.50375939849624E-2</v>
      </c>
      <c r="Q114" s="284">
        <v>-3.5000762543846202E-2</v>
      </c>
      <c r="R114" s="284">
        <v>2.51572327044025E-2</v>
      </c>
      <c r="S114" s="284"/>
      <c r="T114" s="284"/>
      <c r="U114" s="284">
        <v>-8.26977117623451E-3</v>
      </c>
      <c r="V114" s="284">
        <v>-5.9191055573823998E-3</v>
      </c>
      <c r="W114" s="284">
        <v>4.1224453995263302E-3</v>
      </c>
      <c r="X114" s="274" t="s">
        <v>210</v>
      </c>
      <c r="Y114" s="278">
        <v>0.897060192245417</v>
      </c>
      <c r="Z114" s="278">
        <v>0.76058849185003197</v>
      </c>
      <c r="AA114" s="278">
        <v>0.32291409916786601</v>
      </c>
      <c r="AB114" s="278">
        <v>0.35703202426671199</v>
      </c>
      <c r="AC114" s="278">
        <v>0</v>
      </c>
      <c r="AD114" s="278">
        <v>4.0321184207727102E-2</v>
      </c>
      <c r="AE114" s="278">
        <v>0.20711992913541899</v>
      </c>
      <c r="AF114" s="278">
        <v>0.36185678135139698</v>
      </c>
      <c r="AG114" s="278">
        <v>0.25950300605485899</v>
      </c>
      <c r="AH114" s="278">
        <v>0.17093425100027901</v>
      </c>
      <c r="AI114" s="278">
        <v>6.8925101209789993E-2</v>
      </c>
      <c r="AJ114" s="278">
        <v>0.91405901065788198</v>
      </c>
      <c r="AK114" s="278">
        <v>0.77055053649377303</v>
      </c>
      <c r="AL114" s="278">
        <v>0.310929394088102</v>
      </c>
      <c r="AM114" s="278">
        <v>0.35166312164615998</v>
      </c>
      <c r="AN114" s="278">
        <v>0</v>
      </c>
      <c r="AO114" s="278">
        <v>4.1335553621758003E-2</v>
      </c>
      <c r="AP114" s="278">
        <v>0.20711992913541899</v>
      </c>
      <c r="AQ114" s="278">
        <v>0.36185678135139698</v>
      </c>
      <c r="AR114" s="278">
        <v>0.25735697557524101</v>
      </c>
      <c r="AS114" s="278">
        <v>0.16992247312523601</v>
      </c>
      <c r="AT114" s="278">
        <v>6.9209241176184197E-2</v>
      </c>
      <c r="AU114" s="278">
        <v>7.3525593130451095E-2</v>
      </c>
      <c r="AV114" s="278">
        <v>8.7306499492402696E-4</v>
      </c>
      <c r="AW114" s="278">
        <v>3.45400301687115</v>
      </c>
      <c r="AX114" s="278">
        <v>2.2482248834341202E-3</v>
      </c>
      <c r="AY114" s="273"/>
      <c r="AZ114" s="273"/>
      <c r="BA114" s="273"/>
      <c r="BB114" s="273"/>
      <c r="BC114" s="273"/>
      <c r="BD114" s="273"/>
      <c r="BE114" s="273"/>
      <c r="BF114" s="273"/>
      <c r="BG114" s="273"/>
      <c r="BH114" s="273"/>
      <c r="BI114" s="273"/>
      <c r="BJ114" s="273"/>
      <c r="BK114" s="273"/>
      <c r="BL114" s="273"/>
      <c r="BM114" s="273"/>
      <c r="BN114" s="273"/>
      <c r="BO114" s="273"/>
      <c r="BP114" s="273"/>
      <c r="BQ114" s="273"/>
      <c r="BR114" s="273"/>
      <c r="BS114" s="273"/>
      <c r="BT114" s="273"/>
      <c r="BU114" s="273"/>
      <c r="BV114" s="273"/>
      <c r="BW114" s="273"/>
      <c r="BX114" s="273"/>
      <c r="BY114" s="273"/>
      <c r="BZ114" s="273"/>
    </row>
    <row r="115" spans="1:78">
      <c r="A115" s="290" t="s">
        <v>394</v>
      </c>
      <c r="B115" s="294">
        <v>1249.52</v>
      </c>
      <c r="C115" s="294">
        <v>2220.92</v>
      </c>
      <c r="D115" s="294">
        <v>581.88</v>
      </c>
      <c r="E115" s="295">
        <v>55.58</v>
      </c>
      <c r="F115" s="294">
        <v>126.66</v>
      </c>
      <c r="G115" s="295">
        <v>45.96</v>
      </c>
      <c r="H115" s="275"/>
      <c r="I115" s="275"/>
      <c r="J115" s="282">
        <v>123.29</v>
      </c>
      <c r="K115" s="282">
        <v>120.43</v>
      </c>
      <c r="L115" s="282">
        <v>114.96</v>
      </c>
      <c r="M115" s="284">
        <v>1.3406434764272199E-2</v>
      </c>
      <c r="N115" s="284">
        <v>-3.09445685562693E-2</v>
      </c>
      <c r="O115" s="284">
        <v>-5.1530454498604995E-4</v>
      </c>
      <c r="P115" s="284">
        <v>-1.33143973016154E-2</v>
      </c>
      <c r="Q115" s="284">
        <v>8.6922165152114605E-4</v>
      </c>
      <c r="R115" s="284">
        <v>7.0113935144609004E-3</v>
      </c>
      <c r="S115" s="284"/>
      <c r="T115" s="284"/>
      <c r="U115" s="284">
        <v>-1.8620466321243E-3</v>
      </c>
      <c r="V115" s="284">
        <v>-4.05226596096586E-3</v>
      </c>
      <c r="W115" s="284">
        <v>4.1928721174002703E-3</v>
      </c>
      <c r="X115" s="274" t="s">
        <v>210</v>
      </c>
      <c r="Y115" s="278">
        <v>0.89907698529156099</v>
      </c>
      <c r="Z115" s="278">
        <v>0.76229846582346295</v>
      </c>
      <c r="AA115" s="278">
        <v>0.323640082680827</v>
      </c>
      <c r="AB115" s="278">
        <v>0.35783471254785099</v>
      </c>
      <c r="AC115" s="278">
        <v>0</v>
      </c>
      <c r="AD115" s="278">
        <v>4.04118352973925E-2</v>
      </c>
      <c r="AE115" s="278">
        <v>0.20758558131395599</v>
      </c>
      <c r="AF115" s="278">
        <v>0.36267031677147099</v>
      </c>
      <c r="AG115" s="278">
        <v>0.26008642717039798</v>
      </c>
      <c r="AH115" s="278">
        <v>0.17131854963680901</v>
      </c>
      <c r="AI115" s="278">
        <v>6.9080060337423005E-2</v>
      </c>
      <c r="AJ115" s="278">
        <v>0.91113040224293096</v>
      </c>
      <c r="AK115" s="278">
        <v>0.73870946868745002</v>
      </c>
      <c r="AL115" s="278">
        <v>0.32347330947528202</v>
      </c>
      <c r="AM115" s="278">
        <v>0.35307035901667999</v>
      </c>
      <c r="AN115" s="278">
        <v>0</v>
      </c>
      <c r="AO115" s="278">
        <v>4.0695178577304099E-2</v>
      </c>
      <c r="AP115" s="278">
        <v>0.20758558131395599</v>
      </c>
      <c r="AQ115" s="278">
        <v>0.36267031677147099</v>
      </c>
      <c r="AR115" s="278">
        <v>0.25960213411462402</v>
      </c>
      <c r="AS115" s="278">
        <v>0.17062432130963401</v>
      </c>
      <c r="AT115" s="278">
        <v>6.9369704196280094E-2</v>
      </c>
      <c r="AU115" s="278">
        <v>4.8573990399514398E-2</v>
      </c>
      <c r="AV115" s="278">
        <v>8.1223557937301605E-4</v>
      </c>
      <c r="AW115" s="278">
        <v>3.4369307757056098</v>
      </c>
      <c r="AX115" s="278">
        <v>-4.9427406641368004E-3</v>
      </c>
      <c r="AY115" s="273"/>
      <c r="AZ115" s="273"/>
      <c r="BA115" s="273"/>
      <c r="BB115" s="273"/>
      <c r="BC115" s="273"/>
      <c r="BD115" s="273"/>
      <c r="BE115" s="273"/>
      <c r="BF115" s="273"/>
      <c r="BG115" s="273"/>
      <c r="BH115" s="273"/>
      <c r="BI115" s="273"/>
      <c r="BJ115" s="273"/>
      <c r="BK115" s="273"/>
      <c r="BL115" s="273"/>
      <c r="BM115" s="273"/>
      <c r="BN115" s="273"/>
      <c r="BO115" s="273"/>
      <c r="BP115" s="273"/>
      <c r="BQ115" s="273"/>
      <c r="BR115" s="273"/>
      <c r="BS115" s="273"/>
      <c r="BT115" s="273"/>
      <c r="BU115" s="273"/>
      <c r="BV115" s="273"/>
      <c r="BW115" s="273"/>
      <c r="BX115" s="273"/>
      <c r="BY115" s="273"/>
      <c r="BZ115" s="273"/>
    </row>
    <row r="116" spans="1:78">
      <c r="A116" s="290" t="s">
        <v>395</v>
      </c>
      <c r="B116" s="294">
        <v>1198.6099999999999</v>
      </c>
      <c r="C116" s="294">
        <v>2238.19</v>
      </c>
      <c r="D116" s="294">
        <v>571.73</v>
      </c>
      <c r="E116" s="295">
        <v>55.01</v>
      </c>
      <c r="F116" s="294">
        <v>125.14</v>
      </c>
      <c r="G116" s="295">
        <v>45.57</v>
      </c>
      <c r="H116" s="275"/>
      <c r="I116" s="275"/>
      <c r="J116" s="282">
        <v>120.18</v>
      </c>
      <c r="K116" s="282">
        <v>119.83</v>
      </c>
      <c r="L116" s="282">
        <v>115.33</v>
      </c>
      <c r="M116" s="284">
        <v>-4.0743645559895098E-2</v>
      </c>
      <c r="N116" s="284">
        <v>7.7760567692668498E-3</v>
      </c>
      <c r="O116" s="284">
        <v>-1.7443459132467101E-2</v>
      </c>
      <c r="P116" s="284">
        <v>-1.02554875854624E-2</v>
      </c>
      <c r="Q116" s="284">
        <v>-1.20006316121901E-2</v>
      </c>
      <c r="R116" s="284">
        <v>-8.4856396866840305E-3</v>
      </c>
      <c r="S116" s="284"/>
      <c r="T116" s="284"/>
      <c r="U116" s="284">
        <v>-2.5225079081839599E-2</v>
      </c>
      <c r="V116" s="284">
        <v>-4.9821473054887403E-3</v>
      </c>
      <c r="W116" s="284">
        <v>3.2185107863604802E-3</v>
      </c>
      <c r="X116" s="274" t="s">
        <v>210</v>
      </c>
      <c r="Y116" s="278">
        <v>0.894633080916171</v>
      </c>
      <c r="Z116" s="278">
        <v>0.75853062219822898</v>
      </c>
      <c r="AA116" s="278">
        <v>0.32204041368361602</v>
      </c>
      <c r="AB116" s="278">
        <v>0.35606602836310097</v>
      </c>
      <c r="AC116" s="278">
        <v>0</v>
      </c>
      <c r="AD116" s="278">
        <v>4.0212090075755699E-2</v>
      </c>
      <c r="AE116" s="278">
        <v>0.206559539619907</v>
      </c>
      <c r="AF116" s="278">
        <v>0.36087773144908902</v>
      </c>
      <c r="AG116" s="278">
        <v>0.25880088741063301</v>
      </c>
      <c r="AH116" s="278">
        <v>0.17047176647499801</v>
      </c>
      <c r="AI116" s="278">
        <v>6.87386155141122E-2</v>
      </c>
      <c r="AJ116" s="278">
        <v>0.85818246776116502</v>
      </c>
      <c r="AK116" s="278">
        <v>0.76442899937766895</v>
      </c>
      <c r="AL116" s="278">
        <v>0.31642291488852298</v>
      </c>
      <c r="AM116" s="278">
        <v>0.35241439762961901</v>
      </c>
      <c r="AN116" s="278">
        <v>0</v>
      </c>
      <c r="AO116" s="278">
        <v>3.9870864768324299E-2</v>
      </c>
      <c r="AP116" s="278">
        <v>0.206559539619907</v>
      </c>
      <c r="AQ116" s="278">
        <v>0.36087773144908902</v>
      </c>
      <c r="AR116" s="278">
        <v>0.25227261455924899</v>
      </c>
      <c r="AS116" s="278">
        <v>0.169622451022993</v>
      </c>
      <c r="AT116" s="278">
        <v>6.8959851489583904E-2</v>
      </c>
      <c r="AU116" s="278">
        <v>4.56336457143997E-2</v>
      </c>
      <c r="AV116" s="278">
        <v>8.0147026942712198E-4</v>
      </c>
      <c r="AW116" s="278">
        <v>3.38961183256612</v>
      </c>
      <c r="AX116" s="278">
        <v>-1.37677905746514E-2</v>
      </c>
      <c r="AY116" s="273"/>
      <c r="AZ116" s="273"/>
      <c r="BA116" s="273"/>
      <c r="BB116" s="273"/>
      <c r="BC116" s="273"/>
      <c r="BD116" s="273"/>
      <c r="BE116" s="273"/>
      <c r="BF116" s="273"/>
      <c r="BG116" s="273"/>
      <c r="BH116" s="273"/>
      <c r="BI116" s="273"/>
      <c r="BJ116" s="273"/>
      <c r="BK116" s="273"/>
      <c r="BL116" s="273"/>
      <c r="BM116" s="273"/>
      <c r="BN116" s="273"/>
      <c r="BO116" s="273"/>
      <c r="BP116" s="273"/>
      <c r="BQ116" s="273"/>
      <c r="BR116" s="273"/>
      <c r="BS116" s="273"/>
      <c r="BT116" s="273"/>
      <c r="BU116" s="273"/>
      <c r="BV116" s="273"/>
      <c r="BW116" s="273"/>
      <c r="BX116" s="273"/>
      <c r="BY116" s="273"/>
      <c r="BZ116" s="273"/>
    </row>
    <row r="117" spans="1:78">
      <c r="A117" s="290" t="s">
        <v>396</v>
      </c>
      <c r="B117" s="294">
        <v>1246.43</v>
      </c>
      <c r="C117" s="294">
        <v>2255.52</v>
      </c>
      <c r="D117" s="294">
        <v>600.46</v>
      </c>
      <c r="E117" s="295">
        <v>54.5</v>
      </c>
      <c r="F117" s="294">
        <v>126.52</v>
      </c>
      <c r="G117" s="295">
        <v>44.95</v>
      </c>
      <c r="H117" s="275"/>
      <c r="I117" s="275"/>
      <c r="J117" s="282">
        <v>121.47</v>
      </c>
      <c r="K117" s="282">
        <v>121.72</v>
      </c>
      <c r="L117" s="282">
        <v>115.9</v>
      </c>
      <c r="M117" s="284">
        <v>3.9896213113523198E-2</v>
      </c>
      <c r="N117" s="284">
        <v>7.7428636532197396E-3</v>
      </c>
      <c r="O117" s="284">
        <v>5.0250992601402797E-2</v>
      </c>
      <c r="P117" s="284">
        <v>-9.2710416287947704E-3</v>
      </c>
      <c r="Q117" s="284">
        <v>1.1027649033083E-2</v>
      </c>
      <c r="R117" s="284">
        <v>-1.3605442176870699E-2</v>
      </c>
      <c r="S117" s="284"/>
      <c r="T117" s="284"/>
      <c r="U117" s="284">
        <v>1.07338991512731E-2</v>
      </c>
      <c r="V117" s="284">
        <v>1.57723441542186E-2</v>
      </c>
      <c r="W117" s="284">
        <v>4.94233937397048E-3</v>
      </c>
      <c r="X117" s="274" t="s">
        <v>210</v>
      </c>
      <c r="Y117" s="278">
        <v>0.882315960016962</v>
      </c>
      <c r="Z117" s="278">
        <v>0.74808733144734296</v>
      </c>
      <c r="AA117" s="278">
        <v>0.31760662871144602</v>
      </c>
      <c r="AB117" s="278">
        <v>0.35116378585385</v>
      </c>
      <c r="AC117" s="278">
        <v>0</v>
      </c>
      <c r="AD117" s="278">
        <v>3.96584584410236E-2</v>
      </c>
      <c r="AE117" s="278">
        <v>0.203715671137224</v>
      </c>
      <c r="AF117" s="278">
        <v>0.35590924241944299</v>
      </c>
      <c r="AG117" s="278">
        <v>0.255237770992229</v>
      </c>
      <c r="AH117" s="278">
        <v>0.16812474689528001</v>
      </c>
      <c r="AI117" s="278">
        <v>6.7792236651322502E-2</v>
      </c>
      <c r="AJ117" s="278">
        <v>0.91751702559126203</v>
      </c>
      <c r="AK117" s="278">
        <v>0.75387966965544095</v>
      </c>
      <c r="AL117" s="278">
        <v>0.33356667706098098</v>
      </c>
      <c r="AM117" s="278">
        <v>0.34790813177667401</v>
      </c>
      <c r="AN117" s="278">
        <v>0</v>
      </c>
      <c r="AO117" s="278">
        <v>3.9118887577880498E-2</v>
      </c>
      <c r="AP117" s="278">
        <v>0.203715671137224</v>
      </c>
      <c r="AQ117" s="278">
        <v>0.35590924241944299</v>
      </c>
      <c r="AR117" s="278">
        <v>0.25797746748565498</v>
      </c>
      <c r="AS117" s="278">
        <v>0.17077646826415299</v>
      </c>
      <c r="AT117" s="278">
        <v>6.8127288891773802E-2</v>
      </c>
      <c r="AU117" s="278">
        <v>5.65647250233988E-2</v>
      </c>
      <c r="AV117" s="278">
        <v>8.1933417907172198E-4</v>
      </c>
      <c r="AW117" s="278">
        <v>3.4484965298604902</v>
      </c>
      <c r="AX117" s="278">
        <v>1.7372106365873798E-2</v>
      </c>
      <c r="AY117" s="273"/>
      <c r="AZ117" s="273"/>
      <c r="BA117" s="273"/>
      <c r="BB117" s="273"/>
      <c r="BC117" s="273"/>
      <c r="BD117" s="273"/>
      <c r="BE117" s="273"/>
      <c r="BF117" s="273"/>
      <c r="BG117" s="273"/>
      <c r="BH117" s="273"/>
      <c r="BI117" s="273"/>
      <c r="BJ117" s="273"/>
      <c r="BK117" s="273"/>
      <c r="BL117" s="273"/>
      <c r="BM117" s="273"/>
      <c r="BN117" s="273"/>
      <c r="BO117" s="273"/>
      <c r="BP117" s="273"/>
      <c r="BQ117" s="273"/>
      <c r="BR117" s="273"/>
      <c r="BS117" s="273"/>
      <c r="BT117" s="273"/>
      <c r="BU117" s="273"/>
      <c r="BV117" s="273"/>
      <c r="BW117" s="273"/>
      <c r="BX117" s="273"/>
      <c r="BY117" s="273"/>
      <c r="BZ117" s="273"/>
    </row>
    <row r="118" spans="1:78">
      <c r="A118" s="290" t="s">
        <v>397</v>
      </c>
      <c r="B118" s="294">
        <v>1296.8599999999999</v>
      </c>
      <c r="C118" s="294">
        <v>2306.66</v>
      </c>
      <c r="D118" s="294">
        <v>669.99</v>
      </c>
      <c r="E118" s="295">
        <v>53.99</v>
      </c>
      <c r="F118" s="294">
        <v>126.77</v>
      </c>
      <c r="G118" s="295">
        <v>44.05</v>
      </c>
      <c r="H118" s="275"/>
      <c r="I118" s="275"/>
      <c r="J118" s="282">
        <v>123.07</v>
      </c>
      <c r="K118" s="282">
        <v>121.44</v>
      </c>
      <c r="L118" s="282">
        <v>116.39</v>
      </c>
      <c r="M118" s="284">
        <v>4.0459552481887998E-2</v>
      </c>
      <c r="N118" s="284">
        <v>2.2673263814996E-2</v>
      </c>
      <c r="O118" s="284">
        <v>0.115794557505912</v>
      </c>
      <c r="P118" s="284">
        <v>-9.3577981651376003E-3</v>
      </c>
      <c r="Q118" s="284">
        <v>1.97597217831169E-3</v>
      </c>
      <c r="R118" s="284">
        <v>-2.00222469410457E-2</v>
      </c>
      <c r="S118" s="284"/>
      <c r="T118" s="284"/>
      <c r="U118" s="284">
        <v>1.31719766197413E-2</v>
      </c>
      <c r="V118" s="284">
        <v>-2.3003614853762699E-3</v>
      </c>
      <c r="W118" s="284">
        <v>4.2277825711820602E-3</v>
      </c>
      <c r="X118" s="274" t="s">
        <v>210</v>
      </c>
      <c r="Y118" s="278">
        <v>0.89764364672268504</v>
      </c>
      <c r="Z118" s="278">
        <v>0.76108318414020903</v>
      </c>
      <c r="AA118" s="278">
        <v>0.32312412484792802</v>
      </c>
      <c r="AB118" s="278">
        <v>0.35726424049354599</v>
      </c>
      <c r="AC118" s="278">
        <v>0</v>
      </c>
      <c r="AD118" s="278">
        <v>4.0347409399367699E-2</v>
      </c>
      <c r="AE118" s="278">
        <v>0.207254641444615</v>
      </c>
      <c r="AF118" s="278">
        <v>0.36209213563535098</v>
      </c>
      <c r="AG118" s="278">
        <v>0.259671788698495</v>
      </c>
      <c r="AH118" s="278">
        <v>0.17104542788107999</v>
      </c>
      <c r="AI118" s="278">
        <v>6.8969930597209697E-2</v>
      </c>
      <c r="AJ118" s="278">
        <v>0.93396190695729497</v>
      </c>
      <c r="AK118" s="278">
        <v>0.77833942395937705</v>
      </c>
      <c r="AL118" s="278">
        <v>0.36054013990417799</v>
      </c>
      <c r="AM118" s="278">
        <v>0.353921033839387</v>
      </c>
      <c r="AN118" s="278">
        <v>0</v>
      </c>
      <c r="AO118" s="278">
        <v>3.9539563604942103E-2</v>
      </c>
      <c r="AP118" s="278">
        <v>0.207254641444615</v>
      </c>
      <c r="AQ118" s="278">
        <v>0.36209213563535098</v>
      </c>
      <c r="AR118" s="278">
        <v>0.26309217942803798</v>
      </c>
      <c r="AS118" s="278">
        <v>0.17065196156653301</v>
      </c>
      <c r="AT118" s="278">
        <v>6.9261520467724297E-2</v>
      </c>
      <c r="AU118" s="278">
        <v>6.0631862163259699E-2</v>
      </c>
      <c r="AV118" s="278">
        <v>8.4127896138024699E-4</v>
      </c>
      <c r="AW118" s="278">
        <v>3.5386545068074402</v>
      </c>
      <c r="AX118" s="278">
        <v>2.6144140255406099E-2</v>
      </c>
      <c r="AY118" s="273"/>
      <c r="AZ118" s="273"/>
      <c r="BA118" s="273"/>
      <c r="BB118" s="273"/>
      <c r="BC118" s="273"/>
      <c r="BD118" s="273"/>
      <c r="BE118" s="273"/>
      <c r="BF118" s="273"/>
      <c r="BG118" s="273"/>
      <c r="BH118" s="273"/>
      <c r="BI118" s="273"/>
      <c r="BJ118" s="273"/>
      <c r="BK118" s="273"/>
      <c r="BL118" s="273"/>
      <c r="BM118" s="273"/>
      <c r="BN118" s="273"/>
      <c r="BO118" s="273"/>
      <c r="BP118" s="273"/>
      <c r="BQ118" s="273"/>
      <c r="BR118" s="273"/>
      <c r="BS118" s="273"/>
      <c r="BT118" s="273"/>
      <c r="BU118" s="273"/>
      <c r="BV118" s="273"/>
      <c r="BW118" s="273"/>
      <c r="BX118" s="273"/>
      <c r="BY118" s="273"/>
      <c r="BZ118" s="273"/>
    </row>
    <row r="119" spans="1:78">
      <c r="A119" s="290" t="s">
        <v>398</v>
      </c>
      <c r="B119" s="294">
        <v>1235.55</v>
      </c>
      <c r="C119" s="294">
        <v>2259.9699999999998</v>
      </c>
      <c r="D119" s="294">
        <v>681.68</v>
      </c>
      <c r="E119" s="295">
        <v>53.28</v>
      </c>
      <c r="F119" s="294">
        <v>124.93</v>
      </c>
      <c r="G119" s="295">
        <v>42.29</v>
      </c>
      <c r="H119" s="275"/>
      <c r="I119" s="275"/>
      <c r="J119" s="282">
        <v>120.26</v>
      </c>
      <c r="K119" s="282">
        <v>120.47</v>
      </c>
      <c r="L119" s="282">
        <v>116.9</v>
      </c>
      <c r="M119" s="284">
        <v>-4.7275727526487003E-2</v>
      </c>
      <c r="N119" s="284">
        <v>-2.0241387980890101E-2</v>
      </c>
      <c r="O119" s="284">
        <v>1.7448021612262801E-2</v>
      </c>
      <c r="P119" s="284">
        <v>-1.3150583441378099E-2</v>
      </c>
      <c r="Q119" s="284">
        <v>-1.4514475033525201E-2</v>
      </c>
      <c r="R119" s="284">
        <v>-3.9954597048808098E-2</v>
      </c>
      <c r="S119" s="284"/>
      <c r="T119" s="284"/>
      <c r="U119" s="284">
        <v>-2.2832534330055901E-2</v>
      </c>
      <c r="V119" s="284">
        <v>-7.9874835309617902E-3</v>
      </c>
      <c r="W119" s="284">
        <v>4.38181974396423E-3</v>
      </c>
      <c r="X119" s="274" t="s">
        <v>210</v>
      </c>
      <c r="Y119" s="278">
        <v>0.92111176812197704</v>
      </c>
      <c r="Z119" s="278">
        <v>0.780981049652402</v>
      </c>
      <c r="AA119" s="278">
        <v>0.331571927287857</v>
      </c>
      <c r="AB119" s="278">
        <v>0.36660460690525098</v>
      </c>
      <c r="AC119" s="278">
        <v>0</v>
      </c>
      <c r="AD119" s="278">
        <v>4.1402257729647E-2</v>
      </c>
      <c r="AE119" s="278">
        <v>0.212673135859127</v>
      </c>
      <c r="AF119" s="278">
        <v>0.37155872321478101</v>
      </c>
      <c r="AG119" s="278">
        <v>0.26646068436260001</v>
      </c>
      <c r="AH119" s="278">
        <v>0.17551726353764899</v>
      </c>
      <c r="AI119" s="278">
        <v>7.0773090136148797E-2</v>
      </c>
      <c r="AJ119" s="278">
        <v>0.87756553915080204</v>
      </c>
      <c r="AK119" s="278">
        <v>0.76517290922066505</v>
      </c>
      <c r="AL119" s="278">
        <v>0.33735720144119502</v>
      </c>
      <c r="AM119" s="278">
        <v>0.36178354243215</v>
      </c>
      <c r="AN119" s="278">
        <v>0</v>
      </c>
      <c r="AO119" s="278">
        <v>3.9748047205148102E-2</v>
      </c>
      <c r="AP119" s="278">
        <v>0.212673135859127</v>
      </c>
      <c r="AQ119" s="278">
        <v>0.37155872321478101</v>
      </c>
      <c r="AR119" s="278">
        <v>0.260376711639281</v>
      </c>
      <c r="AS119" s="278">
        <v>0.174115322285743</v>
      </c>
      <c r="AT119" s="278">
        <v>7.1083205059848706E-2</v>
      </c>
      <c r="AU119" s="278">
        <v>8.3636702903278404E-2</v>
      </c>
      <c r="AV119" s="278">
        <v>9.1682265861968404E-4</v>
      </c>
      <c r="AW119" s="278">
        <v>3.47143433750874</v>
      </c>
      <c r="AX119" s="278">
        <v>-1.89959684307653E-2</v>
      </c>
      <c r="AY119" s="273"/>
      <c r="AZ119" s="273"/>
      <c r="BA119" s="273"/>
      <c r="BB119" s="273"/>
      <c r="BC119" s="273"/>
      <c r="BD119" s="273"/>
      <c r="BE119" s="273"/>
      <c r="BF119" s="273"/>
      <c r="BG119" s="273"/>
      <c r="BH119" s="273"/>
      <c r="BI119" s="273"/>
      <c r="BJ119" s="273"/>
      <c r="BK119" s="273"/>
      <c r="BL119" s="273"/>
      <c r="BM119" s="273"/>
      <c r="BN119" s="273"/>
      <c r="BO119" s="273"/>
      <c r="BP119" s="273"/>
      <c r="BQ119" s="273"/>
      <c r="BR119" s="273"/>
      <c r="BS119" s="273"/>
      <c r="BT119" s="273"/>
      <c r="BU119" s="273"/>
      <c r="BV119" s="273"/>
      <c r="BW119" s="273"/>
      <c r="BX119" s="273"/>
      <c r="BY119" s="273"/>
      <c r="BZ119" s="273"/>
    </row>
    <row r="120" spans="1:78">
      <c r="A120" s="290" t="s">
        <v>399</v>
      </c>
      <c r="B120" s="294">
        <v>1266.8599999999999</v>
      </c>
      <c r="C120" s="294">
        <v>2317.94</v>
      </c>
      <c r="D120" s="294">
        <v>667.45</v>
      </c>
      <c r="E120" s="295">
        <v>51.87</v>
      </c>
      <c r="F120" s="294">
        <v>127.44</v>
      </c>
      <c r="G120" s="295">
        <v>41.38</v>
      </c>
      <c r="H120" s="275"/>
      <c r="I120" s="275"/>
      <c r="J120" s="282">
        <v>120.09</v>
      </c>
      <c r="K120" s="282">
        <v>120.71</v>
      </c>
      <c r="L120" s="282">
        <v>117.44</v>
      </c>
      <c r="M120" s="284">
        <v>2.5340941281210699E-2</v>
      </c>
      <c r="N120" s="284">
        <v>2.5650782974995501E-2</v>
      </c>
      <c r="O120" s="284">
        <v>-2.0874897312521901E-2</v>
      </c>
      <c r="P120" s="284">
        <v>-2.6463963963963999E-2</v>
      </c>
      <c r="Q120" s="284">
        <v>2.0091251100616402E-2</v>
      </c>
      <c r="R120" s="284">
        <v>-2.15180893828327E-2</v>
      </c>
      <c r="S120" s="284"/>
      <c r="T120" s="284"/>
      <c r="U120" s="284">
        <v>-1.4136038583070199E-3</v>
      </c>
      <c r="V120" s="284">
        <v>1.9921972275254202E-3</v>
      </c>
      <c r="W120" s="284">
        <v>4.6193327630452696E-3</v>
      </c>
      <c r="X120" s="274" t="s">
        <v>210</v>
      </c>
      <c r="Y120" s="278">
        <v>0.90361435805352497</v>
      </c>
      <c r="Z120" s="278">
        <v>0.76614555828817898</v>
      </c>
      <c r="AA120" s="278">
        <v>0.32527339742456901</v>
      </c>
      <c r="AB120" s="278">
        <v>0.35964059736590498</v>
      </c>
      <c r="AC120" s="278">
        <v>0</v>
      </c>
      <c r="AD120" s="278">
        <v>4.0615781748852303E-2</v>
      </c>
      <c r="AE120" s="278">
        <v>0.20863320368427499</v>
      </c>
      <c r="AF120" s="278">
        <v>0.364500605438418</v>
      </c>
      <c r="AG120" s="278">
        <v>0.26139900561440799</v>
      </c>
      <c r="AH120" s="278">
        <v>0.17218314314043401</v>
      </c>
      <c r="AI120" s="278">
        <v>6.9428686750174801E-2</v>
      </c>
      <c r="AJ120" s="278">
        <v>0.92651279644181805</v>
      </c>
      <c r="AK120" s="278">
        <v>0.78579779173108599</v>
      </c>
      <c r="AL120" s="278">
        <v>0.31848334865483602</v>
      </c>
      <c r="AM120" s="278">
        <v>0.35012308155723598</v>
      </c>
      <c r="AN120" s="278">
        <v>0</v>
      </c>
      <c r="AO120" s="278">
        <v>3.9741807726826797E-2</v>
      </c>
      <c r="AP120" s="278">
        <v>0.20863320368427499</v>
      </c>
      <c r="AQ120" s="278">
        <v>0.364500605438418</v>
      </c>
      <c r="AR120" s="278">
        <v>0.26102949097151401</v>
      </c>
      <c r="AS120" s="278">
        <v>0.17252616592082401</v>
      </c>
      <c r="AT120" s="278">
        <v>6.9749400957575106E-2</v>
      </c>
      <c r="AU120" s="278">
        <v>5.7822992978137699E-2</v>
      </c>
      <c r="AV120" s="278">
        <v>8.3884434994709197E-4</v>
      </c>
      <c r="AW120" s="278">
        <v>3.49709769308441</v>
      </c>
      <c r="AX120" s="278">
        <v>7.3927238946671602E-3</v>
      </c>
      <c r="AY120" s="273"/>
      <c r="AZ120" s="273"/>
      <c r="BA120" s="273"/>
      <c r="BB120" s="273"/>
      <c r="BC120" s="273"/>
      <c r="BD120" s="273"/>
      <c r="BE120" s="273"/>
      <c r="BF120" s="273"/>
      <c r="BG120" s="273"/>
      <c r="BH120" s="273"/>
      <c r="BI120" s="273"/>
      <c r="BJ120" s="273"/>
      <c r="BK120" s="273"/>
      <c r="BL120" s="273"/>
      <c r="BM120" s="273"/>
      <c r="BN120" s="273"/>
      <c r="BO120" s="273"/>
      <c r="BP120" s="273"/>
      <c r="BQ120" s="273"/>
      <c r="BR120" s="273"/>
      <c r="BS120" s="273"/>
      <c r="BT120" s="273"/>
      <c r="BU120" s="273"/>
      <c r="BV120" s="273"/>
      <c r="BW120" s="273"/>
      <c r="BX120" s="273"/>
      <c r="BY120" s="273"/>
      <c r="BZ120" s="273"/>
    </row>
    <row r="121" spans="1:78">
      <c r="A121" s="290" t="s">
        <v>400</v>
      </c>
      <c r="B121" s="294">
        <v>1178.18</v>
      </c>
      <c r="C121" s="294">
        <v>2141.7800000000002</v>
      </c>
      <c r="D121" s="294">
        <v>611.04999999999995</v>
      </c>
      <c r="E121" s="295">
        <v>48.16</v>
      </c>
      <c r="F121" s="294">
        <v>122.83</v>
      </c>
      <c r="G121" s="295">
        <v>40.69</v>
      </c>
      <c r="H121" s="275"/>
      <c r="I121" s="275"/>
      <c r="J121" s="282">
        <v>120.35</v>
      </c>
      <c r="K121" s="282">
        <v>121.41</v>
      </c>
      <c r="L121" s="282">
        <v>118.06</v>
      </c>
      <c r="M121" s="284">
        <v>-6.9999842129359099E-2</v>
      </c>
      <c r="N121" s="284">
        <v>-7.5998515923621696E-2</v>
      </c>
      <c r="O121" s="284">
        <v>-8.4500711663795094E-2</v>
      </c>
      <c r="P121" s="284">
        <v>-7.1524966261808404E-2</v>
      </c>
      <c r="Q121" s="284">
        <v>-3.6173885750156898E-2</v>
      </c>
      <c r="R121" s="284">
        <v>-1.6674722087965301E-2</v>
      </c>
      <c r="S121" s="284"/>
      <c r="T121" s="284"/>
      <c r="U121" s="284">
        <v>2.16504288450325E-3</v>
      </c>
      <c r="V121" s="284">
        <v>5.7990224505011199E-3</v>
      </c>
      <c r="W121" s="284">
        <v>5.2792915531334498E-3</v>
      </c>
      <c r="X121" s="274" t="s">
        <v>210</v>
      </c>
      <c r="Y121" s="278">
        <v>0.910294529509872</v>
      </c>
      <c r="Z121" s="278">
        <v>0.77180946086372904</v>
      </c>
      <c r="AA121" s="278">
        <v>0.32767805384200899</v>
      </c>
      <c r="AB121" s="278">
        <v>0.36229932100354501</v>
      </c>
      <c r="AC121" s="278">
        <v>0</v>
      </c>
      <c r="AD121" s="278">
        <v>4.0916043009087598E-2</v>
      </c>
      <c r="AE121" s="278">
        <v>0.21017557135437301</v>
      </c>
      <c r="AF121" s="278">
        <v>0.36719525777386303</v>
      </c>
      <c r="AG121" s="278">
        <v>0.26333145628925603</v>
      </c>
      <c r="AH121" s="278">
        <v>0.17345604557698699</v>
      </c>
      <c r="AI121" s="278">
        <v>6.9941953861688194E-2</v>
      </c>
      <c r="AJ121" s="278">
        <v>0.846574056152962</v>
      </c>
      <c r="AK121" s="278">
        <v>0.713153087262275</v>
      </c>
      <c r="AL121" s="278">
        <v>0.29998902509575198</v>
      </c>
      <c r="AM121" s="278">
        <v>0.33638587429208999</v>
      </c>
      <c r="AN121" s="278">
        <v>0</v>
      </c>
      <c r="AO121" s="278">
        <v>4.0233779362971803E-2</v>
      </c>
      <c r="AP121" s="278">
        <v>0.21017557135437301</v>
      </c>
      <c r="AQ121" s="278">
        <v>0.36719525777386303</v>
      </c>
      <c r="AR121" s="278">
        <v>0.26390158018496102</v>
      </c>
      <c r="AS121" s="278">
        <v>0.17446192107946301</v>
      </c>
      <c r="AT121" s="278">
        <v>7.0311197827919794E-2</v>
      </c>
      <c r="AU121" s="278">
        <v>6.0413195598606501E-2</v>
      </c>
      <c r="AV121" s="278">
        <v>8.5045252761339798E-4</v>
      </c>
      <c r="AW121" s="278">
        <v>3.32238135038663</v>
      </c>
      <c r="AX121" s="278">
        <v>-4.99603837328551E-2</v>
      </c>
      <c r="AY121" s="273"/>
      <c r="AZ121" s="273"/>
      <c r="BA121" s="273"/>
      <c r="BB121" s="273"/>
      <c r="BC121" s="273"/>
      <c r="BD121" s="273"/>
      <c r="BE121" s="273"/>
      <c r="BF121" s="273"/>
      <c r="BG121" s="273"/>
      <c r="BH121" s="273"/>
      <c r="BI121" s="273"/>
      <c r="BJ121" s="273"/>
      <c r="BK121" s="273"/>
      <c r="BL121" s="273"/>
      <c r="BM121" s="273"/>
      <c r="BN121" s="273"/>
      <c r="BO121" s="273"/>
      <c r="BP121" s="273"/>
      <c r="BQ121" s="273"/>
      <c r="BR121" s="273"/>
      <c r="BS121" s="273"/>
      <c r="BT121" s="273"/>
      <c r="BU121" s="273"/>
      <c r="BV121" s="273"/>
      <c r="BW121" s="273"/>
      <c r="BX121" s="273"/>
      <c r="BY121" s="273"/>
      <c r="BZ121" s="273"/>
    </row>
    <row r="122" spans="1:78">
      <c r="A122" s="290" t="s">
        <v>401</v>
      </c>
      <c r="B122" s="294">
        <v>1193.46</v>
      </c>
      <c r="C122" s="294">
        <v>2142.9699999999998</v>
      </c>
      <c r="D122" s="294">
        <v>556.79</v>
      </c>
      <c r="E122" s="295">
        <v>50.38</v>
      </c>
      <c r="F122" s="294">
        <v>123.57</v>
      </c>
      <c r="G122" s="295">
        <v>40.520000000000003</v>
      </c>
      <c r="H122" s="275"/>
      <c r="I122" s="275"/>
      <c r="J122" s="282">
        <v>122.45</v>
      </c>
      <c r="K122" s="282">
        <v>121.99</v>
      </c>
      <c r="L122" s="282">
        <v>118.72</v>
      </c>
      <c r="M122" s="284">
        <v>1.29691558165985E-2</v>
      </c>
      <c r="N122" s="284">
        <v>5.5561262127734601E-4</v>
      </c>
      <c r="O122" s="284">
        <v>-8.8797970706161494E-2</v>
      </c>
      <c r="P122" s="284">
        <v>4.6096345514950302E-2</v>
      </c>
      <c r="Q122" s="284">
        <v>6.0245868273223202E-3</v>
      </c>
      <c r="R122" s="284">
        <v>-4.1779306955024298E-3</v>
      </c>
      <c r="S122" s="284"/>
      <c r="T122" s="284"/>
      <c r="U122" s="284">
        <v>1.7449106771915399E-2</v>
      </c>
      <c r="V122" s="284">
        <v>4.77720121900993E-3</v>
      </c>
      <c r="W122" s="284">
        <v>5.5903777740131701E-3</v>
      </c>
      <c r="X122" s="274" t="s">
        <v>210</v>
      </c>
      <c r="Y122" s="278">
        <v>0.86481586550564005</v>
      </c>
      <c r="Z122" s="278">
        <v>0.73324956403032904</v>
      </c>
      <c r="AA122" s="278">
        <v>0.31130713253122699</v>
      </c>
      <c r="AB122" s="278">
        <v>0.34419870790005502</v>
      </c>
      <c r="AC122" s="278">
        <v>0</v>
      </c>
      <c r="AD122" s="278">
        <v>3.8871861799523601E-2</v>
      </c>
      <c r="AE122" s="278">
        <v>0.19967511915823599</v>
      </c>
      <c r="AF122" s="278">
        <v>0.34885004179059598</v>
      </c>
      <c r="AG122" s="278">
        <v>0.250175315684113</v>
      </c>
      <c r="AH122" s="278">
        <v>0.164790114979177</v>
      </c>
      <c r="AI122" s="278">
        <v>6.6447627007732601E-2</v>
      </c>
      <c r="AJ122" s="278">
        <v>0.87603179721804902</v>
      </c>
      <c r="AK122" s="278">
        <v>0.73365696674265102</v>
      </c>
      <c r="AL122" s="278">
        <v>0.2836636908961</v>
      </c>
      <c r="AM122" s="278">
        <v>0.360065010465215</v>
      </c>
      <c r="AN122" s="278">
        <v>0</v>
      </c>
      <c r="AO122" s="278">
        <v>3.8709457854919999E-2</v>
      </c>
      <c r="AP122" s="278">
        <v>0.19967511915823599</v>
      </c>
      <c r="AQ122" s="278">
        <v>0.34885004179059598</v>
      </c>
      <c r="AR122" s="278">
        <v>0.25454065147918298</v>
      </c>
      <c r="AS122" s="278">
        <v>0.16557735051733599</v>
      </c>
      <c r="AT122" s="278">
        <v>6.6819094344892499E-2</v>
      </c>
      <c r="AU122" s="278">
        <v>0.114938454328345</v>
      </c>
      <c r="AV122" s="278">
        <v>9.5182240589818795E-4</v>
      </c>
      <c r="AW122" s="278">
        <v>3.32758918046718</v>
      </c>
      <c r="AX122" s="278">
        <v>1.56749919148935E-3</v>
      </c>
      <c r="AY122" s="273"/>
      <c r="AZ122" s="273"/>
      <c r="BA122" s="273"/>
      <c r="BB122" s="273"/>
      <c r="BC122" s="273"/>
      <c r="BD122" s="273"/>
      <c r="BE122" s="273"/>
      <c r="BF122" s="273"/>
      <c r="BG122" s="273"/>
      <c r="BH122" s="273"/>
      <c r="BI122" s="273"/>
      <c r="BJ122" s="273"/>
      <c r="BK122" s="273"/>
      <c r="BL122" s="273"/>
      <c r="BM122" s="273"/>
      <c r="BN122" s="273"/>
      <c r="BO122" s="273"/>
      <c r="BP122" s="273"/>
      <c r="BQ122" s="273"/>
      <c r="BR122" s="273"/>
      <c r="BS122" s="273"/>
      <c r="BT122" s="273"/>
      <c r="BU122" s="273"/>
      <c r="BV122" s="273"/>
      <c r="BW122" s="273"/>
      <c r="BX122" s="273"/>
      <c r="BY122" s="273"/>
      <c r="BZ122" s="273"/>
    </row>
    <row r="123" spans="1:78">
      <c r="A123" s="290" t="s">
        <v>402</v>
      </c>
      <c r="B123" s="294">
        <v>1149.97</v>
      </c>
      <c r="C123" s="294">
        <v>2162.7800000000002</v>
      </c>
      <c r="D123" s="294">
        <v>509.71</v>
      </c>
      <c r="E123" s="295">
        <v>50.61</v>
      </c>
      <c r="F123" s="294">
        <v>120.33</v>
      </c>
      <c r="G123" s="295">
        <v>42.44</v>
      </c>
      <c r="H123" s="275"/>
      <c r="I123" s="275"/>
      <c r="J123" s="282">
        <v>122.36</v>
      </c>
      <c r="K123" s="282">
        <v>124.17</v>
      </c>
      <c r="L123" s="282">
        <v>119.55</v>
      </c>
      <c r="M123" s="284">
        <v>-3.6440266117004301E-2</v>
      </c>
      <c r="N123" s="284">
        <v>9.2441798065303598E-3</v>
      </c>
      <c r="O123" s="284">
        <v>-8.4556116309560198E-2</v>
      </c>
      <c r="P123" s="284">
        <v>4.5653036919410797E-3</v>
      </c>
      <c r="Q123" s="284">
        <v>-2.6219956300072799E-2</v>
      </c>
      <c r="R123" s="284">
        <v>4.73840078973344E-2</v>
      </c>
      <c r="S123" s="284"/>
      <c r="T123" s="284"/>
      <c r="U123" s="284">
        <v>-7.3499387505104896E-4</v>
      </c>
      <c r="V123" s="284">
        <v>1.7870317239117899E-2</v>
      </c>
      <c r="W123" s="284">
        <v>6.9912398921832004E-3</v>
      </c>
      <c r="X123" s="274" t="s">
        <v>210</v>
      </c>
      <c r="Y123" s="278">
        <v>0.86617146367560705</v>
      </c>
      <c r="Z123" s="278">
        <v>0.73439893212910701</v>
      </c>
      <c r="AA123" s="278">
        <v>0.31179510620977502</v>
      </c>
      <c r="AB123" s="278">
        <v>0.3447382390964</v>
      </c>
      <c r="AC123" s="278">
        <v>0</v>
      </c>
      <c r="AD123" s="278">
        <v>3.8932793411466E-2</v>
      </c>
      <c r="AE123" s="278">
        <v>0.199988109746078</v>
      </c>
      <c r="AF123" s="278">
        <v>0.349396863949054</v>
      </c>
      <c r="AG123" s="278">
        <v>0.250567465289179</v>
      </c>
      <c r="AH123" s="278">
        <v>0.16504842335117201</v>
      </c>
      <c r="AI123" s="278">
        <v>6.6551783609343607E-2</v>
      </c>
      <c r="AJ123" s="278">
        <v>0.83460794503631297</v>
      </c>
      <c r="AK123" s="278">
        <v>0.74118784790743197</v>
      </c>
      <c r="AL123" s="278">
        <v>0.28543092294434902</v>
      </c>
      <c r="AM123" s="278">
        <v>0.3463120738521</v>
      </c>
      <c r="AN123" s="278">
        <v>0</v>
      </c>
      <c r="AO123" s="278">
        <v>4.0777585201940199E-2</v>
      </c>
      <c r="AP123" s="278">
        <v>0.199988109746078</v>
      </c>
      <c r="AQ123" s="278">
        <v>0.349396863949054</v>
      </c>
      <c r="AR123" s="278">
        <v>0.25038329973690399</v>
      </c>
      <c r="AS123" s="278">
        <v>0.16799789103627399</v>
      </c>
      <c r="AT123" s="278">
        <v>6.7017063093809198E-2</v>
      </c>
      <c r="AU123" s="278">
        <v>5.9913058005950301E-2</v>
      </c>
      <c r="AV123" s="278">
        <v>8.1530048110831197E-4</v>
      </c>
      <c r="AW123" s="278">
        <v>3.28309960250425</v>
      </c>
      <c r="AX123" s="278">
        <v>-1.3369913036164501E-2</v>
      </c>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row>
    <row r="124" spans="1:78">
      <c r="A124" s="290" t="s">
        <v>403</v>
      </c>
      <c r="B124" s="294">
        <v>1219.6400000000001</v>
      </c>
      <c r="C124" s="294">
        <v>2253.67</v>
      </c>
      <c r="D124" s="294">
        <v>509.98</v>
      </c>
      <c r="E124" s="295">
        <v>53.29</v>
      </c>
      <c r="F124" s="294">
        <v>129.12</v>
      </c>
      <c r="G124" s="295">
        <v>42.73</v>
      </c>
      <c r="H124" s="275"/>
      <c r="I124" s="275"/>
      <c r="J124" s="282">
        <v>126.18</v>
      </c>
      <c r="K124" s="282">
        <v>126.78</v>
      </c>
      <c r="L124" s="282">
        <v>120.35</v>
      </c>
      <c r="M124" s="284">
        <v>6.0584189152760502E-2</v>
      </c>
      <c r="N124" s="284">
        <v>4.2024616465844898E-2</v>
      </c>
      <c r="O124" s="284">
        <v>5.2971297404424999E-4</v>
      </c>
      <c r="P124" s="284">
        <v>5.2953961667654599E-2</v>
      </c>
      <c r="Q124" s="284">
        <v>7.3049114933931805E-2</v>
      </c>
      <c r="R124" s="284">
        <v>6.8331762488218501E-3</v>
      </c>
      <c r="S124" s="284"/>
      <c r="T124" s="284"/>
      <c r="U124" s="284">
        <v>3.1219352729650301E-2</v>
      </c>
      <c r="V124" s="284">
        <v>2.1019569944431101E-2</v>
      </c>
      <c r="W124" s="284">
        <v>6.6917607695524701E-3</v>
      </c>
      <c r="X124" s="274" t="s">
        <v>210</v>
      </c>
      <c r="Y124" s="278">
        <v>0.85459082653185703</v>
      </c>
      <c r="Z124" s="278">
        <v>0.724580082272688</v>
      </c>
      <c r="AA124" s="278">
        <v>0.30762643275464802</v>
      </c>
      <c r="AB124" s="278">
        <v>0.34012911881944002</v>
      </c>
      <c r="AC124" s="278">
        <v>0</v>
      </c>
      <c r="AD124" s="278">
        <v>3.8412265349299701E-2</v>
      </c>
      <c r="AE124" s="278">
        <v>0.197314286110506</v>
      </c>
      <c r="AF124" s="278">
        <v>0.34472545826294598</v>
      </c>
      <c r="AG124" s="278">
        <v>0.24721740006856999</v>
      </c>
      <c r="AH124" s="278">
        <v>0.162841740284211</v>
      </c>
      <c r="AI124" s="278">
        <v>6.5661992050084994E-2</v>
      </c>
      <c r="AJ124" s="278">
        <v>0.90636551881467697</v>
      </c>
      <c r="AK124" s="278">
        <v>0.75503028232898795</v>
      </c>
      <c r="AL124" s="278">
        <v>0.30778938646723702</v>
      </c>
      <c r="AM124" s="278">
        <v>0.35814030313945799</v>
      </c>
      <c r="AN124" s="278">
        <v>0</v>
      </c>
      <c r="AO124" s="278">
        <v>3.8674743128548003E-2</v>
      </c>
      <c r="AP124" s="278">
        <v>0.197314286110506</v>
      </c>
      <c r="AQ124" s="278">
        <v>0.34472545826294598</v>
      </c>
      <c r="AR124" s="278">
        <v>0.254935367282218</v>
      </c>
      <c r="AS124" s="278">
        <v>0.16626460363398801</v>
      </c>
      <c r="AT124" s="278">
        <v>6.6101386392536501E-2</v>
      </c>
      <c r="AU124" s="278">
        <v>8.4356782611686901E-2</v>
      </c>
      <c r="AV124" s="278">
        <v>8.6751187703006799E-4</v>
      </c>
      <c r="AW124" s="278">
        <v>3.3953413355611</v>
      </c>
      <c r="AX124" s="278">
        <v>3.4187733132201102E-2</v>
      </c>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c r="BZ124" s="273"/>
    </row>
    <row r="125" spans="1:78">
      <c r="A125" s="290" t="s">
        <v>404</v>
      </c>
      <c r="B125" s="294">
        <v>1214.6300000000001</v>
      </c>
      <c r="C125" s="294">
        <v>2375.16</v>
      </c>
      <c r="D125" s="294">
        <v>515.91</v>
      </c>
      <c r="E125" s="295">
        <v>54.12</v>
      </c>
      <c r="F125" s="294">
        <v>131.58000000000001</v>
      </c>
      <c r="G125" s="295">
        <v>42.7</v>
      </c>
      <c r="H125" s="275"/>
      <c r="I125" s="275"/>
      <c r="J125" s="282">
        <v>127.5</v>
      </c>
      <c r="K125" s="282">
        <v>128.38999999999999</v>
      </c>
      <c r="L125" s="282">
        <v>121.13</v>
      </c>
      <c r="M125" s="284">
        <v>-4.1077695057557496E-3</v>
      </c>
      <c r="N125" s="284">
        <v>5.3907626227442301E-2</v>
      </c>
      <c r="O125" s="284">
        <v>1.1627906976744E-2</v>
      </c>
      <c r="P125" s="284">
        <v>1.5575154813285899E-2</v>
      </c>
      <c r="Q125" s="284">
        <v>1.90520446096656E-2</v>
      </c>
      <c r="R125" s="284">
        <v>-7.0208284577566395E-4</v>
      </c>
      <c r="S125" s="284"/>
      <c r="T125" s="284"/>
      <c r="U125" s="284">
        <v>1.0461245839277201E-2</v>
      </c>
      <c r="V125" s="284">
        <v>1.26991639059788E-2</v>
      </c>
      <c r="W125" s="284">
        <v>6.4810968009971796E-3</v>
      </c>
      <c r="X125" s="274" t="s">
        <v>210</v>
      </c>
      <c r="Y125" s="278">
        <v>0.88380734964655505</v>
      </c>
      <c r="Z125" s="278">
        <v>0.74935183275833495</v>
      </c>
      <c r="AA125" s="278">
        <v>0.31814348314207502</v>
      </c>
      <c r="AB125" s="278">
        <v>0.35175736236413002</v>
      </c>
      <c r="AC125" s="278">
        <v>0</v>
      </c>
      <c r="AD125" s="278">
        <v>3.9725493626064902E-2</v>
      </c>
      <c r="AE125" s="278">
        <v>0.20406001426722201</v>
      </c>
      <c r="AF125" s="278">
        <v>0.35651084023391599</v>
      </c>
      <c r="AG125" s="278">
        <v>0.255669202567751</v>
      </c>
      <c r="AH125" s="278">
        <v>0.168408930243831</v>
      </c>
      <c r="AI125" s="278">
        <v>6.7906826711222099E-2</v>
      </c>
      <c r="AJ125" s="278">
        <v>0.88017687276671397</v>
      </c>
      <c r="AK125" s="278">
        <v>0.78974761127152104</v>
      </c>
      <c r="AL125" s="278">
        <v>0.32184282596930902</v>
      </c>
      <c r="AM125" s="278">
        <v>0.357236037739665</v>
      </c>
      <c r="AN125" s="278">
        <v>0</v>
      </c>
      <c r="AO125" s="278">
        <v>3.9697603038450102E-2</v>
      </c>
      <c r="AP125" s="278">
        <v>0.20406001426722201</v>
      </c>
      <c r="AQ125" s="278">
        <v>0.35651084023391599</v>
      </c>
      <c r="AR125" s="278">
        <v>0.25834382094934399</v>
      </c>
      <c r="AS125" s="278">
        <v>0.17054758285222801</v>
      </c>
      <c r="AT125" s="278">
        <v>6.8346937428585997E-2</v>
      </c>
      <c r="AU125" s="278">
        <v>6.9239119028205204E-2</v>
      </c>
      <c r="AV125" s="278">
        <v>8.5216606468273401E-4</v>
      </c>
      <c r="AW125" s="278">
        <v>3.4465101465169501</v>
      </c>
      <c r="AX125" s="278">
        <v>1.50702995365843E-2</v>
      </c>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c r="BZ125" s="273"/>
    </row>
    <row r="126" spans="1:78">
      <c r="A126" s="290" t="s">
        <v>405</v>
      </c>
      <c r="B126" s="294">
        <v>1307.93</v>
      </c>
      <c r="C126" s="294">
        <v>2477.83</v>
      </c>
      <c r="D126" s="294">
        <v>543.30999999999995</v>
      </c>
      <c r="E126" s="295">
        <v>54.45</v>
      </c>
      <c r="F126" s="294">
        <v>136.41999999999999</v>
      </c>
      <c r="G126" s="295">
        <v>44.27</v>
      </c>
      <c r="H126" s="275"/>
      <c r="I126" s="275"/>
      <c r="J126" s="282">
        <v>129.36000000000001</v>
      </c>
      <c r="K126" s="282">
        <v>130.52000000000001</v>
      </c>
      <c r="L126" s="282">
        <v>121.94</v>
      </c>
      <c r="M126" s="284">
        <v>7.6813515226859197E-2</v>
      </c>
      <c r="N126" s="284">
        <v>4.3226561579009497E-2</v>
      </c>
      <c r="O126" s="284">
        <v>5.3110038572619298E-2</v>
      </c>
      <c r="P126" s="284">
        <v>6.0975609756097598E-3</v>
      </c>
      <c r="Q126" s="284">
        <v>3.6783705730353902E-2</v>
      </c>
      <c r="R126" s="284">
        <v>3.6768149882904E-2</v>
      </c>
      <c r="S126" s="284"/>
      <c r="T126" s="284"/>
      <c r="U126" s="284">
        <v>1.4588235294117799E-2</v>
      </c>
      <c r="V126" s="284">
        <v>1.6590077108809199E-2</v>
      </c>
      <c r="W126" s="284">
        <v>6.6870304631387904E-3</v>
      </c>
      <c r="X126" s="274" t="s">
        <v>210</v>
      </c>
      <c r="Y126" s="278">
        <v>0.89712659113836302</v>
      </c>
      <c r="Z126" s="278">
        <v>0.76064478933629198</v>
      </c>
      <c r="AA126" s="278">
        <v>0.32293800072863899</v>
      </c>
      <c r="AB126" s="278">
        <v>0.35705845117915602</v>
      </c>
      <c r="AC126" s="278">
        <v>0</v>
      </c>
      <c r="AD126" s="278">
        <v>4.0324168714248397E-2</v>
      </c>
      <c r="AE126" s="278">
        <v>0.20713525980566899</v>
      </c>
      <c r="AF126" s="278">
        <v>0.36188356538428001</v>
      </c>
      <c r="AG126" s="278">
        <v>0.25952221403272702</v>
      </c>
      <c r="AH126" s="278">
        <v>0.17094690326724099</v>
      </c>
      <c r="AI126" s="278">
        <v>6.8930202930339093E-2</v>
      </c>
      <c r="AJ126" s="278">
        <v>0.96603803820719003</v>
      </c>
      <c r="AK126" s="278">
        <v>0.79352484816228996</v>
      </c>
      <c r="AL126" s="278">
        <v>0.34008925040390098</v>
      </c>
      <c r="AM126" s="278">
        <v>0.35923563685707799</v>
      </c>
      <c r="AN126" s="278">
        <v>0</v>
      </c>
      <c r="AO126" s="278">
        <v>4.1806813793437397E-2</v>
      </c>
      <c r="AP126" s="278">
        <v>0.20713525980566899</v>
      </c>
      <c r="AQ126" s="278">
        <v>0.36188356538428001</v>
      </c>
      <c r="AR126" s="278">
        <v>0.26330818515508603</v>
      </c>
      <c r="AS126" s="278">
        <v>0.173782925573957</v>
      </c>
      <c r="AT126" s="278">
        <v>6.9391141297164602E-2</v>
      </c>
      <c r="AU126" s="278">
        <v>5.8560816991474203E-2</v>
      </c>
      <c r="AV126" s="278">
        <v>8.3570407178207697E-4</v>
      </c>
      <c r="AW126" s="278">
        <v>3.5761956646400499</v>
      </c>
      <c r="AX126" s="278">
        <v>3.7628067990503201E-2</v>
      </c>
      <c r="AY126" s="273"/>
      <c r="AZ126" s="273"/>
      <c r="BA126" s="273"/>
      <c r="BB126" s="273"/>
      <c r="BC126" s="273"/>
      <c r="BD126" s="273"/>
      <c r="BE126" s="273"/>
      <c r="BF126" s="273"/>
      <c r="BG126" s="273"/>
      <c r="BH126" s="273"/>
      <c r="BI126" s="273"/>
      <c r="BJ126" s="273"/>
      <c r="BK126" s="273"/>
      <c r="BL126" s="273"/>
      <c r="BM126" s="273"/>
      <c r="BN126" s="273"/>
      <c r="BO126" s="273"/>
      <c r="BP126" s="273"/>
      <c r="BQ126" s="273"/>
      <c r="BR126" s="273"/>
      <c r="BS126" s="273"/>
      <c r="BT126" s="273"/>
      <c r="BU126" s="273"/>
      <c r="BV126" s="273"/>
      <c r="BW126" s="273"/>
      <c r="BX126" s="273"/>
      <c r="BY126" s="273"/>
      <c r="BZ126" s="273"/>
    </row>
    <row r="127" spans="1:78">
      <c r="A127" s="290" t="s">
        <v>406</v>
      </c>
      <c r="B127" s="294">
        <v>1293.56</v>
      </c>
      <c r="C127" s="294">
        <v>2527.27</v>
      </c>
      <c r="D127" s="294">
        <v>578.58000000000004</v>
      </c>
      <c r="E127" s="295">
        <v>57.16</v>
      </c>
      <c r="F127" s="294">
        <v>141.43</v>
      </c>
      <c r="G127" s="295">
        <v>43.18</v>
      </c>
      <c r="H127" s="275"/>
      <c r="I127" s="275"/>
      <c r="J127" s="282">
        <v>134.81</v>
      </c>
      <c r="K127" s="282">
        <v>135.34</v>
      </c>
      <c r="L127" s="282">
        <v>122.77</v>
      </c>
      <c r="M127" s="284">
        <v>-1.0986826512122299E-2</v>
      </c>
      <c r="N127" s="284">
        <v>1.99529426958267E-2</v>
      </c>
      <c r="O127" s="284">
        <v>6.4916898271705006E-2</v>
      </c>
      <c r="P127" s="284">
        <v>4.9770431588613398E-2</v>
      </c>
      <c r="Q127" s="284">
        <v>3.6724820407565001E-2</v>
      </c>
      <c r="R127" s="284">
        <v>-2.4621639936751798E-2</v>
      </c>
      <c r="S127" s="284"/>
      <c r="T127" s="284"/>
      <c r="U127" s="284">
        <v>4.2130488559059903E-2</v>
      </c>
      <c r="V127" s="284">
        <v>3.69292062519153E-2</v>
      </c>
      <c r="W127" s="284">
        <v>6.8066262096113696E-3</v>
      </c>
      <c r="X127" s="274" t="s">
        <v>210</v>
      </c>
      <c r="Y127" s="278">
        <v>0.93088373150580594</v>
      </c>
      <c r="Z127" s="278">
        <v>0.78926638318606002</v>
      </c>
      <c r="AA127" s="278">
        <v>0.33508953377677297</v>
      </c>
      <c r="AB127" s="278">
        <v>0.37049387085670998</v>
      </c>
      <c r="AC127" s="278">
        <v>0</v>
      </c>
      <c r="AD127" s="278">
        <v>4.1841489276288599E-2</v>
      </c>
      <c r="AE127" s="278">
        <v>0.21492935944486699</v>
      </c>
      <c r="AF127" s="278">
        <v>0.37550054478720601</v>
      </c>
      <c r="AG127" s="278">
        <v>0.26928753354739599</v>
      </c>
      <c r="AH127" s="278">
        <v>0.17737930496614701</v>
      </c>
      <c r="AI127" s="278">
        <v>7.1523913292801097E-2</v>
      </c>
      <c r="AJ127" s="278">
        <v>0.92065627344479495</v>
      </c>
      <c r="AK127" s="278">
        <v>0.805014570101514</v>
      </c>
      <c r="AL127" s="278">
        <v>0.35684250695287301</v>
      </c>
      <c r="AM127" s="278">
        <v>0.388933510710184</v>
      </c>
      <c r="AN127" s="278">
        <v>0</v>
      </c>
      <c r="AO127" s="278">
        <v>4.08112831929104E-2</v>
      </c>
      <c r="AP127" s="278">
        <v>0.21492935944486699</v>
      </c>
      <c r="AQ127" s="278">
        <v>0.37550054478720601</v>
      </c>
      <c r="AR127" s="278">
        <v>0.28063274889861201</v>
      </c>
      <c r="AS127" s="278">
        <v>0.18392978190406301</v>
      </c>
      <c r="AT127" s="278">
        <v>7.2010749835633797E-2</v>
      </c>
      <c r="AU127" s="278">
        <v>8.8824976609484699E-2</v>
      </c>
      <c r="AV127" s="278">
        <v>9.3730157445172195E-4</v>
      </c>
      <c r="AW127" s="278">
        <v>3.6392613292726601</v>
      </c>
      <c r="AX127" s="278">
        <v>1.7634847348027199E-2</v>
      </c>
      <c r="AY127" s="273"/>
      <c r="AZ127" s="273"/>
      <c r="BA127" s="273"/>
      <c r="BB127" s="273"/>
      <c r="BC127" s="273"/>
      <c r="BD127" s="273"/>
      <c r="BE127" s="273"/>
      <c r="BF127" s="273"/>
      <c r="BG127" s="273"/>
      <c r="BH127" s="273"/>
      <c r="BI127" s="273"/>
      <c r="BJ127" s="273"/>
      <c r="BK127" s="273"/>
      <c r="BL127" s="273"/>
      <c r="BM127" s="273"/>
      <c r="BN127" s="273"/>
      <c r="BO127" s="273"/>
      <c r="BP127" s="273"/>
      <c r="BQ127" s="273"/>
      <c r="BR127" s="273"/>
      <c r="BS127" s="273"/>
      <c r="BT127" s="273"/>
      <c r="BU127" s="273"/>
      <c r="BV127" s="273"/>
      <c r="BW127" s="273"/>
      <c r="BX127" s="273"/>
      <c r="BY127" s="273"/>
      <c r="BZ127" s="273"/>
    </row>
    <row r="128" spans="1:78">
      <c r="A128" s="290" t="s">
        <v>407</v>
      </c>
      <c r="B128" s="294">
        <v>1299.95</v>
      </c>
      <c r="C128" s="294">
        <v>2565.85</v>
      </c>
      <c r="D128" s="294">
        <v>589.21</v>
      </c>
      <c r="E128" s="295">
        <v>58.82</v>
      </c>
      <c r="F128" s="294">
        <v>139.07</v>
      </c>
      <c r="G128" s="295">
        <v>44.35</v>
      </c>
      <c r="H128" s="275"/>
      <c r="I128" s="275"/>
      <c r="J128" s="282">
        <v>134.46</v>
      </c>
      <c r="K128" s="282">
        <v>135.96</v>
      </c>
      <c r="L128" s="282">
        <v>123.53</v>
      </c>
      <c r="M128" s="284">
        <v>4.9398559015429999E-3</v>
      </c>
      <c r="N128" s="284">
        <v>1.52654840994433E-2</v>
      </c>
      <c r="O128" s="284">
        <v>1.8372567319990402E-2</v>
      </c>
      <c r="P128" s="284">
        <v>2.9041287613716001E-2</v>
      </c>
      <c r="Q128" s="284">
        <v>-1.6686700134342099E-2</v>
      </c>
      <c r="R128" s="284">
        <v>2.70958777211672E-2</v>
      </c>
      <c r="S128" s="284"/>
      <c r="T128" s="284"/>
      <c r="U128" s="284">
        <v>-2.5962465692455101E-3</v>
      </c>
      <c r="V128" s="284">
        <v>4.5810551204374904E-3</v>
      </c>
      <c r="W128" s="284">
        <v>6.1904374032744104E-3</v>
      </c>
      <c r="X128" s="274" t="s">
        <v>210</v>
      </c>
      <c r="Y128" s="278">
        <v>0.94729972400967299</v>
      </c>
      <c r="Z128" s="278">
        <v>0.80318497537047595</v>
      </c>
      <c r="AA128" s="278">
        <v>0.34099878655284799</v>
      </c>
      <c r="AB128" s="278">
        <v>0.377027473712647</v>
      </c>
      <c r="AC128" s="278">
        <v>0</v>
      </c>
      <c r="AD128" s="278">
        <v>4.2579357552490101E-2</v>
      </c>
      <c r="AE128" s="278">
        <v>0.21871960588928699</v>
      </c>
      <c r="AF128" s="278">
        <v>0.38212243957362901</v>
      </c>
      <c r="AG128" s="278">
        <v>0.27403637809423098</v>
      </c>
      <c r="AH128" s="278">
        <v>0.18050736193192399</v>
      </c>
      <c r="AI128" s="278">
        <v>7.2785226585453194E-2</v>
      </c>
      <c r="AJ128" s="278">
        <v>0.95197924814185197</v>
      </c>
      <c r="AK128" s="278">
        <v>0.81544598284090497</v>
      </c>
      <c r="AL128" s="278">
        <v>0.34726380971482501</v>
      </c>
      <c r="AM128" s="278">
        <v>0.38797683701500901</v>
      </c>
      <c r="AN128" s="278">
        <v>0</v>
      </c>
      <c r="AO128" s="278">
        <v>4.3733082618178203E-2</v>
      </c>
      <c r="AP128" s="278">
        <v>0.21871960588928699</v>
      </c>
      <c r="AQ128" s="278">
        <v>0.38212243957362901</v>
      </c>
      <c r="AR128" s="278">
        <v>0.273324912087756</v>
      </c>
      <c r="AS128" s="278">
        <v>0.18133427610657901</v>
      </c>
      <c r="AT128" s="278">
        <v>7.3235798974513502E-2</v>
      </c>
      <c r="AU128" s="278">
        <v>7.9196285810239894E-2</v>
      </c>
      <c r="AV128" s="278">
        <v>9.2584298038013099E-4</v>
      </c>
      <c r="AW128" s="278">
        <v>3.67513599296253</v>
      </c>
      <c r="AX128" s="278">
        <v>9.8576772712955004E-3</v>
      </c>
      <c r="AY128" s="273"/>
      <c r="AZ128" s="273"/>
      <c r="BA128" s="273"/>
      <c r="BB128" s="273"/>
      <c r="BC128" s="273"/>
      <c r="BD128" s="273"/>
      <c r="BE128" s="273"/>
      <c r="BF128" s="273"/>
      <c r="BG128" s="273"/>
      <c r="BH128" s="273"/>
      <c r="BI128" s="273"/>
      <c r="BJ128" s="273"/>
      <c r="BK128" s="273"/>
      <c r="BL128" s="273"/>
      <c r="BM128" s="273"/>
      <c r="BN128" s="273"/>
      <c r="BO128" s="273"/>
      <c r="BP128" s="273"/>
      <c r="BQ128" s="273"/>
      <c r="BR128" s="273"/>
      <c r="BS128" s="273"/>
      <c r="BT128" s="273"/>
      <c r="BU128" s="273"/>
      <c r="BV128" s="273"/>
      <c r="BW128" s="273"/>
      <c r="BX128" s="273"/>
      <c r="BY128" s="273"/>
      <c r="BZ128" s="273"/>
    </row>
    <row r="129" spans="1:78">
      <c r="A129" s="290" t="s">
        <v>408</v>
      </c>
      <c r="B129" s="294">
        <v>1363.79</v>
      </c>
      <c r="C129" s="294">
        <v>2583.91</v>
      </c>
      <c r="D129" s="294">
        <v>577.66</v>
      </c>
      <c r="E129" s="295">
        <v>57.12</v>
      </c>
      <c r="F129" s="294">
        <v>139.99</v>
      </c>
      <c r="G129" s="295">
        <v>43.91</v>
      </c>
      <c r="H129" s="275"/>
      <c r="I129" s="275"/>
      <c r="J129" s="282">
        <v>134.22</v>
      </c>
      <c r="K129" s="282">
        <v>136.77000000000001</v>
      </c>
      <c r="L129" s="282">
        <v>124.31</v>
      </c>
      <c r="M129" s="284">
        <v>4.9109581137736003E-2</v>
      </c>
      <c r="N129" s="284">
        <v>7.0386031919247296E-3</v>
      </c>
      <c r="O129" s="284">
        <v>-1.9602518626635802E-2</v>
      </c>
      <c r="P129" s="284">
        <v>-2.8901734104046301E-2</v>
      </c>
      <c r="Q129" s="284">
        <v>6.6153735528870997E-3</v>
      </c>
      <c r="R129" s="284">
        <v>-9.9210822998874199E-3</v>
      </c>
      <c r="S129" s="284"/>
      <c r="T129" s="284"/>
      <c r="U129" s="284">
        <v>-1.7849174475681501E-3</v>
      </c>
      <c r="V129" s="284">
        <v>5.9576345984113698E-3</v>
      </c>
      <c r="W129" s="284">
        <v>6.3142556464017598E-3</v>
      </c>
      <c r="X129" s="274" t="s">
        <v>210</v>
      </c>
      <c r="Y129" s="278">
        <v>0.95663789896814799</v>
      </c>
      <c r="Z129" s="278">
        <v>0.81110251364683095</v>
      </c>
      <c r="AA129" s="278">
        <v>0.344360242540589</v>
      </c>
      <c r="AB129" s="278">
        <v>0.38074408887091798</v>
      </c>
      <c r="AC129" s="278">
        <v>0</v>
      </c>
      <c r="AD129" s="278">
        <v>4.2999091117661599E-2</v>
      </c>
      <c r="AE129" s="278">
        <v>0.22087567317704801</v>
      </c>
      <c r="AF129" s="278">
        <v>0.38588927926106598</v>
      </c>
      <c r="AG129" s="278">
        <v>0.27673774027007902</v>
      </c>
      <c r="AH129" s="278">
        <v>0.18228674525094199</v>
      </c>
      <c r="AI129" s="278">
        <v>7.3502719859250706E-2</v>
      </c>
      <c r="AJ129" s="278">
        <v>1.00361798548696</v>
      </c>
      <c r="AK129" s="278">
        <v>0.81681154238836395</v>
      </c>
      <c r="AL129" s="278">
        <v>0.33760991447191502</v>
      </c>
      <c r="AM129" s="278">
        <v>0.369739924452684</v>
      </c>
      <c r="AN129" s="278">
        <v>0</v>
      </c>
      <c r="AO129" s="278">
        <v>4.2572493595863001E-2</v>
      </c>
      <c r="AP129" s="278">
        <v>0.22087567317704801</v>
      </c>
      <c r="AQ129" s="278">
        <v>0.38588927926106598</v>
      </c>
      <c r="AR129" s="278">
        <v>0.27624378624906998</v>
      </c>
      <c r="AS129" s="278">
        <v>0.18337274307127999</v>
      </c>
      <c r="AT129" s="278">
        <v>7.3966834823147795E-2</v>
      </c>
      <c r="AU129" s="278">
        <v>3.04275520258343E-2</v>
      </c>
      <c r="AV129" s="278">
        <v>8.1109607865709199E-4</v>
      </c>
      <c r="AW129" s="278">
        <v>3.7107001769774</v>
      </c>
      <c r="AX129" s="278">
        <v>9.6769708884143508E-3</v>
      </c>
      <c r="AY129" s="273"/>
      <c r="AZ129" s="273"/>
      <c r="BA129" s="273"/>
      <c r="BB129" s="273"/>
      <c r="BC129" s="273"/>
      <c r="BD129" s="273"/>
      <c r="BE129" s="273"/>
      <c r="BF129" s="273"/>
      <c r="BG129" s="273"/>
      <c r="BH129" s="273"/>
      <c r="BI129" s="273"/>
      <c r="BJ129" s="273"/>
      <c r="BK129" s="273"/>
      <c r="BL129" s="273"/>
      <c r="BM129" s="273"/>
      <c r="BN129" s="273"/>
      <c r="BO129" s="273"/>
      <c r="BP129" s="273"/>
      <c r="BQ129" s="273"/>
      <c r="BR129" s="273"/>
      <c r="BS129" s="273"/>
      <c r="BT129" s="273"/>
      <c r="BU129" s="273"/>
      <c r="BV129" s="273"/>
      <c r="BW129" s="273"/>
      <c r="BX129" s="273"/>
      <c r="BY129" s="273"/>
      <c r="BZ129" s="273"/>
    </row>
    <row r="130" spans="1:78">
      <c r="A130" s="290" t="s">
        <v>409</v>
      </c>
      <c r="B130" s="294">
        <v>1365.21</v>
      </c>
      <c r="C130" s="294">
        <v>2481.1799999999998</v>
      </c>
      <c r="D130" s="294">
        <v>553.87</v>
      </c>
      <c r="E130" s="295">
        <v>55.81</v>
      </c>
      <c r="F130" s="294">
        <v>141.5</v>
      </c>
      <c r="G130" s="295">
        <v>44.48</v>
      </c>
      <c r="H130" s="275"/>
      <c r="I130" s="275"/>
      <c r="J130" s="282">
        <v>137.43</v>
      </c>
      <c r="K130" s="282">
        <v>138.43</v>
      </c>
      <c r="L130" s="282">
        <v>125.12</v>
      </c>
      <c r="M130" s="284">
        <v>1.0412160229949E-3</v>
      </c>
      <c r="N130" s="284">
        <v>-3.9757576695782698E-2</v>
      </c>
      <c r="O130" s="284">
        <v>-4.1183395076688702E-2</v>
      </c>
      <c r="P130" s="284">
        <v>-2.2934173669467699E-2</v>
      </c>
      <c r="Q130" s="284">
        <v>1.07864847489105E-2</v>
      </c>
      <c r="R130" s="284">
        <v>1.2981097699840599E-2</v>
      </c>
      <c r="S130" s="284"/>
      <c r="T130" s="284"/>
      <c r="U130" s="284">
        <v>2.3915958873491398E-2</v>
      </c>
      <c r="V130" s="284">
        <v>1.21371645828763E-2</v>
      </c>
      <c r="W130" s="284">
        <v>6.5159681441557798E-3</v>
      </c>
      <c r="X130" s="274" t="s">
        <v>210</v>
      </c>
      <c r="Y130" s="278">
        <v>0.96589525606721605</v>
      </c>
      <c r="Z130" s="278">
        <v>0.818951529058911</v>
      </c>
      <c r="AA130" s="278">
        <v>0.347692606582782</v>
      </c>
      <c r="AB130" s="278">
        <v>0.38442853833485802</v>
      </c>
      <c r="AC130" s="278">
        <v>0</v>
      </c>
      <c r="AD130" s="278">
        <v>4.3415192070635503E-2</v>
      </c>
      <c r="AE130" s="278">
        <v>0.22301308063634101</v>
      </c>
      <c r="AF130" s="278">
        <v>0.389623518582627</v>
      </c>
      <c r="AG130" s="278">
        <v>0.27941572332639802</v>
      </c>
      <c r="AH130" s="278">
        <v>0.18405072877807899</v>
      </c>
      <c r="AI130" s="278">
        <v>7.4214003539547893E-2</v>
      </c>
      <c r="AJ130" s="278">
        <v>0.96690096168436801</v>
      </c>
      <c r="AK130" s="278">
        <v>0.78639200083222305</v>
      </c>
      <c r="AL130" s="278">
        <v>0.33337344460064</v>
      </c>
      <c r="AM130" s="278">
        <v>0.37561198747318703</v>
      </c>
      <c r="AN130" s="278">
        <v>0</v>
      </c>
      <c r="AO130" s="278">
        <v>4.3978768920561802E-2</v>
      </c>
      <c r="AP130" s="278">
        <v>0.22301308063634101</v>
      </c>
      <c r="AQ130" s="278">
        <v>0.389623518582627</v>
      </c>
      <c r="AR130" s="278">
        <v>0.286098218274079</v>
      </c>
      <c r="AS130" s="278">
        <v>0.18628458276485699</v>
      </c>
      <c r="AT130" s="278">
        <v>7.4697579622461902E-2</v>
      </c>
      <c r="AU130" s="278">
        <v>7.5445458839482296E-2</v>
      </c>
      <c r="AV130" s="278">
        <v>9.3075368249418496E-4</v>
      </c>
      <c r="AW130" s="278">
        <v>3.66597414339134</v>
      </c>
      <c r="AX130" s="278">
        <v>-1.20532598843603E-2</v>
      </c>
      <c r="AY130" s="273"/>
      <c r="AZ130" s="273"/>
      <c r="BA130" s="273"/>
      <c r="BB130" s="273"/>
      <c r="BC130" s="273"/>
      <c r="BD130" s="273"/>
      <c r="BE130" s="273"/>
      <c r="BF130" s="273"/>
      <c r="BG130" s="273"/>
      <c r="BH130" s="273"/>
      <c r="BI130" s="273"/>
      <c r="BJ130" s="273"/>
      <c r="BK130" s="273"/>
      <c r="BL130" s="273"/>
      <c r="BM130" s="273"/>
      <c r="BN130" s="273"/>
      <c r="BO130" s="273"/>
      <c r="BP130" s="273"/>
      <c r="BQ130" s="273"/>
      <c r="BR130" s="273"/>
      <c r="BS130" s="273"/>
      <c r="BT130" s="273"/>
      <c r="BU130" s="273"/>
      <c r="BV130" s="273"/>
      <c r="BW130" s="273"/>
      <c r="BX130" s="273"/>
      <c r="BY130" s="273"/>
      <c r="BZ130" s="273"/>
    </row>
    <row r="131" spans="1:78">
      <c r="A131" s="290" t="s">
        <v>410</v>
      </c>
      <c r="B131" s="294">
        <v>1354.31</v>
      </c>
      <c r="C131" s="294">
        <v>2547.31</v>
      </c>
      <c r="D131" s="294">
        <v>549.80999999999995</v>
      </c>
      <c r="E131" s="295">
        <v>56.89</v>
      </c>
      <c r="F131" s="294">
        <v>141.22999999999999</v>
      </c>
      <c r="G131" s="295">
        <v>43.83</v>
      </c>
      <c r="H131" s="275"/>
      <c r="I131" s="275"/>
      <c r="J131" s="282">
        <v>140.15</v>
      </c>
      <c r="K131" s="282">
        <v>140.22999999999999</v>
      </c>
      <c r="L131" s="282">
        <v>125.89</v>
      </c>
      <c r="M131" s="284">
        <v>-7.98411965924661E-3</v>
      </c>
      <c r="N131" s="284">
        <v>2.66526410820658E-2</v>
      </c>
      <c r="O131" s="284">
        <v>-7.3302399480022996E-3</v>
      </c>
      <c r="P131" s="284">
        <v>1.9351370722092701E-2</v>
      </c>
      <c r="Q131" s="284">
        <v>-1.9081272084806599E-3</v>
      </c>
      <c r="R131" s="284">
        <v>-1.46133093525179E-2</v>
      </c>
      <c r="S131" s="284"/>
      <c r="T131" s="284"/>
      <c r="U131" s="284">
        <v>1.9791894055155398E-2</v>
      </c>
      <c r="V131" s="284">
        <v>1.3002961785739901E-2</v>
      </c>
      <c r="W131" s="284">
        <v>6.1540920716112203E-3</v>
      </c>
      <c r="X131" s="274" t="s">
        <v>210</v>
      </c>
      <c r="Y131" s="278">
        <v>0.95425306952476696</v>
      </c>
      <c r="Z131" s="278">
        <v>0.80908049344647004</v>
      </c>
      <c r="AA131" s="278">
        <v>0.34350177723576902</v>
      </c>
      <c r="AB131" s="278">
        <v>0.37979492125534298</v>
      </c>
      <c r="AC131" s="278">
        <v>0</v>
      </c>
      <c r="AD131" s="278">
        <v>4.28918974776787E-2</v>
      </c>
      <c r="AE131" s="278">
        <v>0.22032504601781999</v>
      </c>
      <c r="AF131" s="278">
        <v>0.38492728505609097</v>
      </c>
      <c r="AG131" s="278">
        <v>0.276047852997368</v>
      </c>
      <c r="AH131" s="278">
        <v>0.18183231751221099</v>
      </c>
      <c r="AI131" s="278">
        <v>7.3319482867826899E-2</v>
      </c>
      <c r="AJ131" s="278">
        <v>0.94663419883247801</v>
      </c>
      <c r="AK131" s="278">
        <v>0.830644625444799</v>
      </c>
      <c r="AL131" s="278">
        <v>0.34098382678606598</v>
      </c>
      <c r="AM131" s="278">
        <v>0.38714447357492299</v>
      </c>
      <c r="AN131" s="278">
        <v>0</v>
      </c>
      <c r="AO131" s="278">
        <v>4.2265104911120899E-2</v>
      </c>
      <c r="AP131" s="278">
        <v>0.22032504601781999</v>
      </c>
      <c r="AQ131" s="278">
        <v>0.38492728505609097</v>
      </c>
      <c r="AR131" s="278">
        <v>0.28151136285804501</v>
      </c>
      <c r="AS131" s="278">
        <v>0.18419667618823499</v>
      </c>
      <c r="AT131" s="278">
        <v>7.3770697716038405E-2</v>
      </c>
      <c r="AU131" s="278">
        <v>7.3999518063065095E-2</v>
      </c>
      <c r="AV131" s="278">
        <v>9.18193623835932E-4</v>
      </c>
      <c r="AW131" s="278">
        <v>3.6924032973856198</v>
      </c>
      <c r="AX131" s="278">
        <v>7.2093127121246603E-3</v>
      </c>
      <c r="AY131" s="273"/>
      <c r="AZ131" s="273"/>
      <c r="BA131" s="273"/>
      <c r="BB131" s="273"/>
      <c r="BC131" s="273"/>
      <c r="BD131" s="273"/>
      <c r="BE131" s="273"/>
      <c r="BF131" s="273"/>
      <c r="BG131" s="273"/>
      <c r="BH131" s="273"/>
      <c r="BI131" s="273"/>
      <c r="BJ131" s="273"/>
      <c r="BK131" s="273"/>
      <c r="BL131" s="273"/>
      <c r="BM131" s="273"/>
      <c r="BN131" s="273"/>
      <c r="BO131" s="273"/>
      <c r="BP131" s="273"/>
      <c r="BQ131" s="273"/>
      <c r="BR131" s="273"/>
      <c r="BS131" s="273"/>
      <c r="BT131" s="273"/>
      <c r="BU131" s="273"/>
      <c r="BV131" s="273"/>
      <c r="BW131" s="273"/>
      <c r="BX131" s="273"/>
      <c r="BY131" s="273"/>
      <c r="BZ131" s="273"/>
    </row>
    <row r="132" spans="1:78">
      <c r="A132" s="290" t="s">
        <v>411</v>
      </c>
      <c r="B132" s="294">
        <v>1311.71</v>
      </c>
      <c r="C132" s="294">
        <v>2488.41</v>
      </c>
      <c r="D132" s="294">
        <v>524.70000000000005</v>
      </c>
      <c r="E132" s="295">
        <v>55.64</v>
      </c>
      <c r="F132" s="294">
        <v>141.38999999999999</v>
      </c>
      <c r="G132" s="295">
        <v>48.45</v>
      </c>
      <c r="H132" s="275"/>
      <c r="I132" s="275"/>
      <c r="J132" s="282">
        <v>140.01</v>
      </c>
      <c r="K132" s="282">
        <v>142.22</v>
      </c>
      <c r="L132" s="282">
        <v>126.68</v>
      </c>
      <c r="M132" s="284">
        <v>-3.1455132133706397E-2</v>
      </c>
      <c r="N132" s="284">
        <v>-2.3122431113606099E-2</v>
      </c>
      <c r="O132" s="284">
        <v>-4.5670322475036697E-2</v>
      </c>
      <c r="P132" s="284">
        <v>-2.1972227104939401E-2</v>
      </c>
      <c r="Q132" s="284">
        <v>1.13290377398578E-3</v>
      </c>
      <c r="R132" s="284">
        <v>0.105407255304586</v>
      </c>
      <c r="S132" s="284"/>
      <c r="T132" s="284"/>
      <c r="U132" s="284">
        <v>-9.9892971815918096E-4</v>
      </c>
      <c r="V132" s="284">
        <v>1.4190971974613199E-2</v>
      </c>
      <c r="W132" s="284">
        <v>6.2753197235683204E-3</v>
      </c>
      <c r="X132" s="274" t="s">
        <v>210</v>
      </c>
      <c r="Y132" s="278">
        <v>0.96113257830947596</v>
      </c>
      <c r="Z132" s="278">
        <v>0.81491340773300602</v>
      </c>
      <c r="AA132" s="278">
        <v>0.34597818896503202</v>
      </c>
      <c r="AB132" s="278">
        <v>0.38253298160915</v>
      </c>
      <c r="AC132" s="278">
        <v>0</v>
      </c>
      <c r="AD132" s="278">
        <v>4.3201118579411703E-2</v>
      </c>
      <c r="AE132" s="278">
        <v>0.22191343817287601</v>
      </c>
      <c r="AF132" s="278">
        <v>0.38770234622548999</v>
      </c>
      <c r="AG132" s="278">
        <v>0.27803796829313698</v>
      </c>
      <c r="AH132" s="278">
        <v>0.18314320355032701</v>
      </c>
      <c r="AI132" s="278">
        <v>7.3848065947712302E-2</v>
      </c>
      <c r="AJ132" s="278">
        <v>0.93090002606074196</v>
      </c>
      <c r="AK132" s="278">
        <v>0.79607062859914501</v>
      </c>
      <c r="AL132" s="278">
        <v>0.33017725350567001</v>
      </c>
      <c r="AM132" s="278">
        <v>0.37412788006210401</v>
      </c>
      <c r="AN132" s="278">
        <v>0</v>
      </c>
      <c r="AO132" s="278">
        <v>4.7754829914955499E-2</v>
      </c>
      <c r="AP132" s="278">
        <v>0.22191343817287601</v>
      </c>
      <c r="AQ132" s="278">
        <v>0.38770234622548999</v>
      </c>
      <c r="AR132" s="278">
        <v>0.27776022790383198</v>
      </c>
      <c r="AS132" s="278">
        <v>0.18574218361924999</v>
      </c>
      <c r="AT132" s="278">
        <v>7.4311486172501398E-2</v>
      </c>
      <c r="AU132" s="278">
        <v>4.9739153760767298E-2</v>
      </c>
      <c r="AV132" s="278">
        <v>8.6282854387904201E-4</v>
      </c>
      <c r="AW132" s="278">
        <v>3.6264603002365701</v>
      </c>
      <c r="AX132" s="278">
        <v>-1.78590993014607E-2</v>
      </c>
      <c r="AY132" s="273"/>
      <c r="AZ132" s="273"/>
      <c r="BA132" s="273"/>
      <c r="BB132" s="273"/>
      <c r="BC132" s="273"/>
      <c r="BD132" s="273"/>
      <c r="BE132" s="273"/>
      <c r="BF132" s="273"/>
      <c r="BG132" s="273"/>
      <c r="BH132" s="273"/>
      <c r="BI132" s="273"/>
      <c r="BJ132" s="273"/>
      <c r="BK132" s="273"/>
      <c r="BL132" s="273"/>
      <c r="BM132" s="273"/>
      <c r="BN132" s="273"/>
      <c r="BO132" s="273"/>
      <c r="BP132" s="273"/>
      <c r="BQ132" s="273"/>
      <c r="BR132" s="273"/>
      <c r="BS132" s="273"/>
      <c r="BT132" s="273"/>
      <c r="BU132" s="273"/>
      <c r="BV132" s="273"/>
      <c r="BW132" s="273"/>
      <c r="BX132" s="273"/>
      <c r="BY132" s="273"/>
      <c r="BZ132" s="273"/>
    </row>
    <row r="133" spans="1:78">
      <c r="A133" s="290" t="s">
        <v>412</v>
      </c>
      <c r="B133" s="294">
        <v>1370.94</v>
      </c>
      <c r="C133" s="294">
        <v>2634.68</v>
      </c>
      <c r="D133" s="294">
        <v>527.23</v>
      </c>
      <c r="E133" s="295">
        <v>56.76</v>
      </c>
      <c r="F133" s="294">
        <v>143.34</v>
      </c>
      <c r="G133" s="295">
        <v>46.28</v>
      </c>
      <c r="H133" s="275"/>
      <c r="I133" s="275"/>
      <c r="J133" s="282">
        <v>144.31</v>
      </c>
      <c r="K133" s="282">
        <v>145.04</v>
      </c>
      <c r="L133" s="282">
        <v>127.47</v>
      </c>
      <c r="M133" s="284">
        <v>4.5154797935519402E-2</v>
      </c>
      <c r="N133" s="284">
        <v>5.8780506427799299E-2</v>
      </c>
      <c r="O133" s="284">
        <v>4.8218029350104398E-3</v>
      </c>
      <c r="P133" s="284">
        <v>2.0129403306973399E-2</v>
      </c>
      <c r="Q133" s="284">
        <v>1.37916401442819E-2</v>
      </c>
      <c r="R133" s="284">
        <v>-4.4788441692466499E-2</v>
      </c>
      <c r="S133" s="284"/>
      <c r="T133" s="284"/>
      <c r="U133" s="284">
        <v>3.07120919934292E-2</v>
      </c>
      <c r="V133" s="284">
        <v>1.98284348192941E-2</v>
      </c>
      <c r="W133" s="284">
        <v>6.2361856646668797E-3</v>
      </c>
      <c r="X133" s="274" t="s">
        <v>210</v>
      </c>
      <c r="Y133" s="278">
        <v>0.94396761615157798</v>
      </c>
      <c r="Z133" s="278">
        <v>0.80035978826220999</v>
      </c>
      <c r="AA133" s="278">
        <v>0.33979933013216601</v>
      </c>
      <c r="AB133" s="278">
        <v>0.37570128710450801</v>
      </c>
      <c r="AC133" s="278">
        <v>0</v>
      </c>
      <c r="AD133" s="278">
        <v>4.2429585512767799E-2</v>
      </c>
      <c r="AE133" s="278">
        <v>0.217950264044218</v>
      </c>
      <c r="AF133" s="278">
        <v>0.38077833152483898</v>
      </c>
      <c r="AG133" s="278">
        <v>0.27307246060781298</v>
      </c>
      <c r="AH133" s="278">
        <v>0.17987243089173399</v>
      </c>
      <c r="AI133" s="278">
        <v>7.2529206004731298E-2</v>
      </c>
      <c r="AJ133" s="278">
        <v>0.98659228311657698</v>
      </c>
      <c r="AK133" s="278">
        <v>0.84740534194070904</v>
      </c>
      <c r="AL133" s="278">
        <v>0.34143777553951199</v>
      </c>
      <c r="AM133" s="278">
        <v>0.38326392983558399</v>
      </c>
      <c r="AN133" s="278">
        <v>0</v>
      </c>
      <c r="AO133" s="278">
        <v>4.0529230495993697E-2</v>
      </c>
      <c r="AP133" s="278">
        <v>0.217950264044218</v>
      </c>
      <c r="AQ133" s="278">
        <v>0.38077833152483898</v>
      </c>
      <c r="AR133" s="278">
        <v>0.28145908713887302</v>
      </c>
      <c r="AS133" s="278">
        <v>0.18343901966345799</v>
      </c>
      <c r="AT133" s="278">
        <v>7.2981511599487695E-2</v>
      </c>
      <c r="AU133" s="278">
        <v>5.7104466845603399E-2</v>
      </c>
      <c r="AV133" s="278">
        <v>8.6805322716132201E-4</v>
      </c>
      <c r="AW133" s="278">
        <v>3.73583677489925</v>
      </c>
      <c r="AX133" s="278">
        <v>3.01606706284776E-2</v>
      </c>
      <c r="AY133" s="273"/>
      <c r="AZ133" s="273"/>
      <c r="BA133" s="273"/>
      <c r="BB133" s="273"/>
      <c r="BC133" s="273"/>
      <c r="BD133" s="273"/>
      <c r="BE133" s="273"/>
      <c r="BF133" s="273"/>
      <c r="BG133" s="273"/>
      <c r="BH133" s="273"/>
      <c r="BI133" s="273"/>
      <c r="BJ133" s="273"/>
      <c r="BK133" s="273"/>
      <c r="BL133" s="273"/>
      <c r="BM133" s="273"/>
      <c r="BN133" s="273"/>
      <c r="BO133" s="273"/>
      <c r="BP133" s="273"/>
      <c r="BQ133" s="273"/>
      <c r="BR133" s="273"/>
      <c r="BS133" s="273"/>
      <c r="BT133" s="273"/>
      <c r="BU133" s="273"/>
      <c r="BV133" s="273"/>
      <c r="BW133" s="273"/>
      <c r="BX133" s="273"/>
      <c r="BY133" s="273"/>
      <c r="BZ133" s="273"/>
    </row>
    <row r="134" spans="1:78">
      <c r="A134" s="290" t="s">
        <v>413</v>
      </c>
      <c r="B134" s="294">
        <v>1399.59</v>
      </c>
      <c r="C134" s="294">
        <v>2710.93</v>
      </c>
      <c r="D134" s="294">
        <v>550.36</v>
      </c>
      <c r="E134" s="295">
        <v>59.61</v>
      </c>
      <c r="F134" s="294">
        <v>147.91</v>
      </c>
      <c r="G134" s="295">
        <v>50.85</v>
      </c>
      <c r="H134" s="275"/>
      <c r="I134" s="275"/>
      <c r="J134" s="282">
        <v>145.26</v>
      </c>
      <c r="K134" s="282">
        <v>147.15</v>
      </c>
      <c r="L134" s="282">
        <v>128.26</v>
      </c>
      <c r="M134" s="284">
        <v>2.0898069937415099E-2</v>
      </c>
      <c r="N134" s="284">
        <v>2.8940896048096999E-2</v>
      </c>
      <c r="O134" s="284">
        <v>4.3870796426607003E-2</v>
      </c>
      <c r="P134" s="284">
        <v>5.0211416490486299E-2</v>
      </c>
      <c r="Q134" s="284">
        <v>3.18822380354402E-2</v>
      </c>
      <c r="R134" s="284">
        <v>9.8746758859118405E-2</v>
      </c>
      <c r="S134" s="284"/>
      <c r="T134" s="284"/>
      <c r="U134" s="284">
        <v>6.58305037765916E-3</v>
      </c>
      <c r="V134" s="284">
        <v>1.45477109762826E-2</v>
      </c>
      <c r="W134" s="284">
        <v>6.1975366752959902E-3</v>
      </c>
      <c r="X134" s="274" t="s">
        <v>210</v>
      </c>
      <c r="Y134" s="278">
        <v>0.97243831250627499</v>
      </c>
      <c r="Z134" s="278">
        <v>0.82449917622026503</v>
      </c>
      <c r="AA134" s="278">
        <v>0.35004790580806</v>
      </c>
      <c r="AB134" s="278">
        <v>0.38703268987956202</v>
      </c>
      <c r="AC134" s="278">
        <v>0</v>
      </c>
      <c r="AD134" s="278">
        <v>4.3709290266321199E-2</v>
      </c>
      <c r="AE134" s="278">
        <v>0.224523790171445</v>
      </c>
      <c r="AF134" s="278">
        <v>0.39226286136442101</v>
      </c>
      <c r="AG134" s="278">
        <v>0.28130850914991401</v>
      </c>
      <c r="AH134" s="278">
        <v>0.185297504035003</v>
      </c>
      <c r="AI134" s="278">
        <v>7.4716735497985007E-2</v>
      </c>
      <c r="AJ134" s="278">
        <v>0.992760396370853</v>
      </c>
      <c r="AK134" s="278">
        <v>0.84836092117099704</v>
      </c>
      <c r="AL134" s="278">
        <v>0.36540478622332501</v>
      </c>
      <c r="AM134" s="278">
        <v>0.40646614946653797</v>
      </c>
      <c r="AN134" s="278">
        <v>0</v>
      </c>
      <c r="AO134" s="278">
        <v>4.8025441012152899E-2</v>
      </c>
      <c r="AP134" s="278">
        <v>0.224523790171445</v>
      </c>
      <c r="AQ134" s="278">
        <v>0.39226286136442101</v>
      </c>
      <c r="AR134" s="278">
        <v>0.28316037723731202</v>
      </c>
      <c r="AS134" s="278">
        <v>0.18799315856833099</v>
      </c>
      <c r="AT134" s="278">
        <v>7.5179795206492206E-2</v>
      </c>
      <c r="AU134" s="278">
        <v>7.4421428639409801E-2</v>
      </c>
      <c r="AV134" s="278">
        <v>9.3322092657837502E-4</v>
      </c>
      <c r="AW134" s="278">
        <v>3.82413767679187</v>
      </c>
      <c r="AX134" s="278">
        <v>2.3636177706130499E-2</v>
      </c>
      <c r="AY134" s="273"/>
      <c r="AZ134" s="273"/>
      <c r="BA134" s="273"/>
      <c r="BB134" s="273"/>
      <c r="BC134" s="273"/>
      <c r="BD134" s="273"/>
      <c r="BE134" s="273"/>
      <c r="BF134" s="273"/>
      <c r="BG134" s="273"/>
      <c r="BH134" s="273"/>
      <c r="BI134" s="273"/>
      <c r="BJ134" s="273"/>
      <c r="BK134" s="273"/>
      <c r="BL134" s="273"/>
      <c r="BM134" s="273"/>
      <c r="BN134" s="273"/>
      <c r="BO134" s="273"/>
      <c r="BP134" s="273"/>
      <c r="BQ134" s="273"/>
      <c r="BR134" s="273"/>
      <c r="BS134" s="273"/>
      <c r="BT134" s="273"/>
      <c r="BU134" s="273"/>
      <c r="BV134" s="273"/>
      <c r="BW134" s="273"/>
      <c r="BX134" s="273"/>
      <c r="BY134" s="273"/>
      <c r="BZ134" s="273"/>
    </row>
    <row r="135" spans="1:78">
      <c r="A135" s="290" t="s">
        <v>414</v>
      </c>
      <c r="B135" s="294">
        <v>1441.24</v>
      </c>
      <c r="C135" s="294">
        <v>2757.11</v>
      </c>
      <c r="D135" s="294">
        <v>588.76</v>
      </c>
      <c r="E135" s="295">
        <v>60.55</v>
      </c>
      <c r="F135" s="294">
        <v>154.33000000000001</v>
      </c>
      <c r="G135" s="295">
        <v>52.13</v>
      </c>
      <c r="H135" s="275"/>
      <c r="I135" s="275"/>
      <c r="J135" s="282">
        <v>146.96</v>
      </c>
      <c r="K135" s="282">
        <v>148.78</v>
      </c>
      <c r="L135" s="282">
        <v>129.07</v>
      </c>
      <c r="M135" s="284">
        <v>2.9758715052265301E-2</v>
      </c>
      <c r="N135" s="284">
        <v>1.70347445341636E-2</v>
      </c>
      <c r="O135" s="284">
        <v>6.9772512537248393E-2</v>
      </c>
      <c r="P135" s="284">
        <v>1.57691662472739E-2</v>
      </c>
      <c r="Q135" s="284">
        <v>4.3404773172875499E-2</v>
      </c>
      <c r="R135" s="284">
        <v>2.5172074729596899E-2</v>
      </c>
      <c r="S135" s="284"/>
      <c r="T135" s="284"/>
      <c r="U135" s="284">
        <v>1.17031529670937E-2</v>
      </c>
      <c r="V135" s="284">
        <v>1.1077132178049599E-2</v>
      </c>
      <c r="W135" s="284">
        <v>6.3152970528614896E-3</v>
      </c>
      <c r="X135" s="274" t="s">
        <v>210</v>
      </c>
      <c r="Y135" s="278">
        <v>0.99542303726892301</v>
      </c>
      <c r="Z135" s="278">
        <v>0.84398718526796501</v>
      </c>
      <c r="AA135" s="278">
        <v>0.35832170031539801</v>
      </c>
      <c r="AB135" s="278">
        <v>0.396180663315637</v>
      </c>
      <c r="AC135" s="278">
        <v>0</v>
      </c>
      <c r="AD135" s="278">
        <v>4.4742410818464799E-2</v>
      </c>
      <c r="AE135" s="278">
        <v>0.229830674375191</v>
      </c>
      <c r="AF135" s="278">
        <v>0.40153445606314597</v>
      </c>
      <c r="AG135" s="278">
        <v>0.28795756706242798</v>
      </c>
      <c r="AH135" s="278">
        <v>0.18967722876887699</v>
      </c>
      <c r="AI135" s="278">
        <v>7.6482753535837306E-2</v>
      </c>
      <c r="AJ135" s="278">
        <v>1.0250455477914699</v>
      </c>
      <c r="AK135" s="278">
        <v>0.85836429135911296</v>
      </c>
      <c r="AL135" s="278">
        <v>0.38332270564302201</v>
      </c>
      <c r="AM135" s="278">
        <v>0.40242810205941698</v>
      </c>
      <c r="AN135" s="278">
        <v>0</v>
      </c>
      <c r="AO135" s="278">
        <v>4.5868670127169602E-2</v>
      </c>
      <c r="AP135" s="278">
        <v>0.229830674375191</v>
      </c>
      <c r="AQ135" s="278">
        <v>0.40153445606314597</v>
      </c>
      <c r="AR135" s="278">
        <v>0.29132757851779101</v>
      </c>
      <c r="AS135" s="278">
        <v>0.191778308503116</v>
      </c>
      <c r="AT135" s="278">
        <v>7.6965764843836895E-2</v>
      </c>
      <c r="AU135" s="278">
        <v>5.0050676311096401E-2</v>
      </c>
      <c r="AV135" s="278">
        <v>8.8995422613611405E-4</v>
      </c>
      <c r="AW135" s="278">
        <v>3.90646609928327</v>
      </c>
      <c r="AX135" s="278">
        <v>2.1528624084599299E-2</v>
      </c>
      <c r="AY135" s="273"/>
      <c r="AZ135" s="273"/>
      <c r="BA135" s="273"/>
      <c r="BB135" s="273"/>
      <c r="BC135" s="273"/>
      <c r="BD135" s="273"/>
      <c r="BE135" s="273"/>
      <c r="BF135" s="273"/>
      <c r="BG135" s="273"/>
      <c r="BH135" s="273"/>
      <c r="BI135" s="273"/>
      <c r="BJ135" s="273"/>
      <c r="BK135" s="273"/>
      <c r="BL135" s="273"/>
      <c r="BM135" s="273"/>
      <c r="BN135" s="273"/>
      <c r="BO135" s="273"/>
      <c r="BP135" s="273"/>
      <c r="BQ135" s="273"/>
      <c r="BR135" s="273"/>
      <c r="BS135" s="273"/>
      <c r="BT135" s="273"/>
      <c r="BU135" s="273"/>
      <c r="BV135" s="273"/>
      <c r="BW135" s="273"/>
      <c r="BX135" s="273"/>
      <c r="BY135" s="273"/>
      <c r="BZ135" s="273"/>
    </row>
    <row r="136" spans="1:78">
      <c r="A136" s="290" t="s">
        <v>415</v>
      </c>
      <c r="B136" s="294">
        <v>1449.55</v>
      </c>
      <c r="C136" s="294">
        <v>2702.21</v>
      </c>
      <c r="D136" s="294">
        <v>564.32000000000005</v>
      </c>
      <c r="E136" s="295">
        <v>59.47</v>
      </c>
      <c r="F136" s="294">
        <v>151.74</v>
      </c>
      <c r="G136" s="295">
        <v>52.13</v>
      </c>
      <c r="H136" s="275"/>
      <c r="I136" s="275"/>
      <c r="J136" s="282">
        <v>144.57</v>
      </c>
      <c r="K136" s="282">
        <v>146.94</v>
      </c>
      <c r="L136" s="282">
        <v>129.83000000000001</v>
      </c>
      <c r="M136" s="284">
        <v>5.7658682800920697E-3</v>
      </c>
      <c r="N136" s="284">
        <v>-1.9912154393549798E-2</v>
      </c>
      <c r="O136" s="284">
        <v>-4.1510972212786101E-2</v>
      </c>
      <c r="P136" s="284">
        <v>-1.7836498761354201E-2</v>
      </c>
      <c r="Q136" s="284">
        <v>-1.6782219918356801E-2</v>
      </c>
      <c r="R136" s="284">
        <v>0</v>
      </c>
      <c r="S136" s="284"/>
      <c r="T136" s="284"/>
      <c r="U136" s="284">
        <v>-1.6262928688078399E-2</v>
      </c>
      <c r="V136" s="284">
        <v>-1.2367253663126699E-2</v>
      </c>
      <c r="W136" s="284">
        <v>5.8882776787792003E-3</v>
      </c>
      <c r="X136" s="274" t="s">
        <v>210</v>
      </c>
      <c r="Y136" s="278">
        <v>1.0168531256434401</v>
      </c>
      <c r="Z136" s="278">
        <v>0.86215706811181803</v>
      </c>
      <c r="AA136" s="278">
        <v>0.366035873502843</v>
      </c>
      <c r="AB136" s="278">
        <v>0.40470988788574702</v>
      </c>
      <c r="AC136" s="278">
        <v>0</v>
      </c>
      <c r="AD136" s="278">
        <v>4.57056533616143E-2</v>
      </c>
      <c r="AE136" s="278">
        <v>0.234778612566925</v>
      </c>
      <c r="AF136" s="278">
        <v>0.41017894042474401</v>
      </c>
      <c r="AG136" s="278">
        <v>0.29415689727603</v>
      </c>
      <c r="AH136" s="278">
        <v>0.19376071852445001</v>
      </c>
      <c r="AI136" s="278">
        <v>7.8129321985665495E-2</v>
      </c>
      <c r="AJ136" s="278">
        <v>1.0227161668261</v>
      </c>
      <c r="AK136" s="278">
        <v>0.84498966346008597</v>
      </c>
      <c r="AL136" s="278">
        <v>0.35084136852898301</v>
      </c>
      <c r="AM136" s="278">
        <v>0.39749128047176502</v>
      </c>
      <c r="AN136" s="278">
        <v>0</v>
      </c>
      <c r="AO136" s="278">
        <v>4.57056533616143E-2</v>
      </c>
      <c r="AP136" s="278">
        <v>0.234778612566925</v>
      </c>
      <c r="AQ136" s="278">
        <v>0.41017894042474401</v>
      </c>
      <c r="AR136" s="278">
        <v>0.289373044632524</v>
      </c>
      <c r="AS136" s="278">
        <v>0.19136443056850899</v>
      </c>
      <c r="AT136" s="278">
        <v>7.8589369128371805E-2</v>
      </c>
      <c r="AU136" s="278">
        <v>5.1284542107537502E-2</v>
      </c>
      <c r="AV136" s="278">
        <v>9.0950457512549801E-4</v>
      </c>
      <c r="AW136" s="278">
        <v>3.8660285299696202</v>
      </c>
      <c r="AX136" s="278">
        <v>-1.0351445087690699E-2</v>
      </c>
      <c r="AY136" s="273"/>
      <c r="AZ136" s="273"/>
      <c r="BA136" s="273"/>
      <c r="BB136" s="273"/>
      <c r="BC136" s="273"/>
      <c r="BD136" s="273"/>
      <c r="BE136" s="273"/>
      <c r="BF136" s="273"/>
      <c r="BG136" s="273"/>
      <c r="BH136" s="273"/>
      <c r="BI136" s="273"/>
      <c r="BJ136" s="273"/>
      <c r="BK136" s="273"/>
      <c r="BL136" s="273"/>
      <c r="BM136" s="273"/>
      <c r="BN136" s="273"/>
      <c r="BO136" s="273"/>
      <c r="BP136" s="273"/>
      <c r="BQ136" s="273"/>
      <c r="BR136" s="273"/>
      <c r="BS136" s="273"/>
      <c r="BT136" s="273"/>
      <c r="BU136" s="273"/>
      <c r="BV136" s="273"/>
      <c r="BW136" s="273"/>
      <c r="BX136" s="273"/>
      <c r="BY136" s="273"/>
      <c r="BZ136" s="273"/>
    </row>
    <row r="137" spans="1:78">
      <c r="A137" s="290" t="s">
        <v>416</v>
      </c>
      <c r="B137" s="294">
        <v>1411.96</v>
      </c>
      <c r="C137" s="294">
        <v>2685.84</v>
      </c>
      <c r="D137" s="294">
        <v>555.91999999999996</v>
      </c>
      <c r="E137" s="295">
        <v>58.18</v>
      </c>
      <c r="F137" s="294">
        <v>145.68</v>
      </c>
      <c r="G137" s="295">
        <v>53.48</v>
      </c>
      <c r="H137" s="275"/>
      <c r="I137" s="275"/>
      <c r="J137" s="282">
        <v>143.82</v>
      </c>
      <c r="K137" s="282">
        <v>147.1</v>
      </c>
      <c r="L137" s="282">
        <v>130.63999999999999</v>
      </c>
      <c r="M137" s="284">
        <v>-2.59321858507813E-2</v>
      </c>
      <c r="N137" s="284">
        <v>-6.0580043741973498E-3</v>
      </c>
      <c r="O137" s="284">
        <v>-1.48851715338817E-2</v>
      </c>
      <c r="P137" s="284">
        <v>-2.1691609214730099E-2</v>
      </c>
      <c r="Q137" s="284">
        <v>-3.99367338869119E-2</v>
      </c>
      <c r="R137" s="284">
        <v>2.5896796470362499E-2</v>
      </c>
      <c r="S137" s="284"/>
      <c r="T137" s="284"/>
      <c r="U137" s="284">
        <v>-5.1877982984022096E-3</v>
      </c>
      <c r="V137" s="284">
        <v>1.08887981489048E-3</v>
      </c>
      <c r="W137" s="284">
        <v>6.2389278286989498E-3</v>
      </c>
      <c r="X137" s="274" t="s">
        <v>210</v>
      </c>
      <c r="Y137" s="278">
        <v>1.0063272263510901</v>
      </c>
      <c r="Z137" s="278">
        <v>0.85323249656429401</v>
      </c>
      <c r="AA137" s="278">
        <v>0.36224687325815302</v>
      </c>
      <c r="AB137" s="278">
        <v>0.40052055570485201</v>
      </c>
      <c r="AC137" s="278">
        <v>0</v>
      </c>
      <c r="AD137" s="278">
        <v>4.52325338006445E-2</v>
      </c>
      <c r="AE137" s="278">
        <v>0.232348314651174</v>
      </c>
      <c r="AF137" s="278">
        <v>0.40593299564681001</v>
      </c>
      <c r="AG137" s="278">
        <v>0.291111948306712</v>
      </c>
      <c r="AH137" s="278">
        <v>0.19175501508649301</v>
      </c>
      <c r="AI137" s="278">
        <v>7.7320570599392305E-2</v>
      </c>
      <c r="AJ137" s="278">
        <v>0.98023096169065305</v>
      </c>
      <c r="AK137" s="278">
        <v>0.84806361036790101</v>
      </c>
      <c r="AL137" s="278">
        <v>0.35685476641209302</v>
      </c>
      <c r="AM137" s="278">
        <v>0.39183262032803601</v>
      </c>
      <c r="AN137" s="278">
        <v>0</v>
      </c>
      <c r="AO137" s="278">
        <v>4.6403911522318597E-2</v>
      </c>
      <c r="AP137" s="278">
        <v>0.232348314651174</v>
      </c>
      <c r="AQ137" s="278">
        <v>0.40593299564681001</v>
      </c>
      <c r="AR137" s="278">
        <v>0.28960171823664199</v>
      </c>
      <c r="AS137" s="278">
        <v>0.19196381325182499</v>
      </c>
      <c r="AT137" s="278">
        <v>7.7802968059035804E-2</v>
      </c>
      <c r="AU137" s="278">
        <v>4.96142025172766E-2</v>
      </c>
      <c r="AV137" s="278">
        <v>8.9724121228711498E-4</v>
      </c>
      <c r="AW137" s="278">
        <v>3.82103568016649</v>
      </c>
      <c r="AX137" s="278">
        <v>-1.16380025274884E-2</v>
      </c>
      <c r="AY137" s="273"/>
      <c r="AZ137" s="273"/>
      <c r="BA137" s="273"/>
      <c r="BB137" s="273"/>
      <c r="BC137" s="273"/>
      <c r="BD137" s="273"/>
      <c r="BE137" s="273"/>
      <c r="BF137" s="273"/>
      <c r="BG137" s="273"/>
      <c r="BH137" s="273"/>
      <c r="BI137" s="273"/>
      <c r="BJ137" s="273"/>
      <c r="BK137" s="273"/>
      <c r="BL137" s="273"/>
      <c r="BM137" s="273"/>
      <c r="BN137" s="273"/>
      <c r="BO137" s="273"/>
      <c r="BP137" s="273"/>
      <c r="BQ137" s="273"/>
      <c r="BR137" s="273"/>
      <c r="BS137" s="273"/>
      <c r="BT137" s="273"/>
      <c r="BU137" s="273"/>
      <c r="BV137" s="273"/>
      <c r="BW137" s="273"/>
      <c r="BX137" s="273"/>
      <c r="BY137" s="273"/>
      <c r="BZ137" s="273"/>
    </row>
    <row r="138" spans="1:78">
      <c r="A138" s="290" t="s">
        <v>417</v>
      </c>
      <c r="B138" s="294">
        <v>1475.16</v>
      </c>
      <c r="C138" s="294">
        <v>2735.5</v>
      </c>
      <c r="D138" s="294">
        <v>575.21</v>
      </c>
      <c r="E138" s="295">
        <v>57.8</v>
      </c>
      <c r="F138" s="294">
        <v>148.34</v>
      </c>
      <c r="G138" s="295">
        <v>57</v>
      </c>
      <c r="H138" s="275"/>
      <c r="I138" s="275"/>
      <c r="J138" s="282">
        <v>145.93</v>
      </c>
      <c r="K138" s="282">
        <v>147.75</v>
      </c>
      <c r="L138" s="282">
        <v>131.44999999999999</v>
      </c>
      <c r="M138" s="284">
        <v>4.4760474800986001E-2</v>
      </c>
      <c r="N138" s="284">
        <v>1.84895600631458E-2</v>
      </c>
      <c r="O138" s="284">
        <v>3.4699237300331198E-2</v>
      </c>
      <c r="P138" s="284">
        <v>-6.5314541079408697E-3</v>
      </c>
      <c r="Q138" s="284">
        <v>1.82591982427238E-2</v>
      </c>
      <c r="R138" s="284">
        <v>6.5818997756170505E-2</v>
      </c>
      <c r="S138" s="284"/>
      <c r="T138" s="284"/>
      <c r="U138" s="284">
        <v>1.467111667362E-2</v>
      </c>
      <c r="V138" s="284">
        <v>4.4187627464309402E-3</v>
      </c>
      <c r="W138" s="284">
        <v>6.2002449479485701E-3</v>
      </c>
      <c r="X138" s="274" t="s">
        <v>210</v>
      </c>
      <c r="Y138" s="278">
        <v>0.99461558754733703</v>
      </c>
      <c r="Z138" s="278">
        <v>0.84330257461274405</v>
      </c>
      <c r="AA138" s="278">
        <v>0.35803104323160001</v>
      </c>
      <c r="AB138" s="278">
        <v>0.39585929646524798</v>
      </c>
      <c r="AC138" s="278">
        <v>0</v>
      </c>
      <c r="AD138" s="278">
        <v>4.4706117457947898E-2</v>
      </c>
      <c r="AE138" s="278">
        <v>0.22964424437800601</v>
      </c>
      <c r="AF138" s="278">
        <v>0.401208746417481</v>
      </c>
      <c r="AG138" s="278">
        <v>0.28772398671653698</v>
      </c>
      <c r="AH138" s="278">
        <v>0.189523369736258</v>
      </c>
      <c r="AI138" s="278">
        <v>7.6420713603329804E-2</v>
      </c>
      <c r="AJ138" s="278">
        <v>1.03913505349042</v>
      </c>
      <c r="AK138" s="278">
        <v>0.85889486821745198</v>
      </c>
      <c r="AL138" s="278">
        <v>0.37045444736157801</v>
      </c>
      <c r="AM138" s="278">
        <v>0.39327375963718397</v>
      </c>
      <c r="AN138" s="278">
        <v>0</v>
      </c>
      <c r="AO138" s="278">
        <v>4.76486293025997E-2</v>
      </c>
      <c r="AP138" s="278">
        <v>0.22964424437800601</v>
      </c>
      <c r="AQ138" s="278">
        <v>0.401208746417481</v>
      </c>
      <c r="AR138" s="278">
        <v>0.291945218895454</v>
      </c>
      <c r="AS138" s="278">
        <v>0.19036082854202599</v>
      </c>
      <c r="AT138" s="278">
        <v>7.6894540746767395E-2</v>
      </c>
      <c r="AU138" s="278">
        <v>3.9175157626804499E-2</v>
      </c>
      <c r="AV138" s="278">
        <v>8.62145030100309E-4</v>
      </c>
      <c r="AW138" s="278">
        <v>3.8994603369889602</v>
      </c>
      <c r="AX138" s="278">
        <v>2.0524450276543999E-2</v>
      </c>
      <c r="AY138" s="273"/>
      <c r="AZ138" s="273"/>
      <c r="BA138" s="273"/>
      <c r="BB138" s="273"/>
      <c r="BC138" s="273"/>
      <c r="BD138" s="273"/>
      <c r="BE138" s="273"/>
      <c r="BF138" s="273"/>
      <c r="BG138" s="273"/>
      <c r="BH138" s="273"/>
      <c r="BI138" s="273"/>
      <c r="BJ138" s="273"/>
      <c r="BK138" s="273"/>
      <c r="BL138" s="273"/>
      <c r="BM138" s="273"/>
      <c r="BN138" s="273"/>
      <c r="BO138" s="273"/>
      <c r="BP138" s="273"/>
      <c r="BQ138" s="273"/>
      <c r="BR138" s="273"/>
      <c r="BS138" s="273"/>
      <c r="BT138" s="273"/>
      <c r="BU138" s="273"/>
      <c r="BV138" s="273"/>
      <c r="BW138" s="273"/>
      <c r="BX138" s="273"/>
      <c r="BY138" s="273"/>
      <c r="BZ138" s="273"/>
    </row>
    <row r="139" spans="1:78">
      <c r="A139" s="290" t="s">
        <v>418</v>
      </c>
      <c r="B139" s="294">
        <v>1442.83</v>
      </c>
      <c r="C139" s="294">
        <v>2696.53</v>
      </c>
      <c r="D139" s="294">
        <v>563.89</v>
      </c>
      <c r="E139" s="295">
        <v>57.82</v>
      </c>
      <c r="F139" s="294">
        <v>146.72</v>
      </c>
      <c r="G139" s="295">
        <v>55.43</v>
      </c>
      <c r="H139" s="275"/>
      <c r="I139" s="275"/>
      <c r="J139" s="282">
        <v>146.12</v>
      </c>
      <c r="K139" s="282">
        <v>148.24</v>
      </c>
      <c r="L139" s="282">
        <v>132.29</v>
      </c>
      <c r="M139" s="284">
        <v>-2.1916266710051899E-2</v>
      </c>
      <c r="N139" s="284">
        <v>-1.424602449278E-2</v>
      </c>
      <c r="O139" s="284">
        <v>-1.9679769127796901E-2</v>
      </c>
      <c r="P139" s="284">
        <v>3.4602076124579101E-4</v>
      </c>
      <c r="Q139" s="284">
        <v>-1.09208574895511E-2</v>
      </c>
      <c r="R139" s="284">
        <v>-2.7543859649122801E-2</v>
      </c>
      <c r="S139" s="284"/>
      <c r="T139" s="284"/>
      <c r="U139" s="284">
        <v>1.3019941067635701E-3</v>
      </c>
      <c r="V139" s="284">
        <v>3.3164128595601899E-3</v>
      </c>
      <c r="W139" s="284">
        <v>6.3902624572080803E-3</v>
      </c>
      <c r="X139" s="274" t="s">
        <v>210</v>
      </c>
      <c r="Y139" s="278">
        <v>1.01502952571823</v>
      </c>
      <c r="Z139" s="278">
        <v>0.860610896373465</v>
      </c>
      <c r="AA139" s="278">
        <v>0.365379433575866</v>
      </c>
      <c r="AB139" s="278">
        <v>0.403984090912057</v>
      </c>
      <c r="AC139" s="278">
        <v>0</v>
      </c>
      <c r="AD139" s="278">
        <v>4.56236859427709E-2</v>
      </c>
      <c r="AE139" s="278">
        <v>0.234357566253037</v>
      </c>
      <c r="AF139" s="278">
        <v>0.40944333538384098</v>
      </c>
      <c r="AG139" s="278">
        <v>0.29362936337526901</v>
      </c>
      <c r="AH139" s="278">
        <v>0.19341323271465299</v>
      </c>
      <c r="AI139" s="278">
        <v>7.7989206739779299E-2</v>
      </c>
      <c r="AJ139" s="278">
        <v>0.99278386791400997</v>
      </c>
      <c r="AK139" s="278">
        <v>0.84835061246497501</v>
      </c>
      <c r="AL139" s="278">
        <v>0.35818885067904799</v>
      </c>
      <c r="AM139" s="278">
        <v>0.40412387779472497</v>
      </c>
      <c r="AN139" s="278">
        <v>0</v>
      </c>
      <c r="AO139" s="278">
        <v>4.4367033540487599E-2</v>
      </c>
      <c r="AP139" s="278">
        <v>0.234357566253037</v>
      </c>
      <c r="AQ139" s="278">
        <v>0.40944333538384098</v>
      </c>
      <c r="AR139" s="278">
        <v>0.294011667075956</v>
      </c>
      <c r="AS139" s="278">
        <v>0.194054670846837</v>
      </c>
      <c r="AT139" s="278">
        <v>7.8487578239675906E-2</v>
      </c>
      <c r="AU139" s="278">
        <v>6.2410969835461003E-2</v>
      </c>
      <c r="AV139" s="278">
        <v>9.3591949198644595E-4</v>
      </c>
      <c r="AW139" s="278">
        <v>3.8581690601925902</v>
      </c>
      <c r="AX139" s="278">
        <v>-1.0588972121269699E-2</v>
      </c>
      <c r="AY139" s="273"/>
      <c r="AZ139" s="273"/>
      <c r="BA139" s="273"/>
      <c r="BB139" s="273"/>
      <c r="BC139" s="273"/>
      <c r="BD139" s="273"/>
      <c r="BE139" s="273"/>
      <c r="BF139" s="273"/>
      <c r="BG139" s="273"/>
      <c r="BH139" s="273"/>
      <c r="BI139" s="273"/>
      <c r="BJ139" s="273"/>
      <c r="BK139" s="273"/>
      <c r="BL139" s="273"/>
      <c r="BM139" s="273"/>
      <c r="BN139" s="273"/>
      <c r="BO139" s="273"/>
      <c r="BP139" s="273"/>
      <c r="BQ139" s="273"/>
      <c r="BR139" s="273"/>
      <c r="BS139" s="273"/>
      <c r="BT139" s="273"/>
      <c r="BU139" s="273"/>
      <c r="BV139" s="273"/>
      <c r="BW139" s="273"/>
      <c r="BX139" s="273"/>
      <c r="BY139" s="273"/>
      <c r="BZ139" s="273"/>
    </row>
    <row r="140" spans="1:78">
      <c r="A140" s="290" t="s">
        <v>419</v>
      </c>
      <c r="B140" s="294">
        <v>1416.79</v>
      </c>
      <c r="C140" s="294">
        <v>2749.91</v>
      </c>
      <c r="D140" s="294">
        <v>575.63</v>
      </c>
      <c r="E140" s="295">
        <v>59.78</v>
      </c>
      <c r="F140" s="294">
        <v>151.55000000000001</v>
      </c>
      <c r="G140" s="295">
        <v>57.94</v>
      </c>
      <c r="H140" s="275"/>
      <c r="I140" s="275"/>
      <c r="J140" s="282">
        <v>147.16999999999999</v>
      </c>
      <c r="K140" s="282">
        <v>150.27000000000001</v>
      </c>
      <c r="L140" s="282">
        <v>133.1</v>
      </c>
      <c r="M140" s="284">
        <v>-1.8047864266753501E-2</v>
      </c>
      <c r="N140" s="284">
        <v>1.9795811654236901E-2</v>
      </c>
      <c r="O140" s="284">
        <v>2.0819663409530301E-2</v>
      </c>
      <c r="P140" s="284">
        <v>3.38983050847457E-2</v>
      </c>
      <c r="Q140" s="284">
        <v>3.2919847328244399E-2</v>
      </c>
      <c r="R140" s="284">
        <v>4.5282338084069902E-2</v>
      </c>
      <c r="S140" s="284"/>
      <c r="T140" s="284"/>
      <c r="U140" s="284">
        <v>7.1858746235968799E-3</v>
      </c>
      <c r="V140" s="284">
        <v>1.3694009713977299E-2</v>
      </c>
      <c r="W140" s="284">
        <v>6.1229117847154697E-3</v>
      </c>
      <c r="X140" s="274" t="s">
        <v>210</v>
      </c>
      <c r="Y140" s="278">
        <v>1.00428140636813</v>
      </c>
      <c r="Z140" s="278">
        <v>0.85149791158450505</v>
      </c>
      <c r="AA140" s="278">
        <v>0.36151044094004597</v>
      </c>
      <c r="AB140" s="278">
        <v>0.39970631463595302</v>
      </c>
      <c r="AC140" s="278">
        <v>0</v>
      </c>
      <c r="AD140" s="278">
        <v>4.51405780042533E-2</v>
      </c>
      <c r="AE140" s="278">
        <v>0.231875960517575</v>
      </c>
      <c r="AF140" s="278">
        <v>0.40510775132022198</v>
      </c>
      <c r="AG140" s="278">
        <v>0.29052013023250201</v>
      </c>
      <c r="AH140" s="278">
        <v>0.191365185385553</v>
      </c>
      <c r="AI140" s="278">
        <v>7.71633812038518E-2</v>
      </c>
      <c r="AJ140" s="278">
        <v>0.98615627186037502</v>
      </c>
      <c r="AK140" s="278">
        <v>0.86835400386620798</v>
      </c>
      <c r="AL140" s="278">
        <v>0.36903696663944902</v>
      </c>
      <c r="AM140" s="278">
        <v>0.41325568123378098</v>
      </c>
      <c r="AN140" s="278">
        <v>0</v>
      </c>
      <c r="AO140" s="278">
        <v>4.7184648918752299E-2</v>
      </c>
      <c r="AP140" s="278">
        <v>0.231875960517575</v>
      </c>
      <c r="AQ140" s="278">
        <v>0.40510775132022198</v>
      </c>
      <c r="AR140" s="278">
        <v>0.29260777146398398</v>
      </c>
      <c r="AS140" s="278">
        <v>0.19398574209313901</v>
      </c>
      <c r="AT140" s="278">
        <v>7.76358457799734E-2</v>
      </c>
      <c r="AU140" s="278">
        <v>3.7479944596832598E-2</v>
      </c>
      <c r="AV140" s="278">
        <v>8.6533367353060003E-4</v>
      </c>
      <c r="AW140" s="278">
        <v>3.8852006436934601</v>
      </c>
      <c r="AX140" s="278">
        <v>7.0063242639548697E-3</v>
      </c>
      <c r="AY140" s="273"/>
      <c r="AZ140" s="273"/>
      <c r="BA140" s="273"/>
      <c r="BB140" s="273"/>
      <c r="BC140" s="273"/>
      <c r="BD140" s="273"/>
      <c r="BE140" s="273"/>
      <c r="BF140" s="273"/>
      <c r="BG140" s="273"/>
      <c r="BH140" s="273"/>
      <c r="BI140" s="273"/>
      <c r="BJ140" s="273"/>
      <c r="BK140" s="273"/>
      <c r="BL140" s="273"/>
      <c r="BM140" s="273"/>
      <c r="BN140" s="273"/>
      <c r="BO140" s="273"/>
      <c r="BP140" s="273"/>
      <c r="BQ140" s="273"/>
      <c r="BR140" s="273"/>
      <c r="BS140" s="273"/>
      <c r="BT140" s="273"/>
      <c r="BU140" s="273"/>
      <c r="BV140" s="273"/>
      <c r="BW140" s="273"/>
      <c r="BX140" s="273"/>
      <c r="BY140" s="273"/>
      <c r="BZ140" s="273"/>
    </row>
    <row r="141" spans="1:78">
      <c r="A141" s="290" t="s">
        <v>420</v>
      </c>
      <c r="B141" s="294">
        <v>1376.56</v>
      </c>
      <c r="C141" s="294">
        <v>2701.96</v>
      </c>
      <c r="D141" s="294">
        <v>546.14</v>
      </c>
      <c r="E141" s="295">
        <v>61.41</v>
      </c>
      <c r="F141" s="294">
        <v>152.76</v>
      </c>
      <c r="G141" s="295">
        <v>57.86</v>
      </c>
      <c r="H141" s="275"/>
      <c r="I141" s="275"/>
      <c r="J141" s="282">
        <v>152.11000000000001</v>
      </c>
      <c r="K141" s="282">
        <v>151.29</v>
      </c>
      <c r="L141" s="282">
        <v>134.04</v>
      </c>
      <c r="M141" s="284">
        <v>-2.8395175008293399E-2</v>
      </c>
      <c r="N141" s="284">
        <v>-1.7436934299668E-2</v>
      </c>
      <c r="O141" s="284">
        <v>-5.1230825356565902E-2</v>
      </c>
      <c r="P141" s="284">
        <v>2.7266644362663E-2</v>
      </c>
      <c r="Q141" s="284">
        <v>7.9841636423621E-3</v>
      </c>
      <c r="R141" s="284">
        <v>-1.3807386952019399E-3</v>
      </c>
      <c r="S141" s="284"/>
      <c r="T141" s="284"/>
      <c r="U141" s="284">
        <v>3.3566623632534001E-2</v>
      </c>
      <c r="V141" s="284">
        <v>6.7877819924135902E-3</v>
      </c>
      <c r="W141" s="284">
        <v>7.0623591284748599E-3</v>
      </c>
      <c r="X141" s="274" t="s">
        <v>210</v>
      </c>
      <c r="Y141" s="278">
        <v>1.01131772755341</v>
      </c>
      <c r="Z141" s="278">
        <v>0.857463782063146</v>
      </c>
      <c r="AA141" s="278">
        <v>0.364043300314077</v>
      </c>
      <c r="AB141" s="278">
        <v>0.40250678668664203</v>
      </c>
      <c r="AC141" s="278">
        <v>0</v>
      </c>
      <c r="AD141" s="278">
        <v>4.5456847531213498E-2</v>
      </c>
      <c r="AE141" s="278">
        <v>0.23350055868597699</v>
      </c>
      <c r="AF141" s="278">
        <v>0.40794606758781299</v>
      </c>
      <c r="AG141" s="278">
        <v>0.29255560847011802</v>
      </c>
      <c r="AH141" s="278">
        <v>0.192705951927196</v>
      </c>
      <c r="AI141" s="278">
        <v>7.7704012873869202E-2</v>
      </c>
      <c r="AJ141" s="278">
        <v>0.98260118369053895</v>
      </c>
      <c r="AK141" s="278">
        <v>0.84251224243096701</v>
      </c>
      <c r="AL141" s="278">
        <v>0.345393061573459</v>
      </c>
      <c r="AM141" s="278">
        <v>0.41348179609278501</v>
      </c>
      <c r="AN141" s="278">
        <v>0</v>
      </c>
      <c r="AO141" s="278">
        <v>4.5394083502865203E-2</v>
      </c>
      <c r="AP141" s="278">
        <v>0.23350055868597699</v>
      </c>
      <c r="AQ141" s="278">
        <v>0.40794606758781299</v>
      </c>
      <c r="AR141" s="278">
        <v>0.30237571247122103</v>
      </c>
      <c r="AS141" s="278">
        <v>0.194013997917518</v>
      </c>
      <c r="AT141" s="278">
        <v>7.8252786518508102E-2</v>
      </c>
      <c r="AU141" s="278">
        <v>5.9385074445842199E-2</v>
      </c>
      <c r="AV141" s="278">
        <v>9.2550281485329696E-4</v>
      </c>
      <c r="AW141" s="278">
        <v>3.8454714904716498</v>
      </c>
      <c r="AX141" s="278">
        <v>-1.0225766148344599E-2</v>
      </c>
      <c r="AY141" s="273"/>
      <c r="AZ141" s="273"/>
      <c r="BA141" s="273"/>
      <c r="BB141" s="273"/>
      <c r="BC141" s="273"/>
      <c r="BD141" s="273"/>
      <c r="BE141" s="273"/>
      <c r="BF141" s="273"/>
      <c r="BG141" s="273"/>
      <c r="BH141" s="273"/>
      <c r="BI141" s="273"/>
      <c r="BJ141" s="273"/>
      <c r="BK141" s="273"/>
      <c r="BL141" s="273"/>
      <c r="BM141" s="273"/>
      <c r="BN141" s="273"/>
      <c r="BO141" s="273"/>
      <c r="BP141" s="273"/>
      <c r="BQ141" s="273"/>
      <c r="BR141" s="273"/>
      <c r="BS141" s="273"/>
      <c r="BT141" s="273"/>
      <c r="BU141" s="273"/>
      <c r="BV141" s="273"/>
      <c r="BW141" s="273"/>
      <c r="BX141" s="273"/>
      <c r="BY141" s="273"/>
      <c r="BZ141" s="273"/>
    </row>
    <row r="142" spans="1:78">
      <c r="A142" s="290" t="s">
        <v>421</v>
      </c>
      <c r="B142" s="294">
        <v>1432.05</v>
      </c>
      <c r="C142" s="294">
        <v>2669.97</v>
      </c>
      <c r="D142" s="294">
        <v>547.1</v>
      </c>
      <c r="E142" s="295">
        <v>62.22</v>
      </c>
      <c r="F142" s="294">
        <v>160</v>
      </c>
      <c r="G142" s="295">
        <v>57.88</v>
      </c>
      <c r="H142" s="275"/>
      <c r="I142" s="275"/>
      <c r="J142" s="282">
        <v>154.69999999999999</v>
      </c>
      <c r="K142" s="282">
        <v>152.1</v>
      </c>
      <c r="L142" s="282">
        <v>134.85</v>
      </c>
      <c r="M142" s="284">
        <v>4.0310629395013703E-2</v>
      </c>
      <c r="N142" s="284">
        <v>-1.18395535093044E-2</v>
      </c>
      <c r="O142" s="284">
        <v>1.7577910425898801E-3</v>
      </c>
      <c r="P142" s="284">
        <v>1.3190034196385101E-2</v>
      </c>
      <c r="Q142" s="284">
        <v>4.7394605917779699E-2</v>
      </c>
      <c r="R142" s="284">
        <v>3.4566194262008998E-4</v>
      </c>
      <c r="S142" s="284"/>
      <c r="T142" s="284"/>
      <c r="U142" s="284">
        <v>1.7027151403589302E-2</v>
      </c>
      <c r="V142" s="284">
        <v>5.3539559785842298E-3</v>
      </c>
      <c r="W142" s="284">
        <v>6.0429722470904902E-3</v>
      </c>
      <c r="X142" s="274" t="s">
        <v>210</v>
      </c>
      <c r="Y142" s="278">
        <v>1.0009762289697699</v>
      </c>
      <c r="Z142" s="278">
        <v>0.84869555794709395</v>
      </c>
      <c r="AA142" s="278">
        <v>0.36032067865719403</v>
      </c>
      <c r="AB142" s="278">
        <v>0.39839084641286299</v>
      </c>
      <c r="AC142" s="278">
        <v>0</v>
      </c>
      <c r="AD142" s="278">
        <v>4.4992016438518301E-2</v>
      </c>
      <c r="AE142" s="278">
        <v>0.23111283657734599</v>
      </c>
      <c r="AF142" s="278">
        <v>0.40377450649952301</v>
      </c>
      <c r="AG142" s="278">
        <v>0.28956400323251502</v>
      </c>
      <c r="AH142" s="278">
        <v>0.190735385927394</v>
      </c>
      <c r="AI142" s="278">
        <v>7.6909429809432994E-2</v>
      </c>
      <c r="AJ142" s="278">
        <v>1.04132621076899</v>
      </c>
      <c r="AK142" s="278">
        <v>0.83864738147566997</v>
      </c>
      <c r="AL142" s="278">
        <v>0.36095404711859702</v>
      </c>
      <c r="AM142" s="278">
        <v>0.40364563530057601</v>
      </c>
      <c r="AN142" s="278">
        <v>0</v>
      </c>
      <c r="AO142" s="278">
        <v>4.5007568466322902E-2</v>
      </c>
      <c r="AP142" s="278">
        <v>0.23111283657734599</v>
      </c>
      <c r="AQ142" s="278">
        <v>0.40377450649952301</v>
      </c>
      <c r="AR142" s="278">
        <v>0.29449445335658497</v>
      </c>
      <c r="AS142" s="278">
        <v>0.19175657478720701</v>
      </c>
      <c r="AT142" s="278">
        <v>7.7374191359311006E-2</v>
      </c>
      <c r="AU142" s="278">
        <v>7.89719557581883E-2</v>
      </c>
      <c r="AV142" s="278">
        <v>9.6652418748980099E-4</v>
      </c>
      <c r="AW142" s="278">
        <v>3.88809340571013</v>
      </c>
      <c r="AX142" s="278">
        <v>1.10836643423535E-2</v>
      </c>
      <c r="AY142" s="273"/>
      <c r="AZ142" s="273"/>
      <c r="BA142" s="273"/>
      <c r="BB142" s="273"/>
      <c r="BC142" s="273"/>
      <c r="BD142" s="273"/>
      <c r="BE142" s="273"/>
      <c r="BF142" s="273"/>
      <c r="BG142" s="273"/>
      <c r="BH142" s="273"/>
      <c r="BI142" s="273"/>
      <c r="BJ142" s="273"/>
      <c r="BK142" s="273"/>
      <c r="BL142" s="273"/>
      <c r="BM142" s="273"/>
      <c r="BN142" s="273"/>
      <c r="BO142" s="273"/>
      <c r="BP142" s="273"/>
      <c r="BQ142" s="273"/>
      <c r="BR142" s="273"/>
      <c r="BS142" s="273"/>
      <c r="BT142" s="273"/>
      <c r="BU142" s="273"/>
      <c r="BV142" s="273"/>
      <c r="BW142" s="273"/>
      <c r="BX142" s="273"/>
      <c r="BY142" s="273"/>
      <c r="BZ142" s="273"/>
    </row>
    <row r="143" spans="1:78">
      <c r="A143" s="290" t="s">
        <v>422</v>
      </c>
      <c r="B143" s="294">
        <v>1434.74</v>
      </c>
      <c r="C143" s="294">
        <v>2775</v>
      </c>
      <c r="D143" s="294">
        <v>551.83000000000004</v>
      </c>
      <c r="E143" s="295">
        <v>63.24</v>
      </c>
      <c r="F143" s="294">
        <v>162.03</v>
      </c>
      <c r="G143" s="295">
        <v>58.68</v>
      </c>
      <c r="H143" s="275"/>
      <c r="I143" s="275"/>
      <c r="J143" s="282">
        <v>157.22999999999999</v>
      </c>
      <c r="K143" s="282">
        <v>155.29</v>
      </c>
      <c r="L143" s="282">
        <v>135.62</v>
      </c>
      <c r="M143" s="284">
        <v>1.8784260326105699E-3</v>
      </c>
      <c r="N143" s="284">
        <v>3.9337520646299598E-2</v>
      </c>
      <c r="O143" s="284">
        <v>8.6455858161214004E-3</v>
      </c>
      <c r="P143" s="284">
        <v>1.63934426229508E-2</v>
      </c>
      <c r="Q143" s="284">
        <v>1.2687500000000001E-2</v>
      </c>
      <c r="R143" s="284">
        <v>1.3821700069108499E-2</v>
      </c>
      <c r="S143" s="284"/>
      <c r="T143" s="284"/>
      <c r="U143" s="284">
        <v>1.6354234001292801E-2</v>
      </c>
      <c r="V143" s="284">
        <v>2.09730440499671E-2</v>
      </c>
      <c r="W143" s="284">
        <v>5.7100482017056198E-3</v>
      </c>
      <c r="X143" s="274" t="s">
        <v>210</v>
      </c>
      <c r="Y143" s="278">
        <v>1.01207071350635</v>
      </c>
      <c r="Z143" s="278">
        <v>0.85810221464022596</v>
      </c>
      <c r="AA143" s="278">
        <v>0.36431435211503899</v>
      </c>
      <c r="AB143" s="278">
        <v>0.402806476831569</v>
      </c>
      <c r="AC143" s="278">
        <v>0</v>
      </c>
      <c r="AD143" s="278">
        <v>4.5490692846808498E-2</v>
      </c>
      <c r="AE143" s="278">
        <v>0.23367441368317901</v>
      </c>
      <c r="AF143" s="278">
        <v>0.40824980759956397</v>
      </c>
      <c r="AG143" s="278">
        <v>0.29277343344997298</v>
      </c>
      <c r="AH143" s="278">
        <v>0.19284943292322199</v>
      </c>
      <c r="AI143" s="278">
        <v>7.7761868114202604E-2</v>
      </c>
      <c r="AJ143" s="278">
        <v>1.0139718134814399</v>
      </c>
      <c r="AK143" s="278">
        <v>0.89185782822527104</v>
      </c>
      <c r="AL143" s="278">
        <v>0.367464063110294</v>
      </c>
      <c r="AM143" s="278">
        <v>0.40940986169766103</v>
      </c>
      <c r="AN143" s="278">
        <v>0</v>
      </c>
      <c r="AO143" s="278">
        <v>4.6119451559273002E-2</v>
      </c>
      <c r="AP143" s="278">
        <v>0.23367441368317901</v>
      </c>
      <c r="AQ143" s="278">
        <v>0.40824980759956397</v>
      </c>
      <c r="AR143" s="278">
        <v>0.29756151868997599</v>
      </c>
      <c r="AS143" s="278">
        <v>0.19689407257493199</v>
      </c>
      <c r="AT143" s="278">
        <v>7.8205892129389401E-2</v>
      </c>
      <c r="AU143" s="278">
        <v>6.3631351276523695E-2</v>
      </c>
      <c r="AV143" s="278">
        <v>9.3669705933333502E-4</v>
      </c>
      <c r="AW143" s="278">
        <v>3.9434087227509802</v>
      </c>
      <c r="AX143" s="278">
        <v>1.42268488096537E-2</v>
      </c>
      <c r="AY143" s="273"/>
      <c r="AZ143" s="273"/>
      <c r="BA143" s="273"/>
      <c r="BB143" s="273"/>
      <c r="BC143" s="273"/>
      <c r="BD143" s="273"/>
      <c r="BE143" s="273"/>
      <c r="BF143" s="273"/>
      <c r="BG143" s="273"/>
      <c r="BH143" s="273"/>
      <c r="BI143" s="273"/>
      <c r="BJ143" s="273"/>
      <c r="BK143" s="273"/>
      <c r="BL143" s="273"/>
      <c r="BM143" s="273"/>
      <c r="BN143" s="273"/>
      <c r="BO143" s="273"/>
      <c r="BP143" s="273"/>
      <c r="BQ143" s="273"/>
      <c r="BR143" s="273"/>
      <c r="BS143" s="273"/>
      <c r="BT143" s="273"/>
      <c r="BU143" s="273"/>
      <c r="BV143" s="273"/>
      <c r="BW143" s="273"/>
      <c r="BX143" s="273"/>
      <c r="BY143" s="273"/>
      <c r="BZ143" s="273"/>
    </row>
    <row r="144" spans="1:78">
      <c r="A144" s="290" t="s">
        <v>423</v>
      </c>
      <c r="B144" s="294">
        <v>1487.73</v>
      </c>
      <c r="C144" s="294">
        <v>2788.52</v>
      </c>
      <c r="D144" s="294">
        <v>535.9</v>
      </c>
      <c r="E144" s="295">
        <v>64.67</v>
      </c>
      <c r="F144" s="294">
        <v>166.85</v>
      </c>
      <c r="G144" s="295">
        <v>61.05</v>
      </c>
      <c r="H144" s="275"/>
      <c r="I144" s="275"/>
      <c r="J144" s="282">
        <v>160.4</v>
      </c>
      <c r="K144" s="282">
        <v>158.55000000000001</v>
      </c>
      <c r="L144" s="282">
        <v>136.41999999999999</v>
      </c>
      <c r="M144" s="284">
        <v>3.6933521056079902E-2</v>
      </c>
      <c r="N144" s="284">
        <v>4.8720720720720799E-3</v>
      </c>
      <c r="O144" s="284">
        <v>-2.8867586031930199E-2</v>
      </c>
      <c r="P144" s="284">
        <v>2.2612270714737599E-2</v>
      </c>
      <c r="Q144" s="284">
        <v>2.9747577609084801E-2</v>
      </c>
      <c r="R144" s="284">
        <v>4.03885480572597E-2</v>
      </c>
      <c r="S144" s="284"/>
      <c r="T144" s="284"/>
      <c r="U144" s="284">
        <v>2.01615467786047E-2</v>
      </c>
      <c r="V144" s="284">
        <v>2.0992980874493101E-2</v>
      </c>
      <c r="W144" s="284">
        <v>5.8988349800912498E-3</v>
      </c>
      <c r="X144" s="274" t="s">
        <v>210</v>
      </c>
      <c r="Y144" s="278">
        <v>1.02646929053208</v>
      </c>
      <c r="Z144" s="278">
        <v>0.87031030511114105</v>
      </c>
      <c r="AA144" s="278">
        <v>0.36949739732176701</v>
      </c>
      <c r="AB144" s="278">
        <v>0.408537143677001</v>
      </c>
      <c r="AC144" s="278">
        <v>0</v>
      </c>
      <c r="AD144" s="278">
        <v>4.6137882056186401E-2</v>
      </c>
      <c r="AE144" s="278">
        <v>0.23699886423733399</v>
      </c>
      <c r="AF144" s="278">
        <v>0.41405791588885299</v>
      </c>
      <c r="AG144" s="278">
        <v>0.29693867682314901</v>
      </c>
      <c r="AH144" s="278">
        <v>0.195593072648449</v>
      </c>
      <c r="AI144" s="278">
        <v>7.8868174455019605E-2</v>
      </c>
      <c r="AJ144" s="278">
        <v>1.06438041568737</v>
      </c>
      <c r="AK144" s="278">
        <v>0.87455051964271002</v>
      </c>
      <c r="AL144" s="278">
        <v>0.35883089941600599</v>
      </c>
      <c r="AM144" s="278">
        <v>0.41777509616685099</v>
      </c>
      <c r="AN144" s="278">
        <v>0</v>
      </c>
      <c r="AO144" s="278">
        <v>4.8001324122872897E-2</v>
      </c>
      <c r="AP144" s="278">
        <v>0.23699886423733399</v>
      </c>
      <c r="AQ144" s="278">
        <v>0.41405791588885299</v>
      </c>
      <c r="AR144" s="278">
        <v>0.30292541984629601</v>
      </c>
      <c r="AS144" s="278">
        <v>0.19969915428174101</v>
      </c>
      <c r="AT144" s="278">
        <v>7.9333404801310806E-2</v>
      </c>
      <c r="AU144" s="278">
        <v>4.8688165856199998E-2</v>
      </c>
      <c r="AV144" s="278">
        <v>9.1040215919069604E-4</v>
      </c>
      <c r="AW144" s="278">
        <v>3.9965530140913401</v>
      </c>
      <c r="AX144" s="278">
        <v>1.34767393077344E-2</v>
      </c>
      <c r="AY144" s="273"/>
      <c r="AZ144" s="273"/>
      <c r="BA144" s="273"/>
      <c r="BB144" s="273"/>
      <c r="BC144" s="273"/>
      <c r="BD144" s="273"/>
      <c r="BE144" s="273"/>
      <c r="BF144" s="273"/>
      <c r="BG144" s="273"/>
      <c r="BH144" s="273"/>
      <c r="BI144" s="273"/>
      <c r="BJ144" s="273"/>
      <c r="BK144" s="273"/>
      <c r="BL144" s="273"/>
      <c r="BM144" s="273"/>
      <c r="BN144" s="273"/>
      <c r="BO144" s="273"/>
      <c r="BP144" s="273"/>
      <c r="BQ144" s="273"/>
      <c r="BR144" s="273"/>
      <c r="BS144" s="273"/>
      <c r="BT144" s="273"/>
      <c r="BU144" s="273"/>
      <c r="BV144" s="273"/>
      <c r="BW144" s="273"/>
      <c r="BX144" s="273"/>
      <c r="BY144" s="273"/>
      <c r="BZ144" s="273"/>
    </row>
    <row r="145" spans="1:78">
      <c r="A145" s="290" t="s">
        <v>424</v>
      </c>
      <c r="B145" s="294">
        <v>1509.18</v>
      </c>
      <c r="C145" s="294">
        <v>2867.9</v>
      </c>
      <c r="D145" s="294">
        <v>530.55999999999995</v>
      </c>
      <c r="E145" s="295">
        <v>65.53</v>
      </c>
      <c r="F145" s="294">
        <v>174.33</v>
      </c>
      <c r="G145" s="295">
        <v>59.47</v>
      </c>
      <c r="H145" s="275"/>
      <c r="I145" s="275"/>
      <c r="J145" s="282">
        <v>162.21</v>
      </c>
      <c r="K145" s="282">
        <v>161.69</v>
      </c>
      <c r="L145" s="282">
        <v>137.18</v>
      </c>
      <c r="M145" s="284">
        <v>1.44179387388841E-2</v>
      </c>
      <c r="N145" s="284">
        <v>2.84667135254544E-2</v>
      </c>
      <c r="O145" s="284">
        <v>-9.9645456241836995E-3</v>
      </c>
      <c r="P145" s="284">
        <v>1.32982835936293E-2</v>
      </c>
      <c r="Q145" s="284">
        <v>4.4830686245130397E-2</v>
      </c>
      <c r="R145" s="284">
        <v>-2.58804258804258E-2</v>
      </c>
      <c r="S145" s="284"/>
      <c r="T145" s="284"/>
      <c r="U145" s="284">
        <v>1.1284289276807901E-2</v>
      </c>
      <c r="V145" s="284">
        <v>1.9804478082623599E-2</v>
      </c>
      <c r="W145" s="284">
        <v>5.5710306406686599E-3</v>
      </c>
      <c r="X145" s="274" t="s">
        <v>210</v>
      </c>
      <c r="Y145" s="278">
        <v>1.04030274956798</v>
      </c>
      <c r="Z145" s="278">
        <v>0.88203925020995899</v>
      </c>
      <c r="AA145" s="278">
        <v>0.37447701742035899</v>
      </c>
      <c r="AB145" s="278">
        <v>0.41404289225986302</v>
      </c>
      <c r="AC145" s="278">
        <v>0</v>
      </c>
      <c r="AD145" s="278">
        <v>4.67596702648687E-2</v>
      </c>
      <c r="AE145" s="278">
        <v>0.24019283614688999</v>
      </c>
      <c r="AF145" s="278">
        <v>0.41963806647959101</v>
      </c>
      <c r="AG145" s="278">
        <v>0.300940441961078</v>
      </c>
      <c r="AH145" s="278">
        <v>0.19822902949893001</v>
      </c>
      <c r="AI145" s="278">
        <v>7.9931060281826796E-2</v>
      </c>
      <c r="AJ145" s="278">
        <v>1.0553017708811401</v>
      </c>
      <c r="AK145" s="278">
        <v>0.90714800886389202</v>
      </c>
      <c r="AL145" s="278">
        <v>0.370745524095065</v>
      </c>
      <c r="AM145" s="278">
        <v>0.41954895206106102</v>
      </c>
      <c r="AN145" s="278">
        <v>0</v>
      </c>
      <c r="AO145" s="278">
        <v>4.5549510084385597E-2</v>
      </c>
      <c r="AP145" s="278">
        <v>0.24019283614688999</v>
      </c>
      <c r="AQ145" s="278">
        <v>0.41963806647959101</v>
      </c>
      <c r="AR145" s="278">
        <v>0.30433634096325701</v>
      </c>
      <c r="AS145" s="278">
        <v>0.202154851968982</v>
      </c>
      <c r="AT145" s="278">
        <v>8.0376358667798006E-2</v>
      </c>
      <c r="AU145" s="278">
        <v>6.50132531048217E-2</v>
      </c>
      <c r="AV145" s="278">
        <v>9.6184373558032201E-4</v>
      </c>
      <c r="AW145" s="278">
        <v>4.0449922202120598</v>
      </c>
      <c r="AX145" s="278">
        <v>1.21202461095675E-2</v>
      </c>
      <c r="AY145" s="273"/>
      <c r="AZ145" s="273"/>
      <c r="BA145" s="273"/>
      <c r="BB145" s="273"/>
      <c r="BC145" s="273"/>
      <c r="BD145" s="273"/>
      <c r="BE145" s="273"/>
      <c r="BF145" s="273"/>
      <c r="BG145" s="273"/>
      <c r="BH145" s="273"/>
      <c r="BI145" s="273"/>
      <c r="BJ145" s="273"/>
      <c r="BK145" s="273"/>
      <c r="BL145" s="273"/>
      <c r="BM145" s="273"/>
      <c r="BN145" s="273"/>
      <c r="BO145" s="273"/>
      <c r="BP145" s="273"/>
      <c r="BQ145" s="273"/>
      <c r="BR145" s="273"/>
      <c r="BS145" s="273"/>
      <c r="BT145" s="273"/>
      <c r="BU145" s="273"/>
      <c r="BV145" s="273"/>
      <c r="BW145" s="273"/>
      <c r="BX145" s="273"/>
      <c r="BY145" s="273"/>
      <c r="BZ145" s="273"/>
    </row>
    <row r="146" spans="1:78">
      <c r="A146" s="290" t="s">
        <v>425</v>
      </c>
      <c r="B146" s="294">
        <v>1544.54</v>
      </c>
      <c r="C146" s="294">
        <v>2894.25</v>
      </c>
      <c r="D146" s="294">
        <v>546.52</v>
      </c>
      <c r="E146" s="295">
        <v>72.22</v>
      </c>
      <c r="F146" s="294">
        <v>175.77</v>
      </c>
      <c r="G146" s="295">
        <v>63.78</v>
      </c>
      <c r="H146" s="275"/>
      <c r="I146" s="275"/>
      <c r="J146" s="282">
        <v>162.5</v>
      </c>
      <c r="K146" s="282">
        <v>161.1</v>
      </c>
      <c r="L146" s="282">
        <v>137.97</v>
      </c>
      <c r="M146" s="284">
        <v>2.34299420877562E-2</v>
      </c>
      <c r="N146" s="284">
        <v>9.1879075281564599E-3</v>
      </c>
      <c r="O146" s="284">
        <v>3.00814234016888E-2</v>
      </c>
      <c r="P146" s="284">
        <v>0.102090645505875</v>
      </c>
      <c r="Q146" s="284">
        <v>8.2601961796593404E-3</v>
      </c>
      <c r="R146" s="284">
        <v>7.2473516058516999E-2</v>
      </c>
      <c r="S146" s="284"/>
      <c r="T146" s="284"/>
      <c r="U146" s="284">
        <v>1.78780593058381E-3</v>
      </c>
      <c r="V146" s="284">
        <v>-3.6489578823675202E-3</v>
      </c>
      <c r="W146" s="284">
        <v>5.7588569762354602E-3</v>
      </c>
      <c r="X146" s="274" t="s">
        <v>210</v>
      </c>
      <c r="Y146" s="278">
        <v>1.0529114749212001</v>
      </c>
      <c r="Z146" s="278">
        <v>0.89272978300080197</v>
      </c>
      <c r="AA146" s="278">
        <v>0.37901577103387002</v>
      </c>
      <c r="AB146" s="278">
        <v>0.41906119401396902</v>
      </c>
      <c r="AC146" s="278">
        <v>0</v>
      </c>
      <c r="AD146" s="278">
        <v>4.7326408976481098E-2</v>
      </c>
      <c r="AE146" s="278">
        <v>0.24310403243474499</v>
      </c>
      <c r="AF146" s="278">
        <v>0.42472418312226601</v>
      </c>
      <c r="AG146" s="278">
        <v>0.30458791418196801</v>
      </c>
      <c r="AH146" s="278">
        <v>0.20063161412251801</v>
      </c>
      <c r="AI146" s="278">
        <v>8.0899844404241195E-2</v>
      </c>
      <c r="AJ146" s="278">
        <v>1.07758112980214</v>
      </c>
      <c r="AK146" s="278">
        <v>0.90093210169464399</v>
      </c>
      <c r="AL146" s="278">
        <v>0.39041710491825699</v>
      </c>
      <c r="AM146" s="278">
        <v>0.46184342181731802</v>
      </c>
      <c r="AN146" s="278">
        <v>0</v>
      </c>
      <c r="AO146" s="278">
        <v>5.0756320237430097E-2</v>
      </c>
      <c r="AP146" s="278">
        <v>0.24310403243474499</v>
      </c>
      <c r="AQ146" s="278">
        <v>0.42472418312226601</v>
      </c>
      <c r="AR146" s="278">
        <v>0.30513245826132701</v>
      </c>
      <c r="AS146" s="278">
        <v>0.19989951781271401</v>
      </c>
      <c r="AT146" s="278">
        <v>8.1365735037564904E-2</v>
      </c>
      <c r="AU146" s="278">
        <v>3.7639035433171097E-2</v>
      </c>
      <c r="AV146" s="278">
        <v>9.0309603262533997E-4</v>
      </c>
      <c r="AW146" s="278">
        <v>4.1357560051384104</v>
      </c>
      <c r="AX146" s="278">
        <v>2.2438556117071001E-2</v>
      </c>
      <c r="AY146" s="273"/>
      <c r="AZ146" s="273"/>
      <c r="BA146" s="273"/>
      <c r="BB146" s="273"/>
      <c r="BC146" s="273"/>
      <c r="BD146" s="273"/>
      <c r="BE146" s="273"/>
      <c r="BF146" s="273"/>
      <c r="BG146" s="273"/>
      <c r="BH146" s="273"/>
      <c r="BI146" s="273"/>
      <c r="BJ146" s="273"/>
      <c r="BK146" s="273"/>
      <c r="BL146" s="273"/>
      <c r="BM146" s="273"/>
      <c r="BN146" s="273"/>
      <c r="BO146" s="273"/>
      <c r="BP146" s="273"/>
      <c r="BQ146" s="273"/>
      <c r="BR146" s="273"/>
      <c r="BS146" s="273"/>
      <c r="BT146" s="273"/>
      <c r="BU146" s="273"/>
      <c r="BV146" s="273"/>
      <c r="BW146" s="273"/>
      <c r="BX146" s="273"/>
      <c r="BY146" s="273"/>
      <c r="BZ146" s="273"/>
    </row>
    <row r="147" spans="1:78">
      <c r="A147" s="290" t="s">
        <v>426</v>
      </c>
      <c r="B147" s="294">
        <v>1545.35</v>
      </c>
      <c r="C147" s="294">
        <v>3052.62</v>
      </c>
      <c r="D147" s="294">
        <v>608.29999999999995</v>
      </c>
      <c r="E147" s="295">
        <v>75.42</v>
      </c>
      <c r="F147" s="294">
        <v>171.69</v>
      </c>
      <c r="G147" s="295">
        <v>61.22</v>
      </c>
      <c r="H147" s="275"/>
      <c r="I147" s="275"/>
      <c r="J147" s="282">
        <v>163.55000000000001</v>
      </c>
      <c r="K147" s="282">
        <v>162.31</v>
      </c>
      <c r="L147" s="282">
        <v>138.68</v>
      </c>
      <c r="M147" s="284">
        <v>5.2442798503116205E-4</v>
      </c>
      <c r="N147" s="284">
        <v>5.4718839077481103E-2</v>
      </c>
      <c r="O147" s="284">
        <v>0.113042523603894</v>
      </c>
      <c r="P147" s="284">
        <v>4.4309055663251301E-2</v>
      </c>
      <c r="Q147" s="284">
        <v>-2.3212152244410401E-2</v>
      </c>
      <c r="R147" s="284">
        <v>-4.0137974286610298E-2</v>
      </c>
      <c r="S147" s="284"/>
      <c r="T147" s="284"/>
      <c r="U147" s="284">
        <v>6.4615384615385203E-3</v>
      </c>
      <c r="V147" s="284">
        <v>7.5108628181255197E-3</v>
      </c>
      <c r="W147" s="284">
        <v>5.14604624193682E-3</v>
      </c>
      <c r="X147" s="274" t="s">
        <v>210</v>
      </c>
      <c r="Y147" s="278">
        <v>1.0765372881375299</v>
      </c>
      <c r="Z147" s="278">
        <v>0.91276135033404604</v>
      </c>
      <c r="AA147" s="278">
        <v>0.38752033768146898</v>
      </c>
      <c r="AB147" s="278">
        <v>0.42846432213233898</v>
      </c>
      <c r="AC147" s="278">
        <v>0</v>
      </c>
      <c r="AD147" s="278">
        <v>4.83883452601193E-2</v>
      </c>
      <c r="AE147" s="278">
        <v>0.248558935908818</v>
      </c>
      <c r="AF147" s="278">
        <v>0.43425438053953302</v>
      </c>
      <c r="AG147" s="278">
        <v>0.31142242718692198</v>
      </c>
      <c r="AH147" s="278">
        <v>0.20513349785486501</v>
      </c>
      <c r="AI147" s="278">
        <v>8.2715120102768103E-2</v>
      </c>
      <c r="AJ147" s="278">
        <v>1.0771018544183599</v>
      </c>
      <c r="AK147" s="278">
        <v>0.96270659177911899</v>
      </c>
      <c r="AL147" s="278">
        <v>0.43132661460081501</v>
      </c>
      <c r="AM147" s="278">
        <v>0.44744917163141801</v>
      </c>
      <c r="AN147" s="278">
        <v>0</v>
      </c>
      <c r="AO147" s="278">
        <v>4.6446135102296997E-2</v>
      </c>
      <c r="AP147" s="278">
        <v>0.248558935908818</v>
      </c>
      <c r="AQ147" s="278">
        <v>0.43425438053953302</v>
      </c>
      <c r="AR147" s="278">
        <v>0.31343469517797601</v>
      </c>
      <c r="AS147" s="278">
        <v>0.206674227416655</v>
      </c>
      <c r="AT147" s="278">
        <v>8.3140775935724304E-2</v>
      </c>
      <c r="AU147" s="278">
        <v>7.9375367127380095E-2</v>
      </c>
      <c r="AV147" s="278">
        <v>1.0255896188461301E-3</v>
      </c>
      <c r="AW147" s="278">
        <v>4.2510933825107102</v>
      </c>
      <c r="AX147" s="278">
        <v>2.78878582849196E-2</v>
      </c>
      <c r="AY147" s="273"/>
      <c r="AZ147" s="273"/>
      <c r="BA147" s="273"/>
      <c r="BB147" s="273"/>
      <c r="BC147" s="273"/>
      <c r="BD147" s="273"/>
      <c r="BE147" s="273"/>
      <c r="BF147" s="273"/>
      <c r="BG147" s="273"/>
      <c r="BH147" s="273"/>
      <c r="BI147" s="273"/>
      <c r="BJ147" s="273"/>
      <c r="BK147" s="273"/>
      <c r="BL147" s="273"/>
      <c r="BM147" s="273"/>
      <c r="BN147" s="273"/>
      <c r="BO147" s="273"/>
      <c r="BP147" s="273"/>
      <c r="BQ147" s="273"/>
      <c r="BR147" s="273"/>
      <c r="BS147" s="273"/>
      <c r="BT147" s="273"/>
      <c r="BU147" s="273"/>
      <c r="BV147" s="273"/>
      <c r="BW147" s="273"/>
      <c r="BX147" s="273"/>
      <c r="BY147" s="273"/>
      <c r="BZ147" s="273"/>
    </row>
    <row r="148" spans="1:78">
      <c r="A148" s="290" t="s">
        <v>427</v>
      </c>
      <c r="B148" s="294">
        <v>1562.83</v>
      </c>
      <c r="C148" s="294">
        <v>3032.93</v>
      </c>
      <c r="D148" s="294">
        <v>622.99</v>
      </c>
      <c r="E148" s="295">
        <v>74.900000000000006</v>
      </c>
      <c r="F148" s="294">
        <v>180.79</v>
      </c>
      <c r="G148" s="295">
        <v>62.45</v>
      </c>
      <c r="H148" s="275"/>
      <c r="I148" s="275"/>
      <c r="J148" s="282">
        <v>162.63</v>
      </c>
      <c r="K148" s="282">
        <v>163.11000000000001</v>
      </c>
      <c r="L148" s="282">
        <v>139.27000000000001</v>
      </c>
      <c r="M148" s="284">
        <v>1.1311353415083899E-2</v>
      </c>
      <c r="N148" s="284">
        <v>-6.4501968800571002E-3</v>
      </c>
      <c r="O148" s="284">
        <v>2.4149268453065999E-2</v>
      </c>
      <c r="P148" s="284">
        <v>-6.89472288517634E-3</v>
      </c>
      <c r="Q148" s="284">
        <v>5.30025045139495E-2</v>
      </c>
      <c r="R148" s="284">
        <v>2.0091473374714199E-2</v>
      </c>
      <c r="S148" s="284"/>
      <c r="T148" s="284"/>
      <c r="U148" s="284">
        <v>-5.6251910730664703E-3</v>
      </c>
      <c r="V148" s="284">
        <v>4.9288398743145799E-3</v>
      </c>
      <c r="W148" s="284">
        <v>4.2543986155176797E-3</v>
      </c>
      <c r="X148" s="274" t="s">
        <v>210</v>
      </c>
      <c r="Y148" s="278">
        <v>1.1065596074675399</v>
      </c>
      <c r="Z148" s="278">
        <v>0.93821630952011403</v>
      </c>
      <c r="AA148" s="278">
        <v>0.39832744994125402</v>
      </c>
      <c r="AB148" s="278">
        <v>0.44041327442811001</v>
      </c>
      <c r="AC148" s="278">
        <v>0</v>
      </c>
      <c r="AD148" s="278">
        <v>4.9737792575375299E-2</v>
      </c>
      <c r="AE148" s="278">
        <v>0.25549071228889397</v>
      </c>
      <c r="AF148" s="278">
        <v>0.44636480516362498</v>
      </c>
      <c r="AG148" s="278">
        <v>0.320107331703056</v>
      </c>
      <c r="AH148" s="278">
        <v>0.21085423177253099</v>
      </c>
      <c r="AI148" s="278">
        <v>8.5021867650214203E-2</v>
      </c>
      <c r="AJ148" s="278">
        <v>1.1190762942624599</v>
      </c>
      <c r="AK148" s="278">
        <v>0.93216462960762803</v>
      </c>
      <c r="AL148" s="278">
        <v>0.40794676646210998</v>
      </c>
      <c r="AM148" s="278">
        <v>0.437376746945975</v>
      </c>
      <c r="AN148" s="278">
        <v>0</v>
      </c>
      <c r="AO148" s="278">
        <v>5.07370981106205E-2</v>
      </c>
      <c r="AP148" s="278">
        <v>0.25549071228889397</v>
      </c>
      <c r="AQ148" s="278">
        <v>0.44636480516362498</v>
      </c>
      <c r="AR148" s="278">
        <v>0.31830666679833702</v>
      </c>
      <c r="AS148" s="278">
        <v>0.21189349851775999</v>
      </c>
      <c r="AT148" s="278">
        <v>8.5383584566234003E-2</v>
      </c>
      <c r="AU148" s="278">
        <v>0.12905068824374899</v>
      </c>
      <c r="AV148" s="278">
        <v>1.1728453971115199E-3</v>
      </c>
      <c r="AW148" s="278">
        <v>4.2647408027236402</v>
      </c>
      <c r="AX148" s="278">
        <v>3.2103317864242702E-3</v>
      </c>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row>
    <row r="149" spans="1:78">
      <c r="A149" s="290" t="s">
        <v>428</v>
      </c>
      <c r="B149" s="294">
        <v>1543.29</v>
      </c>
      <c r="C149" s="294">
        <v>2944.25</v>
      </c>
      <c r="D149" s="294">
        <v>600.66999999999996</v>
      </c>
      <c r="E149" s="295">
        <v>73.650000000000006</v>
      </c>
      <c r="F149" s="294">
        <v>173.85</v>
      </c>
      <c r="G149" s="295">
        <v>60.28</v>
      </c>
      <c r="H149" s="275"/>
      <c r="I149" s="275"/>
      <c r="J149" s="282">
        <v>161.88999999999999</v>
      </c>
      <c r="K149" s="282">
        <v>161.83000000000001</v>
      </c>
      <c r="L149" s="282">
        <v>139.97</v>
      </c>
      <c r="M149" s="284">
        <v>-1.2502959374979999E-2</v>
      </c>
      <c r="N149" s="284">
        <v>-2.9239052665244399E-2</v>
      </c>
      <c r="O149" s="284">
        <v>-3.5827220340615501E-2</v>
      </c>
      <c r="P149" s="284">
        <v>-1.6688918558077401E-2</v>
      </c>
      <c r="Q149" s="284">
        <v>-3.8387078931356802E-2</v>
      </c>
      <c r="R149" s="284">
        <v>-3.47477982385909E-2</v>
      </c>
      <c r="S149" s="284"/>
      <c r="T149" s="284"/>
      <c r="U149" s="284">
        <v>-4.5502059890549802E-3</v>
      </c>
      <c r="V149" s="284">
        <v>-7.8474649009870907E-3</v>
      </c>
      <c r="W149" s="284">
        <v>5.02620808501453E-3</v>
      </c>
      <c r="X149" s="274" t="s">
        <v>210</v>
      </c>
      <c r="Y149" s="278">
        <v>1.11011203094896</v>
      </c>
      <c r="Z149" s="278">
        <v>0.94122829516110795</v>
      </c>
      <c r="AA149" s="278">
        <v>0.39960621321520501</v>
      </c>
      <c r="AB149" s="278">
        <v>0.44182714716216898</v>
      </c>
      <c r="AC149" s="278">
        <v>0</v>
      </c>
      <c r="AD149" s="278">
        <v>4.9897467391866603E-2</v>
      </c>
      <c r="AE149" s="278">
        <v>0.25631092224369101</v>
      </c>
      <c r="AF149" s="278">
        <v>0.44779778428598199</v>
      </c>
      <c r="AG149" s="278">
        <v>0.32113498244508998</v>
      </c>
      <c r="AH149" s="278">
        <v>0.211531143815093</v>
      </c>
      <c r="AI149" s="278">
        <v>8.5294816054472797E-2</v>
      </c>
      <c r="AJ149" s="278">
        <v>1.0962323453243299</v>
      </c>
      <c r="AK149" s="278">
        <v>0.91370767146887399</v>
      </c>
      <c r="AL149" s="278">
        <v>0.38528943336486499</v>
      </c>
      <c r="AM149" s="278">
        <v>0.43445352988643199</v>
      </c>
      <c r="AN149" s="278">
        <v>0</v>
      </c>
      <c r="AO149" s="278">
        <v>4.8163640262317398E-2</v>
      </c>
      <c r="AP149" s="278">
        <v>0.25631092224369101</v>
      </c>
      <c r="AQ149" s="278">
        <v>0.44779778428598199</v>
      </c>
      <c r="AR149" s="278">
        <v>0.31967375212467403</v>
      </c>
      <c r="AS149" s="278">
        <v>0.209871160588538</v>
      </c>
      <c r="AT149" s="278">
        <v>8.5723525548535698E-2</v>
      </c>
      <c r="AU149" s="278">
        <v>3.71911409871645E-2</v>
      </c>
      <c r="AV149" s="278">
        <v>9.4592601301264005E-4</v>
      </c>
      <c r="AW149" s="278">
        <v>4.19722376509824</v>
      </c>
      <c r="AX149" s="278">
        <v>-1.5831451604815201E-2</v>
      </c>
      <c r="AY149" s="273"/>
      <c r="AZ149" s="273"/>
      <c r="BA149" s="273"/>
      <c r="BB149" s="273"/>
      <c r="BC149" s="273"/>
      <c r="BD149" s="273"/>
      <c r="BE149" s="273"/>
      <c r="BF149" s="273"/>
      <c r="BG149" s="273"/>
      <c r="BH149" s="273"/>
      <c r="BI149" s="273"/>
      <c r="BJ149" s="273"/>
      <c r="BK149" s="273"/>
      <c r="BL149" s="273"/>
      <c r="BM149" s="273"/>
      <c r="BN149" s="273"/>
      <c r="BO149" s="273"/>
      <c r="BP149" s="273"/>
      <c r="BQ149" s="273"/>
      <c r="BR149" s="273"/>
      <c r="BS149" s="273"/>
      <c r="BT149" s="273"/>
      <c r="BU149" s="273"/>
      <c r="BV149" s="273"/>
      <c r="BW149" s="273"/>
      <c r="BX149" s="273"/>
      <c r="BY149" s="273"/>
      <c r="BZ149" s="273"/>
    </row>
    <row r="150" spans="1:78">
      <c r="A150" s="290" t="s">
        <v>429</v>
      </c>
      <c r="B150" s="294">
        <v>1590.96</v>
      </c>
      <c r="C150" s="294">
        <v>3049.56</v>
      </c>
      <c r="D150" s="294">
        <v>603.41999999999996</v>
      </c>
      <c r="E150" s="295">
        <v>72.11</v>
      </c>
      <c r="F150" s="294">
        <v>180.75</v>
      </c>
      <c r="G150" s="295">
        <v>62.16</v>
      </c>
      <c r="H150" s="275"/>
      <c r="I150" s="275"/>
      <c r="J150" s="282">
        <v>164.39</v>
      </c>
      <c r="K150" s="282">
        <v>164.12</v>
      </c>
      <c r="L150" s="282">
        <v>140.68</v>
      </c>
      <c r="M150" s="284">
        <v>3.08885562661587E-2</v>
      </c>
      <c r="N150" s="284">
        <v>3.5768022416574598E-2</v>
      </c>
      <c r="O150" s="284">
        <v>4.5782209865650198E-3</v>
      </c>
      <c r="P150" s="284">
        <v>-2.0909708078750901E-2</v>
      </c>
      <c r="Q150" s="284">
        <v>3.9689387402933603E-2</v>
      </c>
      <c r="R150" s="284">
        <v>3.1187790311877801E-2</v>
      </c>
      <c r="S150" s="284"/>
      <c r="T150" s="284"/>
      <c r="U150" s="284">
        <v>1.5442584470937199E-2</v>
      </c>
      <c r="V150" s="284">
        <v>1.415065191868E-2</v>
      </c>
      <c r="W150" s="284">
        <v>5.0725155390440903E-3</v>
      </c>
      <c r="X150" s="274" t="s">
        <v>210</v>
      </c>
      <c r="Y150" s="278">
        <v>1.09253734605507</v>
      </c>
      <c r="Z150" s="278">
        <v>0.92632728495718197</v>
      </c>
      <c r="AA150" s="278">
        <v>0.393279866789705</v>
      </c>
      <c r="AB150" s="278">
        <v>0.43483238206417801</v>
      </c>
      <c r="AC150" s="278">
        <v>0</v>
      </c>
      <c r="AD150" s="278">
        <v>4.9107518051649403E-2</v>
      </c>
      <c r="AE150" s="278">
        <v>0.25225314828240403</v>
      </c>
      <c r="AF150" s="278">
        <v>0.44070849533531498</v>
      </c>
      <c r="AG150" s="278">
        <v>0.31605094951189799</v>
      </c>
      <c r="AH150" s="278">
        <v>0.20818229874887301</v>
      </c>
      <c r="AI150" s="278">
        <v>8.3944475301964805E-2</v>
      </c>
      <c r="AJ150" s="278">
        <v>1.12628424734157</v>
      </c>
      <c r="AK150" s="278">
        <v>0.95946018005061495</v>
      </c>
      <c r="AL150" s="278">
        <v>0.39508038892943498</v>
      </c>
      <c r="AM150" s="278">
        <v>0.42574016389202801</v>
      </c>
      <c r="AN150" s="278">
        <v>0</v>
      </c>
      <c r="AO150" s="278">
        <v>5.0639073027381E-2</v>
      </c>
      <c r="AP150" s="278">
        <v>0.25225314828240403</v>
      </c>
      <c r="AQ150" s="278">
        <v>0.44070849533531498</v>
      </c>
      <c r="AR150" s="278">
        <v>0.32093159299685498</v>
      </c>
      <c r="AS150" s="278">
        <v>0.21112821399409901</v>
      </c>
      <c r="AT150" s="278">
        <v>8.4370284957350994E-2</v>
      </c>
      <c r="AU150" s="278">
        <v>4.3865553760451502E-2</v>
      </c>
      <c r="AV150" s="278">
        <v>9.4910863742077702E-4</v>
      </c>
      <c r="AW150" s="278">
        <v>4.2665957888070603</v>
      </c>
      <c r="AX150" s="278">
        <v>1.65280736961597E-2</v>
      </c>
      <c r="AY150" s="273"/>
      <c r="AZ150" s="273"/>
      <c r="BA150" s="273"/>
      <c r="BB150" s="273"/>
      <c r="BC150" s="273"/>
      <c r="BD150" s="273"/>
      <c r="BE150" s="273"/>
      <c r="BF150" s="273"/>
      <c r="BG150" s="273"/>
      <c r="BH150" s="273"/>
      <c r="BI150" s="273"/>
      <c r="BJ150" s="273"/>
      <c r="BK150" s="273"/>
      <c r="BL150" s="273"/>
      <c r="BM150" s="273"/>
      <c r="BN150" s="273"/>
      <c r="BO150" s="273"/>
      <c r="BP150" s="273"/>
      <c r="BQ150" s="273"/>
      <c r="BR150" s="273"/>
      <c r="BS150" s="273"/>
      <c r="BT150" s="273"/>
      <c r="BU150" s="273"/>
      <c r="BV150" s="273"/>
      <c r="BW150" s="273"/>
      <c r="BX150" s="273"/>
      <c r="BY150" s="273"/>
      <c r="BZ150" s="273"/>
    </row>
    <row r="151" spans="1:78">
      <c r="A151" s="290" t="s">
        <v>430</v>
      </c>
      <c r="B151" s="294">
        <v>1664.76</v>
      </c>
      <c r="C151" s="294">
        <v>3325.13</v>
      </c>
      <c r="D151" s="294">
        <v>637.33000000000004</v>
      </c>
      <c r="E151" s="295">
        <v>75.790000000000006</v>
      </c>
      <c r="F151" s="294">
        <v>189.16</v>
      </c>
      <c r="G151" s="295">
        <v>59.11</v>
      </c>
      <c r="H151" s="275"/>
      <c r="I151" s="275"/>
      <c r="J151" s="282">
        <v>168.36</v>
      </c>
      <c r="K151" s="282">
        <v>165.57</v>
      </c>
      <c r="L151" s="282">
        <v>141.46</v>
      </c>
      <c r="M151" s="284">
        <v>4.6387087041785999E-2</v>
      </c>
      <c r="N151" s="284">
        <v>9.0363855769356904E-2</v>
      </c>
      <c r="O151" s="284">
        <v>5.6196347485996598E-2</v>
      </c>
      <c r="P151" s="284">
        <v>5.1033143808071099E-2</v>
      </c>
      <c r="Q151" s="284">
        <v>4.6528354080221303E-2</v>
      </c>
      <c r="R151" s="284">
        <v>-4.9066924066923999E-2</v>
      </c>
      <c r="S151" s="284"/>
      <c r="T151" s="284"/>
      <c r="U151" s="284">
        <v>2.4149887462741298E-2</v>
      </c>
      <c r="V151" s="284">
        <v>8.8349987813793902E-3</v>
      </c>
      <c r="W151" s="284">
        <v>5.5444981518340004E-3</v>
      </c>
      <c r="X151" s="274" t="s">
        <v>210</v>
      </c>
      <c r="Y151" s="278">
        <v>1.1105948838264801</v>
      </c>
      <c r="Z151" s="278">
        <v>0.94163769058971802</v>
      </c>
      <c r="AA151" s="278">
        <v>0.39978002541122099</v>
      </c>
      <c r="AB151" s="278">
        <v>0.44201932372041097</v>
      </c>
      <c r="AC151" s="278">
        <v>0</v>
      </c>
      <c r="AD151" s="278">
        <v>4.9919170729042603E-2</v>
      </c>
      <c r="AE151" s="278">
        <v>0.256422406907304</v>
      </c>
      <c r="AF151" s="278">
        <v>0.44799255782474101</v>
      </c>
      <c r="AG151" s="278">
        <v>0.32127466289717199</v>
      </c>
      <c r="AH151" s="278">
        <v>0.21162315112482999</v>
      </c>
      <c r="AI151" s="278">
        <v>8.5331915776141201E-2</v>
      </c>
      <c r="AJ151" s="278">
        <v>1.1621121453707</v>
      </c>
      <c r="AK151" s="278">
        <v>1.0267277030491599</v>
      </c>
      <c r="AL151" s="278">
        <v>0.42224620263719098</v>
      </c>
      <c r="AM151" s="278">
        <v>0.46457695943378102</v>
      </c>
      <c r="AN151" s="278">
        <v>0</v>
      </c>
      <c r="AO151" s="278">
        <v>4.7469790569396798E-2</v>
      </c>
      <c r="AP151" s="278">
        <v>0.256422406907304</v>
      </c>
      <c r="AQ151" s="278">
        <v>0.44799255782474101</v>
      </c>
      <c r="AR151" s="278">
        <v>0.32903340985076801</v>
      </c>
      <c r="AS151" s="278">
        <v>0.21349284140713001</v>
      </c>
      <c r="AT151" s="278">
        <v>8.5805038425454394E-2</v>
      </c>
      <c r="AU151" s="278">
        <v>6.8463510548665799E-2</v>
      </c>
      <c r="AV151" s="278">
        <v>1.0244779341330799E-3</v>
      </c>
      <c r="AW151" s="278">
        <v>4.45587905547562</v>
      </c>
      <c r="AX151" s="278">
        <v>4.4364002600182598E-2</v>
      </c>
      <c r="AY151" s="273"/>
      <c r="AZ151" s="273"/>
      <c r="BA151" s="273"/>
      <c r="BB151" s="273"/>
      <c r="BC151" s="273"/>
      <c r="BD151" s="273"/>
      <c r="BE151" s="273"/>
      <c r="BF151" s="273"/>
      <c r="BG151" s="273"/>
      <c r="BH151" s="273"/>
      <c r="BI151" s="273"/>
      <c r="BJ151" s="273"/>
      <c r="BK151" s="273"/>
      <c r="BL151" s="273"/>
      <c r="BM151" s="273"/>
      <c r="BN151" s="273"/>
      <c r="BO151" s="273"/>
      <c r="BP151" s="273"/>
      <c r="BQ151" s="273"/>
      <c r="BR151" s="273"/>
      <c r="BS151" s="273"/>
      <c r="BT151" s="273"/>
      <c r="BU151" s="273"/>
      <c r="BV151" s="273"/>
      <c r="BW151" s="273"/>
      <c r="BX151" s="273"/>
      <c r="BY151" s="273"/>
      <c r="BZ151" s="273"/>
    </row>
    <row r="152" spans="1:78">
      <c r="A152" s="290" t="s">
        <v>431</v>
      </c>
      <c r="B152" s="294">
        <v>1748.29</v>
      </c>
      <c r="C152" s="294">
        <v>3547.91</v>
      </c>
      <c r="D152" s="294">
        <v>682.28</v>
      </c>
      <c r="E152" s="295">
        <v>80.099999999999994</v>
      </c>
      <c r="F152" s="294">
        <v>201.02</v>
      </c>
      <c r="G152" s="295">
        <v>61.48</v>
      </c>
      <c r="H152" s="275"/>
      <c r="I152" s="275"/>
      <c r="J152" s="282">
        <v>171.84</v>
      </c>
      <c r="K152" s="282">
        <v>167.96</v>
      </c>
      <c r="L152" s="282">
        <v>142.11000000000001</v>
      </c>
      <c r="M152" s="284">
        <v>5.01754006583532E-2</v>
      </c>
      <c r="N152" s="284">
        <v>6.6998884254149293E-2</v>
      </c>
      <c r="O152" s="284">
        <v>7.0528611551315498E-2</v>
      </c>
      <c r="P152" s="284">
        <v>5.6867660641245502E-2</v>
      </c>
      <c r="Q152" s="284">
        <v>6.26982448720661E-2</v>
      </c>
      <c r="R152" s="284">
        <v>4.0094738622906502E-2</v>
      </c>
      <c r="S152" s="284"/>
      <c r="T152" s="284"/>
      <c r="U152" s="284">
        <v>2.0669992872416099E-2</v>
      </c>
      <c r="V152" s="284">
        <v>1.44349821827627E-2</v>
      </c>
      <c r="W152" s="284">
        <v>4.5949384985155602E-3</v>
      </c>
      <c r="X152" s="274" t="s">
        <v>210</v>
      </c>
      <c r="Y152" s="278">
        <v>1.1598653181403</v>
      </c>
      <c r="Z152" s="278">
        <v>0.98341250754346998</v>
      </c>
      <c r="AA152" s="278">
        <v>0.41751586749806602</v>
      </c>
      <c r="AB152" s="278">
        <v>0.461629070147275</v>
      </c>
      <c r="AC152" s="278">
        <v>0</v>
      </c>
      <c r="AD152" s="278">
        <v>5.2133784949064801E-2</v>
      </c>
      <c r="AE152" s="278">
        <v>0.26779833123408497</v>
      </c>
      <c r="AF152" s="278">
        <v>0.46786730082493999</v>
      </c>
      <c r="AG152" s="278">
        <v>0.33552769287731399</v>
      </c>
      <c r="AH152" s="278">
        <v>0.22101160115159099</v>
      </c>
      <c r="AI152" s="278">
        <v>8.9117581109512498E-2</v>
      </c>
      <c r="AJ152" s="278">
        <v>1.2180620251877201</v>
      </c>
      <c r="AK152" s="278">
        <v>1.04930004831046</v>
      </c>
      <c r="AL152" s="278">
        <v>0.44696268193334698</v>
      </c>
      <c r="AM152" s="278">
        <v>0.487880835450543</v>
      </c>
      <c r="AN152" s="278">
        <v>0</v>
      </c>
      <c r="AO152" s="278">
        <v>5.4224075430020301E-2</v>
      </c>
      <c r="AP152" s="278">
        <v>0.26779833123408497</v>
      </c>
      <c r="AQ152" s="278">
        <v>0.46786730082493999</v>
      </c>
      <c r="AR152" s="278">
        <v>0.34246304789758703</v>
      </c>
      <c r="AS152" s="278">
        <v>0.224201899676398</v>
      </c>
      <c r="AT152" s="278">
        <v>8.9527070913847095E-2</v>
      </c>
      <c r="AU152" s="278">
        <v>0.106480494323426</v>
      </c>
      <c r="AV152" s="278">
        <v>1.1573770469036899E-3</v>
      </c>
      <c r="AW152" s="278">
        <v>4.6482873168589496</v>
      </c>
      <c r="AX152" s="278">
        <v>4.31807638824677E-2</v>
      </c>
      <c r="AY152" s="273"/>
      <c r="AZ152" s="273"/>
      <c r="BA152" s="273"/>
      <c r="BB152" s="273"/>
      <c r="BC152" s="273"/>
      <c r="BD152" s="273"/>
      <c r="BE152" s="273"/>
      <c r="BF152" s="273"/>
      <c r="BG152" s="273"/>
      <c r="BH152" s="273"/>
      <c r="BI152" s="273"/>
      <c r="BJ152" s="273"/>
      <c r="BK152" s="273"/>
      <c r="BL152" s="273"/>
      <c r="BM152" s="273"/>
      <c r="BN152" s="273"/>
      <c r="BO152" s="273"/>
      <c r="BP152" s="273"/>
      <c r="BQ152" s="273"/>
      <c r="BR152" s="273"/>
      <c r="BS152" s="273"/>
      <c r="BT152" s="273"/>
      <c r="BU152" s="273"/>
      <c r="BV152" s="273"/>
      <c r="BW152" s="273"/>
      <c r="BX152" s="273"/>
      <c r="BY152" s="273"/>
      <c r="BZ152" s="273"/>
    </row>
    <row r="153" spans="1:78">
      <c r="A153" s="290" t="s">
        <v>432</v>
      </c>
      <c r="B153" s="294">
        <v>1745.57</v>
      </c>
      <c r="C153" s="294">
        <v>3732.26</v>
      </c>
      <c r="D153" s="294">
        <v>696.27</v>
      </c>
      <c r="E153" s="295">
        <v>82.67</v>
      </c>
      <c r="F153" s="294">
        <v>208.5</v>
      </c>
      <c r="G153" s="295">
        <v>64.209999999999994</v>
      </c>
      <c r="H153" s="275"/>
      <c r="I153" s="275"/>
      <c r="J153" s="282">
        <v>176.46</v>
      </c>
      <c r="K153" s="282">
        <v>171.65</v>
      </c>
      <c r="L153" s="282">
        <v>142.81</v>
      </c>
      <c r="M153" s="284">
        <v>-1.5558059589656499E-3</v>
      </c>
      <c r="N153" s="284">
        <v>5.1960168098965399E-2</v>
      </c>
      <c r="O153" s="284">
        <v>2.0504778096968899E-2</v>
      </c>
      <c r="P153" s="284">
        <v>3.2084893882646799E-2</v>
      </c>
      <c r="Q153" s="284">
        <v>3.7210227838026001E-2</v>
      </c>
      <c r="R153" s="284">
        <v>4.4404684450227702E-2</v>
      </c>
      <c r="S153" s="284"/>
      <c r="T153" s="284"/>
      <c r="U153" s="284">
        <v>2.6885474860335299E-2</v>
      </c>
      <c r="V153" s="284">
        <v>2.19695165515599E-2</v>
      </c>
      <c r="W153" s="284">
        <v>4.9257617338680504E-3</v>
      </c>
      <c r="X153" s="274" t="s">
        <v>210</v>
      </c>
      <c r="Y153" s="278">
        <v>1.20994918857838</v>
      </c>
      <c r="Z153" s="278">
        <v>1.02587701083077</v>
      </c>
      <c r="AA153" s="278">
        <v>0.43554452158968299</v>
      </c>
      <c r="AB153" s="278">
        <v>0.48156256602658698</v>
      </c>
      <c r="AC153" s="278">
        <v>0</v>
      </c>
      <c r="AD153" s="278">
        <v>5.4384961607249697E-2</v>
      </c>
      <c r="AE153" s="278">
        <v>0.27936206774322297</v>
      </c>
      <c r="AF153" s="278">
        <v>0.48807016827019001</v>
      </c>
      <c r="AG153" s="278">
        <v>0.35001603495947903</v>
      </c>
      <c r="AH153" s="278">
        <v>0.23055505091620401</v>
      </c>
      <c r="AI153" s="278">
        <v>9.2965746337178995E-2</v>
      </c>
      <c r="AJ153" s="278">
        <v>1.2080667424207501</v>
      </c>
      <c r="AK153" s="278">
        <v>1.0791817527623999</v>
      </c>
      <c r="AL153" s="278">
        <v>0.44447526535623</v>
      </c>
      <c r="AM153" s="278">
        <v>0.49701344985540502</v>
      </c>
      <c r="AN153" s="278">
        <v>0</v>
      </c>
      <c r="AO153" s="278">
        <v>5.67999086662574E-2</v>
      </c>
      <c r="AP153" s="278">
        <v>0.27936206774322297</v>
      </c>
      <c r="AQ153" s="278">
        <v>0.48807016827019001</v>
      </c>
      <c r="AR153" s="278">
        <v>0.35942638226809598</v>
      </c>
      <c r="AS153" s="278">
        <v>0.23562023392335299</v>
      </c>
      <c r="AT153" s="278">
        <v>9.3423673453047099E-2</v>
      </c>
      <c r="AU153" s="278">
        <v>9.8544607713292695E-2</v>
      </c>
      <c r="AV153" s="278">
        <v>1.1760189826550201E-3</v>
      </c>
      <c r="AW153" s="278">
        <v>4.74143964471895</v>
      </c>
      <c r="AX153" s="278">
        <v>2.0040139842936799E-2</v>
      </c>
      <c r="AY153" s="273"/>
      <c r="AZ153" s="273"/>
      <c r="BA153" s="273"/>
      <c r="BB153" s="273"/>
      <c r="BC153" s="273"/>
      <c r="BD153" s="273"/>
      <c r="BE153" s="273"/>
      <c r="BF153" s="273"/>
      <c r="BG153" s="273"/>
      <c r="BH153" s="273"/>
      <c r="BI153" s="273"/>
      <c r="BJ153" s="273"/>
      <c r="BK153" s="273"/>
      <c r="BL153" s="273"/>
      <c r="BM153" s="273"/>
      <c r="BN153" s="273"/>
      <c r="BO153" s="273"/>
      <c r="BP153" s="273"/>
      <c r="BQ153" s="273"/>
      <c r="BR153" s="273"/>
      <c r="BS153" s="273"/>
      <c r="BT153" s="273"/>
      <c r="BU153" s="273"/>
      <c r="BV153" s="273"/>
      <c r="BW153" s="273"/>
      <c r="BX153" s="273"/>
      <c r="BY153" s="273"/>
      <c r="BZ153" s="273"/>
    </row>
    <row r="154" spans="1:78">
      <c r="A154" s="290" t="s">
        <v>433</v>
      </c>
      <c r="B154" s="294">
        <v>1650.24</v>
      </c>
      <c r="C154" s="294">
        <v>3533.4</v>
      </c>
      <c r="D154" s="294">
        <v>616.44000000000005</v>
      </c>
      <c r="E154" s="295">
        <v>82.67</v>
      </c>
      <c r="F154" s="294">
        <v>201.09</v>
      </c>
      <c r="G154" s="295">
        <v>63.75</v>
      </c>
      <c r="H154" s="275"/>
      <c r="I154" s="275"/>
      <c r="J154" s="282">
        <v>176.79</v>
      </c>
      <c r="K154" s="282">
        <v>170.81</v>
      </c>
      <c r="L154" s="282">
        <v>143.41999999999999</v>
      </c>
      <c r="M154" s="284">
        <v>-5.4612533441798401E-2</v>
      </c>
      <c r="N154" s="284">
        <v>-5.3281389828147001E-2</v>
      </c>
      <c r="O154" s="284">
        <v>-0.114653798095566</v>
      </c>
      <c r="P154" s="284">
        <v>0</v>
      </c>
      <c r="Q154" s="284">
        <v>-3.5539568345323701E-2</v>
      </c>
      <c r="R154" s="284">
        <v>-7.1639931474847297E-3</v>
      </c>
      <c r="S154" s="284"/>
      <c r="T154" s="284"/>
      <c r="U154" s="284">
        <v>1.8701122067323901E-3</v>
      </c>
      <c r="V154" s="284">
        <v>-4.8936789979609997E-3</v>
      </c>
      <c r="W154" s="284">
        <v>4.2714095651563699E-3</v>
      </c>
      <c r="X154" s="274" t="s">
        <v>210</v>
      </c>
      <c r="Y154" s="278">
        <v>1.2341967395203399</v>
      </c>
      <c r="Z154" s="278">
        <v>1.04643572958947</v>
      </c>
      <c r="AA154" s="278">
        <v>0.44427289471016601</v>
      </c>
      <c r="AB154" s="278">
        <v>0.491213147192883</v>
      </c>
      <c r="AC154" s="278">
        <v>0</v>
      </c>
      <c r="AD154" s="278">
        <v>5.5474843843211698E-2</v>
      </c>
      <c r="AE154" s="278">
        <v>0.28496052264760902</v>
      </c>
      <c r="AF154" s="278">
        <v>0.49785116269549001</v>
      </c>
      <c r="AG154" s="278">
        <v>0.35703040524733698</v>
      </c>
      <c r="AH154" s="278">
        <v>0.23517540637806</v>
      </c>
      <c r="AI154" s="278">
        <v>9.4828792894378997E-2</v>
      </c>
      <c r="AJ154" s="278">
        <v>1.16679412880953</v>
      </c>
      <c r="AK154" s="278">
        <v>0.99068017955111498</v>
      </c>
      <c r="AL154" s="278">
        <v>0.39333531994073401</v>
      </c>
      <c r="AM154" s="278">
        <v>0.491213147192883</v>
      </c>
      <c r="AN154" s="278">
        <v>0</v>
      </c>
      <c r="AO154" s="278">
        <v>5.5077422442061201E-2</v>
      </c>
      <c r="AP154" s="278">
        <v>0.28496052264760902</v>
      </c>
      <c r="AQ154" s="278">
        <v>0.49785116269549001</v>
      </c>
      <c r="AR154" s="278">
        <v>0.357698092166365</v>
      </c>
      <c r="AS154" s="278">
        <v>0.234024533431031</v>
      </c>
      <c r="AT154" s="278">
        <v>9.52338455074003E-2</v>
      </c>
      <c r="AU154" s="278">
        <v>8.5829131741225903E-2</v>
      </c>
      <c r="AV154" s="278">
        <v>1.1628607582968599E-3</v>
      </c>
      <c r="AW154" s="278">
        <v>4.5668683543842201</v>
      </c>
      <c r="AX154" s="278">
        <v>-3.6818203629181097E-2</v>
      </c>
      <c r="AY154" s="273"/>
      <c r="AZ154" s="273"/>
      <c r="BA154" s="273"/>
      <c r="BB154" s="273"/>
      <c r="BC154" s="273"/>
      <c r="BD154" s="273"/>
      <c r="BE154" s="273"/>
      <c r="BF154" s="273"/>
      <c r="BG154" s="273"/>
      <c r="BH154" s="273"/>
      <c r="BI154" s="273"/>
      <c r="BJ154" s="273"/>
      <c r="BK154" s="273"/>
      <c r="BL154" s="273"/>
      <c r="BM154" s="273"/>
      <c r="BN154" s="273"/>
      <c r="BO154" s="273"/>
      <c r="BP154" s="273"/>
      <c r="BQ154" s="273"/>
      <c r="BR154" s="273"/>
      <c r="BS154" s="273"/>
      <c r="BT154" s="273"/>
      <c r="BU154" s="273"/>
      <c r="BV154" s="273"/>
      <c r="BW154" s="273"/>
      <c r="BX154" s="273"/>
      <c r="BY154" s="273"/>
      <c r="BZ154" s="273"/>
    </row>
    <row r="155" spans="1:78">
      <c r="A155" s="290" t="s">
        <v>434</v>
      </c>
      <c r="B155" s="294">
        <v>1755.23</v>
      </c>
      <c r="C155" s="294">
        <v>3778.93</v>
      </c>
      <c r="D155" s="294">
        <v>642.54</v>
      </c>
      <c r="E155" s="295">
        <v>90.11</v>
      </c>
      <c r="F155" s="294">
        <v>220.42</v>
      </c>
      <c r="G155" s="295">
        <v>69.599999999999994</v>
      </c>
      <c r="H155" s="275"/>
      <c r="I155" s="275"/>
      <c r="J155" s="282">
        <v>180.19</v>
      </c>
      <c r="K155" s="282">
        <v>173.55</v>
      </c>
      <c r="L155" s="282">
        <v>143.97999999999999</v>
      </c>
      <c r="M155" s="284">
        <v>6.3621049059530796E-2</v>
      </c>
      <c r="N155" s="284">
        <v>6.9488311541291606E-2</v>
      </c>
      <c r="O155" s="284">
        <v>4.2339887093634197E-2</v>
      </c>
      <c r="P155" s="284">
        <v>8.99963711140679E-2</v>
      </c>
      <c r="Q155" s="284">
        <v>9.6126112685861895E-2</v>
      </c>
      <c r="R155" s="284">
        <v>9.1764705882352707E-2</v>
      </c>
      <c r="S155" s="284"/>
      <c r="T155" s="284"/>
      <c r="U155" s="284">
        <v>1.92318570054868E-2</v>
      </c>
      <c r="V155" s="284">
        <v>1.6041215385516099E-2</v>
      </c>
      <c r="W155" s="284">
        <v>3.9046158136941699E-3</v>
      </c>
      <c r="X155" s="274" t="s">
        <v>210</v>
      </c>
      <c r="Y155" s="278">
        <v>1.18875583264621</v>
      </c>
      <c r="Z155" s="278">
        <v>1.0079078458126001</v>
      </c>
      <c r="AA155" s="278">
        <v>0.42791556480580101</v>
      </c>
      <c r="AB155" s="278">
        <v>0.47312756151420499</v>
      </c>
      <c r="AC155" s="278">
        <v>0</v>
      </c>
      <c r="AD155" s="278">
        <v>5.3432359746295302E-2</v>
      </c>
      <c r="AE155" s="278">
        <v>0.27446878809849101</v>
      </c>
      <c r="AF155" s="278">
        <v>0.47952117721034299</v>
      </c>
      <c r="AG155" s="278">
        <v>0.34388518708513199</v>
      </c>
      <c r="AH155" s="278">
        <v>0.22651667037745701</v>
      </c>
      <c r="AI155" s="278">
        <v>9.1337367087684307E-2</v>
      </c>
      <c r="AJ155" s="278">
        <v>1.2643857257947999</v>
      </c>
      <c r="AK155" s="278">
        <v>1.0779456602073301</v>
      </c>
      <c r="AL155" s="278">
        <v>0.446033461505287</v>
      </c>
      <c r="AM155" s="278">
        <v>0.51570732512453099</v>
      </c>
      <c r="AN155" s="278">
        <v>0</v>
      </c>
      <c r="AO155" s="278">
        <v>5.8335564523014201E-2</v>
      </c>
      <c r="AP155" s="278">
        <v>0.27446878809849101</v>
      </c>
      <c r="AQ155" s="278">
        <v>0.47952117721034299</v>
      </c>
      <c r="AR155" s="278">
        <v>0.35049873782945801</v>
      </c>
      <c r="AS155" s="278">
        <v>0.23015027307539199</v>
      </c>
      <c r="AT155" s="278">
        <v>9.1694004415596095E-2</v>
      </c>
      <c r="AU155" s="278">
        <v>0.14753922992646301</v>
      </c>
      <c r="AV155" s="278">
        <v>1.282221745693E-3</v>
      </c>
      <c r="AW155" s="278">
        <v>4.7887407177842496</v>
      </c>
      <c r="AX155" s="278">
        <v>4.8583043386182002E-2</v>
      </c>
      <c r="AY155" s="273"/>
      <c r="AZ155" s="273"/>
      <c r="BA155" s="273"/>
      <c r="BB155" s="273"/>
      <c r="BC155" s="273"/>
      <c r="BD155" s="273"/>
      <c r="BE155" s="273"/>
      <c r="BF155" s="273"/>
      <c r="BG155" s="273"/>
      <c r="BH155" s="273"/>
      <c r="BI155" s="273"/>
      <c r="BJ155" s="273"/>
      <c r="BK155" s="273"/>
      <c r="BL155" s="273"/>
      <c r="BM155" s="273"/>
      <c r="BN155" s="273"/>
      <c r="BO155" s="273"/>
      <c r="BP155" s="273"/>
      <c r="BQ155" s="273"/>
      <c r="BR155" s="273"/>
      <c r="BS155" s="273"/>
      <c r="BT155" s="273"/>
      <c r="BU155" s="273"/>
      <c r="BV155" s="273"/>
      <c r="BW155" s="273"/>
      <c r="BX155" s="273"/>
      <c r="BY155" s="273"/>
      <c r="BZ155" s="273"/>
    </row>
    <row r="156" spans="1:78">
      <c r="A156" s="290" t="s">
        <v>435</v>
      </c>
      <c r="B156" s="294">
        <v>1561.08</v>
      </c>
      <c r="C156" s="294">
        <v>3678.4</v>
      </c>
      <c r="D156" s="294">
        <v>551.77</v>
      </c>
      <c r="E156" s="295">
        <v>89.37</v>
      </c>
      <c r="F156" s="294">
        <v>204.06</v>
      </c>
      <c r="G156" s="295">
        <v>68.52</v>
      </c>
      <c r="H156" s="275"/>
      <c r="I156" s="275"/>
      <c r="J156" s="282">
        <v>181.63</v>
      </c>
      <c r="K156" s="282">
        <v>175.38</v>
      </c>
      <c r="L156" s="282">
        <v>144.57</v>
      </c>
      <c r="M156" s="284">
        <v>-0.110612284429961</v>
      </c>
      <c r="N156" s="284">
        <v>-2.6602768508545999E-2</v>
      </c>
      <c r="O156" s="284">
        <v>-0.14126746972951101</v>
      </c>
      <c r="P156" s="284">
        <v>-8.2121851070913205E-3</v>
      </c>
      <c r="Q156" s="284">
        <v>-7.4221939932855405E-2</v>
      </c>
      <c r="R156" s="284">
        <v>-1.55172413793103E-2</v>
      </c>
      <c r="S156" s="284"/>
      <c r="T156" s="284"/>
      <c r="U156" s="284">
        <v>7.9915644597370293E-3</v>
      </c>
      <c r="V156" s="284">
        <v>1.05445116681071E-2</v>
      </c>
      <c r="W156" s="284">
        <v>4.0977913599111702E-3</v>
      </c>
      <c r="X156" s="274" t="s">
        <v>210</v>
      </c>
      <c r="Y156" s="278">
        <v>1.24650920883924</v>
      </c>
      <c r="Z156" s="278">
        <v>1.0568750764149799</v>
      </c>
      <c r="AA156" s="278">
        <v>0.44870500525638402</v>
      </c>
      <c r="AB156" s="278">
        <v>0.49611353836244798</v>
      </c>
      <c r="AC156" s="278">
        <v>0</v>
      </c>
      <c r="AD156" s="278">
        <v>5.6028266398075698E-2</v>
      </c>
      <c r="AE156" s="278">
        <v>0.287803317138833</v>
      </c>
      <c r="AF156" s="278">
        <v>0.50281777536734595</v>
      </c>
      <c r="AG156" s="278">
        <v>0.360592176049154</v>
      </c>
      <c r="AH156" s="278">
        <v>0.23752153960209901</v>
      </c>
      <c r="AI156" s="278">
        <v>9.5774814355684995E-2</v>
      </c>
      <c r="AJ156" s="278">
        <v>1.10862997768655</v>
      </c>
      <c r="AK156" s="278">
        <v>1.02875927341466</v>
      </c>
      <c r="AL156" s="278">
        <v>0.38531758450884801</v>
      </c>
      <c r="AM156" s="278">
        <v>0.49203936215128202</v>
      </c>
      <c r="AN156" s="278">
        <v>0</v>
      </c>
      <c r="AO156" s="278">
        <v>5.5158862264312401E-2</v>
      </c>
      <c r="AP156" s="278">
        <v>0.287803317138833</v>
      </c>
      <c r="AQ156" s="278">
        <v>0.50281777536734595</v>
      </c>
      <c r="AR156" s="278">
        <v>0.36347387166772799</v>
      </c>
      <c r="AS156" s="278">
        <v>0.24002608824786001</v>
      </c>
      <c r="AT156" s="278">
        <v>9.6167279562448804E-2</v>
      </c>
      <c r="AU156" s="278">
        <v>0.121696371269866</v>
      </c>
      <c r="AV156" s="278">
        <v>1.2619890717315201E-3</v>
      </c>
      <c r="AW156" s="278">
        <v>4.5601933920098698</v>
      </c>
      <c r="AX156" s="278">
        <v>-4.7725976252088201E-2</v>
      </c>
      <c r="AY156" s="273"/>
      <c r="AZ156" s="273"/>
      <c r="BA156" s="273"/>
      <c r="BB156" s="273"/>
      <c r="BC156" s="273"/>
      <c r="BD156" s="273"/>
      <c r="BE156" s="273"/>
      <c r="BF156" s="273"/>
      <c r="BG156" s="273"/>
      <c r="BH156" s="273"/>
      <c r="BI156" s="273"/>
      <c r="BJ156" s="273"/>
      <c r="BK156" s="273"/>
      <c r="BL156" s="273"/>
      <c r="BM156" s="273"/>
      <c r="BN156" s="273"/>
      <c r="BO156" s="273"/>
      <c r="BP156" s="273"/>
      <c r="BQ156" s="273"/>
      <c r="BR156" s="273"/>
      <c r="BS156" s="273"/>
      <c r="BT156" s="273"/>
      <c r="BU156" s="273"/>
      <c r="BV156" s="273"/>
      <c r="BW156" s="273"/>
      <c r="BX156" s="273"/>
      <c r="BY156" s="273"/>
      <c r="BZ156" s="273"/>
    </row>
    <row r="157" spans="1:78">
      <c r="A157" s="290" t="s">
        <v>436</v>
      </c>
      <c r="B157" s="294">
        <v>1575.55</v>
      </c>
      <c r="C157" s="294">
        <v>3857.06</v>
      </c>
      <c r="D157" s="294">
        <v>547.67999999999995</v>
      </c>
      <c r="E157" s="295">
        <v>93.62</v>
      </c>
      <c r="F157" s="294">
        <v>210.89</v>
      </c>
      <c r="G157" s="295">
        <v>68.569999999999993</v>
      </c>
      <c r="H157" s="275"/>
      <c r="I157" s="275"/>
      <c r="J157" s="282">
        <v>180.51</v>
      </c>
      <c r="K157" s="282">
        <v>176.42</v>
      </c>
      <c r="L157" s="282">
        <v>145.12</v>
      </c>
      <c r="M157" s="284">
        <v>9.2692238706537592E-3</v>
      </c>
      <c r="N157" s="284">
        <v>4.8570030448020801E-2</v>
      </c>
      <c r="O157" s="284">
        <v>-7.4125088352031696E-3</v>
      </c>
      <c r="P157" s="284">
        <v>4.7555107978068702E-2</v>
      </c>
      <c r="Q157" s="284">
        <v>3.3470547878074998E-2</v>
      </c>
      <c r="R157" s="284">
        <v>7.2971395213072799E-4</v>
      </c>
      <c r="S157" s="284"/>
      <c r="T157" s="284"/>
      <c r="U157" s="284">
        <v>-6.16638220558285E-3</v>
      </c>
      <c r="V157" s="284">
        <v>5.9299806135248998E-3</v>
      </c>
      <c r="W157" s="284">
        <v>3.8043854188283301E-3</v>
      </c>
      <c r="X157" s="274" t="s">
        <v>210</v>
      </c>
      <c r="Y157" s="278">
        <v>1.1870183399401699</v>
      </c>
      <c r="Z157" s="278">
        <v>1.0064346816165799</v>
      </c>
      <c r="AA157" s="278">
        <v>0.427290120831325</v>
      </c>
      <c r="AB157" s="278">
        <v>0.47243603541222201</v>
      </c>
      <c r="AC157" s="278">
        <v>0</v>
      </c>
      <c r="AD157" s="278">
        <v>5.3354262686515497E-2</v>
      </c>
      <c r="AE157" s="278">
        <v>0.27406762285979303</v>
      </c>
      <c r="AF157" s="278">
        <v>0.47882030616103599</v>
      </c>
      <c r="AG157" s="278">
        <v>0.34338256241834297</v>
      </c>
      <c r="AH157" s="278">
        <v>0.22618559224369</v>
      </c>
      <c r="AI157" s="278">
        <v>9.1203867840197406E-2</v>
      </c>
      <c r="AJ157" s="278">
        <v>1.1980210786716501</v>
      </c>
      <c r="AK157" s="278">
        <v>1.0553172447466399</v>
      </c>
      <c r="AL157" s="278">
        <v>0.424122829035467</v>
      </c>
      <c r="AM157" s="278">
        <v>0.49490278208898097</v>
      </c>
      <c r="AN157" s="278">
        <v>0</v>
      </c>
      <c r="AO157" s="278">
        <v>5.3393196036403502E-2</v>
      </c>
      <c r="AP157" s="278">
        <v>0.27406762285979303</v>
      </c>
      <c r="AQ157" s="278">
        <v>0.47882030616103599</v>
      </c>
      <c r="AR157" s="278">
        <v>0.34126513429573901</v>
      </c>
      <c r="AS157" s="278">
        <v>0.22752686842075301</v>
      </c>
      <c r="AT157" s="278">
        <v>9.1550842505149402E-2</v>
      </c>
      <c r="AU157" s="278">
        <v>0.24072179715219599</v>
      </c>
      <c r="AV157" s="278">
        <v>1.51384317128246E-3</v>
      </c>
      <c r="AW157" s="278">
        <v>4.6389879048216098</v>
      </c>
      <c r="AX157" s="278">
        <v>1.7278765622045701E-2</v>
      </c>
      <c r="AY157" s="273"/>
      <c r="AZ157" s="273"/>
      <c r="BA157" s="273"/>
      <c r="BB157" s="273"/>
      <c r="BC157" s="273"/>
      <c r="BD157" s="273"/>
      <c r="BE157" s="273"/>
      <c r="BF157" s="273"/>
      <c r="BG157" s="273"/>
      <c r="BH157" s="273"/>
      <c r="BI157" s="273"/>
      <c r="BJ157" s="273"/>
      <c r="BK157" s="273"/>
      <c r="BL157" s="273"/>
      <c r="BM157" s="273"/>
      <c r="BN157" s="273"/>
      <c r="BO157" s="273"/>
      <c r="BP157" s="273"/>
      <c r="BQ157" s="273"/>
      <c r="BR157" s="273"/>
      <c r="BS157" s="273"/>
      <c r="BT157" s="273"/>
      <c r="BU157" s="273"/>
      <c r="BV157" s="273"/>
      <c r="BW157" s="273"/>
      <c r="BX157" s="273"/>
      <c r="BY157" s="273"/>
      <c r="BZ157" s="273"/>
    </row>
    <row r="158" spans="1:78">
      <c r="A158" s="290" t="s">
        <v>437</v>
      </c>
      <c r="B158" s="294">
        <v>1703.57</v>
      </c>
      <c r="C158" s="294">
        <v>4100.6400000000003</v>
      </c>
      <c r="D158" s="294">
        <v>589.03</v>
      </c>
      <c r="E158" s="295">
        <v>100</v>
      </c>
      <c r="F158" s="294">
        <v>215.3</v>
      </c>
      <c r="G158" s="295">
        <v>66.8</v>
      </c>
      <c r="H158" s="275"/>
      <c r="I158" s="275"/>
      <c r="J158" s="282">
        <v>182.38</v>
      </c>
      <c r="K158" s="282">
        <v>178.35</v>
      </c>
      <c r="L158" s="282">
        <v>145.74</v>
      </c>
      <c r="M158" s="284">
        <v>8.1254165212148094E-2</v>
      </c>
      <c r="N158" s="284">
        <v>6.3151726963023694E-2</v>
      </c>
      <c r="O158" s="284">
        <v>7.5500292141396502E-2</v>
      </c>
      <c r="P158" s="284">
        <v>6.8147831659901598E-2</v>
      </c>
      <c r="Q158" s="284">
        <v>2.0911375598653401E-2</v>
      </c>
      <c r="R158" s="284">
        <v>-2.5813037771620102E-2</v>
      </c>
      <c r="S158" s="284"/>
      <c r="T158" s="284"/>
      <c r="U158" s="284">
        <v>1.03595368677636E-2</v>
      </c>
      <c r="V158" s="284">
        <v>1.09398027434531E-2</v>
      </c>
      <c r="W158" s="284">
        <v>4.2723263506063702E-3</v>
      </c>
      <c r="X158" s="274" t="s">
        <v>210</v>
      </c>
      <c r="Y158" s="278">
        <v>1.20752855162506</v>
      </c>
      <c r="Z158" s="278">
        <v>1.0238246305941301</v>
      </c>
      <c r="AA158" s="278">
        <v>0.43467316668178502</v>
      </c>
      <c r="AB158" s="278">
        <v>0.480599146939519</v>
      </c>
      <c r="AC158" s="278">
        <v>0</v>
      </c>
      <c r="AD158" s="278">
        <v>5.4276158486412797E-2</v>
      </c>
      <c r="AE158" s="278">
        <v>0.27880317307977898</v>
      </c>
      <c r="AF158" s="278">
        <v>0.48709373000626899</v>
      </c>
      <c r="AG158" s="278">
        <v>0.349315789233067</v>
      </c>
      <c r="AH158" s="278">
        <v>0.23009380007915201</v>
      </c>
      <c r="AI158" s="278">
        <v>9.2779758096432199E-2</v>
      </c>
      <c r="AJ158" s="278">
        <v>1.3056452760571899</v>
      </c>
      <c r="AK158" s="278">
        <v>1.0884809241234299</v>
      </c>
      <c r="AL158" s="278">
        <v>0.46749111775228502</v>
      </c>
      <c r="AM158" s="278">
        <v>0.51335093670104504</v>
      </c>
      <c r="AN158" s="278">
        <v>0</v>
      </c>
      <c r="AO158" s="278">
        <v>5.2875125957304599E-2</v>
      </c>
      <c r="AP158" s="278">
        <v>0.27880317307977898</v>
      </c>
      <c r="AQ158" s="278">
        <v>0.48709373000626899</v>
      </c>
      <c r="AR158" s="278">
        <v>0.35293453903011901</v>
      </c>
      <c r="AS158" s="278">
        <v>0.23261098086450899</v>
      </c>
      <c r="AT158" s="278">
        <v>9.3176143501750505E-2</v>
      </c>
      <c r="AU158" s="278">
        <v>9.1592498603945693E-2</v>
      </c>
      <c r="AV158" s="278">
        <v>1.1567788274741901E-3</v>
      </c>
      <c r="AW158" s="278">
        <v>4.8724619470736803</v>
      </c>
      <c r="AX158" s="278">
        <v>5.0328659406378297E-2</v>
      </c>
      <c r="AY158" s="273"/>
      <c r="AZ158" s="273"/>
      <c r="BA158" s="273"/>
      <c r="BB158" s="273"/>
      <c r="BC158" s="273"/>
      <c r="BD158" s="273"/>
      <c r="BE158" s="273"/>
      <c r="BF158" s="273"/>
      <c r="BG158" s="273"/>
      <c r="BH158" s="273"/>
      <c r="BI158" s="273"/>
      <c r="BJ158" s="273"/>
      <c r="BK158" s="273"/>
      <c r="BL158" s="273"/>
      <c r="BM158" s="273"/>
      <c r="BN158" s="273"/>
      <c r="BO158" s="273"/>
      <c r="BP158" s="273"/>
      <c r="BQ158" s="273"/>
      <c r="BR158" s="273"/>
      <c r="BS158" s="273"/>
      <c r="BT158" s="273"/>
      <c r="BU158" s="273"/>
      <c r="BV158" s="273"/>
      <c r="BW158" s="273"/>
      <c r="BX158" s="273"/>
      <c r="BY158" s="273"/>
      <c r="BZ158" s="273"/>
    </row>
    <row r="159" spans="1:78">
      <c r="A159" s="290" t="s">
        <v>438</v>
      </c>
      <c r="B159" s="294">
        <v>1727.96</v>
      </c>
      <c r="C159" s="294">
        <v>4007.67</v>
      </c>
      <c r="D159" s="294">
        <v>516.05999999999995</v>
      </c>
      <c r="E159" s="295">
        <v>95.04</v>
      </c>
      <c r="F159" s="294">
        <v>231.81</v>
      </c>
      <c r="G159" s="295">
        <v>62.97</v>
      </c>
      <c r="H159" s="275"/>
      <c r="I159" s="275"/>
      <c r="J159" s="282">
        <v>184.35</v>
      </c>
      <c r="K159" s="282">
        <v>180.6</v>
      </c>
      <c r="L159" s="282">
        <v>146.36000000000001</v>
      </c>
      <c r="M159" s="284">
        <v>1.4316993137939899E-2</v>
      </c>
      <c r="N159" s="284">
        <v>-2.2672070701159001E-2</v>
      </c>
      <c r="O159" s="284">
        <v>-0.123881635909886</v>
      </c>
      <c r="P159" s="284">
        <v>-4.9599999999999998E-2</v>
      </c>
      <c r="Q159" s="284">
        <v>7.6683697166743905E-2</v>
      </c>
      <c r="R159" s="284">
        <v>-5.7335329341317402E-2</v>
      </c>
      <c r="S159" s="284"/>
      <c r="T159" s="284"/>
      <c r="U159" s="284">
        <v>1.08016229849763E-2</v>
      </c>
      <c r="V159" s="284">
        <v>1.2615643397813301E-2</v>
      </c>
      <c r="W159" s="284">
        <v>4.2541512282146003E-3</v>
      </c>
      <c r="X159" s="274" t="s">
        <v>210</v>
      </c>
      <c r="Y159" s="278">
        <v>1.2683018448232799</v>
      </c>
      <c r="Z159" s="278">
        <v>1.0753523517191601</v>
      </c>
      <c r="AA159" s="278">
        <v>0.45654968444080402</v>
      </c>
      <c r="AB159" s="278">
        <v>0.50478705771683396</v>
      </c>
      <c r="AC159" s="278">
        <v>0</v>
      </c>
      <c r="AD159" s="278">
        <v>5.7007804780762103E-2</v>
      </c>
      <c r="AE159" s="278">
        <v>0.29283496301912798</v>
      </c>
      <c r="AF159" s="278">
        <v>0.51160850444273698</v>
      </c>
      <c r="AG159" s="278">
        <v>0.36689638461464802</v>
      </c>
      <c r="AH159" s="278">
        <v>0.24167411257485499</v>
      </c>
      <c r="AI159" s="278">
        <v>9.7449238941473698E-2</v>
      </c>
      <c r="AJ159" s="278">
        <v>1.2864601136324501</v>
      </c>
      <c r="AK159" s="278">
        <v>1.0509718871723299</v>
      </c>
      <c r="AL159" s="278">
        <v>0.39999156265813501</v>
      </c>
      <c r="AM159" s="278">
        <v>0.47974961965407897</v>
      </c>
      <c r="AN159" s="278">
        <v>0</v>
      </c>
      <c r="AO159" s="278">
        <v>5.3739243518631602E-2</v>
      </c>
      <c r="AP159" s="278">
        <v>0.29283496301912798</v>
      </c>
      <c r="AQ159" s="278">
        <v>0.51160850444273698</v>
      </c>
      <c r="AR159" s="278">
        <v>0.37085946103580703</v>
      </c>
      <c r="AS159" s="278">
        <v>0.24472298699758199</v>
      </c>
      <c r="AT159" s="278">
        <v>9.7863802741005104E-2</v>
      </c>
      <c r="AU159" s="278">
        <v>0.13995463186774601</v>
      </c>
      <c r="AV159" s="278">
        <v>1.3243789690841E-3</v>
      </c>
      <c r="AW159" s="278">
        <v>4.78880214487189</v>
      </c>
      <c r="AX159" s="278">
        <v>-1.7169924180125001E-2</v>
      </c>
      <c r="AY159" s="273"/>
      <c r="AZ159" s="273"/>
      <c r="BA159" s="273"/>
      <c r="BB159" s="273"/>
      <c r="BC159" s="273"/>
      <c r="BD159" s="273"/>
      <c r="BE159" s="273"/>
      <c r="BF159" s="273"/>
      <c r="BG159" s="273"/>
      <c r="BH159" s="273"/>
      <c r="BI159" s="273"/>
      <c r="BJ159" s="273"/>
      <c r="BK159" s="273"/>
      <c r="BL159" s="273"/>
      <c r="BM159" s="273"/>
      <c r="BN159" s="273"/>
      <c r="BO159" s="273"/>
      <c r="BP159" s="273"/>
      <c r="BQ159" s="273"/>
      <c r="BR159" s="273"/>
      <c r="BS159" s="273"/>
      <c r="BT159" s="273"/>
      <c r="BU159" s="273"/>
      <c r="BV159" s="273"/>
      <c r="BW159" s="273"/>
      <c r="BX159" s="273"/>
      <c r="BY159" s="273"/>
      <c r="BZ159" s="273"/>
    </row>
    <row r="160" spans="1:78">
      <c r="A160" s="290" t="s">
        <v>439</v>
      </c>
      <c r="B160" s="294">
        <v>1770.11</v>
      </c>
      <c r="C160" s="294">
        <v>4305.17</v>
      </c>
      <c r="D160" s="294">
        <v>573.36</v>
      </c>
      <c r="E160" s="295">
        <v>95.03</v>
      </c>
      <c r="F160" s="294">
        <v>295.77999999999997</v>
      </c>
      <c r="G160" s="295">
        <v>63.56</v>
      </c>
      <c r="H160" s="275"/>
      <c r="I160" s="275"/>
      <c r="J160" s="282">
        <v>184.75</v>
      </c>
      <c r="K160" s="282">
        <v>181.15</v>
      </c>
      <c r="L160" s="282">
        <v>146.91999999999999</v>
      </c>
      <c r="M160" s="284">
        <v>2.4392925762170399E-2</v>
      </c>
      <c r="N160" s="284">
        <v>7.4232658876604005E-2</v>
      </c>
      <c r="O160" s="284">
        <v>0.1110336007441</v>
      </c>
      <c r="P160" s="284">
        <v>-1.0521885521885801E-4</v>
      </c>
      <c r="Q160" s="284">
        <v>0.27595875932876002</v>
      </c>
      <c r="R160" s="284">
        <v>9.3695410512943892E-3</v>
      </c>
      <c r="S160" s="284"/>
      <c r="T160" s="284"/>
      <c r="U160" s="284">
        <v>2.1697857336588902E-3</v>
      </c>
      <c r="V160" s="284">
        <v>3.04540420819488E-3</v>
      </c>
      <c r="W160" s="284">
        <v>3.8261820169442902E-3</v>
      </c>
      <c r="X160" s="274" t="s">
        <v>210</v>
      </c>
      <c r="Y160" s="278">
        <v>1.24652519831015</v>
      </c>
      <c r="Z160" s="278">
        <v>1.0568886333732299</v>
      </c>
      <c r="AA160" s="278">
        <v>0.44871076097449603</v>
      </c>
      <c r="AB160" s="278">
        <v>0.49611990220872698</v>
      </c>
      <c r="AC160" s="278">
        <v>0</v>
      </c>
      <c r="AD160" s="278">
        <v>5.6028985095001101E-2</v>
      </c>
      <c r="AE160" s="278">
        <v>0.2878070089068</v>
      </c>
      <c r="AF160" s="278">
        <v>0.50282422521154801</v>
      </c>
      <c r="AG160" s="278">
        <v>0.36059680150885298</v>
      </c>
      <c r="AH160" s="278">
        <v>0.237524586385646</v>
      </c>
      <c r="AI160" s="278">
        <v>9.5776042897437699E-2</v>
      </c>
      <c r="AJ160" s="278">
        <v>1.2769315949332101</v>
      </c>
      <c r="AK160" s="278">
        <v>1.1353442867649799</v>
      </c>
      <c r="AL160" s="278">
        <v>0.49853273245811902</v>
      </c>
      <c r="AM160" s="278">
        <v>0.49606770104056602</v>
      </c>
      <c r="AN160" s="278">
        <v>0</v>
      </c>
      <c r="AO160" s="278">
        <v>5.6553950970911003E-2</v>
      </c>
      <c r="AP160" s="278">
        <v>0.2878070089068</v>
      </c>
      <c r="AQ160" s="278">
        <v>0.50282422521154801</v>
      </c>
      <c r="AR160" s="278">
        <v>0.36137921930437</v>
      </c>
      <c r="AS160" s="278">
        <v>0.23824794476057401</v>
      </c>
      <c r="AT160" s="278">
        <v>9.6142499470425996E-2</v>
      </c>
      <c r="AU160" s="278">
        <v>0.14659193729655001</v>
      </c>
      <c r="AV160" s="278">
        <v>1.3242402722157499E-3</v>
      </c>
      <c r="AW160" s="278">
        <v>4.9498311638215</v>
      </c>
      <c r="AX160" s="278">
        <v>3.3626158291390998E-2</v>
      </c>
      <c r="AY160" s="273"/>
      <c r="AZ160" s="273"/>
      <c r="BA160" s="273"/>
      <c r="BB160" s="273"/>
      <c r="BC160" s="273"/>
      <c r="BD160" s="273"/>
      <c r="BE160" s="273"/>
      <c r="BF160" s="273"/>
      <c r="BG160" s="273"/>
      <c r="BH160" s="273"/>
      <c r="BI160" s="273"/>
      <c r="BJ160" s="273"/>
      <c r="BK160" s="273"/>
      <c r="BL160" s="273"/>
      <c r="BM160" s="273"/>
      <c r="BN160" s="273"/>
      <c r="BO160" s="273"/>
      <c r="BP160" s="273"/>
      <c r="BQ160" s="273"/>
      <c r="BR160" s="273"/>
      <c r="BS160" s="273"/>
      <c r="BT160" s="273"/>
      <c r="BU160" s="273"/>
      <c r="BV160" s="273"/>
      <c r="BW160" s="273"/>
      <c r="BX160" s="273"/>
      <c r="BY160" s="273"/>
      <c r="BZ160" s="273"/>
    </row>
    <row r="161" spans="1:78">
      <c r="A161" s="290" t="s">
        <v>440</v>
      </c>
      <c r="B161" s="294">
        <v>1825.35</v>
      </c>
      <c r="C161" s="294">
        <v>4610.09</v>
      </c>
      <c r="D161" s="294">
        <v>614.55999999999995</v>
      </c>
      <c r="E161" s="295">
        <v>98.95</v>
      </c>
      <c r="F161" s="294">
        <v>292.57</v>
      </c>
      <c r="G161" s="295">
        <v>60</v>
      </c>
      <c r="H161" s="275"/>
      <c r="I161" s="275"/>
      <c r="J161" s="282">
        <v>187.27</v>
      </c>
      <c r="K161" s="282">
        <v>182.14</v>
      </c>
      <c r="L161" s="282">
        <v>147.54</v>
      </c>
      <c r="M161" s="284">
        <v>3.1207100123721101E-2</v>
      </c>
      <c r="N161" s="284">
        <v>7.0826471428538304E-2</v>
      </c>
      <c r="O161" s="284">
        <v>7.1857122924515099E-2</v>
      </c>
      <c r="P161" s="284">
        <v>4.1250131537409203E-2</v>
      </c>
      <c r="Q161" s="284">
        <v>-1.0852660761376601E-2</v>
      </c>
      <c r="R161" s="284">
        <v>-5.60100692259283E-2</v>
      </c>
      <c r="S161" s="284"/>
      <c r="T161" s="284"/>
      <c r="U161" s="284">
        <v>1.3640054127199E-2</v>
      </c>
      <c r="V161" s="284">
        <v>5.4650841843775196E-3</v>
      </c>
      <c r="W161" s="284">
        <v>4.2199836645793196E-3</v>
      </c>
      <c r="X161" s="274" t="s">
        <v>210</v>
      </c>
      <c r="Y161" s="278">
        <v>1.2884410519427401</v>
      </c>
      <c r="Z161" s="278">
        <v>1.0924277378554099</v>
      </c>
      <c r="AA161" s="278">
        <v>0.46379918005007498</v>
      </c>
      <c r="AB161" s="278">
        <v>0.51280250857190701</v>
      </c>
      <c r="AC161" s="278">
        <v>0</v>
      </c>
      <c r="AD161" s="278">
        <v>5.7913024616711599E-2</v>
      </c>
      <c r="AE161" s="278">
        <v>0.29748485294567201</v>
      </c>
      <c r="AF161" s="278">
        <v>0.51973227220125795</v>
      </c>
      <c r="AG161" s="278">
        <v>0.37272228663575901</v>
      </c>
      <c r="AH161" s="278">
        <v>0.245511625725546</v>
      </c>
      <c r="AI161" s="278">
        <v>9.8996623276429996E-2</v>
      </c>
      <c r="AJ161" s="278">
        <v>1.3286495608542299</v>
      </c>
      <c r="AK161" s="278">
        <v>1.16980053981836</v>
      </c>
      <c r="AL161" s="278">
        <v>0.49712645474322198</v>
      </c>
      <c r="AM161" s="278">
        <v>0.53395567950321199</v>
      </c>
      <c r="AN161" s="278">
        <v>0</v>
      </c>
      <c r="AO161" s="278">
        <v>5.4669312098846602E-2</v>
      </c>
      <c r="AP161" s="278">
        <v>0.29748485294567201</v>
      </c>
      <c r="AQ161" s="278">
        <v>0.51973227220125795</v>
      </c>
      <c r="AR161" s="278">
        <v>0.37780623879988401</v>
      </c>
      <c r="AS161" s="278">
        <v>0.24685336742837999</v>
      </c>
      <c r="AT161" s="278">
        <v>9.9414387409505103E-2</v>
      </c>
      <c r="AU161" s="278">
        <v>0.155300202635239</v>
      </c>
      <c r="AV161" s="278">
        <v>1.3782167393524001E-3</v>
      </c>
      <c r="AW161" s="278">
        <v>5.1254926658025699</v>
      </c>
      <c r="AX161" s="278">
        <v>3.5488382566457102E-2</v>
      </c>
      <c r="AY161" s="273"/>
      <c r="AZ161" s="273"/>
      <c r="BA161" s="273"/>
      <c r="BB161" s="273"/>
      <c r="BC161" s="273"/>
      <c r="BD161" s="273"/>
      <c r="BE161" s="273"/>
      <c r="BF161" s="273"/>
      <c r="BG161" s="273"/>
      <c r="BH161" s="273"/>
      <c r="BI161" s="273"/>
      <c r="BJ161" s="273"/>
      <c r="BK161" s="273"/>
      <c r="BL161" s="273"/>
      <c r="BM161" s="273"/>
      <c r="BN161" s="273"/>
      <c r="BO161" s="273"/>
      <c r="BP161" s="273"/>
      <c r="BQ161" s="273"/>
      <c r="BR161" s="273"/>
      <c r="BS161" s="273"/>
      <c r="BT161" s="273"/>
      <c r="BU161" s="273"/>
      <c r="BV161" s="273"/>
      <c r="BW161" s="273"/>
      <c r="BX161" s="273"/>
      <c r="BY161" s="273"/>
      <c r="BZ161" s="273"/>
    </row>
    <row r="162" spans="1:78">
      <c r="A162" s="290" t="s">
        <v>441</v>
      </c>
      <c r="B162" s="294">
        <v>1830.39</v>
      </c>
      <c r="C162" s="294">
        <v>4735.45</v>
      </c>
      <c r="D162" s="294">
        <v>618.27</v>
      </c>
      <c r="E162" s="295">
        <v>98.27</v>
      </c>
      <c r="F162" s="294">
        <v>289.38</v>
      </c>
      <c r="G162" s="295">
        <v>57.64</v>
      </c>
      <c r="H162" s="275"/>
      <c r="I162" s="275"/>
      <c r="J162" s="282">
        <v>187.38</v>
      </c>
      <c r="K162" s="282">
        <v>182.98</v>
      </c>
      <c r="L162" s="282">
        <v>148.13999999999999</v>
      </c>
      <c r="M162" s="284">
        <v>2.7611143068453402E-3</v>
      </c>
      <c r="N162" s="284">
        <v>2.7192527694686899E-2</v>
      </c>
      <c r="O162" s="284">
        <v>6.0368393647487499E-3</v>
      </c>
      <c r="P162" s="284">
        <v>-6.8721576553816303E-3</v>
      </c>
      <c r="Q162" s="284">
        <v>-1.09033735516286E-2</v>
      </c>
      <c r="R162" s="284">
        <v>-3.9333333333333297E-2</v>
      </c>
      <c r="S162" s="284"/>
      <c r="T162" s="284"/>
      <c r="U162" s="284">
        <v>5.8738719495909897E-4</v>
      </c>
      <c r="V162" s="284">
        <v>4.6118370484242704E-3</v>
      </c>
      <c r="W162" s="284">
        <v>4.0666937779585402E-3</v>
      </c>
      <c r="X162" s="274" t="s">
        <v>210</v>
      </c>
      <c r="Y162" s="278">
        <v>1.33416574090841</v>
      </c>
      <c r="Z162" s="278">
        <v>1.13119623134263</v>
      </c>
      <c r="AA162" s="278">
        <v>0.48025866278570101</v>
      </c>
      <c r="AB162" s="278">
        <v>0.531001040177146</v>
      </c>
      <c r="AC162" s="278">
        <v>0</v>
      </c>
      <c r="AD162" s="278">
        <v>5.9968264189890097E-2</v>
      </c>
      <c r="AE162" s="278">
        <v>0.30804210921473402</v>
      </c>
      <c r="AF162" s="278">
        <v>0.53817672990927001</v>
      </c>
      <c r="AG162" s="278">
        <v>0.38594959773493398</v>
      </c>
      <c r="AH162" s="278">
        <v>0.25422443622380703</v>
      </c>
      <c r="AI162" s="278">
        <v>0.102509853316051</v>
      </c>
      <c r="AJ162" s="278">
        <v>1.33784952502333</v>
      </c>
      <c r="AK162" s="278">
        <v>1.1619563161915401</v>
      </c>
      <c r="AL162" s="278">
        <v>0.48315790718646701</v>
      </c>
      <c r="AM162" s="278">
        <v>0.52735191731387698</v>
      </c>
      <c r="AN162" s="278">
        <v>0</v>
      </c>
      <c r="AO162" s="278">
        <v>5.7609512465087699E-2</v>
      </c>
      <c r="AP162" s="278">
        <v>0.30804210921473402</v>
      </c>
      <c r="AQ162" s="278">
        <v>0.53817672990927001</v>
      </c>
      <c r="AR162" s="278">
        <v>0.38617629958654298</v>
      </c>
      <c r="AS162" s="278">
        <v>0.25539687789739901</v>
      </c>
      <c r="AT162" s="278">
        <v>0.102926729498711</v>
      </c>
      <c r="AU162" s="278">
        <v>0.116853479518648</v>
      </c>
      <c r="AV162" s="278">
        <v>1.3172322319571299E-3</v>
      </c>
      <c r="AW162" s="278">
        <v>5.1586439242869604</v>
      </c>
      <c r="AX162" s="278">
        <v>6.4679164806102901E-3</v>
      </c>
      <c r="AY162" s="273"/>
      <c r="AZ162" s="273"/>
      <c r="BA162" s="273"/>
      <c r="BB162" s="273"/>
      <c r="BC162" s="273"/>
      <c r="BD162" s="273"/>
      <c r="BE162" s="273"/>
      <c r="BF162" s="273"/>
      <c r="BG162" s="273"/>
      <c r="BH162" s="273"/>
      <c r="BI162" s="273"/>
      <c r="BJ162" s="273"/>
      <c r="BK162" s="273"/>
      <c r="BL162" s="273"/>
      <c r="BM162" s="273"/>
      <c r="BN162" s="273"/>
      <c r="BO162" s="273"/>
      <c r="BP162" s="273"/>
      <c r="BQ162" s="273"/>
      <c r="BR162" s="273"/>
      <c r="BS162" s="273"/>
      <c r="BT162" s="273"/>
      <c r="BU162" s="273"/>
      <c r="BV162" s="273"/>
      <c r="BW162" s="273"/>
      <c r="BX162" s="273"/>
      <c r="BY162" s="273"/>
      <c r="BZ162" s="273"/>
    </row>
    <row r="163" spans="1:78">
      <c r="A163" s="290" t="s">
        <v>442</v>
      </c>
      <c r="B163" s="294">
        <v>1797.12</v>
      </c>
      <c r="C163" s="294">
        <v>4868.32</v>
      </c>
      <c r="D163" s="294">
        <v>555.39</v>
      </c>
      <c r="E163" s="295">
        <v>101.36</v>
      </c>
      <c r="F163" s="294">
        <v>286.23</v>
      </c>
      <c r="G163" s="295">
        <v>57.84</v>
      </c>
      <c r="H163" s="275"/>
      <c r="I163" s="275"/>
      <c r="J163" s="282">
        <v>191.79</v>
      </c>
      <c r="K163" s="282">
        <v>185.06</v>
      </c>
      <c r="L163" s="282">
        <v>148.76</v>
      </c>
      <c r="M163" s="284">
        <v>-1.8176454198285698E-2</v>
      </c>
      <c r="N163" s="284">
        <v>2.8058579438068099E-2</v>
      </c>
      <c r="O163" s="284">
        <v>-0.101703139405114</v>
      </c>
      <c r="P163" s="284">
        <v>3.1443980869034299E-2</v>
      </c>
      <c r="Q163" s="284">
        <v>-1.08853410740203E-2</v>
      </c>
      <c r="R163" s="284">
        <v>3.4698126301180299E-3</v>
      </c>
      <c r="S163" s="284"/>
      <c r="T163" s="284"/>
      <c r="U163" s="284">
        <v>2.35350624399615E-2</v>
      </c>
      <c r="V163" s="284">
        <v>1.1367362553284599E-2</v>
      </c>
      <c r="W163" s="284">
        <v>4.1852301876603697E-3</v>
      </c>
      <c r="X163" s="274" t="s">
        <v>210</v>
      </c>
      <c r="Y163" s="278">
        <v>1.3427950134919</v>
      </c>
      <c r="Z163" s="278">
        <v>1.1385127140901301</v>
      </c>
      <c r="AA163" s="278">
        <v>0.483364935705688</v>
      </c>
      <c r="AB163" s="278">
        <v>0.53443551055612903</v>
      </c>
      <c r="AC163" s="278">
        <v>0</v>
      </c>
      <c r="AD163" s="278">
        <v>6.0356133914157402E-2</v>
      </c>
      <c r="AE163" s="278">
        <v>0.31003449984964598</v>
      </c>
      <c r="AF163" s="278">
        <v>0.54165761205013097</v>
      </c>
      <c r="AG163" s="278">
        <v>0.38844588749880798</v>
      </c>
      <c r="AH163" s="278">
        <v>0.255868738644633</v>
      </c>
      <c r="AI163" s="278">
        <v>0.103172878485739</v>
      </c>
      <c r="AJ163" s="278">
        <v>1.3183877614314701</v>
      </c>
      <c r="AK163" s="278">
        <v>1.17045776351968</v>
      </c>
      <c r="AL163" s="278">
        <v>0.43420520426606901</v>
      </c>
      <c r="AM163" s="278">
        <v>0.55124029052578905</v>
      </c>
      <c r="AN163" s="278">
        <v>0</v>
      </c>
      <c r="AO163" s="278">
        <v>6.0565558389917902E-2</v>
      </c>
      <c r="AP163" s="278">
        <v>0.31003449984964598</v>
      </c>
      <c r="AQ163" s="278">
        <v>0.54165761205013097</v>
      </c>
      <c r="AR163" s="278">
        <v>0.39758798571563903</v>
      </c>
      <c r="AS163" s="278">
        <v>0.25877729136285799</v>
      </c>
      <c r="AT163" s="278">
        <v>0.103604680731326</v>
      </c>
      <c r="AU163" s="278">
        <v>4.6887204202810201E-2</v>
      </c>
      <c r="AV163" s="278">
        <v>1.14894679536442E-3</v>
      </c>
      <c r="AW163" s="278">
        <v>5.1465186478425302</v>
      </c>
      <c r="AX163" s="278">
        <v>-2.35047749416184E-3</v>
      </c>
      <c r="AY163" s="273"/>
      <c r="AZ163" s="273"/>
      <c r="BA163" s="273"/>
      <c r="BB163" s="273"/>
      <c r="BC163" s="273"/>
      <c r="BD163" s="273"/>
      <c r="BE163" s="273"/>
      <c r="BF163" s="273"/>
      <c r="BG163" s="273"/>
      <c r="BH163" s="273"/>
      <c r="BI163" s="273"/>
      <c r="BJ163" s="273"/>
      <c r="BK163" s="273"/>
      <c r="BL163" s="273"/>
      <c r="BM163" s="273"/>
      <c r="BN163" s="273"/>
      <c r="BO163" s="273"/>
      <c r="BP163" s="273"/>
      <c r="BQ163" s="273"/>
      <c r="BR163" s="273"/>
      <c r="BS163" s="273"/>
      <c r="BT163" s="273"/>
      <c r="BU163" s="273"/>
      <c r="BV163" s="273"/>
      <c r="BW163" s="273"/>
      <c r="BX163" s="273"/>
      <c r="BY163" s="273"/>
      <c r="BZ163" s="273"/>
    </row>
    <row r="164" spans="1:78">
      <c r="A164" s="290" t="s">
        <v>443</v>
      </c>
      <c r="B164" s="294">
        <v>1823.08</v>
      </c>
      <c r="C164" s="294">
        <v>5041.7299999999996</v>
      </c>
      <c r="D164" s="294">
        <v>502.83</v>
      </c>
      <c r="E164" s="295">
        <v>101.29</v>
      </c>
      <c r="F164" s="294">
        <v>283.12</v>
      </c>
      <c r="G164" s="295">
        <v>57.45</v>
      </c>
      <c r="H164" s="275"/>
      <c r="I164" s="285">
        <v>200</v>
      </c>
      <c r="J164" s="282">
        <v>190.54</v>
      </c>
      <c r="K164" s="282">
        <v>186.26</v>
      </c>
      <c r="L164" s="282">
        <v>149.37</v>
      </c>
      <c r="M164" s="284">
        <v>1.4445334757834801E-2</v>
      </c>
      <c r="N164" s="284">
        <v>3.5620090708909903E-2</v>
      </c>
      <c r="O164" s="284">
        <v>-9.4636201588073302E-2</v>
      </c>
      <c r="P164" s="284">
        <v>-6.9060773480655901E-4</v>
      </c>
      <c r="Q164" s="284">
        <v>-1.08653879747057E-2</v>
      </c>
      <c r="R164" s="284">
        <v>-6.74273858921159E-3</v>
      </c>
      <c r="S164" s="284"/>
      <c r="T164" s="284"/>
      <c r="U164" s="284">
        <v>-6.5175452317639496E-3</v>
      </c>
      <c r="V164" s="284">
        <v>6.4843834432075599E-3</v>
      </c>
      <c r="W164" s="284">
        <v>4.1005646679215203E-3</v>
      </c>
      <c r="X164" s="274" t="s">
        <v>210</v>
      </c>
      <c r="Y164" s="278">
        <v>1.33963880403341</v>
      </c>
      <c r="Z164" s="278">
        <v>1.1358366655788501</v>
      </c>
      <c r="AA164" s="278">
        <v>0.48222879730284501</v>
      </c>
      <c r="AB164" s="278">
        <v>0.53317933191648603</v>
      </c>
      <c r="AC164" s="278">
        <v>0</v>
      </c>
      <c r="AD164" s="278">
        <v>6.0214268179757599E-2</v>
      </c>
      <c r="AE164" s="278">
        <v>0.30930577073533599</v>
      </c>
      <c r="AF164" s="278">
        <v>0.54038445802346602</v>
      </c>
      <c r="AG164" s="278">
        <v>0.38753285418254302</v>
      </c>
      <c r="AH164" s="278">
        <v>0.25526732493298898</v>
      </c>
      <c r="AI164" s="278">
        <v>0.10293037295685099</v>
      </c>
      <c r="AJ164" s="278">
        <v>1.3589903350122601</v>
      </c>
      <c r="AK164" s="278">
        <v>1.17629527063727</v>
      </c>
      <c r="AL164" s="278">
        <v>0.43659249562971902</v>
      </c>
      <c r="AM164" s="278">
        <v>0.53281111414582605</v>
      </c>
      <c r="AN164" s="278">
        <v>0</v>
      </c>
      <c r="AO164" s="278">
        <v>5.9808259110080801E-2</v>
      </c>
      <c r="AP164" s="278">
        <v>0.30930577073533599</v>
      </c>
      <c r="AQ164" s="278">
        <v>0.54038445802346602</v>
      </c>
      <c r="AR164" s="278">
        <v>0.38500709127661298</v>
      </c>
      <c r="AS164" s="278">
        <v>0.25692257614837699</v>
      </c>
      <c r="AT164" s="278">
        <v>0.10335244560745301</v>
      </c>
      <c r="AU164" s="278">
        <v>0.138549271277426</v>
      </c>
      <c r="AV164" s="278">
        <v>1.3756769077620701E-3</v>
      </c>
      <c r="AW164" s="278">
        <v>5.1594698163263999</v>
      </c>
      <c r="AX164" s="278">
        <v>2.51649112148811E-3</v>
      </c>
      <c r="AY164" s="273"/>
      <c r="AZ164" s="273"/>
      <c r="BA164" s="273"/>
      <c r="BB164" s="273"/>
      <c r="BC164" s="273"/>
      <c r="BD164" s="273"/>
      <c r="BE164" s="273"/>
      <c r="BF164" s="273"/>
      <c r="BG164" s="273"/>
      <c r="BH164" s="273"/>
      <c r="BI164" s="273"/>
      <c r="BJ164" s="273"/>
      <c r="BK164" s="273"/>
      <c r="BL164" s="273"/>
      <c r="BM164" s="273"/>
      <c r="BN164" s="273"/>
      <c r="BO164" s="273"/>
      <c r="BP164" s="273"/>
      <c r="BQ164" s="273"/>
      <c r="BR164" s="273"/>
      <c r="BS164" s="273"/>
      <c r="BT164" s="273"/>
      <c r="BU164" s="273"/>
      <c r="BV164" s="273"/>
      <c r="BW164" s="273"/>
      <c r="BX164" s="273"/>
      <c r="BY164" s="273"/>
      <c r="BZ164" s="273"/>
    </row>
    <row r="165" spans="1:78">
      <c r="A165" s="290" t="s">
        <v>444</v>
      </c>
      <c r="B165" s="294">
        <v>1848.96</v>
      </c>
      <c r="C165" s="294">
        <v>5133.8599999999997</v>
      </c>
      <c r="D165" s="294">
        <v>529.02</v>
      </c>
      <c r="E165" s="295">
        <v>98.3</v>
      </c>
      <c r="F165" s="294">
        <v>280.04000000000002</v>
      </c>
      <c r="G165" s="295">
        <v>57.54</v>
      </c>
      <c r="H165" s="275"/>
      <c r="I165" s="286">
        <v>200</v>
      </c>
      <c r="J165" s="282">
        <v>191.85</v>
      </c>
      <c r="K165" s="282">
        <v>187.24</v>
      </c>
      <c r="L165" s="282">
        <v>150.05000000000001</v>
      </c>
      <c r="M165" s="284">
        <v>1.41957566316344E-2</v>
      </c>
      <c r="N165" s="284">
        <v>1.8273489456992E-2</v>
      </c>
      <c r="O165" s="284">
        <v>5.2085197780562101E-2</v>
      </c>
      <c r="P165" s="284">
        <v>-2.9519202290453201E-2</v>
      </c>
      <c r="Q165" s="284">
        <v>-1.0878779316191E-2</v>
      </c>
      <c r="R165" s="284">
        <v>1.5665796344646E-3</v>
      </c>
      <c r="S165" s="284"/>
      <c r="T165" s="284">
        <v>0</v>
      </c>
      <c r="U165" s="284">
        <v>6.8751968090690098E-3</v>
      </c>
      <c r="V165" s="284">
        <v>5.2614624718136903E-3</v>
      </c>
      <c r="W165" s="284">
        <v>4.5524536386156696E-3</v>
      </c>
      <c r="X165" s="274" t="s">
        <v>210</v>
      </c>
      <c r="Y165" s="278">
        <v>1.3430099931897601</v>
      </c>
      <c r="Z165" s="278">
        <v>1.13869498846324</v>
      </c>
      <c r="AA165" s="278">
        <v>0.48344232178978402</v>
      </c>
      <c r="AB165" s="278">
        <v>0.53452107297141505</v>
      </c>
      <c r="AC165" s="278">
        <v>0</v>
      </c>
      <c r="AD165" s="278">
        <v>6.0365796851018901E-2</v>
      </c>
      <c r="AE165" s="278">
        <v>0.31008413596121698</v>
      </c>
      <c r="AF165" s="278">
        <v>0.54174433071427197</v>
      </c>
      <c r="AG165" s="278">
        <v>0.38850807716937802</v>
      </c>
      <c r="AH165" s="278">
        <v>0.25590970288978898</v>
      </c>
      <c r="AI165" s="278">
        <v>0.103189396326528</v>
      </c>
      <c r="AJ165" s="278">
        <v>1.36207503620694</v>
      </c>
      <c r="AK165" s="278">
        <v>1.15950291932965</v>
      </c>
      <c r="AL165" s="278">
        <v>0.50862251073569897</v>
      </c>
      <c r="AM165" s="278">
        <v>0.51874243728986202</v>
      </c>
      <c r="AN165" s="278">
        <v>0</v>
      </c>
      <c r="AO165" s="278">
        <v>6.0460364678983899E-2</v>
      </c>
      <c r="AP165" s="278">
        <v>0.31008413596121698</v>
      </c>
      <c r="AQ165" s="278">
        <v>0.54174433071427197</v>
      </c>
      <c r="AR165" s="278">
        <v>0.39117914666183001</v>
      </c>
      <c r="AS165" s="278">
        <v>0.25725616218771702</v>
      </c>
      <c r="AT165" s="278">
        <v>0.103659161269301</v>
      </c>
      <c r="AU165" s="278">
        <v>0.10951309307208799</v>
      </c>
      <c r="AV165" s="278">
        <v>1.3056766959455E-3</v>
      </c>
      <c r="AW165" s="278">
        <v>5.2133262050354698</v>
      </c>
      <c r="AX165" s="278">
        <v>1.04383571619409E-2</v>
      </c>
      <c r="AY165" s="273"/>
      <c r="AZ165" s="273"/>
      <c r="BA165" s="273"/>
      <c r="BB165" s="273"/>
      <c r="BC165" s="273"/>
      <c r="BD165" s="273"/>
      <c r="BE165" s="273"/>
      <c r="BF165" s="273"/>
      <c r="BG165" s="273"/>
      <c r="BH165" s="273"/>
      <c r="BI165" s="273"/>
      <c r="BJ165" s="273"/>
      <c r="BK165" s="273"/>
      <c r="BL165" s="273"/>
      <c r="BM165" s="273"/>
      <c r="BN165" s="273"/>
      <c r="BO165" s="273"/>
      <c r="BP165" s="273"/>
      <c r="BQ165" s="273"/>
      <c r="BR165" s="273"/>
      <c r="BS165" s="273"/>
      <c r="BT165" s="273"/>
      <c r="BU165" s="273"/>
      <c r="BV165" s="273"/>
      <c r="BW165" s="273"/>
      <c r="BX165" s="273"/>
      <c r="BY165" s="273"/>
      <c r="BZ165" s="273"/>
    </row>
    <row r="166" spans="1:78">
      <c r="A166" s="290" t="s">
        <v>445</v>
      </c>
      <c r="B166" s="294">
        <v>1697.73</v>
      </c>
      <c r="C166" s="294">
        <v>4722.1499999999996</v>
      </c>
      <c r="D166" s="294">
        <v>399.06</v>
      </c>
      <c r="E166" s="295">
        <v>94.51</v>
      </c>
      <c r="F166" s="294">
        <v>276.99</v>
      </c>
      <c r="G166" s="295">
        <v>57.72</v>
      </c>
      <c r="H166" s="287"/>
      <c r="I166" s="286">
        <v>200</v>
      </c>
      <c r="J166" s="282">
        <v>189.18</v>
      </c>
      <c r="K166" s="282">
        <v>190.55</v>
      </c>
      <c r="L166" s="282">
        <v>150.66</v>
      </c>
      <c r="M166" s="284">
        <v>-8.1791926272066398E-2</v>
      </c>
      <c r="N166" s="284">
        <v>-8.0195018952600894E-2</v>
      </c>
      <c r="O166" s="284">
        <v>-0.24566178972439601</v>
      </c>
      <c r="P166" s="284">
        <v>-3.8555442522888998E-2</v>
      </c>
      <c r="Q166" s="284">
        <v>-1.08913012426797E-2</v>
      </c>
      <c r="R166" s="284">
        <v>3.12825860271104E-3</v>
      </c>
      <c r="S166" s="284"/>
      <c r="T166" s="284">
        <v>0</v>
      </c>
      <c r="U166" s="284">
        <v>-1.39171227521501E-2</v>
      </c>
      <c r="V166" s="284">
        <v>1.7677846613971301E-2</v>
      </c>
      <c r="W166" s="284">
        <v>4.0653115628121999E-3</v>
      </c>
      <c r="X166" s="274" t="s">
        <v>210</v>
      </c>
      <c r="Y166" s="278">
        <v>1.35702881117073</v>
      </c>
      <c r="Z166" s="278">
        <v>1.1505810934513301</v>
      </c>
      <c r="AA166" s="278">
        <v>0.48848866541182301</v>
      </c>
      <c r="AB166" s="278">
        <v>0.54010059484167405</v>
      </c>
      <c r="AC166" s="278">
        <v>0</v>
      </c>
      <c r="AD166" s="278">
        <v>6.0995916598914998E-2</v>
      </c>
      <c r="AE166" s="278">
        <v>0.31332090492263198</v>
      </c>
      <c r="AF166" s="278">
        <v>0.54739925152872404</v>
      </c>
      <c r="AG166" s="278">
        <v>0.39256346323917102</v>
      </c>
      <c r="AH166" s="278">
        <v>0.25858097976975902</v>
      </c>
      <c r="AI166" s="278">
        <v>0.104266524100709</v>
      </c>
      <c r="AJ166" s="278">
        <v>1.2460348106983901</v>
      </c>
      <c r="AK166" s="278">
        <v>1.05831022085549</v>
      </c>
      <c r="AL166" s="278">
        <v>0.36848566560667301</v>
      </c>
      <c r="AM166" s="278">
        <v>0.51927677740067801</v>
      </c>
      <c r="AN166" s="278">
        <v>0</v>
      </c>
      <c r="AO166" s="278">
        <v>6.1186727599745798E-2</v>
      </c>
      <c r="AP166" s="278">
        <v>0.31332090492263198</v>
      </c>
      <c r="AQ166" s="278">
        <v>0.54739925152872404</v>
      </c>
      <c r="AR166" s="278">
        <v>0.387100109333262</v>
      </c>
      <c r="AS166" s="278">
        <v>0.26315213466741899</v>
      </c>
      <c r="AT166" s="278">
        <v>0.10469040000675001</v>
      </c>
      <c r="AU166" s="278">
        <v>6.8203792476802805E-2</v>
      </c>
      <c r="AV166" s="278">
        <v>1.2131747221991E-3</v>
      </c>
      <c r="AW166" s="278">
        <v>4.8689570026197604</v>
      </c>
      <c r="AX166" s="278">
        <v>-6.6055563928281005E-2</v>
      </c>
      <c r="AY166" s="273"/>
      <c r="AZ166" s="273"/>
      <c r="BA166" s="273"/>
      <c r="BB166" s="273"/>
      <c r="BC166" s="273"/>
      <c r="BD166" s="273"/>
      <c r="BE166" s="273"/>
      <c r="BF166" s="273"/>
      <c r="BG166" s="273"/>
      <c r="BH166" s="273"/>
      <c r="BI166" s="273"/>
      <c r="BJ166" s="273"/>
      <c r="BK166" s="273"/>
      <c r="BL166" s="273"/>
      <c r="BM166" s="273"/>
      <c r="BN166" s="273"/>
      <c r="BO166" s="273"/>
      <c r="BP166" s="273"/>
      <c r="BQ166" s="273"/>
      <c r="BR166" s="273"/>
      <c r="BS166" s="273"/>
      <c r="BT166" s="273"/>
      <c r="BU166" s="273"/>
      <c r="BV166" s="273"/>
      <c r="BW166" s="273"/>
      <c r="BX166" s="273"/>
      <c r="BY166" s="273"/>
      <c r="BZ166" s="273"/>
    </row>
    <row r="167" spans="1:78">
      <c r="A167" s="290" t="s">
        <v>446</v>
      </c>
      <c r="B167" s="294">
        <v>1749.97</v>
      </c>
      <c r="C167" s="294">
        <v>4644.18</v>
      </c>
      <c r="D167" s="294">
        <v>410.05</v>
      </c>
      <c r="E167" s="295">
        <v>98.34</v>
      </c>
      <c r="F167" s="294">
        <v>273.98</v>
      </c>
      <c r="G167" s="295">
        <v>57.4</v>
      </c>
      <c r="H167" s="287"/>
      <c r="I167" s="286">
        <v>192.71</v>
      </c>
      <c r="J167" s="282">
        <v>196.97</v>
      </c>
      <c r="K167" s="282">
        <v>194.7</v>
      </c>
      <c r="L167" s="282">
        <v>151.35</v>
      </c>
      <c r="M167" s="284">
        <v>3.0770499431594E-2</v>
      </c>
      <c r="N167" s="284">
        <v>-1.6511546647183899E-2</v>
      </c>
      <c r="O167" s="284">
        <v>2.7539718338094502E-2</v>
      </c>
      <c r="P167" s="284">
        <v>4.0524812189186403E-2</v>
      </c>
      <c r="Q167" s="284">
        <v>-1.08668182966893E-2</v>
      </c>
      <c r="R167" s="284">
        <v>-5.5440055440055796E-3</v>
      </c>
      <c r="S167" s="284"/>
      <c r="T167" s="284">
        <v>-3.6450000000000003E-2</v>
      </c>
      <c r="U167" s="284">
        <v>4.1177714346125403E-2</v>
      </c>
      <c r="V167" s="284">
        <v>2.1779060614012E-2</v>
      </c>
      <c r="W167" s="284">
        <v>4.5798486658701299E-3</v>
      </c>
      <c r="X167" s="274" t="s">
        <v>210</v>
      </c>
      <c r="Y167" s="278">
        <v>1.2673895077819199</v>
      </c>
      <c r="Z167" s="278">
        <v>1.0745788104781799</v>
      </c>
      <c r="AA167" s="278">
        <v>0.45622127114547201</v>
      </c>
      <c r="AB167" s="278">
        <v>0.50442394547140801</v>
      </c>
      <c r="AC167" s="278">
        <v>0</v>
      </c>
      <c r="AD167" s="278">
        <v>5.6966796930651202E-2</v>
      </c>
      <c r="AE167" s="278">
        <v>0.29262431585744803</v>
      </c>
      <c r="AF167" s="278">
        <v>0.51124048527507504</v>
      </c>
      <c r="AG167" s="278">
        <v>0.36663246229726798</v>
      </c>
      <c r="AH167" s="278">
        <v>0.24150026732994001</v>
      </c>
      <c r="AI167" s="278">
        <v>9.7379140052395299E-2</v>
      </c>
      <c r="AJ167" s="278">
        <v>1.30638771591074</v>
      </c>
      <c r="AK167" s="278">
        <v>1.0568358523229</v>
      </c>
      <c r="AL167" s="278">
        <v>0.46878547645266599</v>
      </c>
      <c r="AM167" s="278">
        <v>0.524865631125365</v>
      </c>
      <c r="AN167" s="278">
        <v>0</v>
      </c>
      <c r="AO167" s="278">
        <v>5.6650972692643499E-2</v>
      </c>
      <c r="AP167" s="278">
        <v>0.29262431585744803</v>
      </c>
      <c r="AQ167" s="278">
        <v>0.49260576958679902</v>
      </c>
      <c r="AR167" s="278">
        <v>0.38172954909976198</v>
      </c>
      <c r="AS167" s="278">
        <v>0.24675991629041899</v>
      </c>
      <c r="AT167" s="278">
        <v>9.7825121777047802E-2</v>
      </c>
      <c r="AU167" s="278">
        <v>0.250717784490051</v>
      </c>
      <c r="AV167" s="278">
        <v>1.6005858617490799E-3</v>
      </c>
      <c r="AW167" s="278">
        <v>4.92507032111578</v>
      </c>
      <c r="AX167" s="278">
        <v>1.15247102132605E-2</v>
      </c>
      <c r="AY167" s="273"/>
      <c r="AZ167" s="273"/>
      <c r="BA167" s="273"/>
      <c r="BB167" s="273"/>
      <c r="BC167" s="273"/>
      <c r="BD167" s="273"/>
      <c r="BE167" s="273"/>
      <c r="BF167" s="273"/>
      <c r="BG167" s="273"/>
      <c r="BH167" s="273"/>
      <c r="BI167" s="273"/>
      <c r="BJ167" s="273"/>
      <c r="BK167" s="273"/>
      <c r="BL167" s="273"/>
      <c r="BM167" s="273"/>
      <c r="BN167" s="273"/>
      <c r="BO167" s="273"/>
      <c r="BP167" s="273"/>
      <c r="BQ167" s="273"/>
      <c r="BR167" s="273"/>
      <c r="BS167" s="273"/>
      <c r="BT167" s="273"/>
      <c r="BU167" s="273"/>
      <c r="BV167" s="273"/>
      <c r="BW167" s="273"/>
      <c r="BX167" s="273"/>
      <c r="BY167" s="273"/>
      <c r="BZ167" s="273"/>
    </row>
    <row r="168" spans="1:78">
      <c r="A168" s="290" t="s">
        <v>447</v>
      </c>
      <c r="B168" s="294">
        <v>1809.53</v>
      </c>
      <c r="C168" s="294">
        <v>4820.62</v>
      </c>
      <c r="D168" s="294">
        <v>431.37</v>
      </c>
      <c r="E168" s="295">
        <v>93.01</v>
      </c>
      <c r="F168" s="294">
        <v>271</v>
      </c>
      <c r="G168" s="295">
        <v>51.82</v>
      </c>
      <c r="H168" s="287"/>
      <c r="I168" s="286">
        <v>192.71</v>
      </c>
      <c r="J168" s="282">
        <v>199.15</v>
      </c>
      <c r="K168" s="282">
        <v>194.13</v>
      </c>
      <c r="L168" s="282">
        <v>152</v>
      </c>
      <c r="M168" s="284">
        <v>3.4034869169185598E-2</v>
      </c>
      <c r="N168" s="284">
        <v>3.7991636844394397E-2</v>
      </c>
      <c r="O168" s="284">
        <v>5.19936593098402E-2</v>
      </c>
      <c r="P168" s="284">
        <v>-5.41997152735407E-2</v>
      </c>
      <c r="Q168" s="284">
        <v>-1.08767063289292E-2</v>
      </c>
      <c r="R168" s="284">
        <v>-9.7212543554007005E-2</v>
      </c>
      <c r="S168" s="284"/>
      <c r="T168" s="284">
        <v>0</v>
      </c>
      <c r="U168" s="284">
        <v>1.1067675280499701E-2</v>
      </c>
      <c r="V168" s="284">
        <v>-2.9275808936824999E-3</v>
      </c>
      <c r="W168" s="284">
        <v>4.2946812025108604E-3</v>
      </c>
      <c r="X168" s="274" t="s">
        <v>210</v>
      </c>
      <c r="Y168" s="278">
        <v>1.2819958045864399</v>
      </c>
      <c r="Z168" s="278">
        <v>1.08696301987025</v>
      </c>
      <c r="AA168" s="278">
        <v>0.46147908908854901</v>
      </c>
      <c r="AB168" s="278">
        <v>0.51023728526759504</v>
      </c>
      <c r="AC168" s="278">
        <v>0</v>
      </c>
      <c r="AD168" s="278">
        <v>5.7623322757054701E-2</v>
      </c>
      <c r="AE168" s="278">
        <v>0.29599672629905899</v>
      </c>
      <c r="AF168" s="278">
        <v>0.51713238371715697</v>
      </c>
      <c r="AG168" s="278">
        <v>0.37085779518001799</v>
      </c>
      <c r="AH168" s="278">
        <v>0.244283487927343</v>
      </c>
      <c r="AI168" s="278">
        <v>9.8501406422315696E-2</v>
      </c>
      <c r="AJ168" s="278">
        <v>1.3256283640709801</v>
      </c>
      <c r="AK168" s="278">
        <v>1.1282585241844501</v>
      </c>
      <c r="AL168" s="278">
        <v>0.48547307562523401</v>
      </c>
      <c r="AM168" s="278">
        <v>0.48258256968414698</v>
      </c>
      <c r="AN168" s="278">
        <v>0</v>
      </c>
      <c r="AO168" s="278">
        <v>5.2021612983807898E-2</v>
      </c>
      <c r="AP168" s="278">
        <v>0.29599672629905899</v>
      </c>
      <c r="AQ168" s="278">
        <v>0.51713238371715697</v>
      </c>
      <c r="AR168" s="278">
        <v>0.37496232883231301</v>
      </c>
      <c r="AS168" s="278">
        <v>0.243568328255445</v>
      </c>
      <c r="AT168" s="278">
        <v>9.8924438560898498E-2</v>
      </c>
      <c r="AU168" s="278">
        <v>0.11934965365800999</v>
      </c>
      <c r="AV168" s="278">
        <v>1.2833881983681801E-3</v>
      </c>
      <c r="AW168" s="278">
        <v>5.0045483522134901</v>
      </c>
      <c r="AX168" s="278">
        <v>1.6137440872053401E-2</v>
      </c>
      <c r="AY168" s="273"/>
      <c r="AZ168" s="273"/>
      <c r="BA168" s="273"/>
      <c r="BB168" s="273"/>
      <c r="BC168" s="273"/>
      <c r="BD168" s="273"/>
      <c r="BE168" s="273"/>
      <c r="BF168" s="273"/>
      <c r="BG168" s="273"/>
      <c r="BH168" s="273"/>
      <c r="BI168" s="273"/>
      <c r="BJ168" s="273"/>
      <c r="BK168" s="273"/>
      <c r="BL168" s="273"/>
      <c r="BM168" s="273"/>
      <c r="BN168" s="273"/>
      <c r="BO168" s="273"/>
      <c r="BP168" s="273"/>
      <c r="BQ168" s="273"/>
      <c r="BR168" s="273"/>
      <c r="BS168" s="273"/>
      <c r="BT168" s="273"/>
      <c r="BU168" s="273"/>
      <c r="BV168" s="273"/>
      <c r="BW168" s="273"/>
      <c r="BX168" s="273"/>
      <c r="BY168" s="273"/>
      <c r="BZ168" s="273"/>
    </row>
    <row r="169" spans="1:78">
      <c r="A169" s="290" t="s">
        <v>448</v>
      </c>
      <c r="B169" s="294">
        <v>1903.12</v>
      </c>
      <c r="C169" s="294">
        <v>5054.8500000000004</v>
      </c>
      <c r="D169" s="294">
        <v>462.38</v>
      </c>
      <c r="E169" s="295">
        <v>93.4</v>
      </c>
      <c r="F169" s="294">
        <v>268.05</v>
      </c>
      <c r="G169" s="295">
        <v>52.65</v>
      </c>
      <c r="H169" s="287"/>
      <c r="I169" s="286">
        <v>192.71</v>
      </c>
      <c r="J169" s="282">
        <v>199.1</v>
      </c>
      <c r="K169" s="282">
        <v>195.66</v>
      </c>
      <c r="L169" s="282">
        <v>152.6</v>
      </c>
      <c r="M169" s="284">
        <v>5.1720612534746503E-2</v>
      </c>
      <c r="N169" s="284">
        <v>4.85891856234262E-2</v>
      </c>
      <c r="O169" s="284">
        <v>7.1887242970072096E-2</v>
      </c>
      <c r="P169" s="284">
        <v>4.19309751639618E-3</v>
      </c>
      <c r="Q169" s="284">
        <v>-1.08856088560885E-2</v>
      </c>
      <c r="R169" s="284">
        <v>1.6016981860285599E-2</v>
      </c>
      <c r="S169" s="284"/>
      <c r="T169" s="284">
        <v>0</v>
      </c>
      <c r="U169" s="284">
        <v>-2.5106703489841098E-4</v>
      </c>
      <c r="V169" s="284">
        <v>7.8813166434863503E-3</v>
      </c>
      <c r="W169" s="284">
        <v>3.9473684210527002E-3</v>
      </c>
      <c r="X169" s="274" t="s">
        <v>210</v>
      </c>
      <c r="Y169" s="278">
        <v>1.3026839360811699</v>
      </c>
      <c r="Z169" s="278">
        <v>1.1045038213335201</v>
      </c>
      <c r="AA169" s="278">
        <v>0.46892618060240399</v>
      </c>
      <c r="AB169" s="278">
        <v>0.518471209289318</v>
      </c>
      <c r="AC169" s="278">
        <v>0</v>
      </c>
      <c r="AD169" s="278">
        <v>5.8553215720897903E-2</v>
      </c>
      <c r="AE169" s="278">
        <v>0.30077335596803101</v>
      </c>
      <c r="AF169" s="278">
        <v>0.52547757698241704</v>
      </c>
      <c r="AG169" s="278">
        <v>0.37684249092167599</v>
      </c>
      <c r="AH169" s="278">
        <v>0.24822559826978899</v>
      </c>
      <c r="AI169" s="278">
        <v>0.10009096704426999</v>
      </c>
      <c r="AJ169" s="278">
        <v>1.3700595471944701</v>
      </c>
      <c r="AK169" s="278">
        <v>1.1581707625300799</v>
      </c>
      <c r="AL169" s="278">
        <v>0.50263599088239697</v>
      </c>
      <c r="AM169" s="278">
        <v>0.52064520962931204</v>
      </c>
      <c r="AN169" s="278">
        <v>0</v>
      </c>
      <c r="AO169" s="278">
        <v>5.9491061514960898E-2</v>
      </c>
      <c r="AP169" s="278">
        <v>0.30077335596803101</v>
      </c>
      <c r="AQ169" s="278">
        <v>0.52547757698241704</v>
      </c>
      <c r="AR169" s="278">
        <v>0.376747878194857</v>
      </c>
      <c r="AS169" s="278">
        <v>0.25018194280877198</v>
      </c>
      <c r="AT169" s="278">
        <v>0.10048606296681301</v>
      </c>
      <c r="AU169" s="278">
        <v>0.12649205172714401</v>
      </c>
      <c r="AV169" s="278">
        <v>1.31713979976056E-3</v>
      </c>
      <c r="AW169" s="278">
        <v>5.1646693886720998</v>
      </c>
      <c r="AX169" s="278">
        <v>3.1995102292854398E-2</v>
      </c>
      <c r="AY169" s="273"/>
      <c r="AZ169" s="273"/>
      <c r="BA169" s="273"/>
      <c r="BB169" s="273"/>
      <c r="BC169" s="273"/>
      <c r="BD169" s="273"/>
      <c r="BE169" s="273"/>
      <c r="BF169" s="273"/>
      <c r="BG169" s="273"/>
      <c r="BH169" s="273"/>
      <c r="BI169" s="273"/>
      <c r="BJ169" s="273"/>
      <c r="BK169" s="273"/>
      <c r="BL169" s="273"/>
      <c r="BM169" s="273"/>
      <c r="BN169" s="273"/>
      <c r="BO169" s="273"/>
      <c r="BP169" s="273"/>
      <c r="BQ169" s="273"/>
      <c r="BR169" s="273"/>
      <c r="BS169" s="273"/>
      <c r="BT169" s="273"/>
      <c r="BU169" s="273"/>
      <c r="BV169" s="273"/>
      <c r="BW169" s="273"/>
      <c r="BX169" s="273"/>
      <c r="BY169" s="273"/>
      <c r="BZ169" s="273"/>
    </row>
    <row r="170" spans="1:78">
      <c r="A170" s="290" t="s">
        <v>449</v>
      </c>
      <c r="B170" s="294">
        <v>1937.42</v>
      </c>
      <c r="C170" s="294">
        <v>5436.13</v>
      </c>
      <c r="D170" s="294">
        <v>467.16</v>
      </c>
      <c r="E170" s="295">
        <v>95.49</v>
      </c>
      <c r="F170" s="294">
        <v>265.13</v>
      </c>
      <c r="G170" s="295">
        <v>45.6</v>
      </c>
      <c r="H170" s="287"/>
      <c r="I170" s="275">
        <v>189.76</v>
      </c>
      <c r="J170" s="282">
        <v>199.77</v>
      </c>
      <c r="K170" s="282">
        <v>196.33</v>
      </c>
      <c r="L170" s="282">
        <v>153.22999999999999</v>
      </c>
      <c r="M170" s="284">
        <v>1.80230358569087E-2</v>
      </c>
      <c r="N170" s="284">
        <v>7.5428548819450603E-2</v>
      </c>
      <c r="O170" s="284">
        <v>1.0337817379644501E-2</v>
      </c>
      <c r="P170" s="284">
        <v>2.2376873661670099E-2</v>
      </c>
      <c r="Q170" s="284">
        <v>-1.0893490020518599E-2</v>
      </c>
      <c r="R170" s="284">
        <v>-0.13390313390313399</v>
      </c>
      <c r="S170" s="284"/>
      <c r="T170" s="284">
        <v>-1.53079757148047E-2</v>
      </c>
      <c r="U170" s="284">
        <v>3.3651431441488202E-3</v>
      </c>
      <c r="V170" s="284">
        <v>3.42430747214562E-3</v>
      </c>
      <c r="W170" s="284">
        <v>4.1284403669723498E-3</v>
      </c>
      <c r="X170" s="274" t="s">
        <v>210</v>
      </c>
      <c r="Y170" s="278">
        <v>1.3443634418713499</v>
      </c>
      <c r="Z170" s="278">
        <v>1.1398425340799301</v>
      </c>
      <c r="AA170" s="278">
        <v>0.48392952171857601</v>
      </c>
      <c r="AB170" s="278">
        <v>0.53505974866643002</v>
      </c>
      <c r="AC170" s="278">
        <v>0</v>
      </c>
      <c r="AD170" s="278">
        <v>6.0426631847463601E-2</v>
      </c>
      <c r="AE170" s="278">
        <v>0.31039663025919301</v>
      </c>
      <c r="AF170" s="278">
        <v>0.54229028581057104</v>
      </c>
      <c r="AG170" s="278">
        <v>0.38889960496700898</v>
      </c>
      <c r="AH170" s="278">
        <v>0.25616760167813601</v>
      </c>
      <c r="AI170" s="278">
        <v>0.10329338777344201</v>
      </c>
      <c r="AJ170" s="278">
        <v>1.36859295238891</v>
      </c>
      <c r="AK170" s="278">
        <v>1.2258192023082699</v>
      </c>
      <c r="AL170" s="278">
        <v>0.48893229673872102</v>
      </c>
      <c r="AM170" s="278">
        <v>0.54703271306378298</v>
      </c>
      <c r="AN170" s="278">
        <v>0</v>
      </c>
      <c r="AO170" s="278">
        <v>5.2335316471877301E-2</v>
      </c>
      <c r="AP170" s="278">
        <v>0.31039663025919301</v>
      </c>
      <c r="AQ170" s="278">
        <v>0.53398891928500802</v>
      </c>
      <c r="AR170" s="278">
        <v>0.39020830780642601</v>
      </c>
      <c r="AS170" s="278">
        <v>0.257044798310684</v>
      </c>
      <c r="AT170" s="278">
        <v>0.10371982836516699</v>
      </c>
      <c r="AU170" s="278">
        <v>0.125461605874164</v>
      </c>
      <c r="AV170" s="278">
        <v>1.3465878924198301E-3</v>
      </c>
      <c r="AW170" s="278">
        <v>5.2780709649980402</v>
      </c>
      <c r="AX170" s="278">
        <v>2.1957180177818902E-2</v>
      </c>
      <c r="AY170" s="273"/>
      <c r="AZ170" s="273"/>
      <c r="BA170" s="273"/>
      <c r="BB170" s="273"/>
      <c r="BC170" s="273"/>
      <c r="BD170" s="273"/>
      <c r="BE170" s="273"/>
      <c r="BF170" s="273"/>
      <c r="BG170" s="273"/>
      <c r="BH170" s="273"/>
      <c r="BI170" s="273"/>
      <c r="BJ170" s="273"/>
      <c r="BK170" s="273"/>
      <c r="BL170" s="273"/>
      <c r="BM170" s="273"/>
      <c r="BN170" s="273"/>
      <c r="BO170" s="273"/>
      <c r="BP170" s="273"/>
      <c r="BQ170" s="273"/>
      <c r="BR170" s="273"/>
      <c r="BS170" s="273"/>
      <c r="BT170" s="273"/>
      <c r="BU170" s="273"/>
      <c r="BV170" s="273"/>
      <c r="BW170" s="273"/>
      <c r="BX170" s="273"/>
      <c r="BY170" s="273"/>
      <c r="BZ170" s="273"/>
    </row>
    <row r="171" spans="1:78">
      <c r="A171" s="290" t="s">
        <v>450</v>
      </c>
      <c r="B171" s="294">
        <v>2006.82</v>
      </c>
      <c r="C171" s="294">
        <v>5424.15</v>
      </c>
      <c r="D171" s="294">
        <v>448.72</v>
      </c>
      <c r="E171" s="295">
        <v>91.65</v>
      </c>
      <c r="F171" s="294">
        <v>262.25</v>
      </c>
      <c r="G171" s="295">
        <v>46.3</v>
      </c>
      <c r="H171" s="275"/>
      <c r="I171" s="275">
        <v>189.76</v>
      </c>
      <c r="J171" s="282">
        <v>200.68</v>
      </c>
      <c r="K171" s="282">
        <v>198.57</v>
      </c>
      <c r="L171" s="282">
        <v>153.87</v>
      </c>
      <c r="M171" s="284">
        <v>3.5820833892496101E-2</v>
      </c>
      <c r="N171" s="284">
        <v>-2.2037736404391102E-3</v>
      </c>
      <c r="O171" s="284">
        <v>-3.9472557581984799E-2</v>
      </c>
      <c r="P171" s="284">
        <v>-4.0213634935595301E-2</v>
      </c>
      <c r="Q171" s="284">
        <v>-1.0862595707765901E-2</v>
      </c>
      <c r="R171" s="284">
        <v>1.53508771929824E-2</v>
      </c>
      <c r="S171" s="284"/>
      <c r="T171" s="284">
        <v>0</v>
      </c>
      <c r="U171" s="284">
        <v>4.5552385243028404E-3</v>
      </c>
      <c r="V171" s="284">
        <v>1.1409361788824899E-2</v>
      </c>
      <c r="W171" s="284">
        <v>4.1767277948183698E-3</v>
      </c>
      <c r="X171" s="274" t="s">
        <v>210</v>
      </c>
      <c r="Y171" s="278">
        <v>1.37388187218899</v>
      </c>
      <c r="Z171" s="278">
        <v>1.1648702619750699</v>
      </c>
      <c r="AA171" s="278">
        <v>0.49455524942031598</v>
      </c>
      <c r="AB171" s="278">
        <v>0.54680815197379695</v>
      </c>
      <c r="AC171" s="278">
        <v>0</v>
      </c>
      <c r="AD171" s="278">
        <v>6.1753430290477099E-2</v>
      </c>
      <c r="AE171" s="278">
        <v>0.31721206499638199</v>
      </c>
      <c r="AF171" s="278">
        <v>0.55419745132479403</v>
      </c>
      <c r="AG171" s="278">
        <v>0.397438743664352</v>
      </c>
      <c r="AH171" s="278">
        <v>0.261792319863903</v>
      </c>
      <c r="AI171" s="278">
        <v>0.105561419299961</v>
      </c>
      <c r="AJ171" s="278">
        <v>1.4230954665205799</v>
      </c>
      <c r="AK171" s="278">
        <v>1.1623031515972</v>
      </c>
      <c r="AL171" s="278">
        <v>0.47503388886010001</v>
      </c>
      <c r="AM171" s="278">
        <v>0.524819008570515</v>
      </c>
      <c r="AN171" s="278">
        <v>0</v>
      </c>
      <c r="AO171" s="278">
        <v>6.2701399615111605E-2</v>
      </c>
      <c r="AP171" s="278">
        <v>0.31721206499638199</v>
      </c>
      <c r="AQ171" s="278">
        <v>0.55419745132479403</v>
      </c>
      <c r="AR171" s="278">
        <v>0.39924917194054299</v>
      </c>
      <c r="AS171" s="278">
        <v>0.264779203154766</v>
      </c>
      <c r="AT171" s="278">
        <v>0.10600232061401101</v>
      </c>
      <c r="AU171" s="278">
        <v>0.122347002846372</v>
      </c>
      <c r="AV171" s="278">
        <v>1.3614817001155401E-3</v>
      </c>
      <c r="AW171" s="278">
        <v>5.2893931271939998</v>
      </c>
      <c r="AX171" s="278">
        <v>2.1451326196719701E-3</v>
      </c>
      <c r="AY171" s="273"/>
      <c r="AZ171" s="273"/>
      <c r="BA171" s="273"/>
      <c r="BB171" s="273"/>
      <c r="BC171" s="273"/>
      <c r="BD171" s="273"/>
      <c r="BE171" s="273"/>
      <c r="BF171" s="273"/>
      <c r="BG171" s="273"/>
      <c r="BH171" s="273"/>
      <c r="BI171" s="273"/>
      <c r="BJ171" s="273"/>
      <c r="BK171" s="273"/>
      <c r="BL171" s="273"/>
      <c r="BM171" s="273"/>
      <c r="BN171" s="273"/>
      <c r="BO171" s="273"/>
      <c r="BP171" s="273"/>
      <c r="BQ171" s="273"/>
      <c r="BR171" s="273"/>
      <c r="BS171" s="273"/>
      <c r="BT171" s="273"/>
      <c r="BU171" s="273"/>
      <c r="BV171" s="273"/>
      <c r="BW171" s="273"/>
      <c r="BX171" s="273"/>
      <c r="BY171" s="273"/>
      <c r="BZ171" s="273"/>
    </row>
    <row r="172" spans="1:78">
      <c r="A172" s="290" t="s">
        <v>451</v>
      </c>
      <c r="B172" s="294">
        <v>1980.34</v>
      </c>
      <c r="C172" s="294">
        <v>5342.69</v>
      </c>
      <c r="D172" s="294">
        <v>458.41</v>
      </c>
      <c r="E172" s="295">
        <v>89.94</v>
      </c>
      <c r="F172" s="294">
        <v>252.32</v>
      </c>
      <c r="G172" s="295">
        <v>46.6</v>
      </c>
      <c r="H172" s="275"/>
      <c r="I172" s="275">
        <v>189.76</v>
      </c>
      <c r="J172" s="282">
        <v>197.88</v>
      </c>
      <c r="K172" s="282">
        <v>196.02</v>
      </c>
      <c r="L172" s="282">
        <v>154.41999999999999</v>
      </c>
      <c r="M172" s="284">
        <v>-1.3195005032838001E-2</v>
      </c>
      <c r="N172" s="284">
        <v>-1.50180212567868E-2</v>
      </c>
      <c r="O172" s="284">
        <v>2.15947584239615E-2</v>
      </c>
      <c r="P172" s="284">
        <v>-1.8657937806874102E-2</v>
      </c>
      <c r="Q172" s="284">
        <v>-3.7864632983794201E-2</v>
      </c>
      <c r="R172" s="284">
        <v>6.4794816414688299E-3</v>
      </c>
      <c r="S172" s="284"/>
      <c r="T172" s="284">
        <v>0</v>
      </c>
      <c r="U172" s="284">
        <v>-1.3952561291608601E-2</v>
      </c>
      <c r="V172" s="284">
        <v>-1.28418190058921E-2</v>
      </c>
      <c r="W172" s="284">
        <v>3.5744459608759698E-3</v>
      </c>
      <c r="X172" s="274" t="s">
        <v>210</v>
      </c>
      <c r="Y172" s="278">
        <v>1.3768290310086</v>
      </c>
      <c r="Z172" s="278">
        <v>1.16736906317172</v>
      </c>
      <c r="AA172" s="278">
        <v>0.49561613601807802</v>
      </c>
      <c r="AB172" s="278">
        <v>0.54798112797729903</v>
      </c>
      <c r="AC172" s="278">
        <v>0</v>
      </c>
      <c r="AD172" s="278">
        <v>6.1885899588169799E-2</v>
      </c>
      <c r="AE172" s="278">
        <v>0.31789252694435899</v>
      </c>
      <c r="AF172" s="278">
        <v>0.55538627835537002</v>
      </c>
      <c r="AG172" s="278">
        <v>0.398291302477708</v>
      </c>
      <c r="AH172" s="278">
        <v>0.26235389910882201</v>
      </c>
      <c r="AI172" s="278">
        <v>0.10578786254388001</v>
      </c>
      <c r="AJ172" s="278">
        <v>1.3586617650150801</v>
      </c>
      <c r="AK172" s="278">
        <v>1.14983748976649</v>
      </c>
      <c r="AL172" s="278">
        <v>0.50631884674640604</v>
      </c>
      <c r="AM172" s="278">
        <v>0.53775693017215698</v>
      </c>
      <c r="AN172" s="278">
        <v>0</v>
      </c>
      <c r="AO172" s="278">
        <v>6.2286888138417103E-2</v>
      </c>
      <c r="AP172" s="278">
        <v>0.31789252694435899</v>
      </c>
      <c r="AQ172" s="278">
        <v>0.55538627835537002</v>
      </c>
      <c r="AR172" s="278">
        <v>0.39273411866797298</v>
      </c>
      <c r="AS172" s="278">
        <v>0.258984797820977</v>
      </c>
      <c r="AT172" s="278">
        <v>0.10616599554186</v>
      </c>
      <c r="AU172" s="278">
        <v>0.101359134235671</v>
      </c>
      <c r="AV172" s="278">
        <v>1.31127646102798E-3</v>
      </c>
      <c r="AW172" s="278">
        <v>5.2460256371690903</v>
      </c>
      <c r="AX172" s="278">
        <v>-8.19895382741531E-3</v>
      </c>
      <c r="AY172" s="273"/>
      <c r="AZ172" s="273"/>
      <c r="BA172" s="273"/>
      <c r="BB172" s="273"/>
      <c r="BC172" s="273"/>
      <c r="BD172" s="273"/>
      <c r="BE172" s="273"/>
      <c r="BF172" s="273"/>
      <c r="BG172" s="273"/>
      <c r="BH172" s="273"/>
      <c r="BI172" s="273"/>
      <c r="BJ172" s="273"/>
      <c r="BK172" s="273"/>
      <c r="BL172" s="273"/>
      <c r="BM172" s="273"/>
      <c r="BN172" s="273"/>
      <c r="BO172" s="273"/>
      <c r="BP172" s="273"/>
      <c r="BQ172" s="273"/>
      <c r="BR172" s="273"/>
      <c r="BS172" s="273"/>
      <c r="BT172" s="273"/>
      <c r="BU172" s="273"/>
      <c r="BV172" s="273"/>
      <c r="BW172" s="273"/>
      <c r="BX172" s="273"/>
      <c r="BY172" s="273"/>
      <c r="BZ172" s="273"/>
    </row>
    <row r="173" spans="1:78">
      <c r="A173" s="290" t="s">
        <v>452</v>
      </c>
      <c r="B173" s="294">
        <v>2030.5</v>
      </c>
      <c r="C173" s="294">
        <v>5472.94</v>
      </c>
      <c r="D173" s="294">
        <v>510.16</v>
      </c>
      <c r="E173" s="295">
        <v>88.22</v>
      </c>
      <c r="F173" s="294">
        <v>258.5</v>
      </c>
      <c r="G173" s="295">
        <v>49.6</v>
      </c>
      <c r="H173" s="275"/>
      <c r="I173" s="275">
        <v>187.63</v>
      </c>
      <c r="J173" s="282">
        <v>199.72</v>
      </c>
      <c r="K173" s="282">
        <v>197.5</v>
      </c>
      <c r="L173" s="282">
        <v>155.05000000000001</v>
      </c>
      <c r="M173" s="284">
        <v>2.5328983911853599E-2</v>
      </c>
      <c r="N173" s="284">
        <v>2.4379104907827201E-2</v>
      </c>
      <c r="O173" s="284">
        <v>0.112890207456207</v>
      </c>
      <c r="P173" s="284">
        <v>-1.91238603513453E-2</v>
      </c>
      <c r="Q173" s="284">
        <v>2.4492707672796502E-2</v>
      </c>
      <c r="R173" s="284">
        <v>6.4377682403433403E-2</v>
      </c>
      <c r="S173" s="284"/>
      <c r="T173" s="284">
        <v>-1.12247048903878E-2</v>
      </c>
      <c r="U173" s="284">
        <v>9.2985647867393998E-3</v>
      </c>
      <c r="V173" s="284">
        <v>7.5502499744923802E-3</v>
      </c>
      <c r="W173" s="284">
        <v>4.0797824116047803E-3</v>
      </c>
      <c r="X173" s="274" t="s">
        <v>210</v>
      </c>
      <c r="Y173" s="278">
        <v>1.36554047335511</v>
      </c>
      <c r="Z173" s="278">
        <v>1.15779785812322</v>
      </c>
      <c r="AA173" s="278">
        <v>0.49155260220274399</v>
      </c>
      <c r="AB173" s="278">
        <v>0.54348825601071804</v>
      </c>
      <c r="AC173" s="278">
        <v>0</v>
      </c>
      <c r="AD173" s="278">
        <v>6.1378499954878298E-2</v>
      </c>
      <c r="AE173" s="278">
        <v>0.31528614079386202</v>
      </c>
      <c r="AF173" s="278">
        <v>0.55083269190275397</v>
      </c>
      <c r="AG173" s="278">
        <v>0.39502573047883299</v>
      </c>
      <c r="AH173" s="278">
        <v>0.26020287160358702</v>
      </c>
      <c r="AI173" s="278">
        <v>0.104920512743382</v>
      </c>
      <c r="AJ173" s="278">
        <v>1.40012822603571</v>
      </c>
      <c r="AK173" s="278">
        <v>1.1860239335684599</v>
      </c>
      <c r="AL173" s="278">
        <v>0.54704407744104999</v>
      </c>
      <c r="AM173" s="278">
        <v>0.53309466250017301</v>
      </c>
      <c r="AN173" s="278">
        <v>0</v>
      </c>
      <c r="AO173" s="278">
        <v>6.5329905531372703E-2</v>
      </c>
      <c r="AP173" s="278">
        <v>0.31528614079386202</v>
      </c>
      <c r="AQ173" s="278">
        <v>0.54464975749216804</v>
      </c>
      <c r="AR173" s="278">
        <v>0.39869890282611897</v>
      </c>
      <c r="AS173" s="278">
        <v>0.26216746832827498</v>
      </c>
      <c r="AT173" s="278">
        <v>0.105348565605889</v>
      </c>
      <c r="AU173" s="278">
        <v>4.8160176257582399E-2</v>
      </c>
      <c r="AV173" s="278">
        <v>1.1696055680777699E-3</v>
      </c>
      <c r="AW173" s="278">
        <v>5.3577716401230804</v>
      </c>
      <c r="AX173" s="278">
        <v>2.1301078317698102E-2</v>
      </c>
      <c r="AY173" s="273"/>
      <c r="AZ173" s="273"/>
      <c r="BA173" s="273"/>
      <c r="BB173" s="273"/>
      <c r="BC173" s="273"/>
      <c r="BD173" s="273"/>
      <c r="BE173" s="273"/>
      <c r="BF173" s="273"/>
      <c r="BG173" s="273"/>
      <c r="BH173" s="273"/>
      <c r="BI173" s="273"/>
      <c r="BJ173" s="273"/>
      <c r="BK173" s="273"/>
      <c r="BL173" s="273"/>
      <c r="BM173" s="273"/>
      <c r="BN173" s="273"/>
      <c r="BO173" s="273"/>
      <c r="BP173" s="273"/>
      <c r="BQ173" s="273"/>
      <c r="BR173" s="273"/>
      <c r="BS173" s="273"/>
      <c r="BT173" s="273"/>
      <c r="BU173" s="273"/>
      <c r="BV173" s="273"/>
      <c r="BW173" s="273"/>
      <c r="BX173" s="273"/>
      <c r="BY173" s="273"/>
      <c r="BZ173" s="273"/>
    </row>
    <row r="174" spans="1:78">
      <c r="A174" s="290" t="s">
        <v>453</v>
      </c>
      <c r="B174" s="294">
        <v>2134.31</v>
      </c>
      <c r="C174" s="294">
        <v>5421.19</v>
      </c>
      <c r="D174" s="294">
        <v>546.25</v>
      </c>
      <c r="E174" s="295">
        <v>91.38</v>
      </c>
      <c r="F174" s="294">
        <v>256.77999999999997</v>
      </c>
      <c r="G174" s="295">
        <v>49.67</v>
      </c>
      <c r="H174" s="275"/>
      <c r="I174" s="275">
        <v>187.63</v>
      </c>
      <c r="J174" s="282">
        <v>200.38</v>
      </c>
      <c r="K174" s="282">
        <v>198.93</v>
      </c>
      <c r="L174" s="282">
        <v>155.66</v>
      </c>
      <c r="M174" s="284">
        <v>5.1125338586555102E-2</v>
      </c>
      <c r="N174" s="284">
        <v>-9.4556125227026593E-3</v>
      </c>
      <c r="O174" s="284">
        <v>7.0742512153050094E-2</v>
      </c>
      <c r="P174" s="284">
        <v>3.5819542053956002E-2</v>
      </c>
      <c r="Q174" s="284">
        <v>-6.6537717601548004E-3</v>
      </c>
      <c r="R174" s="284">
        <v>1.41129032258069E-3</v>
      </c>
      <c r="S174" s="284"/>
      <c r="T174" s="284">
        <v>0</v>
      </c>
      <c r="U174" s="284">
        <v>3.3046264770679699E-3</v>
      </c>
      <c r="V174" s="284">
        <v>7.2405063291138801E-3</v>
      </c>
      <c r="W174" s="284">
        <v>3.9342147694290102E-3</v>
      </c>
      <c r="X174" s="274" t="s">
        <v>210</v>
      </c>
      <c r="Y174" s="278">
        <v>1.3946279579240399</v>
      </c>
      <c r="Z174" s="278">
        <v>1.1824602009751599</v>
      </c>
      <c r="AA174" s="278">
        <v>0.50202320267953304</v>
      </c>
      <c r="AB174" s="278">
        <v>0.55506514191675105</v>
      </c>
      <c r="AC174" s="278">
        <v>0</v>
      </c>
      <c r="AD174" s="278">
        <v>6.2685928189439993E-2</v>
      </c>
      <c r="AE174" s="278">
        <v>0.32200207557139698</v>
      </c>
      <c r="AF174" s="278">
        <v>0.56256602221292396</v>
      </c>
      <c r="AG174" s="278">
        <v>0.403440204501268</v>
      </c>
      <c r="AH174" s="278">
        <v>0.26574547335010501</v>
      </c>
      <c r="AI174" s="278">
        <v>0.10715543280246199</v>
      </c>
      <c r="AJ174" s="278">
        <v>1.46592878447518</v>
      </c>
      <c r="AK174" s="278">
        <v>1.17127931549123</v>
      </c>
      <c r="AL174" s="278">
        <v>0.53753758519620298</v>
      </c>
      <c r="AM174" s="278">
        <v>0.57494732111032298</v>
      </c>
      <c r="AN174" s="278">
        <v>0</v>
      </c>
      <c r="AO174" s="278">
        <v>6.27743962332558E-2</v>
      </c>
      <c r="AP174" s="278">
        <v>0.32200207557139698</v>
      </c>
      <c r="AQ174" s="278">
        <v>0.56256602221292396</v>
      </c>
      <c r="AR174" s="278">
        <v>0.40477342368297697</v>
      </c>
      <c r="AS174" s="278">
        <v>0.26766960513183002</v>
      </c>
      <c r="AT174" s="278">
        <v>0.107577005288818</v>
      </c>
      <c r="AU174" s="278">
        <v>0.113457705616842</v>
      </c>
      <c r="AV174" s="278">
        <v>1.35519859206672E-3</v>
      </c>
      <c r="AW174" s="278">
        <v>5.4770555343941298</v>
      </c>
      <c r="AX174" s="278">
        <v>2.2263713775660301E-2</v>
      </c>
      <c r="AY174" s="273"/>
      <c r="AZ174" s="273"/>
      <c r="BA174" s="273"/>
      <c r="BB174" s="273"/>
      <c r="BC174" s="273"/>
      <c r="BD174" s="273"/>
      <c r="BE174" s="273"/>
      <c r="BF174" s="273"/>
      <c r="BG174" s="273"/>
      <c r="BH174" s="273"/>
      <c r="BI174" s="273"/>
      <c r="BJ174" s="273"/>
      <c r="BK174" s="273"/>
      <c r="BL174" s="273"/>
      <c r="BM174" s="273"/>
      <c r="BN174" s="273"/>
      <c r="BO174" s="273"/>
      <c r="BP174" s="273"/>
      <c r="BQ174" s="273"/>
      <c r="BR174" s="273"/>
      <c r="BS174" s="273"/>
      <c r="BT174" s="273"/>
      <c r="BU174" s="273"/>
      <c r="BV174" s="273"/>
      <c r="BW174" s="273"/>
      <c r="BX174" s="273"/>
      <c r="BY174" s="273"/>
      <c r="BZ174" s="273"/>
    </row>
    <row r="175" spans="1:78">
      <c r="A175" s="290" t="s">
        <v>454</v>
      </c>
      <c r="B175" s="294">
        <v>2002.61</v>
      </c>
      <c r="C175" s="294">
        <v>5336.55</v>
      </c>
      <c r="D175" s="294">
        <v>554.79</v>
      </c>
      <c r="E175" s="295">
        <v>94.1</v>
      </c>
      <c r="F175" s="294">
        <v>243.8</v>
      </c>
      <c r="G175" s="295">
        <v>48.23</v>
      </c>
      <c r="H175" s="275"/>
      <c r="I175" s="275">
        <v>187.63</v>
      </c>
      <c r="J175" s="282">
        <v>197.64</v>
      </c>
      <c r="K175" s="282">
        <v>197.71</v>
      </c>
      <c r="L175" s="282">
        <v>156.28</v>
      </c>
      <c r="M175" s="284">
        <v>-6.1706125164573099E-2</v>
      </c>
      <c r="N175" s="284">
        <v>-1.56128082579654E-2</v>
      </c>
      <c r="O175" s="284">
        <v>1.5633867276887901E-2</v>
      </c>
      <c r="P175" s="284">
        <v>2.9765813088202999E-2</v>
      </c>
      <c r="Q175" s="284">
        <v>-5.05491081859957E-2</v>
      </c>
      <c r="R175" s="284">
        <v>-2.89913428628952E-2</v>
      </c>
      <c r="S175" s="284"/>
      <c r="T175" s="284">
        <v>0</v>
      </c>
      <c r="U175" s="284">
        <v>-1.3674019363209999E-2</v>
      </c>
      <c r="V175" s="284">
        <v>-6.1328105363695996E-3</v>
      </c>
      <c r="W175" s="284">
        <v>3.9830399588847197E-3</v>
      </c>
      <c r="X175" s="274" t="s">
        <v>210</v>
      </c>
      <c r="Y175" s="278">
        <v>1.4256775556027901</v>
      </c>
      <c r="Z175" s="278">
        <v>1.20878615644078</v>
      </c>
      <c r="AA175" s="278">
        <v>0.51320010357273005</v>
      </c>
      <c r="AB175" s="278">
        <v>0.56742295336323201</v>
      </c>
      <c r="AC175" s="278">
        <v>0</v>
      </c>
      <c r="AD175" s="278">
        <v>6.4081549752411301E-2</v>
      </c>
      <c r="AE175" s="278">
        <v>0.32917103761708699</v>
      </c>
      <c r="AF175" s="278">
        <v>0.57509083111138404</v>
      </c>
      <c r="AG175" s="278">
        <v>0.41242228173987799</v>
      </c>
      <c r="AH175" s="278">
        <v>0.27166195450594899</v>
      </c>
      <c r="AI175" s="278">
        <v>0.109541110687883</v>
      </c>
      <c r="AJ175" s="278">
        <v>1.33770451791244</v>
      </c>
      <c r="AK175" s="278">
        <v>1.18991360995539</v>
      </c>
      <c r="AL175" s="278">
        <v>0.52122340587847105</v>
      </c>
      <c r="AM175" s="278">
        <v>0.58431275893499801</v>
      </c>
      <c r="AN175" s="278">
        <v>0</v>
      </c>
      <c r="AO175" s="278">
        <v>6.2223739572353498E-2</v>
      </c>
      <c r="AP175" s="278">
        <v>0.32917103761708699</v>
      </c>
      <c r="AQ175" s="278">
        <v>0.57509083111138404</v>
      </c>
      <c r="AR175" s="278">
        <v>0.406782811473548</v>
      </c>
      <c r="AS175" s="278">
        <v>0.269995903209024</v>
      </c>
      <c r="AT175" s="278">
        <v>0.109977417308893</v>
      </c>
      <c r="AU175" s="278">
        <v>0.14422615648590301</v>
      </c>
      <c r="AV175" s="278">
        <v>1.4559764980935799E-3</v>
      </c>
      <c r="AW175" s="278">
        <v>5.3863960329735896</v>
      </c>
      <c r="AX175" s="278">
        <v>-1.65525985360611E-2</v>
      </c>
      <c r="AY175" s="273"/>
      <c r="AZ175" s="273"/>
      <c r="BA175" s="273"/>
      <c r="BB175" s="273"/>
      <c r="BC175" s="273"/>
      <c r="BD175" s="273"/>
      <c r="BE175" s="273"/>
      <c r="BF175" s="273"/>
      <c r="BG175" s="273"/>
      <c r="BH175" s="273"/>
      <c r="BI175" s="273"/>
      <c r="BJ175" s="273"/>
      <c r="BK175" s="273"/>
      <c r="BL175" s="273"/>
      <c r="BM175" s="273"/>
      <c r="BN175" s="273"/>
      <c r="BO175" s="273"/>
      <c r="BP175" s="273"/>
      <c r="BQ175" s="273"/>
      <c r="BR175" s="273"/>
      <c r="BS175" s="273"/>
      <c r="BT175" s="273"/>
      <c r="BU175" s="273"/>
      <c r="BV175" s="273"/>
      <c r="BW175" s="273"/>
      <c r="BX175" s="273"/>
      <c r="BY175" s="273"/>
      <c r="BZ175" s="273"/>
    </row>
    <row r="176" spans="1:78">
      <c r="A176" s="290" t="s">
        <v>455</v>
      </c>
      <c r="B176" s="294">
        <v>2061.92</v>
      </c>
      <c r="C176" s="294">
        <v>5475.22</v>
      </c>
      <c r="D176" s="294">
        <v>605.48</v>
      </c>
      <c r="E176" s="295">
        <v>91.94</v>
      </c>
      <c r="F176" s="294">
        <v>244.97</v>
      </c>
      <c r="G176" s="295">
        <v>49.58</v>
      </c>
      <c r="H176" s="275"/>
      <c r="I176" s="275">
        <v>184.8</v>
      </c>
      <c r="J176" s="282">
        <v>196.79</v>
      </c>
      <c r="K176" s="282">
        <v>195.93</v>
      </c>
      <c r="L176" s="282">
        <v>156.9</v>
      </c>
      <c r="M176" s="284">
        <v>2.9616350662385701E-2</v>
      </c>
      <c r="N176" s="284">
        <v>2.5984952825327302E-2</v>
      </c>
      <c r="O176" s="284">
        <v>9.1367904973052902E-2</v>
      </c>
      <c r="P176" s="284">
        <v>-2.2954303931987202E-2</v>
      </c>
      <c r="Q176" s="284">
        <v>4.7990155865462701E-3</v>
      </c>
      <c r="R176" s="284">
        <v>2.7990877047480801E-2</v>
      </c>
      <c r="S176" s="284"/>
      <c r="T176" s="284">
        <v>-1.50828758727282E-2</v>
      </c>
      <c r="U176" s="284">
        <v>-4.3007488362679603E-3</v>
      </c>
      <c r="V176" s="284">
        <v>-9.0030853269941202E-3</v>
      </c>
      <c r="W176" s="284">
        <v>3.9672382902482496E-3</v>
      </c>
      <c r="X176" s="274" t="s">
        <v>210</v>
      </c>
      <c r="Y176" s="278">
        <v>1.4020788873830301</v>
      </c>
      <c r="Z176" s="278">
        <v>1.18877760447727</v>
      </c>
      <c r="AA176" s="278">
        <v>0.50470530828962601</v>
      </c>
      <c r="AB176" s="278">
        <v>0.55803062901606404</v>
      </c>
      <c r="AC176" s="278">
        <v>0</v>
      </c>
      <c r="AD176" s="278">
        <v>6.3020833585790997E-2</v>
      </c>
      <c r="AE176" s="278">
        <v>0.323722401581713</v>
      </c>
      <c r="AF176" s="278">
        <v>0.56557158346222702</v>
      </c>
      <c r="AG176" s="278">
        <v>0.40559562128291199</v>
      </c>
      <c r="AH176" s="278">
        <v>0.26716524323549001</v>
      </c>
      <c r="AI176" s="278">
        <v>0.107727920659472</v>
      </c>
      <c r="AJ176" s="278">
        <v>1.44360334736809</v>
      </c>
      <c r="AK176" s="278">
        <v>1.2196679344494199</v>
      </c>
      <c r="AL176" s="278">
        <v>0.55081917493682797</v>
      </c>
      <c r="AM176" s="278">
        <v>0.54522142435427201</v>
      </c>
      <c r="AN176" s="278">
        <v>0</v>
      </c>
      <c r="AO176" s="278">
        <v>6.4784841990120703E-2</v>
      </c>
      <c r="AP176" s="278">
        <v>0.323722401581713</v>
      </c>
      <c r="AQ176" s="278">
        <v>0.55704113747172401</v>
      </c>
      <c r="AR176" s="278">
        <v>0.40385125638668401</v>
      </c>
      <c r="AS176" s="278">
        <v>0.26475993175423401</v>
      </c>
      <c r="AT176" s="278">
        <v>0.108155302991241</v>
      </c>
      <c r="AU176" s="278">
        <v>0.13034292696804101</v>
      </c>
      <c r="AV176" s="278">
        <v>1.40313652401482E-3</v>
      </c>
      <c r="AW176" s="278">
        <v>5.4816267532843304</v>
      </c>
      <c r="AX176" s="278">
        <v>1.7679858615624201E-2</v>
      </c>
      <c r="AY176" s="273"/>
      <c r="AZ176" s="273"/>
      <c r="BA176" s="273"/>
      <c r="BB176" s="273"/>
      <c r="BC176" s="273"/>
      <c r="BD176" s="273"/>
      <c r="BE176" s="273"/>
      <c r="BF176" s="273"/>
      <c r="BG176" s="273"/>
      <c r="BH176" s="273"/>
      <c r="BI176" s="273"/>
      <c r="BJ176" s="273"/>
      <c r="BK176" s="273"/>
      <c r="BL176" s="273"/>
      <c r="BM176" s="273"/>
      <c r="BN176" s="273"/>
      <c r="BO176" s="273"/>
      <c r="BP176" s="273"/>
      <c r="BQ176" s="273"/>
      <c r="BR176" s="273"/>
      <c r="BS176" s="273"/>
      <c r="BT176" s="273"/>
      <c r="BU176" s="273"/>
      <c r="BV176" s="273"/>
      <c r="BW176" s="273"/>
      <c r="BX176" s="273"/>
      <c r="BY176" s="273"/>
      <c r="BZ176" s="273"/>
    </row>
    <row r="177" spans="1:78">
      <c r="A177" s="290" t="s">
        <v>456</v>
      </c>
      <c r="B177" s="294">
        <v>2089.87</v>
      </c>
      <c r="C177" s="294">
        <v>5533.97</v>
      </c>
      <c r="D177" s="294">
        <v>597.05999999999995</v>
      </c>
      <c r="E177" s="295">
        <v>90.67</v>
      </c>
      <c r="F177" s="294">
        <v>257.58999999999997</v>
      </c>
      <c r="G177" s="295">
        <v>54.09</v>
      </c>
      <c r="H177" s="275"/>
      <c r="I177" s="275">
        <v>184.8</v>
      </c>
      <c r="J177" s="282">
        <v>198.16</v>
      </c>
      <c r="K177" s="282">
        <v>195.09</v>
      </c>
      <c r="L177" s="282">
        <v>157.56</v>
      </c>
      <c r="M177" s="284">
        <v>1.3555327073795099E-2</v>
      </c>
      <c r="N177" s="284">
        <v>1.07301624409613E-2</v>
      </c>
      <c r="O177" s="284">
        <v>-1.3906322256722101E-2</v>
      </c>
      <c r="P177" s="284">
        <v>-1.38133565368719E-2</v>
      </c>
      <c r="Q177" s="284">
        <v>5.1516512225986903E-2</v>
      </c>
      <c r="R177" s="284">
        <v>9.0964098426785003E-2</v>
      </c>
      <c r="S177" s="284"/>
      <c r="T177" s="284">
        <v>0</v>
      </c>
      <c r="U177" s="284">
        <v>6.9617358605620298E-3</v>
      </c>
      <c r="V177" s="284">
        <v>-4.2872454448017504E-3</v>
      </c>
      <c r="W177" s="284">
        <v>4.2065009560228201E-3</v>
      </c>
      <c r="X177" s="274" t="s">
        <v>210</v>
      </c>
      <c r="Y177" s="278">
        <v>1.42686744387991</v>
      </c>
      <c r="Z177" s="278">
        <v>1.2097950244498501</v>
      </c>
      <c r="AA177" s="278">
        <v>0.51362842678274101</v>
      </c>
      <c r="AB177" s="278">
        <v>0.567896531640256</v>
      </c>
      <c r="AC177" s="278">
        <v>0</v>
      </c>
      <c r="AD177" s="278">
        <v>6.4135033013426601E-2</v>
      </c>
      <c r="AE177" s="278">
        <v>0.329445767872388</v>
      </c>
      <c r="AF177" s="278">
        <v>0.57557080909485403</v>
      </c>
      <c r="AG177" s="278">
        <v>0.41276649452231001</v>
      </c>
      <c r="AH177" s="278">
        <v>0.27188868696290303</v>
      </c>
      <c r="AI177" s="278">
        <v>0.109632535065687</v>
      </c>
      <c r="AJ177" s="278">
        <v>1.4462090987726499</v>
      </c>
      <c r="AK177" s="278">
        <v>1.2227763215824601</v>
      </c>
      <c r="AL177" s="278">
        <v>0.50648574435968696</v>
      </c>
      <c r="AM177" s="278">
        <v>0.56005197437265597</v>
      </c>
      <c r="AN177" s="278">
        <v>0</v>
      </c>
      <c r="AO177" s="278">
        <v>6.9969018469065003E-2</v>
      </c>
      <c r="AP177" s="278">
        <v>0.329445767872388</v>
      </c>
      <c r="AQ177" s="278">
        <v>0.57557080909485403</v>
      </c>
      <c r="AR177" s="278">
        <v>0.41564006582926399</v>
      </c>
      <c r="AS177" s="278">
        <v>0.27072303342822801</v>
      </c>
      <c r="AT177" s="278">
        <v>0.110093704429252</v>
      </c>
      <c r="AU177" s="278">
        <v>0.12889874123705899</v>
      </c>
      <c r="AV177" s="278">
        <v>1.41857220374951E-3</v>
      </c>
      <c r="AW177" s="278">
        <v>5.50696553821051</v>
      </c>
      <c r="AX177" s="278">
        <v>4.6224936623064901E-3</v>
      </c>
      <c r="AY177" s="273"/>
      <c r="AZ177" s="273"/>
      <c r="BA177" s="273"/>
      <c r="BB177" s="273"/>
      <c r="BC177" s="273"/>
      <c r="BD177" s="273"/>
      <c r="BE177" s="273"/>
      <c r="BF177" s="273"/>
      <c r="BG177" s="273"/>
      <c r="BH177" s="273"/>
      <c r="BI177" s="273"/>
      <c r="BJ177" s="273"/>
      <c r="BK177" s="273"/>
      <c r="BL177" s="273"/>
      <c r="BM177" s="273"/>
      <c r="BN177" s="273"/>
      <c r="BO177" s="273"/>
      <c r="BP177" s="273"/>
      <c r="BQ177" s="273"/>
      <c r="BR177" s="273"/>
      <c r="BS177" s="273"/>
      <c r="BT177" s="273"/>
      <c r="BU177" s="273"/>
      <c r="BV177" s="273"/>
      <c r="BW177" s="273"/>
      <c r="BX177" s="273"/>
      <c r="BY177" s="273"/>
      <c r="BZ177" s="273"/>
    </row>
    <row r="178" spans="1:78">
      <c r="A178" s="290" t="s">
        <v>457</v>
      </c>
      <c r="B178" s="294">
        <v>2022.75</v>
      </c>
      <c r="C178" s="294">
        <v>5662.35</v>
      </c>
      <c r="D178" s="294">
        <v>617.48</v>
      </c>
      <c r="E178" s="295">
        <v>91.78</v>
      </c>
      <c r="F178" s="294">
        <v>259.95999999999998</v>
      </c>
      <c r="G178" s="295">
        <v>53.04</v>
      </c>
      <c r="H178" s="275"/>
      <c r="I178" s="275">
        <v>184.8</v>
      </c>
      <c r="J178" s="282">
        <v>197.98</v>
      </c>
      <c r="K178" s="282">
        <v>195.14</v>
      </c>
      <c r="L178" s="282">
        <v>158.21</v>
      </c>
      <c r="M178" s="284">
        <v>-3.2116830233459501E-2</v>
      </c>
      <c r="N178" s="284">
        <v>2.3198535590182E-2</v>
      </c>
      <c r="O178" s="284">
        <v>3.4200917830703899E-2</v>
      </c>
      <c r="P178" s="284">
        <v>1.22421969780522E-2</v>
      </c>
      <c r="Q178" s="284">
        <v>9.2006677277845002E-3</v>
      </c>
      <c r="R178" s="284">
        <v>-1.9412090959512001E-2</v>
      </c>
      <c r="S178" s="284"/>
      <c r="T178" s="284">
        <v>0</v>
      </c>
      <c r="U178" s="284">
        <v>-9.0835688332668895E-4</v>
      </c>
      <c r="V178" s="284">
        <v>2.56291967809741E-4</v>
      </c>
      <c r="W178" s="284">
        <v>4.1254125412541996E-3</v>
      </c>
      <c r="X178" s="274" t="s">
        <v>210</v>
      </c>
      <c r="Y178" s="278">
        <v>1.4334631295961999</v>
      </c>
      <c r="Z178" s="278">
        <v>1.2153872942830599</v>
      </c>
      <c r="AA178" s="278">
        <v>0.51600267093032504</v>
      </c>
      <c r="AB178" s="278">
        <v>0.57052162975860898</v>
      </c>
      <c r="AC178" s="278">
        <v>0</v>
      </c>
      <c r="AD178" s="278">
        <v>6.4431496797063004E-2</v>
      </c>
      <c r="AE178" s="278">
        <v>0.33096862884645201</v>
      </c>
      <c r="AF178" s="278">
        <v>0.57823138151210396</v>
      </c>
      <c r="AG178" s="278">
        <v>0.41467450502725201</v>
      </c>
      <c r="AH178" s="278">
        <v>0.27314549069524102</v>
      </c>
      <c r="AI178" s="278">
        <v>0.11013931076421</v>
      </c>
      <c r="AJ178" s="278">
        <v>1.3874248376170299</v>
      </c>
      <c r="AK178" s="278">
        <v>1.24358249968534</v>
      </c>
      <c r="AL178" s="278">
        <v>0.533650435879237</v>
      </c>
      <c r="AM178" s="278">
        <v>0.57750606793035297</v>
      </c>
      <c r="AN178" s="278">
        <v>0</v>
      </c>
      <c r="AO178" s="278">
        <v>6.3180746720580896E-2</v>
      </c>
      <c r="AP178" s="278">
        <v>0.33096862884645201</v>
      </c>
      <c r="AQ178" s="278">
        <v>0.57823138151210396</v>
      </c>
      <c r="AR178" s="278">
        <v>0.41429783258627001</v>
      </c>
      <c r="AS178" s="278">
        <v>0.27321549569054998</v>
      </c>
      <c r="AT178" s="278">
        <v>0.110593680858122</v>
      </c>
      <c r="AU178" s="278">
        <v>5.3276157899751098E-2</v>
      </c>
      <c r="AV178" s="278">
        <v>1.23458350239148E-3</v>
      </c>
      <c r="AW178" s="278">
        <v>5.5126516073260401</v>
      </c>
      <c r="AX178" s="278">
        <v>1.0325230975345399E-3</v>
      </c>
      <c r="AY178" s="273"/>
      <c r="AZ178" s="273"/>
      <c r="BA178" s="273"/>
      <c r="BB178" s="273"/>
      <c r="BC178" s="273"/>
      <c r="BD178" s="273"/>
      <c r="BE178" s="273"/>
      <c r="BF178" s="273"/>
      <c r="BG178" s="273"/>
      <c r="BH178" s="273"/>
      <c r="BI178" s="273"/>
      <c r="BJ178" s="273"/>
      <c r="BK178" s="273"/>
      <c r="BL178" s="273"/>
      <c r="BM178" s="273"/>
      <c r="BN178" s="273"/>
      <c r="BO178" s="273"/>
      <c r="BP178" s="273"/>
      <c r="BQ178" s="273"/>
      <c r="BR178" s="273"/>
      <c r="BS178" s="273"/>
      <c r="BT178" s="273"/>
      <c r="BU178" s="273"/>
      <c r="BV178" s="273"/>
      <c r="BW178" s="273"/>
      <c r="BX178" s="273"/>
      <c r="BY178" s="273"/>
      <c r="BZ178" s="273"/>
    </row>
    <row r="179" spans="1:78">
      <c r="A179" s="290" t="s">
        <v>458</v>
      </c>
      <c r="B179" s="294">
        <v>1984.25</v>
      </c>
      <c r="C179" s="294">
        <v>5475.44</v>
      </c>
      <c r="D179" s="294">
        <v>582.46</v>
      </c>
      <c r="E179" s="295">
        <v>86.4</v>
      </c>
      <c r="F179" s="294">
        <v>253.74</v>
      </c>
      <c r="G179" s="295">
        <v>58.72</v>
      </c>
      <c r="H179" s="275"/>
      <c r="I179" s="275">
        <v>184.72</v>
      </c>
      <c r="J179" s="282">
        <v>199.65</v>
      </c>
      <c r="K179" s="282">
        <v>196.21</v>
      </c>
      <c r="L179" s="282">
        <v>158.84</v>
      </c>
      <c r="M179" s="284">
        <v>-1.9033494005685301E-2</v>
      </c>
      <c r="N179" s="284">
        <v>-3.30092629385327E-2</v>
      </c>
      <c r="O179" s="284">
        <v>-5.6714387510526598E-2</v>
      </c>
      <c r="P179" s="284">
        <v>-5.86184353889736E-2</v>
      </c>
      <c r="Q179" s="284">
        <v>-2.39267579627634E-2</v>
      </c>
      <c r="R179" s="284">
        <v>0.107088989441931</v>
      </c>
      <c r="S179" s="284"/>
      <c r="T179" s="284">
        <v>-4.3290043290045198E-4</v>
      </c>
      <c r="U179" s="284">
        <v>8.4351954742905005E-3</v>
      </c>
      <c r="V179" s="284">
        <v>5.48324280004109E-3</v>
      </c>
      <c r="W179" s="284">
        <v>3.9820491751469999E-3</v>
      </c>
      <c r="X179" s="274" t="s">
        <v>210</v>
      </c>
      <c r="Y179" s="278">
        <v>1.43494321338697</v>
      </c>
      <c r="Z179" s="278">
        <v>1.2166422097368601</v>
      </c>
      <c r="AA179" s="278">
        <v>0.51653545560644998</v>
      </c>
      <c r="AB179" s="278">
        <v>0.571110706518978</v>
      </c>
      <c r="AC179" s="278">
        <v>0</v>
      </c>
      <c r="AD179" s="278">
        <v>6.4498023805714705E-2</v>
      </c>
      <c r="AE179" s="278">
        <v>0.33131036160029498</v>
      </c>
      <c r="AF179" s="278">
        <v>0.57882841876923397</v>
      </c>
      <c r="AG179" s="278">
        <v>0.41510266603165102</v>
      </c>
      <c r="AH179" s="278">
        <v>0.27342751972337198</v>
      </c>
      <c r="AI179" s="278">
        <v>0.110253032146521</v>
      </c>
      <c r="AJ179" s="278">
        <v>1.40763123033647</v>
      </c>
      <c r="AK179" s="278">
        <v>1.17648174713354</v>
      </c>
      <c r="AL179" s="278">
        <v>0.48724046361425899</v>
      </c>
      <c r="AM179" s="278">
        <v>0.53763309046894403</v>
      </c>
      <c r="AN179" s="278">
        <v>0</v>
      </c>
      <c r="AO179" s="278">
        <v>7.1405051996070307E-2</v>
      </c>
      <c r="AP179" s="278">
        <v>0.33131036160029498</v>
      </c>
      <c r="AQ179" s="278">
        <v>0.57857784369617404</v>
      </c>
      <c r="AR179" s="278">
        <v>0.41860413816152697</v>
      </c>
      <c r="AS179" s="278">
        <v>0.27492678920222802</v>
      </c>
      <c r="AT179" s="278">
        <v>0.11069206514223701</v>
      </c>
      <c r="AU179" s="278">
        <v>0.101582560688494</v>
      </c>
      <c r="AV179" s="278">
        <v>1.35648672318644E-3</v>
      </c>
      <c r="AW179" s="278">
        <v>5.3945027813517399</v>
      </c>
      <c r="AX179" s="278">
        <v>-2.14323041596329E-2</v>
      </c>
      <c r="AY179" s="273"/>
      <c r="AZ179" s="273"/>
      <c r="BA179" s="273"/>
      <c r="BB179" s="273"/>
      <c r="BC179" s="273"/>
      <c r="BD179" s="273"/>
      <c r="BE179" s="273"/>
      <c r="BF179" s="273"/>
      <c r="BG179" s="273"/>
      <c r="BH179" s="273"/>
      <c r="BI179" s="273"/>
      <c r="BJ179" s="273"/>
      <c r="BK179" s="273"/>
      <c r="BL179" s="273"/>
      <c r="BM179" s="273"/>
      <c r="BN179" s="273"/>
      <c r="BO179" s="273"/>
      <c r="BP179" s="273"/>
      <c r="BQ179" s="273"/>
      <c r="BR179" s="273"/>
      <c r="BS179" s="273"/>
      <c r="BT179" s="273"/>
      <c r="BU179" s="273"/>
      <c r="BV179" s="273"/>
      <c r="BW179" s="273"/>
      <c r="BX179" s="273"/>
      <c r="BY179" s="273"/>
      <c r="BZ179" s="273"/>
    </row>
    <row r="180" spans="1:78">
      <c r="A180" s="290" t="s">
        <v>459</v>
      </c>
      <c r="B180" s="294">
        <v>1986.36</v>
      </c>
      <c r="C180" s="294">
        <v>5899.57</v>
      </c>
      <c r="D180" s="294">
        <v>609.19000000000005</v>
      </c>
      <c r="E180" s="295">
        <v>86.46</v>
      </c>
      <c r="F180" s="294">
        <v>251.22</v>
      </c>
      <c r="G180" s="295">
        <v>60.43</v>
      </c>
      <c r="H180" s="275"/>
      <c r="I180" s="275">
        <v>184.72</v>
      </c>
      <c r="J180" s="282">
        <v>197.93</v>
      </c>
      <c r="K180" s="282">
        <v>196.64</v>
      </c>
      <c r="L180" s="282">
        <v>159.51</v>
      </c>
      <c r="M180" s="284">
        <v>1.0633740708074801E-3</v>
      </c>
      <c r="N180" s="284">
        <v>7.7460441535292204E-2</v>
      </c>
      <c r="O180" s="284">
        <v>4.5891563369158297E-2</v>
      </c>
      <c r="P180" s="284">
        <v>6.9444444444433095E-4</v>
      </c>
      <c r="Q180" s="284">
        <v>-9.9314258689997496E-3</v>
      </c>
      <c r="R180" s="284">
        <v>2.9121253405994599E-2</v>
      </c>
      <c r="S180" s="284"/>
      <c r="T180" s="284">
        <v>0</v>
      </c>
      <c r="U180" s="284">
        <v>-8.6150763836714307E-3</v>
      </c>
      <c r="V180" s="284">
        <v>2.19152948371626E-3</v>
      </c>
      <c r="W180" s="284">
        <v>4.2180810878871301E-3</v>
      </c>
      <c r="X180" s="274" t="s">
        <v>210</v>
      </c>
      <c r="Y180" s="278">
        <v>1.40418907398586</v>
      </c>
      <c r="Z180" s="278">
        <v>1.19056676384433</v>
      </c>
      <c r="AA180" s="278">
        <v>0.50546491061265797</v>
      </c>
      <c r="AB180" s="278">
        <v>0.55887048814803997</v>
      </c>
      <c r="AC180" s="278">
        <v>0</v>
      </c>
      <c r="AD180" s="278">
        <v>6.3115682541815293E-2</v>
      </c>
      <c r="AE180" s="278">
        <v>0.32420961715924002</v>
      </c>
      <c r="AF180" s="278">
        <v>0.56642279204193302</v>
      </c>
      <c r="AG180" s="278">
        <v>0.40620605943578603</v>
      </c>
      <c r="AH180" s="278">
        <v>0.267567337955046</v>
      </c>
      <c r="AI180" s="278">
        <v>0.10789005562703501</v>
      </c>
      <c r="AJ180" s="278">
        <v>1.40568225223765</v>
      </c>
      <c r="AK180" s="278">
        <v>1.28278859104895</v>
      </c>
      <c r="AL180" s="278">
        <v>0.52866148558892501</v>
      </c>
      <c r="AM180" s="278">
        <v>0.55925859265369804</v>
      </c>
      <c r="AN180" s="278">
        <v>0</v>
      </c>
      <c r="AO180" s="278">
        <v>6.4953690327007901E-2</v>
      </c>
      <c r="AP180" s="278">
        <v>0.32420961715924002</v>
      </c>
      <c r="AQ180" s="278">
        <v>0.56642279204193302</v>
      </c>
      <c r="AR180" s="278">
        <v>0.40270656320623699</v>
      </c>
      <c r="AS180" s="278">
        <v>0.26815371966505402</v>
      </c>
      <c r="AT180" s="278">
        <v>0.108345144630246</v>
      </c>
      <c r="AU180" s="278">
        <v>0.107093722776576</v>
      </c>
      <c r="AV180" s="278">
        <v>1.34663486321179E-3</v>
      </c>
      <c r="AW180" s="278">
        <v>5.51118244855894</v>
      </c>
      <c r="AX180" s="278">
        <v>2.1629364546914599E-2</v>
      </c>
      <c r="AY180" s="273"/>
      <c r="AZ180" s="273"/>
      <c r="BA180" s="273"/>
      <c r="BB180" s="273"/>
      <c r="BC180" s="273"/>
      <c r="BD180" s="273"/>
      <c r="BE180" s="273"/>
      <c r="BF180" s="273"/>
      <c r="BG180" s="273"/>
      <c r="BH180" s="273"/>
      <c r="BI180" s="273"/>
      <c r="BJ180" s="273"/>
      <c r="BK180" s="273"/>
      <c r="BL180" s="273"/>
      <c r="BM180" s="273"/>
      <c r="BN180" s="273"/>
      <c r="BO180" s="273"/>
      <c r="BP180" s="273"/>
      <c r="BQ180" s="273"/>
      <c r="BR180" s="273"/>
      <c r="BS180" s="273"/>
      <c r="BT180" s="273"/>
      <c r="BU180" s="273"/>
      <c r="BV180" s="273"/>
      <c r="BW180" s="273"/>
      <c r="BX180" s="273"/>
      <c r="BY180" s="273"/>
      <c r="BZ180" s="273"/>
    </row>
    <row r="181" spans="1:78">
      <c r="A181" s="290" t="s">
        <v>460</v>
      </c>
      <c r="B181" s="294">
        <v>2098.3200000000002</v>
      </c>
      <c r="C181" s="294">
        <v>6081.1</v>
      </c>
      <c r="D181" s="294">
        <v>665.43</v>
      </c>
      <c r="E181" s="295">
        <v>84.82</v>
      </c>
      <c r="F181" s="294">
        <v>251.03</v>
      </c>
      <c r="G181" s="295">
        <v>58.3</v>
      </c>
      <c r="H181" s="275"/>
      <c r="I181" s="275">
        <v>184.72</v>
      </c>
      <c r="J181" s="282">
        <v>198.53</v>
      </c>
      <c r="K181" s="282">
        <v>197.27</v>
      </c>
      <c r="L181" s="282">
        <v>160.19</v>
      </c>
      <c r="M181" s="284">
        <v>5.63644052437626E-2</v>
      </c>
      <c r="N181" s="284">
        <v>3.0770039172346698E-2</v>
      </c>
      <c r="O181" s="284">
        <v>9.2319309246704506E-2</v>
      </c>
      <c r="P181" s="284">
        <v>-1.8968309044644999E-2</v>
      </c>
      <c r="Q181" s="284">
        <v>-7.5630921105007698E-4</v>
      </c>
      <c r="R181" s="284">
        <v>-3.5247393678636503E-2</v>
      </c>
      <c r="S181" s="284"/>
      <c r="T181" s="284">
        <v>0</v>
      </c>
      <c r="U181" s="284">
        <v>3.0313747284393998E-3</v>
      </c>
      <c r="V181" s="284">
        <v>3.2038242473557701E-3</v>
      </c>
      <c r="W181" s="284">
        <v>4.2630556077989396E-3</v>
      </c>
      <c r="X181" s="274" t="s">
        <v>210</v>
      </c>
      <c r="Y181" s="278">
        <v>1.4345607913598899</v>
      </c>
      <c r="Z181" s="278">
        <v>1.2163179663969601</v>
      </c>
      <c r="AA181" s="278">
        <v>0.51639779542997299</v>
      </c>
      <c r="AB181" s="278">
        <v>0.57095850167070605</v>
      </c>
      <c r="AC181" s="278">
        <v>0</v>
      </c>
      <c r="AD181" s="278">
        <v>6.4480834648139598E-2</v>
      </c>
      <c r="AE181" s="278">
        <v>0.33122206515839198</v>
      </c>
      <c r="AF181" s="278">
        <v>0.57867415709868897</v>
      </c>
      <c r="AG181" s="278">
        <v>0.41499203837648801</v>
      </c>
      <c r="AH181" s="278">
        <v>0.273354649448523</v>
      </c>
      <c r="AI181" s="278">
        <v>0.11022364897117901</v>
      </c>
      <c r="AJ181" s="278">
        <v>1.51541895715091</v>
      </c>
      <c r="AK181" s="278">
        <v>1.2537441178690201</v>
      </c>
      <c r="AL181" s="278">
        <v>0.56407128320058897</v>
      </c>
      <c r="AM181" s="278">
        <v>0.56012838435934897</v>
      </c>
      <c r="AN181" s="278">
        <v>0</v>
      </c>
      <c r="AO181" s="278">
        <v>6.2208053284569603E-2</v>
      </c>
      <c r="AP181" s="278">
        <v>0.33122206515839198</v>
      </c>
      <c r="AQ181" s="278">
        <v>0.57867415709868897</v>
      </c>
      <c r="AR181" s="278">
        <v>0.41625003475412597</v>
      </c>
      <c r="AS181" s="278">
        <v>0.27423042970255401</v>
      </c>
      <c r="AT181" s="278">
        <v>0.110693538516037</v>
      </c>
      <c r="AU181" s="278">
        <v>0.158414340979634</v>
      </c>
      <c r="AV181" s="278">
        <v>1.4982723421608701E-3</v>
      </c>
      <c r="AW181" s="278">
        <v>5.6666410210942404</v>
      </c>
      <c r="AX181" s="278">
        <v>2.82078435955158E-2</v>
      </c>
      <c r="AY181" s="273"/>
      <c r="AZ181" s="273"/>
      <c r="BA181" s="273"/>
      <c r="BB181" s="273"/>
      <c r="BC181" s="273"/>
      <c r="BD181" s="273"/>
      <c r="BE181" s="273"/>
      <c r="BF181" s="273"/>
      <c r="BG181" s="273"/>
      <c r="BH181" s="273"/>
      <c r="BI181" s="273"/>
      <c r="BJ181" s="273"/>
      <c r="BK181" s="273"/>
      <c r="BL181" s="273"/>
      <c r="BM181" s="273"/>
      <c r="BN181" s="273"/>
      <c r="BO181" s="273"/>
      <c r="BP181" s="273"/>
      <c r="BQ181" s="273"/>
      <c r="BR181" s="273"/>
      <c r="BS181" s="273"/>
      <c r="BT181" s="273"/>
      <c r="BU181" s="273"/>
      <c r="BV181" s="273"/>
      <c r="BW181" s="273"/>
      <c r="BX181" s="273"/>
      <c r="BY181" s="273"/>
      <c r="BZ181" s="273"/>
    </row>
    <row r="182" spans="1:78">
      <c r="A182" s="290" t="s">
        <v>461</v>
      </c>
      <c r="B182" s="294">
        <v>2155.0700000000002</v>
      </c>
      <c r="C182" s="294">
        <v>6386.71</v>
      </c>
      <c r="D182" s="294">
        <v>728.68</v>
      </c>
      <c r="E182" s="295">
        <v>85.03</v>
      </c>
      <c r="F182" s="294">
        <v>252.24</v>
      </c>
      <c r="G182" s="295">
        <v>60.23</v>
      </c>
      <c r="H182" s="275"/>
      <c r="I182" s="275">
        <v>183.78</v>
      </c>
      <c r="J182" s="282">
        <v>197.34</v>
      </c>
      <c r="K182" s="282">
        <v>196.88</v>
      </c>
      <c r="L182" s="282">
        <v>160.91</v>
      </c>
      <c r="M182" s="284">
        <v>2.7045445880513799E-2</v>
      </c>
      <c r="N182" s="284">
        <v>5.02557103155679E-2</v>
      </c>
      <c r="O182" s="284">
        <v>9.50513201989691E-2</v>
      </c>
      <c r="P182" s="284">
        <v>2.4758311718935402E-3</v>
      </c>
      <c r="Q182" s="284">
        <v>4.8201410190016301E-3</v>
      </c>
      <c r="R182" s="284">
        <v>3.3104631217838701E-2</v>
      </c>
      <c r="S182" s="284"/>
      <c r="T182" s="284">
        <v>-5.0887830229536801E-3</v>
      </c>
      <c r="U182" s="284">
        <v>-5.9940563139072598E-3</v>
      </c>
      <c r="V182" s="284">
        <v>-1.9769858569473899E-3</v>
      </c>
      <c r="W182" s="284">
        <v>4.49466258817655E-3</v>
      </c>
      <c r="X182" s="274" t="s">
        <v>210</v>
      </c>
      <c r="Y182" s="278">
        <v>1.47502665779083</v>
      </c>
      <c r="Z182" s="278">
        <v>1.2506276733555</v>
      </c>
      <c r="AA182" s="278">
        <v>0.53096426367653005</v>
      </c>
      <c r="AB182" s="278">
        <v>0.58706400978536399</v>
      </c>
      <c r="AC182" s="278">
        <v>0</v>
      </c>
      <c r="AD182" s="278">
        <v>6.6299699946802598E-2</v>
      </c>
      <c r="AE182" s="278">
        <v>0.34056512536776401</v>
      </c>
      <c r="AF182" s="278">
        <v>0.59499730721489597</v>
      </c>
      <c r="AG182" s="278">
        <v>0.42669806888839701</v>
      </c>
      <c r="AH182" s="278">
        <v>0.281065394646274</v>
      </c>
      <c r="AI182" s="278">
        <v>0.113332820421885</v>
      </c>
      <c r="AJ182" s="278">
        <v>1.5149194114364299</v>
      </c>
      <c r="AK182" s="278">
        <v>1.3134788554202901</v>
      </c>
      <c r="AL182" s="278">
        <v>0.581433117917458</v>
      </c>
      <c r="AM182" s="278">
        <v>0.58851748116068703</v>
      </c>
      <c r="AN182" s="278">
        <v>0</v>
      </c>
      <c r="AO182" s="278">
        <v>6.84945270633949E-2</v>
      </c>
      <c r="AP182" s="278">
        <v>0.34056512536776401</v>
      </c>
      <c r="AQ182" s="278">
        <v>0.59196949501923701</v>
      </c>
      <c r="AR182" s="278">
        <v>0.42414041663444402</v>
      </c>
      <c r="AS182" s="278">
        <v>0.28050973233618098</v>
      </c>
      <c r="AT182" s="278">
        <v>0.113842213209848</v>
      </c>
      <c r="AU182" s="278">
        <v>0.15323152679532701</v>
      </c>
      <c r="AV182" s="278">
        <v>1.5164070212071699E-3</v>
      </c>
      <c r="AW182" s="278">
        <v>5.8178703755657297</v>
      </c>
      <c r="AX182" s="278">
        <v>2.6687653922055299E-2</v>
      </c>
      <c r="AY182" s="273"/>
      <c r="AZ182" s="273"/>
      <c r="BA182" s="273"/>
      <c r="BB182" s="273"/>
      <c r="BC182" s="273"/>
      <c r="BD182" s="273"/>
      <c r="BE182" s="273"/>
      <c r="BF182" s="273"/>
      <c r="BG182" s="273"/>
      <c r="BH182" s="273"/>
      <c r="BI182" s="273"/>
      <c r="BJ182" s="273"/>
      <c r="BK182" s="273"/>
      <c r="BL182" s="273"/>
      <c r="BM182" s="273"/>
      <c r="BN182" s="273"/>
      <c r="BO182" s="273"/>
      <c r="BP182" s="273"/>
      <c r="BQ182" s="273"/>
      <c r="BR182" s="273"/>
      <c r="BS182" s="273"/>
      <c r="BT182" s="273"/>
      <c r="BU182" s="273"/>
      <c r="BV182" s="273"/>
      <c r="BW182" s="273"/>
      <c r="BX182" s="273"/>
      <c r="BY182" s="273"/>
      <c r="BZ182" s="273"/>
    </row>
    <row r="183" spans="1:78">
      <c r="A183" s="290" t="s">
        <v>462</v>
      </c>
      <c r="B183" s="294">
        <v>2133.0700000000002</v>
      </c>
      <c r="C183" s="294">
        <v>6178.43</v>
      </c>
      <c r="D183" s="294">
        <v>752.11</v>
      </c>
      <c r="E183" s="295">
        <v>86.69</v>
      </c>
      <c r="F183" s="294">
        <v>243.14</v>
      </c>
      <c r="G183" s="295">
        <v>67.150000000000006</v>
      </c>
      <c r="H183" s="275"/>
      <c r="I183" s="275">
        <v>183.78</v>
      </c>
      <c r="J183" s="282">
        <v>196.88</v>
      </c>
      <c r="K183" s="282">
        <v>196.38</v>
      </c>
      <c r="L183" s="282">
        <v>161.71</v>
      </c>
      <c r="M183" s="284">
        <v>-1.02084851072123E-2</v>
      </c>
      <c r="N183" s="284">
        <v>-3.2611469755163401E-2</v>
      </c>
      <c r="O183" s="284">
        <v>3.2154031948180298E-2</v>
      </c>
      <c r="P183" s="284">
        <v>1.9522521463013E-2</v>
      </c>
      <c r="Q183" s="284">
        <v>-3.6076752299397399E-2</v>
      </c>
      <c r="R183" s="284">
        <v>0.11489291050971299</v>
      </c>
      <c r="S183" s="284"/>
      <c r="T183" s="284">
        <v>0</v>
      </c>
      <c r="U183" s="284">
        <v>-2.3310023310023601E-3</v>
      </c>
      <c r="V183" s="284">
        <v>-2.5396180414465298E-3</v>
      </c>
      <c r="W183" s="284">
        <v>4.9717233235970796E-3</v>
      </c>
      <c r="X183" s="274" t="s">
        <v>210</v>
      </c>
      <c r="Y183" s="278">
        <v>1.5143916587597599</v>
      </c>
      <c r="Z183" s="278">
        <v>1.28400399188736</v>
      </c>
      <c r="AA183" s="278">
        <v>0.54513445419050899</v>
      </c>
      <c r="AB183" s="278">
        <v>0.60273137090860995</v>
      </c>
      <c r="AC183" s="278">
        <v>0</v>
      </c>
      <c r="AD183" s="278">
        <v>6.8069083394119004E-2</v>
      </c>
      <c r="AE183" s="278">
        <v>0.3496540095715</v>
      </c>
      <c r="AF183" s="278">
        <v>0.61087638943440103</v>
      </c>
      <c r="AG183" s="278">
        <v>0.43808563928009903</v>
      </c>
      <c r="AH183" s="278">
        <v>0.28856637062806001</v>
      </c>
      <c r="AI183" s="278">
        <v>0.116357407511315</v>
      </c>
      <c r="AJ183" s="278">
        <v>1.4989320140648199</v>
      </c>
      <c r="AK183" s="278">
        <v>1.24213073454041</v>
      </c>
      <c r="AL183" s="278">
        <v>0.56266272484660396</v>
      </c>
      <c r="AM183" s="278">
        <v>0.61449820703360403</v>
      </c>
      <c r="AN183" s="278">
        <v>0</v>
      </c>
      <c r="AO183" s="278">
        <v>7.58897385009977E-2</v>
      </c>
      <c r="AP183" s="278">
        <v>0.3496540095715</v>
      </c>
      <c r="AQ183" s="278">
        <v>0.61087638943440103</v>
      </c>
      <c r="AR183" s="278">
        <v>0.43706446063375898</v>
      </c>
      <c r="AS183" s="278">
        <v>0.287833522267058</v>
      </c>
      <c r="AT183" s="278">
        <v>0.116935904348112</v>
      </c>
      <c r="AU183" s="278">
        <v>0.13345344721164901</v>
      </c>
      <c r="AV183" s="278">
        <v>1.4972076931422701E-3</v>
      </c>
      <c r="AW183" s="278">
        <v>5.7964777052412702</v>
      </c>
      <c r="AX183" s="278">
        <v>-3.6770620422038598E-3</v>
      </c>
      <c r="AY183" s="273"/>
      <c r="AZ183" s="273"/>
      <c r="BA183" s="273"/>
      <c r="BB183" s="273"/>
      <c r="BC183" s="273"/>
      <c r="BD183" s="273"/>
      <c r="BE183" s="273"/>
      <c r="BF183" s="273"/>
      <c r="BG183" s="273"/>
      <c r="BH183" s="273"/>
      <c r="BI183" s="273"/>
      <c r="BJ183" s="273"/>
      <c r="BK183" s="273"/>
      <c r="BL183" s="273"/>
      <c r="BM183" s="273"/>
      <c r="BN183" s="273"/>
      <c r="BO183" s="273"/>
      <c r="BP183" s="273"/>
      <c r="BQ183" s="273"/>
      <c r="BR183" s="273"/>
      <c r="BS183" s="273"/>
      <c r="BT183" s="273"/>
      <c r="BU183" s="273"/>
      <c r="BV183" s="273"/>
      <c r="BW183" s="273"/>
      <c r="BX183" s="273"/>
      <c r="BY183" s="273"/>
      <c r="BZ183" s="273"/>
    </row>
    <row r="184" spans="1:78">
      <c r="A184" s="290" t="s">
        <v>463</v>
      </c>
      <c r="B184" s="294">
        <v>2164.42</v>
      </c>
      <c r="C184" s="294">
        <v>6433.96</v>
      </c>
      <c r="D184" s="294">
        <v>791.32</v>
      </c>
      <c r="E184" s="295">
        <v>88.18</v>
      </c>
      <c r="F184" s="294">
        <v>258.04000000000002</v>
      </c>
      <c r="G184" s="295">
        <v>65.52</v>
      </c>
      <c r="H184" s="275"/>
      <c r="I184" s="275">
        <v>183.78</v>
      </c>
      <c r="J184" s="282">
        <v>200.92</v>
      </c>
      <c r="K184" s="282">
        <v>198.17</v>
      </c>
      <c r="L184" s="282">
        <v>162.41</v>
      </c>
      <c r="M184" s="284">
        <v>1.46971266765741E-2</v>
      </c>
      <c r="N184" s="284">
        <v>4.1358403348423299E-2</v>
      </c>
      <c r="O184" s="284">
        <v>5.2133331560542999E-2</v>
      </c>
      <c r="P184" s="284">
        <v>1.7187680239935599E-2</v>
      </c>
      <c r="Q184" s="284">
        <v>6.1281566175865901E-2</v>
      </c>
      <c r="R184" s="284">
        <v>-2.42740134028296E-2</v>
      </c>
      <c r="S184" s="284"/>
      <c r="T184" s="284">
        <v>0</v>
      </c>
      <c r="U184" s="284">
        <v>2.0520113774888299E-2</v>
      </c>
      <c r="V184" s="284">
        <v>9.1149811589774608E-3</v>
      </c>
      <c r="W184" s="284">
        <v>4.3287366272957203E-3</v>
      </c>
      <c r="X184" s="274" t="s">
        <v>210</v>
      </c>
      <c r="Y184" s="278">
        <v>1.5088231466743001</v>
      </c>
      <c r="Z184" s="278">
        <v>1.2792826295467501</v>
      </c>
      <c r="AA184" s="278">
        <v>0.543129960981107</v>
      </c>
      <c r="AB184" s="278">
        <v>0.60051509026299599</v>
      </c>
      <c r="AC184" s="278">
        <v>0</v>
      </c>
      <c r="AD184" s="278">
        <v>6.7818789151322903E-2</v>
      </c>
      <c r="AE184" s="278">
        <v>0.34836831008500102</v>
      </c>
      <c r="AF184" s="278">
        <v>0.60863015905033402</v>
      </c>
      <c r="AG184" s="278">
        <v>0.43647477120466799</v>
      </c>
      <c r="AH184" s="278">
        <v>0.28750529417996701</v>
      </c>
      <c r="AI184" s="278">
        <v>0.115929554104825</v>
      </c>
      <c r="AJ184" s="278">
        <v>1.5309985115935201</v>
      </c>
      <c r="AK184" s="278">
        <v>1.3321917165361801</v>
      </c>
      <c r="AL184" s="278">
        <v>0.57144513531740004</v>
      </c>
      <c r="AM184" s="278">
        <v>0.61083655161369199</v>
      </c>
      <c r="AN184" s="278">
        <v>0</v>
      </c>
      <c r="AO184" s="278">
        <v>6.6172554954500001E-2</v>
      </c>
      <c r="AP184" s="278">
        <v>0.34836831008500102</v>
      </c>
      <c r="AQ184" s="278">
        <v>0.60863015905033402</v>
      </c>
      <c r="AR184" s="278">
        <v>0.44543128316965602</v>
      </c>
      <c r="AS184" s="278">
        <v>0.290125899519524</v>
      </c>
      <c r="AT184" s="278">
        <v>0.116431382611865</v>
      </c>
      <c r="AU184" s="278">
        <v>9.4086055231631993E-2</v>
      </c>
      <c r="AV184" s="278">
        <v>1.39451067912733E-3</v>
      </c>
      <c r="AW184" s="278">
        <v>5.92063150445167</v>
      </c>
      <c r="AX184" s="278">
        <v>2.1418834941456601E-2</v>
      </c>
      <c r="AY184" s="273"/>
      <c r="AZ184" s="273"/>
      <c r="BA184" s="273"/>
      <c r="BB184" s="273"/>
      <c r="BC184" s="273"/>
      <c r="BD184" s="273"/>
      <c r="BE184" s="273"/>
      <c r="BF184" s="273"/>
      <c r="BG184" s="273"/>
      <c r="BH184" s="273"/>
      <c r="BI184" s="273"/>
      <c r="BJ184" s="273"/>
      <c r="BK184" s="273"/>
      <c r="BL184" s="273"/>
      <c r="BM184" s="273"/>
      <c r="BN184" s="273"/>
      <c r="BO184" s="273"/>
      <c r="BP184" s="273"/>
      <c r="BQ184" s="273"/>
      <c r="BR184" s="273"/>
      <c r="BS184" s="273"/>
      <c r="BT184" s="273"/>
      <c r="BU184" s="273"/>
      <c r="BV184" s="273"/>
      <c r="BW184" s="273"/>
      <c r="BX184" s="273"/>
      <c r="BY184" s="273"/>
      <c r="BZ184" s="273"/>
    </row>
    <row r="185" spans="1:78">
      <c r="A185" s="290" t="s">
        <v>464</v>
      </c>
      <c r="B185" s="294">
        <v>2172.4299999999998</v>
      </c>
      <c r="C185" s="294">
        <v>6960.5</v>
      </c>
      <c r="D185" s="294">
        <v>804.55</v>
      </c>
      <c r="E185" s="295">
        <v>91.7</v>
      </c>
      <c r="F185" s="294">
        <v>258.88</v>
      </c>
      <c r="G185" s="295">
        <v>73.12</v>
      </c>
      <c r="H185" s="275"/>
      <c r="I185" s="275">
        <v>180.91</v>
      </c>
      <c r="J185" s="282">
        <v>203.3</v>
      </c>
      <c r="K185" s="282">
        <v>200.77</v>
      </c>
      <c r="L185" s="282">
        <v>163.18</v>
      </c>
      <c r="M185" s="284">
        <v>3.7007604808676499E-3</v>
      </c>
      <c r="N185" s="284">
        <v>8.1837624107081702E-2</v>
      </c>
      <c r="O185" s="284">
        <v>1.6718900065712899E-2</v>
      </c>
      <c r="P185" s="284">
        <v>3.9918348831934597E-2</v>
      </c>
      <c r="Q185" s="284">
        <v>3.2553092543790001E-3</v>
      </c>
      <c r="R185" s="284">
        <v>0.115995115995116</v>
      </c>
      <c r="S185" s="284"/>
      <c r="T185" s="284">
        <v>-1.56164979867233E-2</v>
      </c>
      <c r="U185" s="284">
        <v>1.18455106510056E-2</v>
      </c>
      <c r="V185" s="284">
        <v>1.3120048443255899E-2</v>
      </c>
      <c r="W185" s="284">
        <v>4.7410873714672803E-3</v>
      </c>
      <c r="X185" s="274" t="s">
        <v>210</v>
      </c>
      <c r="Y185" s="278">
        <v>1.54114038060877</v>
      </c>
      <c r="Z185" s="278">
        <v>1.3066833730324801</v>
      </c>
      <c r="AA185" s="278">
        <v>0.55476317196712099</v>
      </c>
      <c r="AB185" s="278">
        <v>0.61337742386119298</v>
      </c>
      <c r="AC185" s="278">
        <v>0</v>
      </c>
      <c r="AD185" s="278">
        <v>6.9271388602084497E-2</v>
      </c>
      <c r="AE185" s="278">
        <v>0.35582995341754498</v>
      </c>
      <c r="AF185" s="278">
        <v>0.62166630796742495</v>
      </c>
      <c r="AG185" s="278">
        <v>0.44582355228521098</v>
      </c>
      <c r="AH185" s="278">
        <v>0.29366332262080302</v>
      </c>
      <c r="AI185" s="278">
        <v>0.11841263008903299</v>
      </c>
      <c r="AJ185" s="278">
        <v>1.5468437720248001</v>
      </c>
      <c r="AK185" s="278">
        <v>1.4136192357416899</v>
      </c>
      <c r="AL185" s="278">
        <v>0.56403820199937704</v>
      </c>
      <c r="AM185" s="278">
        <v>0.63786243783251695</v>
      </c>
      <c r="AN185" s="278">
        <v>0</v>
      </c>
      <c r="AO185" s="278">
        <v>7.7306531358126096E-2</v>
      </c>
      <c r="AP185" s="278">
        <v>0.35582995341754498</v>
      </c>
      <c r="AQ185" s="278">
        <v>0.61195805732063802</v>
      </c>
      <c r="AR185" s="278">
        <v>0.451104559922274</v>
      </c>
      <c r="AS185" s="278">
        <v>0.29751619963959502</v>
      </c>
      <c r="AT185" s="278">
        <v>0.11897403471417101</v>
      </c>
      <c r="AU185" s="278">
        <v>8.4380613707940505E-2</v>
      </c>
      <c r="AV185" s="278">
        <v>1.3950778351601899E-3</v>
      </c>
      <c r="AW185" s="278">
        <v>6.0750529839707301</v>
      </c>
      <c r="AX185" s="278">
        <v>2.6081927139521E-2</v>
      </c>
      <c r="AY185" s="273"/>
      <c r="AZ185" s="273"/>
      <c r="BA185" s="273"/>
      <c r="BB185" s="273"/>
      <c r="BC185" s="273"/>
      <c r="BD185" s="273"/>
      <c r="BE185" s="273"/>
      <c r="BF185" s="273"/>
      <c r="BG185" s="273"/>
      <c r="BH185" s="273"/>
      <c r="BI185" s="273"/>
      <c r="BJ185" s="273"/>
      <c r="BK185" s="273"/>
      <c r="BL185" s="273"/>
      <c r="BM185" s="273"/>
      <c r="BN185" s="273"/>
      <c r="BO185" s="273"/>
      <c r="BP185" s="273"/>
      <c r="BQ185" s="273"/>
      <c r="BR185" s="273"/>
      <c r="BS185" s="273"/>
      <c r="BT185" s="273"/>
      <c r="BU185" s="273"/>
      <c r="BV185" s="273"/>
      <c r="BW185" s="273"/>
      <c r="BX185" s="273"/>
      <c r="BY185" s="273"/>
      <c r="BZ185" s="273"/>
    </row>
    <row r="186" spans="1:78">
      <c r="A186" s="290" t="s">
        <v>465</v>
      </c>
      <c r="B186" s="294">
        <v>2200.64</v>
      </c>
      <c r="C186" s="294">
        <v>6935.49</v>
      </c>
      <c r="D186" s="294">
        <v>757.62</v>
      </c>
      <c r="E186" s="295">
        <v>100.52</v>
      </c>
      <c r="F186" s="294">
        <v>264.52999999999997</v>
      </c>
      <c r="G186" s="295">
        <v>81.760000000000005</v>
      </c>
      <c r="H186" s="275"/>
      <c r="I186" s="275">
        <v>180.91</v>
      </c>
      <c r="J186" s="282">
        <v>204.12</v>
      </c>
      <c r="K186" s="282">
        <v>200.84</v>
      </c>
      <c r="L186" s="282">
        <v>163.93</v>
      </c>
      <c r="M186" s="284">
        <v>1.29854586799114E-2</v>
      </c>
      <c r="N186" s="284">
        <v>-3.59313267725025E-3</v>
      </c>
      <c r="O186" s="284">
        <v>-5.8330743894102199E-2</v>
      </c>
      <c r="P186" s="284">
        <v>9.6183206106870103E-2</v>
      </c>
      <c r="Q186" s="284">
        <v>2.18247836835599E-2</v>
      </c>
      <c r="R186" s="284">
        <v>0.118161925601751</v>
      </c>
      <c r="S186" s="284"/>
      <c r="T186" s="284">
        <v>0</v>
      </c>
      <c r="U186" s="284">
        <v>4.0334481062469498E-3</v>
      </c>
      <c r="V186" s="284">
        <v>3.4865766797831398E-4</v>
      </c>
      <c r="W186" s="284">
        <v>4.5961514891530398E-3</v>
      </c>
      <c r="X186" s="274" t="s">
        <v>210</v>
      </c>
      <c r="Y186" s="278">
        <v>1.5813362917275799</v>
      </c>
      <c r="Z186" s="278">
        <v>1.34076419356234</v>
      </c>
      <c r="AA186" s="278">
        <v>0.56923246459805699</v>
      </c>
      <c r="AB186" s="278">
        <v>0.62937548913936803</v>
      </c>
      <c r="AC186" s="278">
        <v>0</v>
      </c>
      <c r="AD186" s="278">
        <v>7.1078119912457494E-2</v>
      </c>
      <c r="AE186" s="278">
        <v>0.36511068433664101</v>
      </c>
      <c r="AF186" s="278">
        <v>0.637880563316927</v>
      </c>
      <c r="AG186" s="278">
        <v>0.45745148969299598</v>
      </c>
      <c r="AH186" s="278">
        <v>0.30132262800494802</v>
      </c>
      <c r="AI186" s="278">
        <v>0.121501059679415</v>
      </c>
      <c r="AJ186" s="278">
        <v>1.6018706688028499</v>
      </c>
      <c r="AK186" s="278">
        <v>1.33594664992596</v>
      </c>
      <c r="AL186" s="278">
        <v>0.53602871148937903</v>
      </c>
      <c r="AM186" s="278">
        <v>0.68991084152987203</v>
      </c>
      <c r="AN186" s="278">
        <v>0</v>
      </c>
      <c r="AO186" s="278">
        <v>7.9476847429465605E-2</v>
      </c>
      <c r="AP186" s="278">
        <v>0.36511068433664101</v>
      </c>
      <c r="AQ186" s="278">
        <v>0.637880563316927</v>
      </c>
      <c r="AR186" s="278">
        <v>0.45929659653779797</v>
      </c>
      <c r="AS186" s="278">
        <v>0.301427686449737</v>
      </c>
      <c r="AT186" s="278">
        <v>0.122059496955794</v>
      </c>
      <c r="AU186" s="278">
        <v>0.175140804636335</v>
      </c>
      <c r="AV186" s="278">
        <v>1.6528626083849799E-3</v>
      </c>
      <c r="AW186" s="278">
        <v>6.1290087467744296</v>
      </c>
      <c r="AX186" s="278">
        <v>8.8815295843618393E-3</v>
      </c>
      <c r="AY186" s="273"/>
      <c r="AZ186" s="273"/>
      <c r="BA186" s="273"/>
      <c r="BB186" s="273"/>
      <c r="BC186" s="273"/>
      <c r="BD186" s="273"/>
      <c r="BE186" s="273"/>
      <c r="BF186" s="273"/>
      <c r="BG186" s="273"/>
      <c r="BH186" s="273"/>
      <c r="BI186" s="273"/>
      <c r="BJ186" s="273"/>
      <c r="BK186" s="273"/>
      <c r="BL186" s="273"/>
      <c r="BM186" s="273"/>
      <c r="BN186" s="273"/>
      <c r="BO186" s="273"/>
      <c r="BP186" s="273"/>
      <c r="BQ186" s="273"/>
      <c r="BR186" s="273"/>
      <c r="BS186" s="273"/>
      <c r="BT186" s="273"/>
      <c r="BU186" s="273"/>
      <c r="BV186" s="273"/>
      <c r="BW186" s="273"/>
      <c r="BX186" s="273"/>
      <c r="BY186" s="273"/>
      <c r="BZ186" s="273"/>
    </row>
    <row r="187" spans="1:78">
      <c r="A187" s="290" t="s">
        <v>466</v>
      </c>
      <c r="B187" s="294">
        <v>2172.46</v>
      </c>
      <c r="C187" s="294">
        <v>6914.82</v>
      </c>
      <c r="D187" s="294">
        <v>742.85</v>
      </c>
      <c r="E187" s="295">
        <v>104.11</v>
      </c>
      <c r="F187" s="294">
        <v>272.52</v>
      </c>
      <c r="G187" s="295">
        <v>82.22</v>
      </c>
      <c r="H187" s="275"/>
      <c r="I187" s="275">
        <v>180.91</v>
      </c>
      <c r="J187" s="282">
        <v>206.6</v>
      </c>
      <c r="K187" s="282">
        <v>201.31</v>
      </c>
      <c r="L187" s="282">
        <v>164.8</v>
      </c>
      <c r="M187" s="284">
        <v>-1.2805365711792799E-2</v>
      </c>
      <c r="N187" s="284">
        <v>-2.9803229476216301E-3</v>
      </c>
      <c r="O187" s="284">
        <v>-1.9495261476729801E-2</v>
      </c>
      <c r="P187" s="284">
        <v>3.5714285714285803E-2</v>
      </c>
      <c r="Q187" s="284">
        <v>3.02045136657467E-2</v>
      </c>
      <c r="R187" s="284">
        <v>5.6262230919763602E-3</v>
      </c>
      <c r="S187" s="284"/>
      <c r="T187" s="284">
        <v>0</v>
      </c>
      <c r="U187" s="284">
        <v>1.21497158534194E-2</v>
      </c>
      <c r="V187" s="284">
        <v>2.3401712806214699E-3</v>
      </c>
      <c r="W187" s="284">
        <v>5.3071432928688501E-3</v>
      </c>
      <c r="X187" s="274" t="s">
        <v>210</v>
      </c>
      <c r="Y187" s="278">
        <v>1.5953809767853799</v>
      </c>
      <c r="Z187" s="278">
        <v>1.35267223041312</v>
      </c>
      <c r="AA187" s="278">
        <v>0.57428811957276404</v>
      </c>
      <c r="AB187" s="278">
        <v>0.63496530616583102</v>
      </c>
      <c r="AC187" s="278">
        <v>0</v>
      </c>
      <c r="AD187" s="278">
        <v>7.1709402337260794E-2</v>
      </c>
      <c r="AE187" s="278">
        <v>0.36835342568114299</v>
      </c>
      <c r="AF187" s="278">
        <v>0.64354591841131503</v>
      </c>
      <c r="AG187" s="278">
        <v>0.46151435863211498</v>
      </c>
      <c r="AH187" s="278">
        <v>0.30399883384001197</v>
      </c>
      <c r="AI187" s="278">
        <v>0.12258017493548901</v>
      </c>
      <c r="AJ187" s="278">
        <v>1.5749515399280101</v>
      </c>
      <c r="AK187" s="278">
        <v>1.3486408303242099</v>
      </c>
      <c r="AL187" s="278">
        <v>0.56309222251871405</v>
      </c>
      <c r="AM187" s="278">
        <v>0.65764263852889704</v>
      </c>
      <c r="AN187" s="278">
        <v>0</v>
      </c>
      <c r="AO187" s="278">
        <v>7.2112855432602596E-2</v>
      </c>
      <c r="AP187" s="278">
        <v>0.36835342568114299</v>
      </c>
      <c r="AQ187" s="278">
        <v>0.64354591841131503</v>
      </c>
      <c r="AR187" s="278">
        <v>0.46712162695176801</v>
      </c>
      <c r="AS187" s="278">
        <v>0.30471024318030698</v>
      </c>
      <c r="AT187" s="278">
        <v>0.123230725488736</v>
      </c>
      <c r="AU187" s="278">
        <v>0.13840534494742901</v>
      </c>
      <c r="AV187" s="278">
        <v>1.57181511172346E-3</v>
      </c>
      <c r="AW187" s="278">
        <v>6.1234020264457003</v>
      </c>
      <c r="AX187" s="278">
        <v>-9.1478419437440695E-4</v>
      </c>
      <c r="AY187" s="273"/>
      <c r="AZ187" s="273"/>
      <c r="BA187" s="273"/>
      <c r="BB187" s="273"/>
      <c r="BC187" s="273"/>
      <c r="BD187" s="273"/>
      <c r="BE187" s="273"/>
      <c r="BF187" s="273"/>
      <c r="BG187" s="273"/>
      <c r="BH187" s="273"/>
      <c r="BI187" s="273"/>
      <c r="BJ187" s="273"/>
      <c r="BK187" s="273"/>
      <c r="BL187" s="273"/>
      <c r="BM187" s="273"/>
      <c r="BN187" s="273"/>
      <c r="BO187" s="273"/>
      <c r="BP187" s="273"/>
      <c r="BQ187" s="273"/>
      <c r="BR187" s="273"/>
      <c r="BS187" s="273"/>
      <c r="BT187" s="273"/>
      <c r="BU187" s="273"/>
      <c r="BV187" s="273"/>
      <c r="BW187" s="273"/>
      <c r="BX187" s="273"/>
      <c r="BY187" s="273"/>
      <c r="BZ187" s="273"/>
    </row>
    <row r="188" spans="1:78">
      <c r="A188" s="290" t="s">
        <v>467</v>
      </c>
      <c r="B188" s="294">
        <v>2365.66</v>
      </c>
      <c r="C188" s="294">
        <v>6792.61</v>
      </c>
      <c r="D188" s="294">
        <v>730.72</v>
      </c>
      <c r="E188" s="295">
        <v>102.92</v>
      </c>
      <c r="F188" s="294">
        <v>280.10000000000002</v>
      </c>
      <c r="G188" s="295">
        <v>87.25</v>
      </c>
      <c r="H188" s="275"/>
      <c r="I188" s="275">
        <v>185.8</v>
      </c>
      <c r="J188" s="282">
        <v>208.93</v>
      </c>
      <c r="K188" s="282">
        <v>203.65</v>
      </c>
      <c r="L188" s="282">
        <v>165.65</v>
      </c>
      <c r="M188" s="284">
        <v>8.8931441775682796E-2</v>
      </c>
      <c r="N188" s="284">
        <v>-1.7673634310076101E-2</v>
      </c>
      <c r="O188" s="284">
        <v>-1.6329003163491999E-2</v>
      </c>
      <c r="P188" s="284">
        <v>-1.1430218038613001E-2</v>
      </c>
      <c r="Q188" s="284">
        <v>2.7814472332305901E-2</v>
      </c>
      <c r="R188" s="284">
        <v>6.1177329117003201E-2</v>
      </c>
      <c r="S188" s="284"/>
      <c r="T188" s="284">
        <v>2.70300149245482E-2</v>
      </c>
      <c r="U188" s="284">
        <v>1.12778315585673E-2</v>
      </c>
      <c r="V188" s="284">
        <v>1.1623863692812099E-2</v>
      </c>
      <c r="W188" s="284">
        <v>5.1577669902911297E-3</v>
      </c>
      <c r="X188" s="274" t="s">
        <v>210</v>
      </c>
      <c r="Y188" s="278">
        <v>1.59392154748382</v>
      </c>
      <c r="Z188" s="278">
        <v>1.3514348272365699</v>
      </c>
      <c r="AA188" s="278">
        <v>0.57376276987796204</v>
      </c>
      <c r="AB188" s="278">
        <v>0.63438444993977405</v>
      </c>
      <c r="AC188" s="278">
        <v>0</v>
      </c>
      <c r="AD188" s="278">
        <v>7.16438037094147E-2</v>
      </c>
      <c r="AE188" s="278">
        <v>0.36801646178938702</v>
      </c>
      <c r="AF188" s="278">
        <v>0.64295721277679896</v>
      </c>
      <c r="AG188" s="278">
        <v>0.46109217259136098</v>
      </c>
      <c r="AH188" s="278">
        <v>0.303720740511707</v>
      </c>
      <c r="AI188" s="278">
        <v>0.122468040528914</v>
      </c>
      <c r="AJ188" s="278">
        <v>1.7356712887788801</v>
      </c>
      <c r="AK188" s="278">
        <v>1.3275500623060901</v>
      </c>
      <c r="AL188" s="278">
        <v>0.56439379579353099</v>
      </c>
      <c r="AM188" s="278">
        <v>0.62713329735665702</v>
      </c>
      <c r="AN188" s="278">
        <v>0</v>
      </c>
      <c r="AO188" s="278">
        <v>7.6026780268139499E-2</v>
      </c>
      <c r="AP188" s="278">
        <v>0.36801646178938702</v>
      </c>
      <c r="AQ188" s="278">
        <v>0.66033635583400097</v>
      </c>
      <c r="AR188" s="278">
        <v>0.46629229244682002</v>
      </c>
      <c r="AS188" s="278">
        <v>0.30725114900009498</v>
      </c>
      <c r="AT188" s="278">
        <v>0.12309970214572</v>
      </c>
      <c r="AU188" s="278">
        <v>6.4869103654825594E-2</v>
      </c>
      <c r="AV188" s="278">
        <v>1.3868531644262E-3</v>
      </c>
      <c r="AW188" s="278">
        <v>6.2557711857193201</v>
      </c>
      <c r="AX188" s="278">
        <v>2.16169310298331E-2</v>
      </c>
      <c r="AY188" s="273"/>
      <c r="AZ188" s="273"/>
      <c r="BA188" s="273"/>
      <c r="BB188" s="273"/>
      <c r="BC188" s="273"/>
      <c r="BD188" s="273"/>
      <c r="BE188" s="273"/>
      <c r="BF188" s="273"/>
      <c r="BG188" s="273"/>
      <c r="BH188" s="273"/>
      <c r="BI188" s="273"/>
      <c r="BJ188" s="273"/>
      <c r="BK188" s="273"/>
      <c r="BL188" s="273"/>
      <c r="BM188" s="273"/>
      <c r="BN188" s="273"/>
      <c r="BO188" s="273"/>
      <c r="BP188" s="273"/>
      <c r="BQ188" s="273"/>
      <c r="BR188" s="273"/>
      <c r="BS188" s="273"/>
      <c r="BT188" s="273"/>
      <c r="BU188" s="273"/>
      <c r="BV188" s="273"/>
      <c r="BW188" s="273"/>
      <c r="BX188" s="273"/>
      <c r="BY188" s="273"/>
      <c r="BZ188" s="273"/>
    </row>
    <row r="189" spans="1:78">
      <c r="A189" s="290" t="s">
        <v>468</v>
      </c>
      <c r="B189" s="294">
        <v>2305.54</v>
      </c>
      <c r="C189" s="294">
        <v>6846.24</v>
      </c>
      <c r="D189" s="294">
        <v>718.75</v>
      </c>
      <c r="E189" s="295">
        <v>114.36</v>
      </c>
      <c r="F189" s="294">
        <v>287.66000000000003</v>
      </c>
      <c r="G189" s="295">
        <v>94.43</v>
      </c>
      <c r="H189" s="275"/>
      <c r="I189" s="275">
        <v>185.8</v>
      </c>
      <c r="J189" s="282">
        <v>209</v>
      </c>
      <c r="K189" s="282">
        <v>205.16</v>
      </c>
      <c r="L189" s="282">
        <v>166.49</v>
      </c>
      <c r="M189" s="284">
        <v>-2.5413626641191001E-2</v>
      </c>
      <c r="N189" s="284">
        <v>7.89534508826506E-3</v>
      </c>
      <c r="O189" s="284">
        <v>-1.6381103569082602E-2</v>
      </c>
      <c r="P189" s="284">
        <v>0.11115429459774601</v>
      </c>
      <c r="Q189" s="284">
        <v>2.6990360585505101E-2</v>
      </c>
      <c r="R189" s="284">
        <v>8.2292263610315206E-2</v>
      </c>
      <c r="S189" s="284"/>
      <c r="T189" s="284">
        <v>0</v>
      </c>
      <c r="U189" s="284">
        <v>3.3504044416776701E-4</v>
      </c>
      <c r="V189" s="284">
        <v>7.4146820525411404E-3</v>
      </c>
      <c r="W189" s="284">
        <v>5.0709326894053898E-3</v>
      </c>
      <c r="X189" s="274" t="s">
        <v>210</v>
      </c>
      <c r="Y189" s="278">
        <v>1.6283772396427401</v>
      </c>
      <c r="Z189" s="278">
        <v>1.38064870068825</v>
      </c>
      <c r="AA189" s="278">
        <v>0.58616576010190002</v>
      </c>
      <c r="AB189" s="278">
        <v>0.64809789484052105</v>
      </c>
      <c r="AC189" s="278">
        <v>0</v>
      </c>
      <c r="AD189" s="278">
        <v>7.3192522872915999E-2</v>
      </c>
      <c r="AE189" s="278">
        <v>0.37597184826173102</v>
      </c>
      <c r="AF189" s="278">
        <v>0.65685597450052802</v>
      </c>
      <c r="AG189" s="278">
        <v>0.471059570284665</v>
      </c>
      <c r="AH189" s="278">
        <v>0.31028625081167799</v>
      </c>
      <c r="AI189" s="278">
        <v>0.125115423714386</v>
      </c>
      <c r="AJ189" s="278">
        <v>1.5869942684434399</v>
      </c>
      <c r="AK189" s="278">
        <v>1.39154939862585</v>
      </c>
      <c r="AL189" s="278">
        <v>0.576563718077021</v>
      </c>
      <c r="AM189" s="278">
        <v>0.72013675917180298</v>
      </c>
      <c r="AN189" s="278">
        <v>0</v>
      </c>
      <c r="AO189" s="278">
        <v>7.9215701259477994E-2</v>
      </c>
      <c r="AP189" s="278">
        <v>0.37597184826173102</v>
      </c>
      <c r="AQ189" s="278">
        <v>0.65685597450052802</v>
      </c>
      <c r="AR189" s="278">
        <v>0.47121739429232201</v>
      </c>
      <c r="AS189" s="278">
        <v>0.312586924706722</v>
      </c>
      <c r="AT189" s="278">
        <v>0.12574987560644801</v>
      </c>
      <c r="AU189" s="278">
        <v>0.22721737572967601</v>
      </c>
      <c r="AV189" s="278">
        <v>1.81919767646805E-3</v>
      </c>
      <c r="AW189" s="278">
        <v>6.2968418629453504</v>
      </c>
      <c r="AX189" s="278">
        <v>6.5652460754623797E-3</v>
      </c>
      <c r="AY189" s="273"/>
      <c r="AZ189" s="273"/>
      <c r="BA189" s="273"/>
      <c r="BB189" s="273"/>
      <c r="BC189" s="273"/>
      <c r="BD189" s="273"/>
      <c r="BE189" s="273"/>
      <c r="BF189" s="273"/>
      <c r="BG189" s="273"/>
      <c r="BH189" s="273"/>
      <c r="BI189" s="273"/>
      <c r="BJ189" s="273"/>
      <c r="BK189" s="273"/>
      <c r="BL189" s="273"/>
      <c r="BM189" s="273"/>
      <c r="BN189" s="273"/>
      <c r="BO189" s="273"/>
      <c r="BP189" s="273"/>
      <c r="BQ189" s="273"/>
      <c r="BR189" s="273"/>
      <c r="BS189" s="273"/>
      <c r="BT189" s="273"/>
      <c r="BU189" s="273"/>
      <c r="BV189" s="273"/>
      <c r="BW189" s="273"/>
      <c r="BX189" s="273"/>
      <c r="BY189" s="273"/>
      <c r="BZ189" s="273"/>
    </row>
    <row r="190" spans="1:78">
      <c r="A190" s="290" t="s">
        <v>469</v>
      </c>
      <c r="B190" s="294">
        <v>2336.4899999999998</v>
      </c>
      <c r="C190" s="294">
        <v>7084.49</v>
      </c>
      <c r="D190" s="294">
        <v>723.79</v>
      </c>
      <c r="E190" s="295">
        <v>110.69</v>
      </c>
      <c r="F190" s="294">
        <v>288.57</v>
      </c>
      <c r="G190" s="295">
        <v>95.93</v>
      </c>
      <c r="H190" s="275"/>
      <c r="I190" s="275">
        <v>185.8</v>
      </c>
      <c r="J190" s="282">
        <v>209.5</v>
      </c>
      <c r="K190" s="282">
        <v>206.57</v>
      </c>
      <c r="L190" s="282">
        <v>167.36</v>
      </c>
      <c r="M190" s="284">
        <v>1.34241869583698E-2</v>
      </c>
      <c r="N190" s="284">
        <v>3.4800123863609797E-2</v>
      </c>
      <c r="O190" s="284">
        <v>7.0121739130433198E-3</v>
      </c>
      <c r="P190" s="284">
        <v>-3.2091640433718101E-2</v>
      </c>
      <c r="Q190" s="284">
        <v>3.16345685879149E-3</v>
      </c>
      <c r="R190" s="284">
        <v>1.5884782378481298E-2</v>
      </c>
      <c r="S190" s="284"/>
      <c r="T190" s="284">
        <v>0</v>
      </c>
      <c r="U190" s="284">
        <v>2.39234449760772E-3</v>
      </c>
      <c r="V190" s="284">
        <v>6.8726847338662599E-3</v>
      </c>
      <c r="W190" s="284">
        <v>5.22553907141576E-3</v>
      </c>
      <c r="X190" s="274" t="s">
        <v>210</v>
      </c>
      <c r="Y190" s="278">
        <v>1.6390679369246799</v>
      </c>
      <c r="Z190" s="278">
        <v>1.3897129991520401</v>
      </c>
      <c r="AA190" s="278">
        <v>0.59001408255797905</v>
      </c>
      <c r="AB190" s="278">
        <v>0.65235281700113801</v>
      </c>
      <c r="AC190" s="278">
        <v>0</v>
      </c>
      <c r="AD190" s="278">
        <v>7.3673049796460596E-2</v>
      </c>
      <c r="AE190" s="278">
        <v>0.37844019596301598</v>
      </c>
      <c r="AF190" s="278">
        <v>0.66116839560926199</v>
      </c>
      <c r="AG190" s="278">
        <v>0.474152192279785</v>
      </c>
      <c r="AH190" s="278">
        <v>0.31232335640208903</v>
      </c>
      <c r="AI190" s="278">
        <v>0.125936837258907</v>
      </c>
      <c r="AJ190" s="278">
        <v>1.66107109134742</v>
      </c>
      <c r="AK190" s="278">
        <v>1.4380751836573999</v>
      </c>
      <c r="AL190" s="278">
        <v>0.59415136391602097</v>
      </c>
      <c r="AM190" s="278">
        <v>0.63141774496201497</v>
      </c>
      <c r="AN190" s="278">
        <v>0</v>
      </c>
      <c r="AO190" s="278">
        <v>7.4843330159636401E-2</v>
      </c>
      <c r="AP190" s="278">
        <v>0.37844019596301598</v>
      </c>
      <c r="AQ190" s="278">
        <v>0.66116839560926199</v>
      </c>
      <c r="AR190" s="278">
        <v>0.47528652766801399</v>
      </c>
      <c r="AS190" s="278">
        <v>0.31446985636566399</v>
      </c>
      <c r="AT190" s="278">
        <v>0.12659492512253401</v>
      </c>
      <c r="AU190" s="278">
        <v>0.150853122824256</v>
      </c>
      <c r="AV190" s="278">
        <v>1.6365011796497101E-3</v>
      </c>
      <c r="AW190" s="278">
        <v>6.3555186147709799</v>
      </c>
      <c r="AX190" s="278">
        <v>9.3184413874074501E-3</v>
      </c>
      <c r="AY190" s="273"/>
      <c r="AZ190" s="273"/>
      <c r="BA190" s="273"/>
      <c r="BB190" s="273"/>
      <c r="BC190" s="273"/>
      <c r="BD190" s="273"/>
      <c r="BE190" s="273"/>
      <c r="BF190" s="273"/>
      <c r="BG190" s="273"/>
      <c r="BH190" s="273"/>
      <c r="BI190" s="273"/>
      <c r="BJ190" s="273"/>
      <c r="BK190" s="273"/>
      <c r="BL190" s="273"/>
      <c r="BM190" s="273"/>
      <c r="BN190" s="273"/>
      <c r="BO190" s="273"/>
      <c r="BP190" s="273"/>
      <c r="BQ190" s="273"/>
      <c r="BR190" s="273"/>
      <c r="BS190" s="273"/>
      <c r="BT190" s="273"/>
      <c r="BU190" s="273"/>
      <c r="BV190" s="273"/>
      <c r="BW190" s="273"/>
      <c r="BX190" s="273"/>
      <c r="BY190" s="273"/>
      <c r="BZ190" s="273"/>
    </row>
    <row r="191" spans="1:78">
      <c r="A191" s="290" t="s">
        <v>470</v>
      </c>
      <c r="B191" s="294">
        <v>2385.02</v>
      </c>
      <c r="C191" s="294">
        <v>7157.68</v>
      </c>
      <c r="D191" s="294">
        <v>704.81</v>
      </c>
      <c r="E191" s="295">
        <v>120.96</v>
      </c>
      <c r="F191" s="294">
        <v>289</v>
      </c>
      <c r="G191" s="295">
        <v>101.65</v>
      </c>
      <c r="H191" s="275"/>
      <c r="I191" s="275">
        <v>206.03</v>
      </c>
      <c r="J191" s="282">
        <v>211.44</v>
      </c>
      <c r="K191" s="282">
        <v>208.24</v>
      </c>
      <c r="L191" s="282">
        <v>168.24</v>
      </c>
      <c r="M191" s="284">
        <v>2.0770471947237201E-2</v>
      </c>
      <c r="N191" s="284">
        <v>1.0331018887739201E-2</v>
      </c>
      <c r="O191" s="284">
        <v>-2.6223075754017101E-2</v>
      </c>
      <c r="P191" s="284">
        <v>9.2781642424789798E-2</v>
      </c>
      <c r="Q191" s="284">
        <v>1.4901063866652501E-3</v>
      </c>
      <c r="R191" s="284">
        <v>5.96268112165119E-2</v>
      </c>
      <c r="S191" s="284"/>
      <c r="T191" s="284">
        <v>0.10888051668460701</v>
      </c>
      <c r="U191" s="284">
        <v>9.2601431980907593E-3</v>
      </c>
      <c r="V191" s="284">
        <v>8.0844265866293306E-3</v>
      </c>
      <c r="W191" s="284">
        <v>5.2581261950286296E-3</v>
      </c>
      <c r="X191" s="274" t="s">
        <v>210</v>
      </c>
      <c r="Y191" s="278">
        <v>1.6543414954248901</v>
      </c>
      <c r="Z191" s="278">
        <v>1.4026629582799599</v>
      </c>
      <c r="AA191" s="278">
        <v>0.59551209420404105</v>
      </c>
      <c r="AB191" s="278">
        <v>0.65843172849027398</v>
      </c>
      <c r="AC191" s="278">
        <v>0</v>
      </c>
      <c r="AD191" s="278">
        <v>7.4359567792820505E-2</v>
      </c>
      <c r="AE191" s="278">
        <v>0.38196666874773599</v>
      </c>
      <c r="AF191" s="278">
        <v>0.66732945455095305</v>
      </c>
      <c r="AG191" s="278">
        <v>0.47857055169225499</v>
      </c>
      <c r="AH191" s="278">
        <v>0.31523372329264099</v>
      </c>
      <c r="AI191" s="278">
        <v>0.12711037229541999</v>
      </c>
      <c r="AJ191" s="278">
        <v>1.68870294904676</v>
      </c>
      <c r="AK191" s="278">
        <v>1.41715389579508</v>
      </c>
      <c r="AL191" s="278">
        <v>0.57989593544529505</v>
      </c>
      <c r="AM191" s="278">
        <v>0.71952210568419495</v>
      </c>
      <c r="AN191" s="278">
        <v>0</v>
      </c>
      <c r="AO191" s="278">
        <v>7.87933917037444E-2</v>
      </c>
      <c r="AP191" s="278">
        <v>0.38196666874773599</v>
      </c>
      <c r="AQ191" s="278">
        <v>0.73998863036131801</v>
      </c>
      <c r="AR191" s="278">
        <v>0.48300218353131402</v>
      </c>
      <c r="AS191" s="278">
        <v>0.31778220718623001</v>
      </c>
      <c r="AT191" s="278">
        <v>0.12777873467364601</v>
      </c>
      <c r="AU191" s="278">
        <v>8.5251167333587702E-2</v>
      </c>
      <c r="AV191" s="278">
        <v>1.4842316412881701E-3</v>
      </c>
      <c r="AW191" s="278">
        <v>6.5345867021753197</v>
      </c>
      <c r="AX191" s="278">
        <v>2.8175212481977401E-2</v>
      </c>
      <c r="AY191" s="273"/>
      <c r="AZ191" s="273"/>
      <c r="BA191" s="273"/>
      <c r="BB191" s="273"/>
      <c r="BC191" s="273"/>
      <c r="BD191" s="273"/>
      <c r="BE191" s="273"/>
      <c r="BF191" s="273"/>
      <c r="BG191" s="273"/>
      <c r="BH191" s="273"/>
      <c r="BI191" s="273"/>
      <c r="BJ191" s="273"/>
      <c r="BK191" s="273"/>
      <c r="BL191" s="273"/>
      <c r="BM191" s="273"/>
      <c r="BN191" s="273"/>
      <c r="BO191" s="273"/>
      <c r="BP191" s="273"/>
      <c r="BQ191" s="273"/>
      <c r="BR191" s="273"/>
      <c r="BS191" s="273"/>
      <c r="BT191" s="273"/>
      <c r="BU191" s="273"/>
      <c r="BV191" s="273"/>
      <c r="BW191" s="273"/>
      <c r="BX191" s="273"/>
      <c r="BY191" s="273"/>
      <c r="BZ191" s="273"/>
    </row>
    <row r="192" spans="1:78">
      <c r="A192" s="290" t="s">
        <v>471</v>
      </c>
      <c r="B192" s="294">
        <v>2334</v>
      </c>
      <c r="C192" s="294">
        <v>7356.52</v>
      </c>
      <c r="D192" s="294">
        <v>683.23</v>
      </c>
      <c r="E192" s="295">
        <v>121.16</v>
      </c>
      <c r="F192" s="294">
        <v>293.41000000000003</v>
      </c>
      <c r="G192" s="295">
        <v>106.64</v>
      </c>
      <c r="H192" s="275"/>
      <c r="I192" s="275">
        <v>206.03</v>
      </c>
      <c r="J192" s="282">
        <v>212.98</v>
      </c>
      <c r="K192" s="282">
        <v>209.78</v>
      </c>
      <c r="L192" s="282">
        <v>169.19</v>
      </c>
      <c r="M192" s="284">
        <v>-2.1391854156359202E-2</v>
      </c>
      <c r="N192" s="284">
        <v>2.77799510455903E-2</v>
      </c>
      <c r="O192" s="284">
        <v>-3.0618180786311101E-2</v>
      </c>
      <c r="P192" s="284">
        <v>1.6534391534390701E-3</v>
      </c>
      <c r="Q192" s="284">
        <v>1.5259515570934299E-2</v>
      </c>
      <c r="R192" s="284">
        <v>4.9090014756517399E-2</v>
      </c>
      <c r="S192" s="284"/>
      <c r="T192" s="284">
        <v>0</v>
      </c>
      <c r="U192" s="284">
        <v>7.28339008702239E-3</v>
      </c>
      <c r="V192" s="284">
        <v>7.3953131002688598E-3</v>
      </c>
      <c r="W192" s="284">
        <v>5.6466951973370696E-3</v>
      </c>
      <c r="X192" s="274" t="s">
        <v>210</v>
      </c>
      <c r="Y192" s="278">
        <v>1.70095291857623</v>
      </c>
      <c r="Z192" s="278">
        <v>1.44218328517009</v>
      </c>
      <c r="AA192" s="278">
        <v>0.61229077399382703</v>
      </c>
      <c r="AB192" s="278">
        <v>0.67698318234536303</v>
      </c>
      <c r="AC192" s="278">
        <v>0</v>
      </c>
      <c r="AD192" s="278">
        <v>7.6454664415451207E-2</v>
      </c>
      <c r="AE192" s="278">
        <v>0.39272866080073598</v>
      </c>
      <c r="AF192" s="278">
        <v>0.68613160372840798</v>
      </c>
      <c r="AG192" s="278">
        <v>0.49205437867380097</v>
      </c>
      <c r="AH192" s="278">
        <v>0.324115500427896</v>
      </c>
      <c r="AI192" s="278">
        <v>0.13069173404350601</v>
      </c>
      <c r="AJ192" s="278">
        <v>1.6645663818152201</v>
      </c>
      <c r="AK192" s="278">
        <v>1.48224706623089</v>
      </c>
      <c r="AL192" s="278">
        <v>0.59354354438189405</v>
      </c>
      <c r="AM192" s="278">
        <v>0.678102532845272</v>
      </c>
      <c r="AN192" s="278">
        <v>0</v>
      </c>
      <c r="AO192" s="278">
        <v>8.0207825019810303E-2</v>
      </c>
      <c r="AP192" s="278">
        <v>0.39272866080073598</v>
      </c>
      <c r="AQ192" s="278">
        <v>0.68613160372840798</v>
      </c>
      <c r="AR192" s="278">
        <v>0.49563820265771003</v>
      </c>
      <c r="AS192" s="278">
        <v>0.32651243603420999</v>
      </c>
      <c r="AT192" s="278">
        <v>0.13142971043046101</v>
      </c>
      <c r="AU192" s="278">
        <v>0.19746935452007</v>
      </c>
      <c r="AV192" s="278">
        <v>1.80059072673524E-3</v>
      </c>
      <c r="AW192" s="278">
        <v>6.5311079639446099</v>
      </c>
      <c r="AX192" s="278">
        <v>-5.3235780459548498E-4</v>
      </c>
      <c r="AY192" s="273"/>
      <c r="AZ192" s="273"/>
      <c r="BA192" s="273"/>
      <c r="BB192" s="273"/>
      <c r="BC192" s="273"/>
      <c r="BD192" s="273"/>
      <c r="BE192" s="273"/>
      <c r="BF192" s="273"/>
      <c r="BG192" s="273"/>
      <c r="BH192" s="273"/>
      <c r="BI192" s="273"/>
      <c r="BJ192" s="273"/>
      <c r="BK192" s="273"/>
      <c r="BL192" s="273"/>
      <c r="BM192" s="273"/>
      <c r="BN192" s="273"/>
      <c r="BO192" s="273"/>
      <c r="BP192" s="273"/>
      <c r="BQ192" s="273"/>
      <c r="BR192" s="273"/>
      <c r="BS192" s="273"/>
      <c r="BT192" s="273"/>
      <c r="BU192" s="273"/>
      <c r="BV192" s="273"/>
      <c r="BW192" s="273"/>
      <c r="BX192" s="273"/>
      <c r="BY192" s="273"/>
      <c r="BZ192" s="273"/>
    </row>
    <row r="193" spans="1:78">
      <c r="A193" s="290" t="s">
        <v>472</v>
      </c>
      <c r="B193" s="294">
        <v>2353.23</v>
      </c>
      <c r="C193" s="294">
        <v>6810.93</v>
      </c>
      <c r="D193" s="294">
        <v>614.48</v>
      </c>
      <c r="E193" s="295">
        <v>121.72</v>
      </c>
      <c r="F193" s="294">
        <v>295.17</v>
      </c>
      <c r="G193" s="295">
        <v>103.9</v>
      </c>
      <c r="H193" s="275"/>
      <c r="I193" s="275">
        <v>206.03</v>
      </c>
      <c r="J193" s="282">
        <v>217.16</v>
      </c>
      <c r="K193" s="282">
        <v>213.2</v>
      </c>
      <c r="L193" s="282">
        <v>170.09</v>
      </c>
      <c r="M193" s="284">
        <v>8.2390745501286205E-3</v>
      </c>
      <c r="N193" s="284">
        <v>-7.4164142828402599E-2</v>
      </c>
      <c r="O193" s="284">
        <v>-0.100624972556826</v>
      </c>
      <c r="P193" s="284">
        <v>4.6219874546054003E-3</v>
      </c>
      <c r="Q193" s="284">
        <v>5.9984322279405004E-3</v>
      </c>
      <c r="R193" s="284">
        <v>-2.5693923480870198E-2</v>
      </c>
      <c r="S193" s="284"/>
      <c r="T193" s="284">
        <v>0</v>
      </c>
      <c r="U193" s="284">
        <v>1.96262559864777E-2</v>
      </c>
      <c r="V193" s="284">
        <v>1.6302793402612099E-2</v>
      </c>
      <c r="W193" s="284">
        <v>5.3194633252555698E-3</v>
      </c>
      <c r="X193" s="274" t="s">
        <v>210</v>
      </c>
      <c r="Y193" s="278">
        <v>1.7000474030147801</v>
      </c>
      <c r="Z193" s="278">
        <v>1.44141552764257</v>
      </c>
      <c r="AA193" s="278">
        <v>0.61196481622161003</v>
      </c>
      <c r="AB193" s="278">
        <v>0.676622785064661</v>
      </c>
      <c r="AC193" s="278">
        <v>0</v>
      </c>
      <c r="AD193" s="278">
        <v>7.6413963178151897E-2</v>
      </c>
      <c r="AE193" s="278">
        <v>0.39251958863307101</v>
      </c>
      <c r="AF193" s="278">
        <v>0.68576633621418404</v>
      </c>
      <c r="AG193" s="278">
        <v>0.49179242968502901</v>
      </c>
      <c r="AH193" s="278">
        <v>0.32394295501165199</v>
      </c>
      <c r="AI193" s="278">
        <v>0.13062215927889201</v>
      </c>
      <c r="AJ193" s="278">
        <v>1.71405422030697</v>
      </c>
      <c r="AK193" s="278">
        <v>1.3345141805754099</v>
      </c>
      <c r="AL193" s="278">
        <v>0.55038587338356704</v>
      </c>
      <c r="AM193" s="278">
        <v>0.67975012708872995</v>
      </c>
      <c r="AN193" s="278">
        <v>0</v>
      </c>
      <c r="AO193" s="278">
        <v>7.4450588655382399E-2</v>
      </c>
      <c r="AP193" s="278">
        <v>0.39251958863307101</v>
      </c>
      <c r="AQ193" s="278">
        <v>0.68576633621418404</v>
      </c>
      <c r="AR193" s="278">
        <v>0.501444473802239</v>
      </c>
      <c r="AS193" s="278">
        <v>0.32922413008143903</v>
      </c>
      <c r="AT193" s="278">
        <v>0.131316999064642</v>
      </c>
      <c r="AU193" s="278">
        <v>0.107804586078558</v>
      </c>
      <c r="AV193" s="278">
        <v>1.5757330579853201E-3</v>
      </c>
      <c r="AW193" s="278">
        <v>6.39342651780564</v>
      </c>
      <c r="AX193" s="278">
        <v>-2.1080871254776999E-2</v>
      </c>
      <c r="AY193" s="273"/>
      <c r="AZ193" s="273"/>
      <c r="BA193" s="273"/>
      <c r="BB193" s="273"/>
      <c r="BC193" s="273"/>
      <c r="BD193" s="273"/>
      <c r="BE193" s="273"/>
      <c r="BF193" s="273"/>
      <c r="BG193" s="273"/>
      <c r="BH193" s="273"/>
      <c r="BI193" s="273"/>
      <c r="BJ193" s="273"/>
      <c r="BK193" s="273"/>
      <c r="BL193" s="273"/>
      <c r="BM193" s="273"/>
      <c r="BN193" s="273"/>
      <c r="BO193" s="273"/>
      <c r="BP193" s="273"/>
      <c r="BQ193" s="273"/>
      <c r="BR193" s="273"/>
      <c r="BS193" s="273"/>
      <c r="BT193" s="273"/>
      <c r="BU193" s="273"/>
      <c r="BV193" s="273"/>
      <c r="BW193" s="273"/>
      <c r="BX193" s="273"/>
      <c r="BY193" s="273"/>
      <c r="BZ193" s="273"/>
    </row>
    <row r="194" spans="1:78">
      <c r="A194" s="290" t="s">
        <v>473</v>
      </c>
      <c r="B194" s="294">
        <v>2307.29</v>
      </c>
      <c r="C194" s="294">
        <v>6549.59</v>
      </c>
      <c r="D194" s="294">
        <v>595.45000000000005</v>
      </c>
      <c r="E194" s="295">
        <v>123.69</v>
      </c>
      <c r="F194" s="294">
        <v>293.48</v>
      </c>
      <c r="G194" s="295">
        <v>106.21</v>
      </c>
      <c r="H194" s="275"/>
      <c r="I194" s="275">
        <v>192.43</v>
      </c>
      <c r="J194" s="282">
        <v>221.18</v>
      </c>
      <c r="K194" s="282">
        <v>216.06</v>
      </c>
      <c r="L194" s="282">
        <v>171</v>
      </c>
      <c r="M194" s="284">
        <v>-1.9522103661775501E-2</v>
      </c>
      <c r="N194" s="284">
        <v>-3.8370677719489099E-2</v>
      </c>
      <c r="O194" s="284">
        <v>-3.0969274834005901E-2</v>
      </c>
      <c r="P194" s="284">
        <v>1.6184686164968799E-2</v>
      </c>
      <c r="Q194" s="284">
        <v>-5.7255141105125897E-3</v>
      </c>
      <c r="R194" s="284">
        <v>2.22329162656398E-2</v>
      </c>
      <c r="S194" s="284"/>
      <c r="T194" s="284">
        <v>-6.6009804397417798E-2</v>
      </c>
      <c r="U194" s="284">
        <v>1.85116964450176E-2</v>
      </c>
      <c r="V194" s="284">
        <v>1.34146341463415E-2</v>
      </c>
      <c r="W194" s="284">
        <v>5.35010876594733E-3</v>
      </c>
      <c r="X194" s="274" t="s">
        <v>210</v>
      </c>
      <c r="Y194" s="278">
        <v>1.66420892258481</v>
      </c>
      <c r="Z194" s="278">
        <v>1.41102923247971</v>
      </c>
      <c r="AA194" s="278">
        <v>0.59906406471838902</v>
      </c>
      <c r="AB194" s="278">
        <v>0.66235898724466402</v>
      </c>
      <c r="AC194" s="278">
        <v>0</v>
      </c>
      <c r="AD194" s="278">
        <v>7.4803090258326002E-2</v>
      </c>
      <c r="AE194" s="278">
        <v>0.38424493372011898</v>
      </c>
      <c r="AF194" s="278">
        <v>0.67130978436959199</v>
      </c>
      <c r="AG194" s="278">
        <v>0.48142501679076499</v>
      </c>
      <c r="AH194" s="278">
        <v>0.31711395528316</v>
      </c>
      <c r="AI194" s="278">
        <v>0.12786853035611301</v>
      </c>
      <c r="AJ194" s="278">
        <v>1.63172006348326</v>
      </c>
      <c r="AK194" s="278">
        <v>1.3568870845474501</v>
      </c>
      <c r="AL194" s="278">
        <v>0.58051148505494798</v>
      </c>
      <c r="AM194" s="278">
        <v>0.67307905958176595</v>
      </c>
      <c r="AN194" s="278">
        <v>0</v>
      </c>
      <c r="AO194" s="278">
        <v>7.6466181100450503E-2</v>
      </c>
      <c r="AP194" s="278">
        <v>0.38424493372011898</v>
      </c>
      <c r="AQ194" s="278">
        <v>0.62699675681328304</v>
      </c>
      <c r="AR194" s="278">
        <v>0.49033701056263301</v>
      </c>
      <c r="AS194" s="278">
        <v>0.32136792297598299</v>
      </c>
      <c r="AT194" s="278">
        <v>0.12855264090126001</v>
      </c>
      <c r="AU194" s="278">
        <v>0.25109148968411199</v>
      </c>
      <c r="AV194" s="278">
        <v>1.9064140277714099E-3</v>
      </c>
      <c r="AW194" s="278">
        <v>6.2701631387411503</v>
      </c>
      <c r="AX194" s="278">
        <v>-1.9279705291240599E-2</v>
      </c>
      <c r="AY194" s="273"/>
      <c r="AZ194" s="273"/>
      <c r="BA194" s="273"/>
      <c r="BB194" s="273"/>
      <c r="BC194" s="273"/>
      <c r="BD194" s="273"/>
      <c r="BE194" s="273"/>
      <c r="BF194" s="273"/>
      <c r="BG194" s="273"/>
      <c r="BH194" s="273"/>
      <c r="BI194" s="273"/>
      <c r="BJ194" s="273"/>
      <c r="BK194" s="273"/>
      <c r="BL194" s="273"/>
      <c r="BM194" s="273"/>
      <c r="BN194" s="273"/>
      <c r="BO194" s="273"/>
      <c r="BP194" s="273"/>
      <c r="BQ194" s="273"/>
      <c r="BR194" s="273"/>
      <c r="BS194" s="273"/>
      <c r="BT194" s="273"/>
      <c r="BU194" s="273"/>
      <c r="BV194" s="273"/>
      <c r="BW194" s="273"/>
      <c r="BX194" s="273"/>
      <c r="BY194" s="273"/>
      <c r="BZ194" s="273"/>
    </row>
    <row r="195" spans="1:78">
      <c r="A195" s="290" t="s">
        <v>474</v>
      </c>
      <c r="B195" s="294">
        <v>2428.9</v>
      </c>
      <c r="C195" s="294">
        <v>6755.83</v>
      </c>
      <c r="D195" s="294">
        <v>685.46</v>
      </c>
      <c r="E195" s="295">
        <v>126.18</v>
      </c>
      <c r="F195" s="294">
        <v>289.17</v>
      </c>
      <c r="G195" s="295">
        <v>107.01</v>
      </c>
      <c r="H195" s="275"/>
      <c r="I195" s="275">
        <v>192.43</v>
      </c>
      <c r="J195" s="282">
        <v>224.49</v>
      </c>
      <c r="K195" s="282">
        <v>218.96</v>
      </c>
      <c r="L195" s="282">
        <v>171.92</v>
      </c>
      <c r="M195" s="284">
        <v>5.2706855228428197E-2</v>
      </c>
      <c r="N195" s="284">
        <v>3.1488993967561302E-2</v>
      </c>
      <c r="O195" s="284">
        <v>0.15116298597699199</v>
      </c>
      <c r="P195" s="284">
        <v>2.01309725927723E-2</v>
      </c>
      <c r="Q195" s="284">
        <v>-1.4685838898732401E-2</v>
      </c>
      <c r="R195" s="284">
        <v>7.5322474343282302E-3</v>
      </c>
      <c r="S195" s="284"/>
      <c r="T195" s="284">
        <v>0</v>
      </c>
      <c r="U195" s="284">
        <v>1.49651867257437E-2</v>
      </c>
      <c r="V195" s="284">
        <v>1.3422197537721101E-2</v>
      </c>
      <c r="W195" s="284">
        <v>5.38011695906415E-3</v>
      </c>
      <c r="X195" s="274" t="s">
        <v>210</v>
      </c>
      <c r="Y195" s="278">
        <v>1.6321234650143199</v>
      </c>
      <c r="Z195" s="278">
        <v>1.3838250047201699</v>
      </c>
      <c r="AA195" s="278">
        <v>0.58751428610004497</v>
      </c>
      <c r="AB195" s="278">
        <v>0.64958890117358303</v>
      </c>
      <c r="AC195" s="278">
        <v>0</v>
      </c>
      <c r="AD195" s="278">
        <v>7.3360908723271404E-2</v>
      </c>
      <c r="AE195" s="278">
        <v>0.37683680463834301</v>
      </c>
      <c r="AF195" s="278">
        <v>0.65836712956781995</v>
      </c>
      <c r="AG195" s="278">
        <v>0.47214328434720798</v>
      </c>
      <c r="AH195" s="278">
        <v>0.31100009168156101</v>
      </c>
      <c r="AI195" s="278">
        <v>0.125403262774823</v>
      </c>
      <c r="AJ195" s="278">
        <v>1.71814756019975</v>
      </c>
      <c r="AK195" s="278">
        <v>1.42740026194597</v>
      </c>
      <c r="AL195" s="278">
        <v>0.67632469989106903</v>
      </c>
      <c r="AM195" s="278">
        <v>0.66266575753967705</v>
      </c>
      <c r="AN195" s="278">
        <v>0</v>
      </c>
      <c r="AO195" s="278">
        <v>7.3913481239782294E-2</v>
      </c>
      <c r="AP195" s="278">
        <v>0.37683680463834301</v>
      </c>
      <c r="AQ195" s="278">
        <v>0.65836712956781995</v>
      </c>
      <c r="AR195" s="278">
        <v>0.47920899675876999</v>
      </c>
      <c r="AS195" s="278">
        <v>0.31517439634636002</v>
      </c>
      <c r="AT195" s="278">
        <v>0.12607794699559999</v>
      </c>
      <c r="AU195" s="278">
        <v>0.13142899100684399</v>
      </c>
      <c r="AV195" s="278">
        <v>1.58260510526534E-3</v>
      </c>
      <c r="AW195" s="278">
        <v>6.5141170351231397</v>
      </c>
      <c r="AX195" s="278">
        <v>3.89071051237386E-2</v>
      </c>
      <c r="AY195" s="273"/>
      <c r="AZ195" s="273"/>
      <c r="BA195" s="273"/>
      <c r="BB195" s="273"/>
      <c r="BC195" s="273"/>
      <c r="BD195" s="273"/>
      <c r="BE195" s="273"/>
      <c r="BF195" s="273"/>
      <c r="BG195" s="273"/>
      <c r="BH195" s="273"/>
      <c r="BI195" s="273"/>
      <c r="BJ195" s="273"/>
      <c r="BK195" s="273"/>
      <c r="BL195" s="273"/>
      <c r="BM195" s="273"/>
      <c r="BN195" s="273"/>
      <c r="BO195" s="273"/>
      <c r="BP195" s="273"/>
      <c r="BQ195" s="273"/>
      <c r="BR195" s="273"/>
      <c r="BS195" s="273"/>
      <c r="BT195" s="273"/>
      <c r="BU195" s="273"/>
      <c r="BV195" s="273"/>
      <c r="BW195" s="273"/>
      <c r="BX195" s="273"/>
      <c r="BY195" s="273"/>
      <c r="BZ195" s="273"/>
    </row>
    <row r="196" spans="1:78">
      <c r="A196" s="290" t="s">
        <v>475</v>
      </c>
      <c r="B196" s="294">
        <v>2431.14</v>
      </c>
      <c r="C196" s="294">
        <v>6480.67</v>
      </c>
      <c r="D196" s="294">
        <v>661.92</v>
      </c>
      <c r="E196" s="295">
        <v>129.87</v>
      </c>
      <c r="F196" s="294">
        <v>287.22000000000003</v>
      </c>
      <c r="G196" s="295">
        <v>109.32</v>
      </c>
      <c r="H196" s="275"/>
      <c r="I196" s="275">
        <v>192.43</v>
      </c>
      <c r="J196" s="282">
        <v>225.99</v>
      </c>
      <c r="K196" s="282">
        <v>220.98</v>
      </c>
      <c r="L196" s="282">
        <v>172.73</v>
      </c>
      <c r="M196" s="284">
        <v>9.2222816912990201E-4</v>
      </c>
      <c r="N196" s="284">
        <v>-4.0729266426182999E-2</v>
      </c>
      <c r="O196" s="284">
        <v>-3.4341901788580098E-2</v>
      </c>
      <c r="P196" s="284">
        <v>2.9243937232525101E-2</v>
      </c>
      <c r="Q196" s="284">
        <v>-6.7434381159871002E-3</v>
      </c>
      <c r="R196" s="284">
        <v>2.1586767591813799E-2</v>
      </c>
      <c r="S196" s="284"/>
      <c r="T196" s="284">
        <v>0</v>
      </c>
      <c r="U196" s="284">
        <v>6.6818121074434496E-3</v>
      </c>
      <c r="V196" s="284">
        <v>9.2254293021556393E-3</v>
      </c>
      <c r="W196" s="284">
        <v>4.7114937180083903E-3</v>
      </c>
      <c r="X196" s="274" t="s">
        <v>210</v>
      </c>
      <c r="Y196" s="278">
        <v>1.6956246642425501</v>
      </c>
      <c r="Z196" s="278">
        <v>1.4376656296516801</v>
      </c>
      <c r="AA196" s="278">
        <v>0.61037276619103797</v>
      </c>
      <c r="AB196" s="278">
        <v>0.67486252483875697</v>
      </c>
      <c r="AC196" s="278">
        <v>0</v>
      </c>
      <c r="AD196" s="278">
        <v>7.6215169310940703E-2</v>
      </c>
      <c r="AE196" s="278">
        <v>0.39149843381090099</v>
      </c>
      <c r="AF196" s="278">
        <v>0.68398228868792998</v>
      </c>
      <c r="AG196" s="278">
        <v>0.49051301274477199</v>
      </c>
      <c r="AH196" s="278">
        <v>0.323100204942108</v>
      </c>
      <c r="AI196" s="278">
        <v>0.130282340702463</v>
      </c>
      <c r="AJ196" s="278">
        <v>1.69718841707219</v>
      </c>
      <c r="AK196" s="278">
        <v>1.3791105631898299</v>
      </c>
      <c r="AL196" s="278">
        <v>0.58941140460008101</v>
      </c>
      <c r="AM196" s="278">
        <v>0.69459816215572501</v>
      </c>
      <c r="AN196" s="278">
        <v>0</v>
      </c>
      <c r="AO196" s="278">
        <v>7.7860408457826699E-2</v>
      </c>
      <c r="AP196" s="278">
        <v>0.39149843381090099</v>
      </c>
      <c r="AQ196" s="278">
        <v>0.68398228868792998</v>
      </c>
      <c r="AR196" s="278">
        <v>0.49379052853218902</v>
      </c>
      <c r="AS196" s="278">
        <v>0.32608094304031299</v>
      </c>
      <c r="AT196" s="278">
        <v>0.13089616513225</v>
      </c>
      <c r="AU196" s="278">
        <v>0.176949659314459</v>
      </c>
      <c r="AV196" s="278">
        <v>1.74519755531077E-3</v>
      </c>
      <c r="AW196" s="278">
        <v>6.4644173146792303</v>
      </c>
      <c r="AX196" s="278">
        <v>-7.6295406078723503E-3</v>
      </c>
      <c r="AY196" s="273"/>
      <c r="AZ196" s="273"/>
      <c r="BA196" s="273"/>
      <c r="BB196" s="273"/>
      <c r="BC196" s="273"/>
      <c r="BD196" s="273"/>
      <c r="BE196" s="273"/>
      <c r="BF196" s="273"/>
      <c r="BG196" s="273"/>
      <c r="BH196" s="273"/>
      <c r="BI196" s="273"/>
      <c r="BJ196" s="273"/>
      <c r="BK196" s="273"/>
      <c r="BL196" s="273"/>
      <c r="BM196" s="273"/>
      <c r="BN196" s="273"/>
      <c r="BO196" s="273"/>
      <c r="BP196" s="273"/>
      <c r="BQ196" s="273"/>
      <c r="BR196" s="273"/>
      <c r="BS196" s="273"/>
      <c r="BT196" s="273"/>
      <c r="BU196" s="273"/>
      <c r="BV196" s="273"/>
      <c r="BW196" s="273"/>
      <c r="BX196" s="273"/>
      <c r="BY196" s="273"/>
      <c r="BZ196" s="273"/>
    </row>
    <row r="197" spans="1:78">
      <c r="A197" s="290" t="s">
        <v>476</v>
      </c>
      <c r="B197" s="294">
        <v>2336.89</v>
      </c>
      <c r="C197" s="294">
        <v>6501.53</v>
      </c>
      <c r="D197" s="294">
        <v>640.79999999999995</v>
      </c>
      <c r="E197" s="295">
        <v>139.08000000000001</v>
      </c>
      <c r="F197" s="294">
        <v>275.73</v>
      </c>
      <c r="G197" s="295">
        <v>108.43</v>
      </c>
      <c r="H197" s="275"/>
      <c r="I197" s="275">
        <v>192.51</v>
      </c>
      <c r="J197" s="282">
        <v>227.33</v>
      </c>
      <c r="K197" s="282">
        <v>222.53</v>
      </c>
      <c r="L197" s="282">
        <v>173.56</v>
      </c>
      <c r="M197" s="284">
        <v>-3.8767820857704603E-2</v>
      </c>
      <c r="N197" s="284">
        <v>3.21880299413491E-3</v>
      </c>
      <c r="O197" s="284">
        <v>-3.1907179115300902E-2</v>
      </c>
      <c r="P197" s="284">
        <v>7.0917070917071001E-2</v>
      </c>
      <c r="Q197" s="284">
        <v>-4.0004177982034698E-2</v>
      </c>
      <c r="R197" s="284">
        <v>-8.1412367361871595E-3</v>
      </c>
      <c r="S197" s="284"/>
      <c r="T197" s="284">
        <v>4.1573559216323601E-4</v>
      </c>
      <c r="U197" s="284">
        <v>5.9294659055710904E-3</v>
      </c>
      <c r="V197" s="284">
        <v>7.0142094307177301E-3</v>
      </c>
      <c r="W197" s="284">
        <v>4.8051872865166904E-3</v>
      </c>
      <c r="X197" s="274" t="s">
        <v>210</v>
      </c>
      <c r="Y197" s="278">
        <v>1.6826878270109999</v>
      </c>
      <c r="Z197" s="278">
        <v>1.4266969013497099</v>
      </c>
      <c r="AA197" s="278">
        <v>0.60571590238544404</v>
      </c>
      <c r="AB197" s="278">
        <v>0.66971363380076898</v>
      </c>
      <c r="AC197" s="278">
        <v>0</v>
      </c>
      <c r="AD197" s="278">
        <v>7.5633682581747005E-2</v>
      </c>
      <c r="AE197" s="278">
        <v>0.38851148061222202</v>
      </c>
      <c r="AF197" s="278">
        <v>0.67876381804132002</v>
      </c>
      <c r="AG197" s="278">
        <v>0.48677062379534602</v>
      </c>
      <c r="AH197" s="278">
        <v>0.32063509880808999</v>
      </c>
      <c r="AI197" s="278">
        <v>0.12928834629358499</v>
      </c>
      <c r="AJ197" s="278">
        <v>1.6174536867739999</v>
      </c>
      <c r="AK197" s="278">
        <v>1.43128915760749</v>
      </c>
      <c r="AL197" s="278">
        <v>0.58638921659504595</v>
      </c>
      <c r="AM197" s="278">
        <v>0.71720776306314704</v>
      </c>
      <c r="AN197" s="278">
        <v>0</v>
      </c>
      <c r="AO197" s="278">
        <v>7.5017930866619398E-2</v>
      </c>
      <c r="AP197" s="278">
        <v>0.38851148061222202</v>
      </c>
      <c r="AQ197" s="278">
        <v>0.67904600431915196</v>
      </c>
      <c r="AR197" s="278">
        <v>0.48965691361297398</v>
      </c>
      <c r="AS197" s="278">
        <v>0.32288410054196898</v>
      </c>
      <c r="AT197" s="278">
        <v>0.12990960101148899</v>
      </c>
      <c r="AU197" s="278">
        <v>0.12778167189048201</v>
      </c>
      <c r="AV197" s="278">
        <v>1.61233764266205E-3</v>
      </c>
      <c r="AW197" s="278">
        <v>6.43736585500411</v>
      </c>
      <c r="AX197" s="278">
        <v>-4.1846710010029504E-3</v>
      </c>
      <c r="AY197" s="273"/>
      <c r="AZ197" s="273"/>
      <c r="BA197" s="273"/>
      <c r="BB197" s="273"/>
      <c r="BC197" s="273"/>
      <c r="BD197" s="273"/>
      <c r="BE197" s="273"/>
      <c r="BF197" s="273"/>
      <c r="BG197" s="273"/>
      <c r="BH197" s="273"/>
      <c r="BI197" s="273"/>
      <c r="BJ197" s="273"/>
      <c r="BK197" s="273"/>
      <c r="BL197" s="273"/>
      <c r="BM197" s="273"/>
      <c r="BN197" s="273"/>
      <c r="BO197" s="273"/>
      <c r="BP197" s="273"/>
      <c r="BQ197" s="273"/>
      <c r="BR197" s="273"/>
      <c r="BS197" s="273"/>
      <c r="BT197" s="273"/>
      <c r="BU197" s="273"/>
      <c r="BV197" s="273"/>
      <c r="BW197" s="273"/>
      <c r="BX197" s="273"/>
      <c r="BY197" s="273"/>
      <c r="BZ197" s="273"/>
    </row>
    <row r="198" spans="1:78">
      <c r="A198" s="290" t="s">
        <v>477</v>
      </c>
      <c r="B198" s="294">
        <v>2497.1799999999998</v>
      </c>
      <c r="C198" s="294">
        <v>6676.07</v>
      </c>
      <c r="D198" s="294">
        <v>642.84</v>
      </c>
      <c r="E198" s="295">
        <v>136.47999999999999</v>
      </c>
      <c r="F198" s="294">
        <v>280.72000000000003</v>
      </c>
      <c r="G198" s="295">
        <v>103.77</v>
      </c>
      <c r="H198" s="275"/>
      <c r="I198" s="275">
        <v>192.51</v>
      </c>
      <c r="J198" s="282">
        <v>225.14</v>
      </c>
      <c r="K198" s="282">
        <v>221.56</v>
      </c>
      <c r="L198" s="282">
        <v>174.32</v>
      </c>
      <c r="M198" s="284">
        <v>6.8591161757720606E-2</v>
      </c>
      <c r="N198" s="284">
        <v>2.6845988559616001E-2</v>
      </c>
      <c r="O198" s="284">
        <v>3.18352059925098E-3</v>
      </c>
      <c r="P198" s="284">
        <v>-1.8694276675295E-2</v>
      </c>
      <c r="Q198" s="284">
        <v>1.8097414137018E-2</v>
      </c>
      <c r="R198" s="284">
        <v>-4.2977035875680199E-2</v>
      </c>
      <c r="S198" s="284"/>
      <c r="T198" s="284">
        <v>0</v>
      </c>
      <c r="U198" s="284">
        <v>-9.6335723397704704E-3</v>
      </c>
      <c r="V198" s="284">
        <v>-4.3589628364715197E-3</v>
      </c>
      <c r="W198" s="284">
        <v>4.3788891449643196E-3</v>
      </c>
      <c r="X198" s="274" t="s">
        <v>210</v>
      </c>
      <c r="Y198" s="278">
        <v>1.6756463320575701</v>
      </c>
      <c r="Z198" s="278">
        <v>1.42072664419941</v>
      </c>
      <c r="AA198" s="278">
        <v>0.60318118061388504</v>
      </c>
      <c r="AB198" s="278">
        <v>0.66691110257842601</v>
      </c>
      <c r="AC198" s="278">
        <v>0</v>
      </c>
      <c r="AD198" s="278">
        <v>7.5317180503548103E-2</v>
      </c>
      <c r="AE198" s="278">
        <v>0.38688568788574701</v>
      </c>
      <c r="AF198" s="278">
        <v>0.67592341477543205</v>
      </c>
      <c r="AG198" s="278">
        <v>0.48473364888180998</v>
      </c>
      <c r="AH198" s="278">
        <v>0.319293346408204</v>
      </c>
      <c r="AI198" s="278">
        <v>0.128747317100082</v>
      </c>
      <c r="AJ198" s="278">
        <v>1.7905808606684599</v>
      </c>
      <c r="AK198" s="278">
        <v>1.45886745543593</v>
      </c>
      <c r="AL198" s="278">
        <v>0.60510142032744996</v>
      </c>
      <c r="AM198" s="278">
        <v>0.65444368190899904</v>
      </c>
      <c r="AN198" s="278">
        <v>0</v>
      </c>
      <c r="AO198" s="278">
        <v>7.2080271334992105E-2</v>
      </c>
      <c r="AP198" s="278">
        <v>0.38688568788574701</v>
      </c>
      <c r="AQ198" s="278">
        <v>0.67592341477543205</v>
      </c>
      <c r="AR198" s="278">
        <v>0.48006393220978599</v>
      </c>
      <c r="AS198" s="278">
        <v>0.31790155857727798</v>
      </c>
      <c r="AT198" s="278">
        <v>0.12931108732937499</v>
      </c>
      <c r="AU198" s="278">
        <v>0.15056771787867601</v>
      </c>
      <c r="AV198" s="278">
        <v>1.66389246569751E-3</v>
      </c>
      <c r="AW198" s="278">
        <v>6.5711593704534499</v>
      </c>
      <c r="AX198" s="278">
        <v>2.0783891806511301E-2</v>
      </c>
      <c r="AY198" s="273"/>
      <c r="AZ198" s="273"/>
      <c r="BA198" s="273"/>
      <c r="BB198" s="273"/>
      <c r="BC198" s="273"/>
      <c r="BD198" s="273"/>
      <c r="BE198" s="273"/>
      <c r="BF198" s="273"/>
      <c r="BG198" s="273"/>
      <c r="BH198" s="273"/>
      <c r="BI198" s="273"/>
      <c r="BJ198" s="273"/>
      <c r="BK198" s="273"/>
      <c r="BL198" s="273"/>
      <c r="BM198" s="273"/>
      <c r="BN198" s="273"/>
      <c r="BO198" s="273"/>
      <c r="BP198" s="273"/>
      <c r="BQ198" s="273"/>
      <c r="BR198" s="273"/>
      <c r="BS198" s="273"/>
      <c r="BT198" s="273"/>
      <c r="BU198" s="273"/>
      <c r="BV198" s="273"/>
      <c r="BW198" s="273"/>
      <c r="BX198" s="273"/>
      <c r="BY198" s="273"/>
      <c r="BZ198" s="273"/>
    </row>
    <row r="199" spans="1:78">
      <c r="A199" s="290" t="s">
        <v>478</v>
      </c>
      <c r="B199" s="294">
        <v>2531.0100000000002</v>
      </c>
      <c r="C199" s="294">
        <v>6643.22</v>
      </c>
      <c r="D199" s="294">
        <v>655.45</v>
      </c>
      <c r="E199" s="295">
        <v>140.54</v>
      </c>
      <c r="F199" s="294">
        <v>278.88</v>
      </c>
      <c r="G199" s="295">
        <v>104.58</v>
      </c>
      <c r="H199" s="275"/>
      <c r="I199" s="275">
        <v>192.51</v>
      </c>
      <c r="J199" s="282">
        <v>224.29</v>
      </c>
      <c r="K199" s="282">
        <v>222.95</v>
      </c>
      <c r="L199" s="282">
        <v>175.02</v>
      </c>
      <c r="M199" s="284">
        <v>1.3547281333344201E-2</v>
      </c>
      <c r="N199" s="284">
        <v>-4.9205595507535397E-3</v>
      </c>
      <c r="O199" s="284">
        <v>1.9616078650986201E-2</v>
      </c>
      <c r="P199" s="284">
        <v>2.9747948417350598E-2</v>
      </c>
      <c r="Q199" s="284">
        <v>-6.5545739526932101E-3</v>
      </c>
      <c r="R199" s="284">
        <v>7.8057241977449498E-3</v>
      </c>
      <c r="S199" s="284"/>
      <c r="T199" s="284">
        <v>0</v>
      </c>
      <c r="U199" s="284">
        <v>-3.7754286221906002E-3</v>
      </c>
      <c r="V199" s="284">
        <v>6.2736956129265699E-3</v>
      </c>
      <c r="W199" s="284">
        <v>4.0156034878384697E-3</v>
      </c>
      <c r="X199" s="274" t="s">
        <v>210</v>
      </c>
      <c r="Y199" s="278">
        <v>1.7104727841290299</v>
      </c>
      <c r="Z199" s="278">
        <v>1.4502548730590801</v>
      </c>
      <c r="AA199" s="278">
        <v>0.61571763301148796</v>
      </c>
      <c r="AB199" s="278">
        <v>0.68077211077897704</v>
      </c>
      <c r="AC199" s="278">
        <v>0</v>
      </c>
      <c r="AD199" s="278">
        <v>7.68825646343054E-2</v>
      </c>
      <c r="AE199" s="278">
        <v>0.39492667816425198</v>
      </c>
      <c r="AF199" s="278">
        <v>0.68997173389761202</v>
      </c>
      <c r="AG199" s="278">
        <v>0.49480830059514502</v>
      </c>
      <c r="AH199" s="278">
        <v>0.32592950477449101</v>
      </c>
      <c r="AI199" s="278">
        <v>0.131423187409069</v>
      </c>
      <c r="AJ199" s="278">
        <v>1.7336450401486601</v>
      </c>
      <c r="AK199" s="278">
        <v>1.4431188075924199</v>
      </c>
      <c r="AL199" s="278">
        <v>0.62779559852744105</v>
      </c>
      <c r="AM199" s="278">
        <v>0.70102368441440099</v>
      </c>
      <c r="AN199" s="278">
        <v>0</v>
      </c>
      <c r="AO199" s="278">
        <v>7.7482688729456003E-2</v>
      </c>
      <c r="AP199" s="278">
        <v>0.39492667816425198</v>
      </c>
      <c r="AQ199" s="278">
        <v>0.68997173389761202</v>
      </c>
      <c r="AR199" s="278">
        <v>0.49294018717457999</v>
      </c>
      <c r="AS199" s="278">
        <v>0.32797428727871802</v>
      </c>
      <c r="AT199" s="278">
        <v>0.13195093081881201</v>
      </c>
      <c r="AU199" s="278">
        <v>0.17744131783256101</v>
      </c>
      <c r="AV199" s="278">
        <v>1.7578351686720901E-3</v>
      </c>
      <c r="AW199" s="278">
        <v>6.6208296367463504</v>
      </c>
      <c r="AX199" s="278">
        <v>7.5588284338739004E-3</v>
      </c>
      <c r="AY199" s="273"/>
      <c r="AZ199" s="273"/>
      <c r="BA199" s="273"/>
      <c r="BB199" s="273"/>
      <c r="BC199" s="273"/>
      <c r="BD199" s="273"/>
      <c r="BE199" s="273"/>
      <c r="BF199" s="273"/>
      <c r="BG199" s="273"/>
      <c r="BH199" s="273"/>
      <c r="BI199" s="273"/>
      <c r="BJ199" s="273"/>
      <c r="BK199" s="273"/>
      <c r="BL199" s="273"/>
      <c r="BM199" s="273"/>
      <c r="BN199" s="273"/>
      <c r="BO199" s="273"/>
      <c r="BP199" s="273"/>
      <c r="BQ199" s="273"/>
      <c r="BR199" s="273"/>
      <c r="BS199" s="273"/>
      <c r="BT199" s="273"/>
      <c r="BU199" s="273"/>
      <c r="BV199" s="273"/>
      <c r="BW199" s="273"/>
      <c r="BX199" s="273"/>
      <c r="BY199" s="273"/>
      <c r="BZ199" s="273"/>
    </row>
    <row r="200" spans="1:78">
      <c r="A200" s="290" t="s">
        <v>479</v>
      </c>
      <c r="B200" s="294">
        <v>2609.09</v>
      </c>
      <c r="C200" s="294">
        <v>6420.83</v>
      </c>
      <c r="D200" s="294">
        <v>640.48</v>
      </c>
      <c r="E200" s="295">
        <v>148.02000000000001</v>
      </c>
      <c r="F200" s="294">
        <v>293.27</v>
      </c>
      <c r="G200" s="295">
        <v>98.95</v>
      </c>
      <c r="H200" s="275"/>
      <c r="I200" s="275">
        <v>186.69</v>
      </c>
      <c r="J200" s="282">
        <v>224.44</v>
      </c>
      <c r="K200" s="282">
        <v>224.21</v>
      </c>
      <c r="L200" s="282">
        <v>175.72</v>
      </c>
      <c r="M200" s="284">
        <v>3.0849344727993801E-2</v>
      </c>
      <c r="N200" s="284">
        <v>-3.3476235921736798E-2</v>
      </c>
      <c r="O200" s="284">
        <v>-2.2839270730032901E-2</v>
      </c>
      <c r="P200" s="284">
        <v>5.3223281628006498E-2</v>
      </c>
      <c r="Q200" s="284">
        <v>5.1599254159495199E-2</v>
      </c>
      <c r="R200" s="284">
        <v>-5.3834385159686297E-2</v>
      </c>
      <c r="S200" s="284"/>
      <c r="T200" s="284">
        <v>-3.02321957300919E-2</v>
      </c>
      <c r="U200" s="284">
        <v>6.6877702973822096E-4</v>
      </c>
      <c r="V200" s="284">
        <v>5.6514913657772503E-3</v>
      </c>
      <c r="W200" s="284">
        <v>3.99954290938176E-3</v>
      </c>
      <c r="X200" s="274" t="s">
        <v>210</v>
      </c>
      <c r="Y200" s="278">
        <v>1.72340195444508</v>
      </c>
      <c r="Z200" s="278">
        <v>1.46121710082992</v>
      </c>
      <c r="AA200" s="278">
        <v>0.62037173696313297</v>
      </c>
      <c r="AB200" s="278">
        <v>0.68591795036692205</v>
      </c>
      <c r="AC200" s="278">
        <v>0</v>
      </c>
      <c r="AD200" s="278">
        <v>7.7463706749932304E-2</v>
      </c>
      <c r="AE200" s="278">
        <v>0.397911861168456</v>
      </c>
      <c r="AF200" s="278">
        <v>0.69518711185836701</v>
      </c>
      <c r="AG200" s="278">
        <v>0.498548471647</v>
      </c>
      <c r="AH200" s="278">
        <v>0.32839314998261898</v>
      </c>
      <c r="AI200" s="278">
        <v>0.13241659273492701</v>
      </c>
      <c r="AJ200" s="278">
        <v>1.7765677754426501</v>
      </c>
      <c r="AK200" s="278">
        <v>1.41230105242966</v>
      </c>
      <c r="AL200" s="278">
        <v>0.60620289890937096</v>
      </c>
      <c r="AM200" s="278">
        <v>0.72242475461300604</v>
      </c>
      <c r="AN200" s="278">
        <v>0</v>
      </c>
      <c r="AO200" s="278">
        <v>7.3293495724859395E-2</v>
      </c>
      <c r="AP200" s="278">
        <v>0.397911861168456</v>
      </c>
      <c r="AQ200" s="278">
        <v>0.67417007902362702</v>
      </c>
      <c r="AR200" s="278">
        <v>0.49888188941304901</v>
      </c>
      <c r="AS200" s="278">
        <v>0.330249061034326</v>
      </c>
      <c r="AT200" s="278">
        <v>0.132946198579484</v>
      </c>
      <c r="AU200" s="278">
        <v>6.5583326589787702E-2</v>
      </c>
      <c r="AV200" s="278">
        <v>1.48812424382374E-3</v>
      </c>
      <c r="AW200" s="278">
        <v>6.6249490663384902</v>
      </c>
      <c r="AX200" s="278">
        <v>6.2219235626859203E-4</v>
      </c>
      <c r="AY200" s="273"/>
      <c r="AZ200" s="273"/>
      <c r="BA200" s="273"/>
      <c r="BB200" s="273"/>
      <c r="BC200" s="273"/>
      <c r="BD200" s="273"/>
      <c r="BE200" s="273"/>
      <c r="BF200" s="273"/>
      <c r="BG200" s="273"/>
      <c r="BH200" s="273"/>
      <c r="BI200" s="273"/>
      <c r="BJ200" s="273"/>
      <c r="BK200" s="273"/>
      <c r="BL200" s="273"/>
      <c r="BM200" s="273"/>
      <c r="BN200" s="273"/>
      <c r="BO200" s="273"/>
      <c r="BP200" s="273"/>
      <c r="BQ200" s="273"/>
      <c r="BR200" s="273"/>
      <c r="BS200" s="273"/>
      <c r="BT200" s="273"/>
      <c r="BU200" s="273"/>
      <c r="BV200" s="273"/>
      <c r="BW200" s="273"/>
      <c r="BX200" s="273"/>
      <c r="BY200" s="273"/>
      <c r="BZ200" s="273"/>
    </row>
    <row r="201" spans="1:78">
      <c r="A201" s="290" t="s">
        <v>480</v>
      </c>
      <c r="B201" s="294">
        <v>2478.62</v>
      </c>
      <c r="C201" s="294">
        <v>6346.89</v>
      </c>
      <c r="D201" s="294">
        <v>601.01</v>
      </c>
      <c r="E201" s="295">
        <v>146.19</v>
      </c>
      <c r="F201" s="294">
        <v>293.74</v>
      </c>
      <c r="G201" s="295">
        <v>98.06</v>
      </c>
      <c r="H201" s="275"/>
      <c r="I201" s="275">
        <v>186.69</v>
      </c>
      <c r="J201" s="282">
        <v>225.37</v>
      </c>
      <c r="K201" s="282">
        <v>227.74</v>
      </c>
      <c r="L201" s="282">
        <v>176.47</v>
      </c>
      <c r="M201" s="284">
        <v>-5.0005940768620499E-2</v>
      </c>
      <c r="N201" s="284">
        <v>-1.1515645173598999E-2</v>
      </c>
      <c r="O201" s="284">
        <v>-6.1625655758181401E-2</v>
      </c>
      <c r="P201" s="284">
        <v>-1.23631941629511E-2</v>
      </c>
      <c r="Q201" s="284">
        <v>1.60261874722956E-3</v>
      </c>
      <c r="R201" s="284">
        <v>-8.9944416371905405E-3</v>
      </c>
      <c r="S201" s="284"/>
      <c r="T201" s="284">
        <v>0</v>
      </c>
      <c r="U201" s="284">
        <v>4.1436464088397996E-3</v>
      </c>
      <c r="V201" s="284">
        <v>1.5744168413540899E-2</v>
      </c>
      <c r="W201" s="284">
        <v>4.26815388117463E-3</v>
      </c>
      <c r="X201" s="274" t="s">
        <v>210</v>
      </c>
      <c r="Y201" s="278">
        <v>1.72447424196791</v>
      </c>
      <c r="Z201" s="278">
        <v>1.4621262589409001</v>
      </c>
      <c r="AA201" s="278">
        <v>0.62075772751591696</v>
      </c>
      <c r="AB201" s="278">
        <v>0.68634472327266804</v>
      </c>
      <c r="AC201" s="278">
        <v>0</v>
      </c>
      <c r="AD201" s="278">
        <v>7.7511904076160307E-2</v>
      </c>
      <c r="AE201" s="278">
        <v>0.398159438886943</v>
      </c>
      <c r="AF201" s="278">
        <v>0.69561965196554099</v>
      </c>
      <c r="AG201" s="278">
        <v>0.498858664695288</v>
      </c>
      <c r="AH201" s="278">
        <v>0.328597473690389</v>
      </c>
      <c r="AI201" s="278">
        <v>0.13249898132676999</v>
      </c>
      <c r="AJ201" s="278">
        <v>1.6382402851670499</v>
      </c>
      <c r="AK201" s="278">
        <v>1.4452889317439399</v>
      </c>
      <c r="AL201" s="278">
        <v>0.58250312549078997</v>
      </c>
      <c r="AM201" s="278">
        <v>0.67785931019613099</v>
      </c>
      <c r="AN201" s="278">
        <v>0</v>
      </c>
      <c r="AO201" s="278">
        <v>7.6814727778759806E-2</v>
      </c>
      <c r="AP201" s="278">
        <v>0.398159438886943</v>
      </c>
      <c r="AQ201" s="278">
        <v>0.69561965196554099</v>
      </c>
      <c r="AR201" s="278">
        <v>0.50092575860977195</v>
      </c>
      <c r="AS201" s="278">
        <v>0.33377096765643499</v>
      </c>
      <c r="AT201" s="278">
        <v>0.13306450736817099</v>
      </c>
      <c r="AU201" s="278">
        <v>0.18059118825898299</v>
      </c>
      <c r="AV201" s="278">
        <v>1.7764677839151499E-3</v>
      </c>
      <c r="AW201" s="278">
        <v>6.4822467048635302</v>
      </c>
      <c r="AX201" s="278">
        <v>-2.15401446933428E-2</v>
      </c>
      <c r="AY201" s="273"/>
      <c r="AZ201" s="273"/>
      <c r="BA201" s="273"/>
      <c r="BB201" s="273"/>
      <c r="BC201" s="273"/>
      <c r="BD201" s="273"/>
      <c r="BE201" s="273"/>
      <c r="BF201" s="273"/>
      <c r="BG201" s="273"/>
      <c r="BH201" s="273"/>
      <c r="BI201" s="273"/>
      <c r="BJ201" s="273"/>
      <c r="BK201" s="273"/>
      <c r="BL201" s="273"/>
      <c r="BM201" s="273"/>
      <c r="BN201" s="273"/>
      <c r="BO201" s="273"/>
      <c r="BP201" s="273"/>
      <c r="BQ201" s="273"/>
      <c r="BR201" s="273"/>
      <c r="BS201" s="273"/>
      <c r="BT201" s="273"/>
      <c r="BU201" s="273"/>
      <c r="BV201" s="273"/>
      <c r="BW201" s="273"/>
      <c r="BX201" s="273"/>
      <c r="BY201" s="273"/>
      <c r="BZ201" s="273"/>
    </row>
    <row r="202" spans="1:78">
      <c r="A202" s="290" t="s">
        <v>481</v>
      </c>
      <c r="B202" s="294">
        <v>2405.7800000000002</v>
      </c>
      <c r="C202" s="294">
        <v>5828.05</v>
      </c>
      <c r="D202" s="294">
        <v>573.87</v>
      </c>
      <c r="E202" s="295">
        <v>146.66999999999999</v>
      </c>
      <c r="F202" s="294">
        <v>305.92</v>
      </c>
      <c r="G202" s="295">
        <v>93.31</v>
      </c>
      <c r="H202" s="275"/>
      <c r="I202" s="275">
        <v>186.69</v>
      </c>
      <c r="J202" s="282">
        <v>231.38</v>
      </c>
      <c r="K202" s="282">
        <v>230.04</v>
      </c>
      <c r="L202" s="282">
        <v>177.25</v>
      </c>
      <c r="M202" s="284">
        <v>-2.9387320363750701E-2</v>
      </c>
      <c r="N202" s="284">
        <v>-8.1747123394292395E-2</v>
      </c>
      <c r="O202" s="284">
        <v>-4.5157318513834997E-2</v>
      </c>
      <c r="P202" s="284">
        <v>3.28339831725821E-3</v>
      </c>
      <c r="Q202" s="284">
        <v>4.1465241369918998E-2</v>
      </c>
      <c r="R202" s="284">
        <v>-4.84397307770753E-2</v>
      </c>
      <c r="S202" s="284"/>
      <c r="T202" s="284">
        <v>0</v>
      </c>
      <c r="U202" s="284">
        <v>2.66672582863734E-2</v>
      </c>
      <c r="V202" s="284">
        <v>1.0099235970843799E-2</v>
      </c>
      <c r="W202" s="284">
        <v>4.4200147333823799E-3</v>
      </c>
      <c r="X202" s="274" t="s">
        <v>210</v>
      </c>
      <c r="Y202" s="278">
        <v>1.6873288172759799</v>
      </c>
      <c r="Z202" s="278">
        <v>1.4306318477633799</v>
      </c>
      <c r="AA202" s="278">
        <v>0.60738651624571305</v>
      </c>
      <c r="AB202" s="278">
        <v>0.671560758623862</v>
      </c>
      <c r="AC202" s="278">
        <v>0</v>
      </c>
      <c r="AD202" s="278">
        <v>7.5842286446903301E-2</v>
      </c>
      <c r="AE202" s="278">
        <v>0.38958302696229802</v>
      </c>
      <c r="AF202" s="278">
        <v>0.68063590401067098</v>
      </c>
      <c r="AG202" s="278">
        <v>0.48811317687622402</v>
      </c>
      <c r="AH202" s="278">
        <v>0.321519436561231</v>
      </c>
      <c r="AI202" s="278">
        <v>0.12964493409727099</v>
      </c>
      <c r="AJ202" s="278">
        <v>1.6377427447637001</v>
      </c>
      <c r="AK202" s="278">
        <v>1.3136818095724601</v>
      </c>
      <c r="AL202" s="278">
        <v>0.57995856987059702</v>
      </c>
      <c r="AM202" s="278">
        <v>0.67376576008866396</v>
      </c>
      <c r="AN202" s="278">
        <v>0</v>
      </c>
      <c r="AO202" s="278">
        <v>7.2168506509897506E-2</v>
      </c>
      <c r="AP202" s="278">
        <v>0.38958302696229802</v>
      </c>
      <c r="AQ202" s="278">
        <v>0.68063590401067098</v>
      </c>
      <c r="AR202" s="278">
        <v>0.50112981703696502</v>
      </c>
      <c r="AS202" s="278">
        <v>0.32476653722027599</v>
      </c>
      <c r="AT202" s="278">
        <v>0.130217966616089</v>
      </c>
      <c r="AU202" s="278">
        <v>0.147943845727701</v>
      </c>
      <c r="AV202" s="278">
        <v>1.6663089552919599E-3</v>
      </c>
      <c r="AW202" s="278">
        <v>6.3036506426516201</v>
      </c>
      <c r="AX202" s="278">
        <v>-2.75515682051896E-2</v>
      </c>
      <c r="AY202" s="273"/>
      <c r="AZ202" s="273"/>
      <c r="BA202" s="273"/>
      <c r="BB202" s="273"/>
      <c r="BC202" s="273"/>
      <c r="BD202" s="273"/>
      <c r="BE202" s="273"/>
      <c r="BF202" s="273"/>
      <c r="BG202" s="273"/>
      <c r="BH202" s="273"/>
      <c r="BI202" s="273"/>
      <c r="BJ202" s="273"/>
      <c r="BK202" s="273"/>
      <c r="BL202" s="273"/>
      <c r="BM202" s="273"/>
      <c r="BN202" s="273"/>
      <c r="BO202" s="273"/>
      <c r="BP202" s="273"/>
      <c r="BQ202" s="273"/>
      <c r="BR202" s="273"/>
      <c r="BS202" s="273"/>
      <c r="BT202" s="273"/>
      <c r="BU202" s="273"/>
      <c r="BV202" s="273"/>
      <c r="BW202" s="273"/>
      <c r="BX202" s="273"/>
      <c r="BY202" s="273"/>
      <c r="BZ202" s="273"/>
    </row>
    <row r="203" spans="1:78">
      <c r="A203" s="290" t="s">
        <v>482</v>
      </c>
      <c r="B203" s="294">
        <v>2245.7600000000002</v>
      </c>
      <c r="C203" s="294">
        <v>5665.32</v>
      </c>
      <c r="D203" s="294">
        <v>516.99</v>
      </c>
      <c r="E203" s="295">
        <v>150.22</v>
      </c>
      <c r="F203" s="294">
        <v>306.31</v>
      </c>
      <c r="G203" s="295">
        <v>91.81</v>
      </c>
      <c r="H203" s="275"/>
      <c r="I203" s="275">
        <v>192.35</v>
      </c>
      <c r="J203" s="282">
        <v>234.02</v>
      </c>
      <c r="K203" s="282">
        <v>232.21</v>
      </c>
      <c r="L203" s="282">
        <v>178.01</v>
      </c>
      <c r="M203" s="284">
        <v>-6.6514810165518107E-2</v>
      </c>
      <c r="N203" s="284">
        <v>-2.7921860656651899E-2</v>
      </c>
      <c r="O203" s="284">
        <v>-9.9116524648439605E-2</v>
      </c>
      <c r="P203" s="284">
        <v>2.42039953637418E-2</v>
      </c>
      <c r="Q203" s="284">
        <v>1.2748430962341601E-3</v>
      </c>
      <c r="R203" s="284">
        <v>-1.6075447433286899E-2</v>
      </c>
      <c r="S203" s="284"/>
      <c r="T203" s="284">
        <v>3.0317638866570198E-2</v>
      </c>
      <c r="U203" s="284">
        <v>1.1409802057222E-2</v>
      </c>
      <c r="V203" s="284">
        <v>9.4331420622502105E-3</v>
      </c>
      <c r="W203" s="284">
        <v>4.2877291960508003E-3</v>
      </c>
      <c r="X203" s="274" t="s">
        <v>210</v>
      </c>
      <c r="Y203" s="278">
        <v>1.64084026228222</v>
      </c>
      <c r="Z203" s="278">
        <v>1.3912156968332099</v>
      </c>
      <c r="AA203" s="278">
        <v>0.59065206521645697</v>
      </c>
      <c r="AB203" s="278">
        <v>0.65305820657870794</v>
      </c>
      <c r="AC203" s="278">
        <v>0</v>
      </c>
      <c r="AD203" s="278">
        <v>7.3752712519023905E-2</v>
      </c>
      <c r="AE203" s="278">
        <v>0.378849403623362</v>
      </c>
      <c r="AF203" s="278">
        <v>0.66188331747842</v>
      </c>
      <c r="AG203" s="278">
        <v>0.47466489339166701</v>
      </c>
      <c r="AH203" s="278">
        <v>0.31266107187552</v>
      </c>
      <c r="AI203" s="278">
        <v>0.12607301285303199</v>
      </c>
      <c r="AJ203" s="278">
        <v>1.53170008372458</v>
      </c>
      <c r="AK203" s="278">
        <v>1.3523703660028901</v>
      </c>
      <c r="AL203" s="278">
        <v>0.53210868523577803</v>
      </c>
      <c r="AM203" s="278">
        <v>0.668864824382992</v>
      </c>
      <c r="AN203" s="278">
        <v>0</v>
      </c>
      <c r="AO203" s="278">
        <v>7.2567104665862095E-2</v>
      </c>
      <c r="AP203" s="278">
        <v>0.378849403623362</v>
      </c>
      <c r="AQ203" s="278">
        <v>0.68195005686953802</v>
      </c>
      <c r="AR203" s="278">
        <v>0.48008072586877798</v>
      </c>
      <c r="AS203" s="278">
        <v>0.31561044818385797</v>
      </c>
      <c r="AT203" s="278">
        <v>0.12661357979107599</v>
      </c>
      <c r="AU203" s="278">
        <v>0.18581821226850501</v>
      </c>
      <c r="AV203" s="278">
        <v>1.7252756592015901E-3</v>
      </c>
      <c r="AW203" s="278">
        <v>6.1407152783487096</v>
      </c>
      <c r="AX203" s="278">
        <v>-2.58477783017447E-2</v>
      </c>
      <c r="AY203" s="273"/>
      <c r="AZ203" s="273"/>
      <c r="BA203" s="273"/>
      <c r="BB203" s="273"/>
      <c r="BC203" s="273"/>
      <c r="BD203" s="273"/>
      <c r="BE203" s="273"/>
      <c r="BF203" s="273"/>
      <c r="BG203" s="273"/>
      <c r="BH203" s="273"/>
      <c r="BI203" s="273"/>
      <c r="BJ203" s="273"/>
      <c r="BK203" s="273"/>
      <c r="BL203" s="273"/>
      <c r="BM203" s="273"/>
      <c r="BN203" s="273"/>
      <c r="BO203" s="273"/>
      <c r="BP203" s="273"/>
      <c r="BQ203" s="273"/>
      <c r="BR203" s="273"/>
      <c r="BS203" s="273"/>
      <c r="BT203" s="273"/>
      <c r="BU203" s="273"/>
      <c r="BV203" s="273"/>
      <c r="BW203" s="273"/>
      <c r="BX203" s="273"/>
      <c r="BY203" s="273"/>
      <c r="BZ203" s="273"/>
    </row>
    <row r="204" spans="1:78">
      <c r="A204" s="290" t="s">
        <v>483</v>
      </c>
      <c r="B204" s="294">
        <v>2391.19</v>
      </c>
      <c r="C204" s="294">
        <v>5647.39</v>
      </c>
      <c r="D204" s="294">
        <v>537</v>
      </c>
      <c r="E204" s="295">
        <v>144.07</v>
      </c>
      <c r="F204" s="294">
        <v>315.91000000000003</v>
      </c>
      <c r="G204" s="295">
        <v>84.63</v>
      </c>
      <c r="H204" s="275"/>
      <c r="I204" s="275">
        <v>192.35</v>
      </c>
      <c r="J204" s="282">
        <v>237.84</v>
      </c>
      <c r="K204" s="282">
        <v>236.69</v>
      </c>
      <c r="L204" s="282">
        <v>178.68</v>
      </c>
      <c r="M204" s="284">
        <v>6.4757587631803795E-2</v>
      </c>
      <c r="N204" s="284">
        <v>-3.1648697690508402E-3</v>
      </c>
      <c r="O204" s="284">
        <v>3.8704810537921498E-2</v>
      </c>
      <c r="P204" s="284">
        <v>-4.0939954733058198E-2</v>
      </c>
      <c r="Q204" s="284">
        <v>3.1340798537429403E-2</v>
      </c>
      <c r="R204" s="284">
        <v>-7.8204988563337394E-2</v>
      </c>
      <c r="S204" s="284"/>
      <c r="T204" s="284">
        <v>0</v>
      </c>
      <c r="U204" s="284">
        <v>1.6323391163148401E-2</v>
      </c>
      <c r="V204" s="284">
        <v>1.9292881443520898E-2</v>
      </c>
      <c r="W204" s="284">
        <v>3.7638334925005298E-3</v>
      </c>
      <c r="X204" s="274" t="s">
        <v>210</v>
      </c>
      <c r="Y204" s="278">
        <v>1.5984281869541701</v>
      </c>
      <c r="Z204" s="278">
        <v>1.35525586193156</v>
      </c>
      <c r="AA204" s="278">
        <v>0.57538502158127403</v>
      </c>
      <c r="AB204" s="278">
        <v>0.636178102836926</v>
      </c>
      <c r="AC204" s="278">
        <v>0</v>
      </c>
      <c r="AD204" s="278">
        <v>7.1846368756679893E-2</v>
      </c>
      <c r="AE204" s="278">
        <v>0.36905698822875699</v>
      </c>
      <c r="AF204" s="278">
        <v>0.64477510422661499</v>
      </c>
      <c r="AG204" s="278">
        <v>0.46239586045965803</v>
      </c>
      <c r="AH204" s="278">
        <v>0.30457947780609601</v>
      </c>
      <c r="AI204" s="278">
        <v>0.12281430556697399</v>
      </c>
      <c r="AJ204" s="278">
        <v>1.7019385403439999</v>
      </c>
      <c r="AK204" s="278">
        <v>1.3509666536248</v>
      </c>
      <c r="AL204" s="278">
        <v>0.59765518982793497</v>
      </c>
      <c r="AM204" s="278">
        <v>0.61013300010462002</v>
      </c>
      <c r="AN204" s="278">
        <v>0</v>
      </c>
      <c r="AO204" s="278">
        <v>6.6227624309746394E-2</v>
      </c>
      <c r="AP204" s="278">
        <v>0.36905698822875699</v>
      </c>
      <c r="AQ204" s="278">
        <v>0.64477510422661499</v>
      </c>
      <c r="AR204" s="278">
        <v>0.46994372896216202</v>
      </c>
      <c r="AS204" s="278">
        <v>0.31045569356153901</v>
      </c>
      <c r="AT204" s="278">
        <v>0.123276558163625</v>
      </c>
      <c r="AU204" s="278">
        <v>0.225779871007522</v>
      </c>
      <c r="AV204" s="278">
        <v>1.79259273318855E-3</v>
      </c>
      <c r="AW204" s="278">
        <v>6.2444290813538004</v>
      </c>
      <c r="AX204" s="278">
        <v>1.6889531317430002E-2</v>
      </c>
      <c r="AY204" s="273"/>
      <c r="AZ204" s="273"/>
      <c r="BA204" s="273"/>
      <c r="BB204" s="273"/>
      <c r="BC204" s="273"/>
      <c r="BD204" s="273"/>
      <c r="BE204" s="273"/>
      <c r="BF204" s="273"/>
      <c r="BG204" s="273"/>
      <c r="BH204" s="273"/>
      <c r="BI204" s="273"/>
      <c r="BJ204" s="273"/>
      <c r="BK204" s="273"/>
      <c r="BL204" s="273"/>
      <c r="BM204" s="273"/>
      <c r="BN204" s="273"/>
      <c r="BO204" s="273"/>
      <c r="BP204" s="273"/>
      <c r="BQ204" s="273"/>
      <c r="BR204" s="273"/>
      <c r="BS204" s="273"/>
      <c r="BT204" s="273"/>
      <c r="BU204" s="273"/>
      <c r="BV204" s="273"/>
      <c r="BW204" s="273"/>
      <c r="BX204" s="273"/>
      <c r="BY204" s="273"/>
      <c r="BZ204" s="273"/>
    </row>
    <row r="205" spans="1:78">
      <c r="A205" s="290" t="s">
        <v>484</v>
      </c>
      <c r="B205" s="294">
        <v>2501.71</v>
      </c>
      <c r="C205" s="294">
        <v>5804.05</v>
      </c>
      <c r="D205" s="294">
        <v>575.39</v>
      </c>
      <c r="E205" s="295">
        <v>146.28</v>
      </c>
      <c r="F205" s="294">
        <v>314.25</v>
      </c>
      <c r="G205" s="295">
        <v>84.99</v>
      </c>
      <c r="H205" s="275"/>
      <c r="I205" s="275">
        <v>192.35</v>
      </c>
      <c r="J205" s="282">
        <v>235.3</v>
      </c>
      <c r="K205" s="282">
        <v>235.15</v>
      </c>
      <c r="L205" s="282">
        <v>179.32</v>
      </c>
      <c r="M205" s="284">
        <v>4.6219664685784E-2</v>
      </c>
      <c r="N205" s="284">
        <v>2.77402481500304E-2</v>
      </c>
      <c r="O205" s="284">
        <v>7.1489757914338994E-2</v>
      </c>
      <c r="P205" s="284">
        <v>1.5339765391823501E-2</v>
      </c>
      <c r="Q205" s="284">
        <v>-5.2546611376658196E-3</v>
      </c>
      <c r="R205" s="284">
        <v>4.2538107054235202E-3</v>
      </c>
      <c r="S205" s="284"/>
      <c r="T205" s="284">
        <v>0</v>
      </c>
      <c r="U205" s="284">
        <v>-1.0679448368651199E-2</v>
      </c>
      <c r="V205" s="284">
        <v>-6.5064007773880696E-3</v>
      </c>
      <c r="W205" s="284">
        <v>3.5818222520707099E-3</v>
      </c>
      <c r="X205" s="274" t="s">
        <v>210</v>
      </c>
      <c r="Y205" s="278">
        <v>1.6254248898763901</v>
      </c>
      <c r="Z205" s="278">
        <v>1.3781454982547801</v>
      </c>
      <c r="AA205" s="278">
        <v>0.58510300492285106</v>
      </c>
      <c r="AB205" s="278">
        <v>0.64692285282825401</v>
      </c>
      <c r="AC205" s="278">
        <v>0</v>
      </c>
      <c r="AD205" s="278">
        <v>7.3059820251839505E-2</v>
      </c>
      <c r="AE205" s="278">
        <v>0.37529018778936402</v>
      </c>
      <c r="AF205" s="278">
        <v>0.65566505354214899</v>
      </c>
      <c r="AG205" s="278">
        <v>0.470205509825941</v>
      </c>
      <c r="AH205" s="278">
        <v>0.30972368243514897</v>
      </c>
      <c r="AI205" s="278">
        <v>0.124888581627076</v>
      </c>
      <c r="AJ205" s="278">
        <v>1.7005514832584101</v>
      </c>
      <c r="AK205" s="278">
        <v>1.4163755963632201</v>
      </c>
      <c r="AL205" s="278">
        <v>0.62693187709973797</v>
      </c>
      <c r="AM205" s="278">
        <v>0.656846497617248</v>
      </c>
      <c r="AN205" s="278">
        <v>0</v>
      </c>
      <c r="AO205" s="278">
        <v>7.3370602897363094E-2</v>
      </c>
      <c r="AP205" s="278">
        <v>0.37529018778936402</v>
      </c>
      <c r="AQ205" s="278">
        <v>0.65566505354214899</v>
      </c>
      <c r="AR205" s="278">
        <v>0.46518397436109998</v>
      </c>
      <c r="AS205" s="278">
        <v>0.30770849602697697</v>
      </c>
      <c r="AT205" s="278">
        <v>0.12533591032777699</v>
      </c>
      <c r="AU205" s="278">
        <v>0.179595692998157</v>
      </c>
      <c r="AV205" s="278">
        <v>1.6978750487661499E-3</v>
      </c>
      <c r="AW205" s="278">
        <v>6.4032596792833401</v>
      </c>
      <c r="AX205" s="278">
        <v>2.5435567585164701E-2</v>
      </c>
      <c r="AY205" s="273"/>
      <c r="AZ205" s="273"/>
      <c r="BA205" s="273"/>
      <c r="BB205" s="273"/>
      <c r="BC205" s="273"/>
      <c r="BD205" s="273"/>
      <c r="BE205" s="273"/>
      <c r="BF205" s="273"/>
      <c r="BG205" s="273"/>
      <c r="BH205" s="273"/>
      <c r="BI205" s="273"/>
      <c r="BJ205" s="273"/>
      <c r="BK205" s="273"/>
      <c r="BL205" s="273"/>
      <c r="BM205" s="273"/>
      <c r="BN205" s="273"/>
      <c r="BO205" s="273"/>
      <c r="BP205" s="273"/>
      <c r="BQ205" s="273"/>
      <c r="BR205" s="273"/>
      <c r="BS205" s="273"/>
      <c r="BT205" s="273"/>
      <c r="BU205" s="273"/>
      <c r="BV205" s="273"/>
      <c r="BW205" s="273"/>
      <c r="BX205" s="273"/>
      <c r="BY205" s="273"/>
      <c r="BZ205" s="273"/>
    </row>
    <row r="206" spans="1:78">
      <c r="A206" s="290" t="s">
        <v>485</v>
      </c>
      <c r="B206" s="294">
        <v>2571.11</v>
      </c>
      <c r="C206" s="294">
        <v>5934.81</v>
      </c>
      <c r="D206" s="294">
        <v>631.01</v>
      </c>
      <c r="E206" s="295">
        <v>151.76</v>
      </c>
      <c r="F206" s="294">
        <v>324.39</v>
      </c>
      <c r="G206" s="295">
        <v>78.48</v>
      </c>
      <c r="H206" s="288">
        <v>100</v>
      </c>
      <c r="I206" s="275">
        <v>205.1</v>
      </c>
      <c r="J206" s="282">
        <v>233.23</v>
      </c>
      <c r="K206" s="282">
        <v>233.96</v>
      </c>
      <c r="L206" s="282">
        <v>179.97</v>
      </c>
      <c r="M206" s="284">
        <v>2.7741025138805098E-2</v>
      </c>
      <c r="N206" s="284">
        <v>2.2529096062232402E-2</v>
      </c>
      <c r="O206" s="284">
        <v>9.6664870783294901E-2</v>
      </c>
      <c r="P206" s="284">
        <v>3.7462400875034198E-2</v>
      </c>
      <c r="Q206" s="284">
        <v>3.2267303102625301E-2</v>
      </c>
      <c r="R206" s="284">
        <v>-7.6597246734909905E-2</v>
      </c>
      <c r="S206" s="284"/>
      <c r="T206" s="284">
        <v>6.6285417208214098E-2</v>
      </c>
      <c r="U206" s="284">
        <v>-8.7972800679983996E-3</v>
      </c>
      <c r="V206" s="284">
        <v>-5.0605996172655701E-3</v>
      </c>
      <c r="W206" s="284">
        <v>3.6248048182021498E-3</v>
      </c>
      <c r="X206" s="274" t="s">
        <v>210</v>
      </c>
      <c r="Y206" s="278">
        <v>1.6667684945174499</v>
      </c>
      <c r="Z206" s="278">
        <v>1.4131994112178301</v>
      </c>
      <c r="AA206" s="278">
        <v>0.59998543194884901</v>
      </c>
      <c r="AB206" s="278">
        <v>0.66337770277375496</v>
      </c>
      <c r="AC206" s="278">
        <v>0</v>
      </c>
      <c r="AD206" s="278">
        <v>7.4918138247615104E-2</v>
      </c>
      <c r="AE206" s="278">
        <v>0.38483590672492901</v>
      </c>
      <c r="AF206" s="278">
        <v>0.67234226632475103</v>
      </c>
      <c r="AG206" s="278">
        <v>0.48216545385003601</v>
      </c>
      <c r="AH206" s="278">
        <v>0.31760168009245399</v>
      </c>
      <c r="AI206" s="278">
        <v>0.12806519358566701</v>
      </c>
      <c r="AJ206" s="278">
        <v>1.71300636122443</v>
      </c>
      <c r="AK206" s="278">
        <v>1.4450375165082501</v>
      </c>
      <c r="AL206" s="278">
        <v>0.65798294620004405</v>
      </c>
      <c r="AM206" s="278">
        <v>0.68822942420662403</v>
      </c>
      <c r="AN206" s="278">
        <v>0</v>
      </c>
      <c r="AO206" s="278">
        <v>6.9179615127342498E-2</v>
      </c>
      <c r="AP206" s="278">
        <v>0.38483590672492901</v>
      </c>
      <c r="AQ206" s="278">
        <v>0.71690875395480302</v>
      </c>
      <c r="AR206" s="278">
        <v>0.477923709313404</v>
      </c>
      <c r="AS206" s="278">
        <v>0.31599442515173498</v>
      </c>
      <c r="AT206" s="278">
        <v>0.12852940491642001</v>
      </c>
      <c r="AU206" s="278">
        <v>0.12781123807445599</v>
      </c>
      <c r="AV206" s="278">
        <v>1.6001800310428099E-3</v>
      </c>
      <c r="AW206" s="278">
        <v>6.5976280633279796</v>
      </c>
      <c r="AX206" s="278">
        <v>3.03545996539052E-2</v>
      </c>
      <c r="AY206" s="273"/>
      <c r="AZ206" s="273"/>
      <c r="BA206" s="273"/>
      <c r="BB206" s="273"/>
      <c r="BC206" s="273"/>
      <c r="BD206" s="273"/>
      <c r="BE206" s="273"/>
      <c r="BF206" s="273"/>
      <c r="BG206" s="273"/>
      <c r="BH206" s="273"/>
      <c r="BI206" s="273"/>
      <c r="BJ206" s="273"/>
      <c r="BK206" s="273"/>
      <c r="BL206" s="273"/>
      <c r="BM206" s="273"/>
      <c r="BN206" s="273"/>
      <c r="BO206" s="273"/>
      <c r="BP206" s="273"/>
      <c r="BQ206" s="273"/>
      <c r="BR206" s="273"/>
      <c r="BS206" s="273"/>
      <c r="BT206" s="273"/>
      <c r="BU206" s="273"/>
      <c r="BV206" s="273"/>
      <c r="BW206" s="273"/>
      <c r="BX206" s="273"/>
      <c r="BY206" s="273"/>
      <c r="BZ206" s="273"/>
    </row>
    <row r="207" spans="1:78">
      <c r="A207" s="290" t="s">
        <v>486</v>
      </c>
      <c r="B207" s="294">
        <v>2604.54</v>
      </c>
      <c r="C207" s="294">
        <v>5814.72</v>
      </c>
      <c r="D207" s="294">
        <v>659.09</v>
      </c>
      <c r="E207" s="295">
        <v>153.06</v>
      </c>
      <c r="F207" s="294">
        <v>324.22000000000003</v>
      </c>
      <c r="G207" s="295">
        <v>84.04</v>
      </c>
      <c r="H207" s="288">
        <v>101.42</v>
      </c>
      <c r="I207" s="275">
        <v>205.1</v>
      </c>
      <c r="J207" s="282">
        <v>233.34</v>
      </c>
      <c r="K207" s="282">
        <v>235.52</v>
      </c>
      <c r="L207" s="282">
        <v>180.61</v>
      </c>
      <c r="M207" s="284">
        <v>1.30021663795015E-2</v>
      </c>
      <c r="N207" s="284">
        <v>-2.02348516633221E-2</v>
      </c>
      <c r="O207" s="284">
        <v>4.4500087161851699E-2</v>
      </c>
      <c r="P207" s="284">
        <v>8.5661570901422995E-3</v>
      </c>
      <c r="Q207" s="284">
        <v>-5.2406054440634598E-4</v>
      </c>
      <c r="R207" s="284">
        <v>7.0846075433231404E-2</v>
      </c>
      <c r="S207" s="284">
        <v>1.4200000000000001E-2</v>
      </c>
      <c r="T207" s="284">
        <v>0</v>
      </c>
      <c r="U207" s="284">
        <v>4.7163743943756702E-4</v>
      </c>
      <c r="V207" s="284">
        <v>6.6678064626430897E-3</v>
      </c>
      <c r="W207" s="284">
        <v>3.5561482469301802E-3</v>
      </c>
      <c r="X207" s="274" t="s">
        <v>210</v>
      </c>
      <c r="Y207" s="278">
        <v>1.71736258488427</v>
      </c>
      <c r="Z207" s="278">
        <v>1.4560965135764901</v>
      </c>
      <c r="AA207" s="278">
        <v>0.618197749533832</v>
      </c>
      <c r="AB207" s="278">
        <v>0.68351426736077903</v>
      </c>
      <c r="AC207" s="278">
        <v>0</v>
      </c>
      <c r="AD207" s="278">
        <v>7.7192248340937394E-2</v>
      </c>
      <c r="AE207" s="278">
        <v>0.39651744660601201</v>
      </c>
      <c r="AF207" s="278">
        <v>0.69275094664943804</v>
      </c>
      <c r="AG207" s="278">
        <v>0.49680139316859701</v>
      </c>
      <c r="AH207" s="278">
        <v>0.32724235194106799</v>
      </c>
      <c r="AI207" s="278">
        <v>0.13195256126655999</v>
      </c>
      <c r="AJ207" s="278">
        <v>1.7396920189468701</v>
      </c>
      <c r="AK207" s="278">
        <v>1.42663261661679</v>
      </c>
      <c r="AL207" s="278">
        <v>0.64570760327134802</v>
      </c>
      <c r="AM207" s="278">
        <v>0.68936935794834497</v>
      </c>
      <c r="AN207" s="278">
        <v>0</v>
      </c>
      <c r="AO207" s="278">
        <v>8.2661016189760197E-2</v>
      </c>
      <c r="AP207" s="278">
        <v>0.40214799434781701</v>
      </c>
      <c r="AQ207" s="278">
        <v>0.69275094664943804</v>
      </c>
      <c r="AR207" s="278">
        <v>0.49703570330558</v>
      </c>
      <c r="AS207" s="278">
        <v>0.32942434061019099</v>
      </c>
      <c r="AT207" s="278">
        <v>0.132421804135986</v>
      </c>
      <c r="AU207" s="278">
        <v>0.137316321634844</v>
      </c>
      <c r="AV207" s="278">
        <v>1.6628164167527099E-3</v>
      </c>
      <c r="AW207" s="278">
        <v>6.6378434020221198</v>
      </c>
      <c r="AX207" s="278">
        <v>6.0954237353374498E-3</v>
      </c>
      <c r="AY207" s="273"/>
      <c r="AZ207" s="273"/>
      <c r="BA207" s="273"/>
      <c r="BB207" s="273"/>
      <c r="BC207" s="273"/>
      <c r="BD207" s="273"/>
      <c r="BE207" s="273"/>
      <c r="BF207" s="273"/>
      <c r="BG207" s="273"/>
      <c r="BH207" s="273"/>
      <c r="BI207" s="273"/>
      <c r="BJ207" s="273"/>
      <c r="BK207" s="273"/>
      <c r="BL207" s="273"/>
      <c r="BM207" s="273"/>
      <c r="BN207" s="273"/>
      <c r="BO207" s="273"/>
      <c r="BP207" s="273"/>
      <c r="BQ207" s="273"/>
      <c r="BR207" s="273"/>
      <c r="BS207" s="273"/>
      <c r="BT207" s="273"/>
      <c r="BU207" s="273"/>
      <c r="BV207" s="273"/>
      <c r="BW207" s="273"/>
      <c r="BX207" s="273"/>
      <c r="BY207" s="273"/>
      <c r="BZ207" s="273"/>
    </row>
    <row r="208" spans="1:78">
      <c r="A208" s="290" t="s">
        <v>487</v>
      </c>
      <c r="B208" s="294">
        <v>2573.6799999999998</v>
      </c>
      <c r="C208" s="294">
        <v>5659.75</v>
      </c>
      <c r="D208" s="294">
        <v>657.65</v>
      </c>
      <c r="E208" s="295">
        <v>153.02000000000001</v>
      </c>
      <c r="F208" s="294">
        <v>317.49</v>
      </c>
      <c r="G208" s="295">
        <v>83.4</v>
      </c>
      <c r="H208" s="288">
        <v>106.67</v>
      </c>
      <c r="I208" s="275">
        <v>205.1</v>
      </c>
      <c r="J208" s="282">
        <v>234.68</v>
      </c>
      <c r="K208" s="282">
        <v>237.23</v>
      </c>
      <c r="L208" s="282">
        <v>181.2</v>
      </c>
      <c r="M208" s="284">
        <v>-1.1848541393106E-2</v>
      </c>
      <c r="N208" s="284">
        <v>-2.6651326289142099E-2</v>
      </c>
      <c r="O208" s="284">
        <v>-2.1848305997663698E-3</v>
      </c>
      <c r="P208" s="284">
        <v>-2.6133542401662901E-4</v>
      </c>
      <c r="Q208" s="284">
        <v>-2.0757510332490299E-2</v>
      </c>
      <c r="R208" s="284">
        <v>-7.6154212279866398E-3</v>
      </c>
      <c r="S208" s="284">
        <v>5.1764937882074598E-2</v>
      </c>
      <c r="T208" s="284">
        <v>0</v>
      </c>
      <c r="U208" s="284">
        <v>5.7426930659123503E-3</v>
      </c>
      <c r="V208" s="284">
        <v>7.2605298913042101E-3</v>
      </c>
      <c r="W208" s="284">
        <v>3.26670726980782E-3</v>
      </c>
      <c r="X208" s="274" t="s">
        <v>210</v>
      </c>
      <c r="Y208" s="278">
        <v>1.7278306375463599</v>
      </c>
      <c r="Z208" s="278">
        <v>1.4649720388262799</v>
      </c>
      <c r="AA208" s="278">
        <v>0.62196592676947304</v>
      </c>
      <c r="AB208" s="278">
        <v>0.68768057644949199</v>
      </c>
      <c r="AC208" s="278">
        <v>0</v>
      </c>
      <c r="AD208" s="278">
        <v>7.76627678036588E-2</v>
      </c>
      <c r="AE208" s="278">
        <v>0.39893438846152901</v>
      </c>
      <c r="AF208" s="278">
        <v>0.69697355721232301</v>
      </c>
      <c r="AG208" s="278">
        <v>0.49982960817226602</v>
      </c>
      <c r="AH208" s="278">
        <v>0.32923703274029698</v>
      </c>
      <c r="AI208" s="278">
        <v>0.13275686804044201</v>
      </c>
      <c r="AJ208" s="278">
        <v>1.70735836471711</v>
      </c>
      <c r="AK208" s="278">
        <v>1.4259285910150501</v>
      </c>
      <c r="AL208" s="278">
        <v>0.62060703658065497</v>
      </c>
      <c r="AM208" s="278">
        <v>0.68750086115445697</v>
      </c>
      <c r="AN208" s="278">
        <v>0</v>
      </c>
      <c r="AO208" s="278">
        <v>7.7071333113102602E-2</v>
      </c>
      <c r="AP208" s="278">
        <v>0.41958520229926399</v>
      </c>
      <c r="AQ208" s="278">
        <v>0.69697355721232301</v>
      </c>
      <c r="AR208" s="278">
        <v>0.50269997619725404</v>
      </c>
      <c r="AS208" s="278">
        <v>0.331627468057832</v>
      </c>
      <c r="AT208" s="278">
        <v>0.13319054586638701</v>
      </c>
      <c r="AU208" s="278">
        <v>9.1382003087047706E-2</v>
      </c>
      <c r="AV208" s="278">
        <v>1.5560236881220399E-3</v>
      </c>
      <c r="AW208" s="278">
        <v>6.6025429362134398</v>
      </c>
      <c r="AX208" s="278">
        <v>-5.31806245955213E-3</v>
      </c>
      <c r="AY208" s="273"/>
      <c r="AZ208" s="273"/>
      <c r="BA208" s="273"/>
      <c r="BB208" s="273"/>
      <c r="BC208" s="273"/>
      <c r="BD208" s="273"/>
      <c r="BE208" s="273"/>
      <c r="BF208" s="273"/>
      <c r="BG208" s="273"/>
      <c r="BH208" s="273"/>
      <c r="BI208" s="273"/>
      <c r="BJ208" s="273"/>
      <c r="BK208" s="273"/>
      <c r="BL208" s="273"/>
      <c r="BM208" s="273"/>
      <c r="BN208" s="273"/>
      <c r="BO208" s="273"/>
      <c r="BP208" s="273"/>
      <c r="BQ208" s="273"/>
      <c r="BR208" s="273"/>
      <c r="BS208" s="273"/>
      <c r="BT208" s="273"/>
      <c r="BU208" s="273"/>
      <c r="BV208" s="273"/>
      <c r="BW208" s="273"/>
      <c r="BX208" s="273"/>
      <c r="BY208" s="273"/>
      <c r="BZ208" s="273"/>
    </row>
    <row r="209" spans="1:78">
      <c r="A209" s="290" t="s">
        <v>488</v>
      </c>
      <c r="B209" s="294">
        <v>2577.88</v>
      </c>
      <c r="C209" s="294">
        <v>5716.76</v>
      </c>
      <c r="D209" s="294">
        <v>674.28</v>
      </c>
      <c r="E209" s="295">
        <v>156.87</v>
      </c>
      <c r="F209" s="294">
        <v>321.11</v>
      </c>
      <c r="G209" s="295">
        <v>86.37</v>
      </c>
      <c r="H209" s="288">
        <v>108.37</v>
      </c>
      <c r="I209" s="275">
        <v>209.95</v>
      </c>
      <c r="J209" s="282">
        <v>232.67</v>
      </c>
      <c r="K209" s="282">
        <v>235.29</v>
      </c>
      <c r="L209" s="282">
        <v>181.84</v>
      </c>
      <c r="M209" s="284">
        <v>1.63190451027329E-3</v>
      </c>
      <c r="N209" s="284">
        <v>1.00728830778745E-2</v>
      </c>
      <c r="O209" s="284">
        <v>2.5287006766517201E-2</v>
      </c>
      <c r="P209" s="284">
        <v>2.516010978957E-2</v>
      </c>
      <c r="Q209" s="284">
        <v>1.14019339191787E-2</v>
      </c>
      <c r="R209" s="284">
        <v>3.5611510791366797E-2</v>
      </c>
      <c r="S209" s="284">
        <v>1.59370019686884E-2</v>
      </c>
      <c r="T209" s="284">
        <v>2.3647001462701E-2</v>
      </c>
      <c r="U209" s="284">
        <v>-8.5648542696438196E-3</v>
      </c>
      <c r="V209" s="284">
        <v>-8.17771782658183E-3</v>
      </c>
      <c r="W209" s="284">
        <v>3.5320088300221401E-3</v>
      </c>
      <c r="X209" s="274" t="s">
        <v>210</v>
      </c>
      <c r="Y209" s="278">
        <v>1.7186419262963599</v>
      </c>
      <c r="Z209" s="278">
        <v>1.45718122602231</v>
      </c>
      <c r="AA209" s="278">
        <v>0.61865827312319899</v>
      </c>
      <c r="AB209" s="278">
        <v>0.68402344819171201</v>
      </c>
      <c r="AC209" s="278">
        <v>0</v>
      </c>
      <c r="AD209" s="278">
        <v>7.7249752353697201E-2</v>
      </c>
      <c r="AE209" s="278">
        <v>0.39681283046642801</v>
      </c>
      <c r="AF209" s="278">
        <v>0.69326700830241095</v>
      </c>
      <c r="AG209" s="278">
        <v>0.49717148309687198</v>
      </c>
      <c r="AH209" s="278">
        <v>0.32748612963618701</v>
      </c>
      <c r="AI209" s="278">
        <v>0.132050858724269</v>
      </c>
      <c r="AJ209" s="278">
        <v>1.7214465858074299</v>
      </c>
      <c r="AK209" s="278">
        <v>1.4718592421353001</v>
      </c>
      <c r="AL209" s="278">
        <v>0.63430228906182795</v>
      </c>
      <c r="AM209" s="278">
        <v>0.70123355324685599</v>
      </c>
      <c r="AN209" s="278">
        <v>0</v>
      </c>
      <c r="AO209" s="278">
        <v>8.0000732743271394E-2</v>
      </c>
      <c r="AP209" s="278">
        <v>0.40313683732677202</v>
      </c>
      <c r="AQ209" s="278">
        <v>0.70966069426178102</v>
      </c>
      <c r="AR209" s="278">
        <v>0.49291328179712501</v>
      </c>
      <c r="AS209" s="278">
        <v>0.324808040475903</v>
      </c>
      <c r="AT209" s="278">
        <v>0.13251726352329499</v>
      </c>
      <c r="AU209" s="278">
        <v>8.5429231654187393E-2</v>
      </c>
      <c r="AV209" s="278">
        <v>1.53408166637816E-3</v>
      </c>
      <c r="AW209" s="278">
        <v>6.6718785203795603</v>
      </c>
      <c r="AX209" s="278">
        <v>1.0501345441591901E-2</v>
      </c>
      <c r="AY209" s="273"/>
      <c r="AZ209" s="273"/>
      <c r="BA209" s="273"/>
      <c r="BB209" s="273"/>
      <c r="BC209" s="273"/>
      <c r="BD209" s="273"/>
      <c r="BE209" s="273"/>
      <c r="BF209" s="273"/>
      <c r="BG209" s="273"/>
      <c r="BH209" s="273"/>
      <c r="BI209" s="273"/>
      <c r="BJ209" s="273"/>
      <c r="BK209" s="273"/>
      <c r="BL209" s="273"/>
      <c r="BM209" s="273"/>
      <c r="BN209" s="273"/>
      <c r="BO209" s="273"/>
      <c r="BP209" s="273"/>
      <c r="BQ209" s="273"/>
      <c r="BR209" s="273"/>
      <c r="BS209" s="273"/>
      <c r="BT209" s="273"/>
      <c r="BU209" s="273"/>
      <c r="BV209" s="273"/>
      <c r="BW209" s="273"/>
      <c r="BX209" s="273"/>
      <c r="BY209" s="273"/>
      <c r="BZ209" s="273"/>
    </row>
    <row r="210" spans="1:78">
      <c r="A210" s="290" t="s">
        <v>489</v>
      </c>
      <c r="B210" s="294">
        <v>2530.88</v>
      </c>
      <c r="C210" s="294">
        <v>5491.28</v>
      </c>
      <c r="D210" s="294">
        <v>674.55</v>
      </c>
      <c r="E210" s="295">
        <v>157.49</v>
      </c>
      <c r="F210" s="294">
        <v>323.38</v>
      </c>
      <c r="G210" s="295">
        <v>84.06</v>
      </c>
      <c r="H210" s="288">
        <v>107.09</v>
      </c>
      <c r="I210" s="275">
        <v>209.95</v>
      </c>
      <c r="J210" s="282">
        <v>236.03</v>
      </c>
      <c r="K210" s="282">
        <v>238.94</v>
      </c>
      <c r="L210" s="282">
        <v>182.52</v>
      </c>
      <c r="M210" s="284">
        <v>-1.8232035626173499E-2</v>
      </c>
      <c r="N210" s="284">
        <v>-3.9441921647926502E-2</v>
      </c>
      <c r="O210" s="284">
        <v>4.0042712226373599E-4</v>
      </c>
      <c r="P210" s="284">
        <v>3.9523172053292904E-3</v>
      </c>
      <c r="Q210" s="284">
        <v>7.0692286132476596E-3</v>
      </c>
      <c r="R210" s="284">
        <v>-2.6745397707537401E-2</v>
      </c>
      <c r="S210" s="284">
        <v>-1.18113869151979E-2</v>
      </c>
      <c r="T210" s="284">
        <v>0</v>
      </c>
      <c r="U210" s="284">
        <v>1.44410538530968E-2</v>
      </c>
      <c r="V210" s="284">
        <v>1.5512771473500799E-2</v>
      </c>
      <c r="W210" s="284">
        <v>3.73955125384962E-3</v>
      </c>
      <c r="X210" s="274" t="s">
        <v>210</v>
      </c>
      <c r="Y210" s="278">
        <v>1.7366899788548</v>
      </c>
      <c r="Z210" s="278">
        <v>1.4724835894477699</v>
      </c>
      <c r="AA210" s="278">
        <v>0.62515501735956502</v>
      </c>
      <c r="AB210" s="278">
        <v>0.69120661471132205</v>
      </c>
      <c r="AC210" s="278">
        <v>0</v>
      </c>
      <c r="AD210" s="278">
        <v>7.8060978688440794E-2</v>
      </c>
      <c r="AE210" s="278">
        <v>0.40097989907481202</v>
      </c>
      <c r="AF210" s="278">
        <v>0.70054724463985396</v>
      </c>
      <c r="AG210" s="278">
        <v>0.50239245258458098</v>
      </c>
      <c r="AH210" s="278">
        <v>0.33092517461082599</v>
      </c>
      <c r="AI210" s="278">
        <v>0.13343757040759099</v>
      </c>
      <c r="AJ210" s="278">
        <v>1.7050265852887001</v>
      </c>
      <c r="AK210" s="278">
        <v>1.41440600708491</v>
      </c>
      <c r="AL210" s="278">
        <v>0.62540534638413503</v>
      </c>
      <c r="AM210" s="278">
        <v>0.69393848250708301</v>
      </c>
      <c r="AN210" s="278">
        <v>0</v>
      </c>
      <c r="AO210" s="278">
        <v>7.5973206767978904E-2</v>
      </c>
      <c r="AP210" s="278">
        <v>0.396243770341622</v>
      </c>
      <c r="AQ210" s="278">
        <v>0.70054724463985396</v>
      </c>
      <c r="AR210" s="278">
        <v>0.50964752904774402</v>
      </c>
      <c r="AS210" s="278">
        <v>0.336058741219392</v>
      </c>
      <c r="AT210" s="278">
        <v>0.13393656704132001</v>
      </c>
      <c r="AU210" s="278">
        <v>6.4768704333030003E-2</v>
      </c>
      <c r="AV210" s="278">
        <v>1.4962974649084899E-3</v>
      </c>
      <c r="AW210" s="278">
        <v>6.5911834803227398</v>
      </c>
      <c r="AX210" s="278">
        <v>-1.20948005588429E-2</v>
      </c>
      <c r="AY210" s="273"/>
      <c r="AZ210" s="273"/>
      <c r="BA210" s="273"/>
      <c r="BB210" s="273"/>
      <c r="BC210" s="273"/>
      <c r="BD210" s="273"/>
      <c r="BE210" s="273"/>
      <c r="BF210" s="273"/>
      <c r="BG210" s="273"/>
      <c r="BH210" s="273"/>
      <c r="BI210" s="273"/>
      <c r="BJ210" s="273"/>
      <c r="BK210" s="273"/>
      <c r="BL210" s="273"/>
      <c r="BM210" s="273"/>
      <c r="BN210" s="273"/>
      <c r="BO210" s="273"/>
      <c r="BP210" s="273"/>
      <c r="BQ210" s="273"/>
      <c r="BR210" s="273"/>
      <c r="BS210" s="273"/>
      <c r="BT210" s="273"/>
      <c r="BU210" s="273"/>
      <c r="BV210" s="273"/>
      <c r="BW210" s="273"/>
      <c r="BX210" s="273"/>
      <c r="BY210" s="273"/>
      <c r="BZ210" s="273"/>
    </row>
    <row r="211" spans="1:78">
      <c r="A211" s="290" t="s">
        <v>490</v>
      </c>
      <c r="B211" s="294">
        <v>2551.4699999999998</v>
      </c>
      <c r="C211" s="294">
        <v>5221.05</v>
      </c>
      <c r="D211" s="294">
        <v>629.67999999999995</v>
      </c>
      <c r="E211" s="295">
        <v>153.46</v>
      </c>
      <c r="F211" s="294">
        <v>326.83</v>
      </c>
      <c r="G211" s="295">
        <v>82.54</v>
      </c>
      <c r="H211" s="288">
        <v>107.4</v>
      </c>
      <c r="I211" s="275">
        <v>209.95</v>
      </c>
      <c r="J211" s="282">
        <v>235.39</v>
      </c>
      <c r="K211" s="282">
        <v>240.55</v>
      </c>
      <c r="L211" s="282">
        <v>183.2</v>
      </c>
      <c r="M211" s="284">
        <v>8.1355101782778494E-3</v>
      </c>
      <c r="N211" s="284">
        <v>-4.9210748677903801E-2</v>
      </c>
      <c r="O211" s="284">
        <v>-6.6518419687198793E-2</v>
      </c>
      <c r="P211" s="284">
        <v>-2.5588926281033701E-2</v>
      </c>
      <c r="Q211" s="284">
        <v>1.06685633001422E-2</v>
      </c>
      <c r="R211" s="284">
        <v>-1.8082322150844599E-2</v>
      </c>
      <c r="S211" s="284">
        <v>2.8947614156318302E-3</v>
      </c>
      <c r="T211" s="284">
        <v>0</v>
      </c>
      <c r="U211" s="284">
        <v>-2.7115197220692901E-3</v>
      </c>
      <c r="V211" s="284">
        <v>6.73809324516617E-3</v>
      </c>
      <c r="W211" s="284">
        <v>3.7256191102343901E-3</v>
      </c>
      <c r="X211" s="274" t="s">
        <v>210</v>
      </c>
      <c r="Y211" s="278">
        <v>1.71568505992801</v>
      </c>
      <c r="Z211" s="278">
        <v>1.4546741941072301</v>
      </c>
      <c r="AA211" s="278">
        <v>0.61759389210624105</v>
      </c>
      <c r="AB211" s="278">
        <v>0.68284660856143597</v>
      </c>
      <c r="AC211" s="278">
        <v>0</v>
      </c>
      <c r="AD211" s="278">
        <v>7.7116846719776103E-2</v>
      </c>
      <c r="AE211" s="278">
        <v>0.39613012716739698</v>
      </c>
      <c r="AF211" s="278">
        <v>0.69207426543388795</v>
      </c>
      <c r="AG211" s="278">
        <v>0.496316116068303</v>
      </c>
      <c r="AH211" s="278">
        <v>0.32692270062400802</v>
      </c>
      <c r="AI211" s="278">
        <v>0.131823669606455</v>
      </c>
      <c r="AJ211" s="278">
        <v>1.72964303319577</v>
      </c>
      <c r="AK211" s="278">
        <v>1.3830885879327901</v>
      </c>
      <c r="AL211" s="278">
        <v>0.57651252239486706</v>
      </c>
      <c r="AM211" s="278">
        <v>0.66537329703370396</v>
      </c>
      <c r="AN211" s="278">
        <v>0</v>
      </c>
      <c r="AO211" s="278">
        <v>7.5722395054131794E-2</v>
      </c>
      <c r="AP211" s="278">
        <v>0.39727682937509001</v>
      </c>
      <c r="AQ211" s="278">
        <v>0.69207426543388795</v>
      </c>
      <c r="AR211" s="278">
        <v>0.49497034513120203</v>
      </c>
      <c r="AS211" s="278">
        <v>0.32912553626477398</v>
      </c>
      <c r="AT211" s="278">
        <v>0.132314794389122</v>
      </c>
      <c r="AU211" s="278">
        <v>0.104140603226846</v>
      </c>
      <c r="AV211" s="278">
        <v>1.5785882041316601E-3</v>
      </c>
      <c r="AW211" s="278">
        <v>6.47610160620534</v>
      </c>
      <c r="AX211" s="278">
        <v>-1.7459971257205699E-2</v>
      </c>
      <c r="AY211" s="273"/>
      <c r="AZ211" s="273"/>
      <c r="BA211" s="273"/>
      <c r="BB211" s="273"/>
      <c r="BC211" s="273"/>
      <c r="BD211" s="273"/>
      <c r="BE211" s="273"/>
      <c r="BF211" s="273"/>
      <c r="BG211" s="273"/>
      <c r="BH211" s="273"/>
      <c r="BI211" s="273"/>
      <c r="BJ211" s="273"/>
      <c r="BK211" s="273"/>
      <c r="BL211" s="273"/>
      <c r="BM211" s="273"/>
      <c r="BN211" s="273"/>
      <c r="BO211" s="273"/>
      <c r="BP211" s="273"/>
      <c r="BQ211" s="273"/>
      <c r="BR211" s="273"/>
      <c r="BS211" s="273"/>
      <c r="BT211" s="273"/>
      <c r="BU211" s="273"/>
      <c r="BV211" s="273"/>
      <c r="BW211" s="273"/>
      <c r="BX211" s="273"/>
      <c r="BY211" s="273"/>
      <c r="BZ211" s="273"/>
    </row>
    <row r="212" spans="1:78">
      <c r="A212" s="290" t="s">
        <v>491</v>
      </c>
      <c r="B212" s="294">
        <v>2449.9499999999998</v>
      </c>
      <c r="C212" s="294">
        <v>4946.41</v>
      </c>
      <c r="D212" s="294">
        <v>587.32000000000005</v>
      </c>
      <c r="E212" s="295">
        <v>158.30000000000001</v>
      </c>
      <c r="F212" s="294">
        <v>325.07</v>
      </c>
      <c r="G212" s="295">
        <v>82.12</v>
      </c>
      <c r="H212" s="288">
        <v>109.96</v>
      </c>
      <c r="I212" s="275">
        <v>211.44</v>
      </c>
      <c r="J212" s="282">
        <v>238.38</v>
      </c>
      <c r="K212" s="282">
        <v>243.65</v>
      </c>
      <c r="L212" s="282">
        <v>183.91</v>
      </c>
      <c r="M212" s="284">
        <v>-3.9788827617020697E-2</v>
      </c>
      <c r="N212" s="284">
        <v>-5.2602445868168299E-2</v>
      </c>
      <c r="O212" s="284">
        <v>-6.7272265277601204E-2</v>
      </c>
      <c r="P212" s="284">
        <v>3.1539163299882697E-2</v>
      </c>
      <c r="Q212" s="284">
        <v>-5.3850625707554398E-3</v>
      </c>
      <c r="R212" s="284">
        <v>-5.0884419675308896E-3</v>
      </c>
      <c r="S212" s="284">
        <v>2.3836126629422701E-2</v>
      </c>
      <c r="T212" s="284">
        <v>7.0969278399619596E-3</v>
      </c>
      <c r="U212" s="284">
        <v>1.27023238030504E-2</v>
      </c>
      <c r="V212" s="284">
        <v>1.28871336520473E-2</v>
      </c>
      <c r="W212" s="284">
        <v>3.8755458515284899E-3</v>
      </c>
      <c r="X212" s="274" t="s">
        <v>210</v>
      </c>
      <c r="Y212" s="278">
        <v>1.6857292480952499</v>
      </c>
      <c r="Z212" s="278">
        <v>1.4292756244895199</v>
      </c>
      <c r="AA212" s="278">
        <v>0.60681072050144003</v>
      </c>
      <c r="AB212" s="278">
        <v>0.67092412640287302</v>
      </c>
      <c r="AC212" s="278">
        <v>0</v>
      </c>
      <c r="AD212" s="278">
        <v>7.5770388792602394E-2</v>
      </c>
      <c r="AE212" s="278">
        <v>0.38921370653294102</v>
      </c>
      <c r="AF212" s="278">
        <v>0.67999066865155999</v>
      </c>
      <c r="AG212" s="278">
        <v>0.487650450947262</v>
      </c>
      <c r="AH212" s="278">
        <v>0.32121463966778502</v>
      </c>
      <c r="AI212" s="278">
        <v>0.12952203212410701</v>
      </c>
      <c r="AJ212" s="278">
        <v>1.61865605763382</v>
      </c>
      <c r="AK212" s="278">
        <v>1.3540922308216199</v>
      </c>
      <c r="AL212" s="278">
        <v>0.56598918873857496</v>
      </c>
      <c r="AM212" s="278">
        <v>0.69208451198732401</v>
      </c>
      <c r="AN212" s="278">
        <v>0</v>
      </c>
      <c r="AO212" s="278">
        <v>7.5384835566374001E-2</v>
      </c>
      <c r="AP212" s="278">
        <v>0.398491053727767</v>
      </c>
      <c r="AQ212" s="278">
        <v>0.68481651335882798</v>
      </c>
      <c r="AR212" s="278">
        <v>0.49384474487789798</v>
      </c>
      <c r="AS212" s="278">
        <v>0.32535417566017799</v>
      </c>
      <c r="AT212" s="278">
        <v>0.13002400069838699</v>
      </c>
      <c r="AU212" s="278">
        <v>0.16416811554189001</v>
      </c>
      <c r="AV212" s="278">
        <v>1.7056406100957901E-3</v>
      </c>
      <c r="AW212" s="278">
        <v>6.3387373130707596</v>
      </c>
      <c r="AX212" s="278">
        <v>-2.1210953979312601E-2</v>
      </c>
      <c r="AY212" s="273"/>
      <c r="AZ212" s="273"/>
      <c r="BA212" s="273"/>
      <c r="BB212" s="273"/>
      <c r="BC212" s="273"/>
      <c r="BD212" s="273"/>
      <c r="BE212" s="273"/>
      <c r="BF212" s="273"/>
      <c r="BG212" s="273"/>
      <c r="BH212" s="273"/>
      <c r="BI212" s="273"/>
      <c r="BJ212" s="273"/>
      <c r="BK212" s="273"/>
      <c r="BL212" s="273"/>
      <c r="BM212" s="273"/>
      <c r="BN212" s="273"/>
      <c r="BO212" s="273"/>
      <c r="BP212" s="273"/>
      <c r="BQ212" s="273"/>
      <c r="BR212" s="273"/>
      <c r="BS212" s="273"/>
      <c r="BT212" s="273"/>
      <c r="BU212" s="273"/>
      <c r="BV212" s="273"/>
      <c r="BW212" s="273"/>
      <c r="BX212" s="273"/>
      <c r="BY212" s="273"/>
      <c r="BZ212" s="273"/>
    </row>
    <row r="213" spans="1:78">
      <c r="A213" s="290" t="s">
        <v>492</v>
      </c>
      <c r="B213" s="294">
        <v>2337.56</v>
      </c>
      <c r="C213" s="294">
        <v>4672.42</v>
      </c>
      <c r="D213" s="294">
        <v>559.70000000000005</v>
      </c>
      <c r="E213" s="295">
        <v>154.84</v>
      </c>
      <c r="F213" s="294">
        <v>318.52</v>
      </c>
      <c r="G213" s="295">
        <v>86.79</v>
      </c>
      <c r="H213" s="288">
        <v>110.25</v>
      </c>
      <c r="I213" s="275">
        <v>211.44</v>
      </c>
      <c r="J213" s="282">
        <v>240.84</v>
      </c>
      <c r="K213" s="282">
        <v>246.89</v>
      </c>
      <c r="L213" s="282">
        <v>184.72</v>
      </c>
      <c r="M213" s="284">
        <v>-4.5874405600114201E-2</v>
      </c>
      <c r="N213" s="284">
        <v>-5.5391688113197203E-2</v>
      </c>
      <c r="O213" s="284">
        <v>-4.7027174283184599E-2</v>
      </c>
      <c r="P213" s="284">
        <v>-2.1857233101705599E-2</v>
      </c>
      <c r="Q213" s="284">
        <v>-2.01495062601902E-2</v>
      </c>
      <c r="R213" s="284">
        <v>5.6867998051631799E-2</v>
      </c>
      <c r="S213" s="284">
        <v>2.6373226627864899E-3</v>
      </c>
      <c r="T213" s="284">
        <v>0</v>
      </c>
      <c r="U213" s="284">
        <v>1.03196576894036E-2</v>
      </c>
      <c r="V213" s="284">
        <v>1.32977631848963E-2</v>
      </c>
      <c r="W213" s="284">
        <v>4.4043282040129297E-3</v>
      </c>
      <c r="X213" s="274" t="s">
        <v>210</v>
      </c>
      <c r="Y213" s="278">
        <v>1.6499733225923201</v>
      </c>
      <c r="Z213" s="278">
        <v>1.3989593249947201</v>
      </c>
      <c r="AA213" s="278">
        <v>0.59393968623473004</v>
      </c>
      <c r="AB213" s="278">
        <v>0.65669318563413104</v>
      </c>
      <c r="AC213" s="278">
        <v>0</v>
      </c>
      <c r="AD213" s="278">
        <v>7.4163226562927898E-2</v>
      </c>
      <c r="AE213" s="278">
        <v>0.380958112515553</v>
      </c>
      <c r="AF213" s="278">
        <v>0.66556741787243001</v>
      </c>
      <c r="AG213" s="278">
        <v>0.477306919674229</v>
      </c>
      <c r="AH213" s="278">
        <v>0.31440137072830998</v>
      </c>
      <c r="AI213" s="278">
        <v>0.12677474626141499</v>
      </c>
      <c r="AJ213" s="278">
        <v>1.5742817771623501</v>
      </c>
      <c r="AK213" s="278">
        <v>1.3214686063815599</v>
      </c>
      <c r="AL213" s="278">
        <v>0.56600838109647</v>
      </c>
      <c r="AM213" s="278">
        <v>0.642339689599424</v>
      </c>
      <c r="AN213" s="278">
        <v>0</v>
      </c>
      <c r="AO213" s="278">
        <v>7.8380740786611197E-2</v>
      </c>
      <c r="AP213" s="278">
        <v>0.38196282197926301</v>
      </c>
      <c r="AQ213" s="278">
        <v>0.66556741787243001</v>
      </c>
      <c r="AR213" s="278">
        <v>0.48223256369805001</v>
      </c>
      <c r="AS213" s="278">
        <v>0.318582205701262</v>
      </c>
      <c r="AT213" s="278">
        <v>0.127333103851931</v>
      </c>
      <c r="AU213" s="278">
        <v>0.20826971325551999</v>
      </c>
      <c r="AV213" s="278">
        <v>1.78842174575295E-3</v>
      </c>
      <c r="AW213" s="278">
        <v>6.1581573081293497</v>
      </c>
      <c r="AX213" s="278">
        <v>-2.8488324412662899E-2</v>
      </c>
      <c r="AY213" s="273"/>
      <c r="AZ213" s="273"/>
      <c r="BA213" s="273"/>
      <c r="BB213" s="273"/>
      <c r="BC213" s="273"/>
      <c r="BD213" s="273"/>
      <c r="BE213" s="273"/>
      <c r="BF213" s="273"/>
      <c r="BG213" s="273"/>
      <c r="BH213" s="273"/>
      <c r="BI213" s="273"/>
      <c r="BJ213" s="273"/>
      <c r="BK213" s="273"/>
      <c r="BL213" s="273"/>
      <c r="BM213" s="273"/>
      <c r="BN213" s="273"/>
      <c r="BO213" s="273"/>
      <c r="BP213" s="273"/>
      <c r="BQ213" s="273"/>
      <c r="BR213" s="273"/>
      <c r="BS213" s="273"/>
      <c r="BT213" s="273"/>
      <c r="BU213" s="273"/>
      <c r="BV213" s="273"/>
      <c r="BW213" s="273"/>
      <c r="BX213" s="273"/>
      <c r="BY213" s="273"/>
      <c r="BZ213" s="273"/>
    </row>
    <row r="214" spans="1:78">
      <c r="A214" s="290" t="s">
        <v>493</v>
      </c>
      <c r="B214" s="294">
        <v>2367.5100000000002</v>
      </c>
      <c r="C214" s="294">
        <v>4626.04</v>
      </c>
      <c r="D214" s="294">
        <v>561.51</v>
      </c>
      <c r="E214" s="295">
        <v>153.83000000000001</v>
      </c>
      <c r="F214" s="294">
        <v>321.26</v>
      </c>
      <c r="G214" s="295">
        <v>85.74</v>
      </c>
      <c r="H214" s="288">
        <v>114.21</v>
      </c>
      <c r="I214" s="275">
        <v>211.44</v>
      </c>
      <c r="J214" s="282">
        <v>243.35</v>
      </c>
      <c r="K214" s="282">
        <v>251.02</v>
      </c>
      <c r="L214" s="282">
        <v>185.48</v>
      </c>
      <c r="M214" s="284">
        <v>1.2812505347456401E-2</v>
      </c>
      <c r="N214" s="284">
        <v>-9.9263336771950907E-3</v>
      </c>
      <c r="O214" s="284">
        <v>3.23387529033403E-3</v>
      </c>
      <c r="P214" s="284">
        <v>-6.5228623094807396E-3</v>
      </c>
      <c r="Q214" s="284">
        <v>8.6022855707648099E-3</v>
      </c>
      <c r="R214" s="284">
        <v>-1.20981679917043E-2</v>
      </c>
      <c r="S214" s="284">
        <v>3.5918367346938797E-2</v>
      </c>
      <c r="T214" s="284">
        <v>0</v>
      </c>
      <c r="U214" s="284">
        <v>1.0421856834412799E-2</v>
      </c>
      <c r="V214" s="284">
        <v>1.6728097533314602E-2</v>
      </c>
      <c r="W214" s="284">
        <v>4.1143352100476696E-3</v>
      </c>
      <c r="X214" s="274" t="s">
        <v>210</v>
      </c>
      <c r="Y214" s="278">
        <v>1.6029683473060701</v>
      </c>
      <c r="Z214" s="278">
        <v>1.3591053179041499</v>
      </c>
      <c r="AA214" s="278">
        <v>0.57701933977172004</v>
      </c>
      <c r="AB214" s="278">
        <v>0.63798509712220097</v>
      </c>
      <c r="AC214" s="278">
        <v>0</v>
      </c>
      <c r="AD214" s="278">
        <v>7.2050440505113403E-2</v>
      </c>
      <c r="AE214" s="278">
        <v>0.37010525421857399</v>
      </c>
      <c r="AF214" s="278">
        <v>0.64660651735358199</v>
      </c>
      <c r="AG214" s="278">
        <v>0.46370924530214003</v>
      </c>
      <c r="AH214" s="278">
        <v>0.30544460248321598</v>
      </c>
      <c r="AI214" s="278">
        <v>0.123163146162587</v>
      </c>
      <c r="AJ214" s="278">
        <v>1.62350638782773</v>
      </c>
      <c r="AK214" s="278">
        <v>1.3456143850161799</v>
      </c>
      <c r="AL214" s="278">
        <v>0.57888534835665295</v>
      </c>
      <c r="AM214" s="278">
        <v>0.63382360817817196</v>
      </c>
      <c r="AN214" s="278">
        <v>0</v>
      </c>
      <c r="AO214" s="278">
        <v>7.1178762172006305E-2</v>
      </c>
      <c r="AP214" s="278">
        <v>0.383398830696629</v>
      </c>
      <c r="AQ214" s="278">
        <v>0.64660651735358199</v>
      </c>
      <c r="AR214" s="278">
        <v>0.46854195666947301</v>
      </c>
      <c r="AS214" s="278">
        <v>0.31055410958458002</v>
      </c>
      <c r="AT214" s="278">
        <v>0.12366988063142401</v>
      </c>
      <c r="AU214" s="278">
        <v>0.15466848068311401</v>
      </c>
      <c r="AV214" s="278">
        <v>1.61830266333365E-3</v>
      </c>
      <c r="AW214" s="278">
        <v>6.1857797864864299</v>
      </c>
      <c r="AX214" s="278">
        <v>4.48551035236067E-3</v>
      </c>
      <c r="AY214" s="273"/>
      <c r="AZ214" s="273"/>
      <c r="BA214" s="273"/>
      <c r="BB214" s="273"/>
      <c r="BC214" s="273"/>
      <c r="BD214" s="273"/>
      <c r="BE214" s="273"/>
      <c r="BF214" s="273"/>
      <c r="BG214" s="273"/>
      <c r="BH214" s="273"/>
      <c r="BI214" s="273"/>
      <c r="BJ214" s="273"/>
      <c r="BK214" s="273"/>
      <c r="BL214" s="273"/>
      <c r="BM214" s="273"/>
      <c r="BN214" s="273"/>
      <c r="BO214" s="273"/>
      <c r="BP214" s="273"/>
      <c r="BQ214" s="273"/>
      <c r="BR214" s="273"/>
      <c r="BS214" s="273"/>
      <c r="BT214" s="273"/>
      <c r="BU214" s="273"/>
      <c r="BV214" s="273"/>
      <c r="BW214" s="273"/>
      <c r="BX214" s="273"/>
      <c r="BY214" s="273"/>
      <c r="BZ214" s="273"/>
    </row>
    <row r="215" spans="1:78">
      <c r="A215" s="290" t="s">
        <v>494</v>
      </c>
      <c r="B215" s="294">
        <v>2270.1</v>
      </c>
      <c r="C215" s="294">
        <v>4175.1499999999996</v>
      </c>
      <c r="D215" s="294">
        <v>507.84</v>
      </c>
      <c r="E215" s="295">
        <v>151.13999999999999</v>
      </c>
      <c r="F215" s="294">
        <v>322.42</v>
      </c>
      <c r="G215" s="295">
        <v>94.63</v>
      </c>
      <c r="H215" s="288">
        <v>113.93</v>
      </c>
      <c r="I215" s="275">
        <v>211.35</v>
      </c>
      <c r="J215" s="282">
        <v>247.45</v>
      </c>
      <c r="K215" s="282">
        <v>255.06</v>
      </c>
      <c r="L215" s="282">
        <v>186.25</v>
      </c>
      <c r="M215" s="284">
        <v>-4.11444935818647E-2</v>
      </c>
      <c r="N215" s="284">
        <v>-9.7467812643211096E-2</v>
      </c>
      <c r="O215" s="284">
        <v>-9.5581556873430604E-2</v>
      </c>
      <c r="P215" s="284">
        <v>-1.7486836117792601E-2</v>
      </c>
      <c r="Q215" s="284">
        <v>3.61078254373415E-3</v>
      </c>
      <c r="R215" s="284">
        <v>0.103685560998367</v>
      </c>
      <c r="S215" s="284">
        <v>-2.4516242010330599E-3</v>
      </c>
      <c r="T215" s="284">
        <v>-4.2565266742344799E-4</v>
      </c>
      <c r="U215" s="284">
        <v>1.6848161084857202E-2</v>
      </c>
      <c r="V215" s="284">
        <v>1.60943351127401E-2</v>
      </c>
      <c r="W215" s="284">
        <v>4.1513909855510596E-3</v>
      </c>
      <c r="X215" s="274" t="s">
        <v>210</v>
      </c>
      <c r="Y215" s="278">
        <v>1.6101584784224201</v>
      </c>
      <c r="Z215" s="278">
        <v>1.3652015988775601</v>
      </c>
      <c r="AA215" s="278">
        <v>0.57960756599377905</v>
      </c>
      <c r="AB215" s="278">
        <v>0.640846785879994</v>
      </c>
      <c r="AC215" s="278">
        <v>0</v>
      </c>
      <c r="AD215" s="278">
        <v>7.2373623501891193E-2</v>
      </c>
      <c r="AE215" s="278">
        <v>0.37176536516783498</v>
      </c>
      <c r="AF215" s="278">
        <v>0.64950687758107495</v>
      </c>
      <c r="AG215" s="278">
        <v>0.465789217922428</v>
      </c>
      <c r="AH215" s="278">
        <v>0.30681467740972701</v>
      </c>
      <c r="AI215" s="278">
        <v>0.123715595729729</v>
      </c>
      <c r="AJ215" s="278">
        <v>1.54390932324118</v>
      </c>
      <c r="AK215" s="278">
        <v>1.2321383852179499</v>
      </c>
      <c r="AL215" s="278">
        <v>0.52420777246047401</v>
      </c>
      <c r="AM215" s="278">
        <v>0.62964040315869696</v>
      </c>
      <c r="AN215" s="278">
        <v>0</v>
      </c>
      <c r="AO215" s="278">
        <v>7.9877723256169403E-2</v>
      </c>
      <c r="AP215" s="278">
        <v>0.37085393620148299</v>
      </c>
      <c r="AQ215" s="278">
        <v>0.64923041324612296</v>
      </c>
      <c r="AR215" s="278">
        <v>0.47363690969757499</v>
      </c>
      <c r="AS215" s="278">
        <v>0.311752655645466</v>
      </c>
      <c r="AT215" s="278">
        <v>0.12422918753861301</v>
      </c>
      <c r="AU215" s="278">
        <v>6.2947091712011405E-2</v>
      </c>
      <c r="AV215" s="278">
        <v>1.3945236865773099E-3</v>
      </c>
      <c r="AW215" s="278">
        <v>5.9394767096637304</v>
      </c>
      <c r="AX215" s="278">
        <v>-3.98176277404481E-2</v>
      </c>
      <c r="AY215" s="273"/>
      <c r="AZ215" s="273"/>
      <c r="BA215" s="273"/>
      <c r="BB215" s="273"/>
      <c r="BC215" s="273"/>
      <c r="BD215" s="273"/>
      <c r="BE215" s="273"/>
      <c r="BF215" s="273"/>
      <c r="BG215" s="273"/>
      <c r="BH215" s="273"/>
      <c r="BI215" s="273"/>
      <c r="BJ215" s="273"/>
      <c r="BK215" s="273"/>
      <c r="BL215" s="273"/>
      <c r="BM215" s="273"/>
      <c r="BN215" s="273"/>
      <c r="BO215" s="273"/>
      <c r="BP215" s="273"/>
      <c r="BQ215" s="273"/>
      <c r="BR215" s="273"/>
      <c r="BS215" s="273"/>
      <c r="BT215" s="273"/>
      <c r="BU215" s="273"/>
      <c r="BV215" s="273"/>
      <c r="BW215" s="273"/>
      <c r="BX215" s="273"/>
      <c r="BY215" s="273"/>
      <c r="BZ215" s="273"/>
    </row>
    <row r="216" spans="1:78">
      <c r="A216" s="290" t="s">
        <v>495</v>
      </c>
      <c r="B216" s="294">
        <v>2343.34</v>
      </c>
      <c r="C216" s="294">
        <v>4389.9399999999996</v>
      </c>
      <c r="D216" s="294">
        <v>529.44000000000005</v>
      </c>
      <c r="E216" s="295">
        <v>143.37</v>
      </c>
      <c r="F216" s="294">
        <v>325.88</v>
      </c>
      <c r="G216" s="295">
        <v>93.65</v>
      </c>
      <c r="H216" s="288">
        <v>113.9</v>
      </c>
      <c r="I216" s="275">
        <v>211.35</v>
      </c>
      <c r="J216" s="282">
        <v>247.92</v>
      </c>
      <c r="K216" s="282">
        <v>255.06</v>
      </c>
      <c r="L216" s="282">
        <v>187.03</v>
      </c>
      <c r="M216" s="284">
        <v>3.2262895907669398E-2</v>
      </c>
      <c r="N216" s="284">
        <v>5.1444858268565201E-2</v>
      </c>
      <c r="O216" s="284">
        <v>4.2533081285444301E-2</v>
      </c>
      <c r="P216" s="284">
        <v>-5.1409289400555697E-2</v>
      </c>
      <c r="Q216" s="284">
        <v>1.0731344209416099E-2</v>
      </c>
      <c r="R216" s="284">
        <v>-1.0356123850787199E-2</v>
      </c>
      <c r="S216" s="284">
        <v>-2.6331958219960599E-4</v>
      </c>
      <c r="T216" s="284">
        <v>0</v>
      </c>
      <c r="U216" s="284">
        <v>1.89937361083037E-3</v>
      </c>
      <c r="V216" s="284">
        <v>0</v>
      </c>
      <c r="W216" s="284">
        <v>4.1879194630871598E-3</v>
      </c>
      <c r="X216" s="274" t="s">
        <v>210</v>
      </c>
      <c r="Y216" s="278">
        <v>1.5460457875254701</v>
      </c>
      <c r="Z216" s="278">
        <v>1.3108425098227801</v>
      </c>
      <c r="AA216" s="278">
        <v>0.55652896769549098</v>
      </c>
      <c r="AB216" s="278">
        <v>0.61532978712116204</v>
      </c>
      <c r="AC216" s="278">
        <v>0</v>
      </c>
      <c r="AD216" s="278">
        <v>6.9491877503065597E-2</v>
      </c>
      <c r="AE216" s="278">
        <v>0.35696255025078999</v>
      </c>
      <c r="AF216" s="278">
        <v>0.62364505451469099</v>
      </c>
      <c r="AG216" s="278">
        <v>0.44724259623767898</v>
      </c>
      <c r="AH216" s="278">
        <v>0.294598044799321</v>
      </c>
      <c r="AI216" s="278">
        <v>0.118789534193275</v>
      </c>
      <c r="AJ216" s="278">
        <v>1.59592570183689</v>
      </c>
      <c r="AK216" s="278">
        <v>1.3782786169530299</v>
      </c>
      <c r="AL216" s="278">
        <v>0.58019985951618802</v>
      </c>
      <c r="AM216" s="278">
        <v>0.58369612001826798</v>
      </c>
      <c r="AN216" s="278">
        <v>0</v>
      </c>
      <c r="AO216" s="278">
        <v>6.8772211013020099E-2</v>
      </c>
      <c r="AP216" s="278">
        <v>0.35686855502119702</v>
      </c>
      <c r="AQ216" s="278">
        <v>0.62364505451469099</v>
      </c>
      <c r="AR216" s="278">
        <v>0.448092077022612</v>
      </c>
      <c r="AS216" s="278">
        <v>0.294598044799321</v>
      </c>
      <c r="AT216" s="278">
        <v>0.119287015195534</v>
      </c>
      <c r="AU216" s="278">
        <v>0.226323568248287</v>
      </c>
      <c r="AV216" s="278">
        <v>1.7537042625534599E-3</v>
      </c>
      <c r="AW216" s="278">
        <v>6.04936325589075</v>
      </c>
      <c r="AX216" s="278">
        <v>1.8501048425400499E-2</v>
      </c>
      <c r="AY216" s="273"/>
      <c r="AZ216" s="273"/>
      <c r="BA216" s="273"/>
      <c r="BB216" s="273"/>
      <c r="BC216" s="273"/>
      <c r="BD216" s="273"/>
      <c r="BE216" s="273"/>
      <c r="BF216" s="273"/>
      <c r="BG216" s="273"/>
      <c r="BH216" s="273"/>
      <c r="BI216" s="273"/>
      <c r="BJ216" s="273"/>
      <c r="BK216" s="273"/>
      <c r="BL216" s="273"/>
      <c r="BM216" s="273"/>
      <c r="BN216" s="273"/>
      <c r="BO216" s="273"/>
      <c r="BP216" s="273"/>
      <c r="BQ216" s="273"/>
      <c r="BR216" s="273"/>
      <c r="BS216" s="273"/>
      <c r="BT216" s="273"/>
      <c r="BU216" s="273"/>
      <c r="BV216" s="273"/>
      <c r="BW216" s="273"/>
      <c r="BX216" s="273"/>
      <c r="BY216" s="273"/>
      <c r="BZ216" s="273"/>
    </row>
    <row r="217" spans="1:78">
      <c r="A217" s="290" t="s">
        <v>496</v>
      </c>
      <c r="B217" s="294">
        <v>2381.7399999999998</v>
      </c>
      <c r="C217" s="294">
        <v>4574.8500000000004</v>
      </c>
      <c r="D217" s="294">
        <v>559.44000000000005</v>
      </c>
      <c r="E217" s="295">
        <v>147.66999999999999</v>
      </c>
      <c r="F217" s="294">
        <v>335.82</v>
      </c>
      <c r="G217" s="295">
        <v>96.18</v>
      </c>
      <c r="H217" s="288">
        <v>113.74</v>
      </c>
      <c r="I217" s="275">
        <v>211.35</v>
      </c>
      <c r="J217" s="282">
        <v>248.19</v>
      </c>
      <c r="K217" s="282">
        <v>256.01</v>
      </c>
      <c r="L217" s="282">
        <v>187.75</v>
      </c>
      <c r="M217" s="284">
        <v>1.6386866609198601E-2</v>
      </c>
      <c r="N217" s="284">
        <v>4.2121304619197698E-2</v>
      </c>
      <c r="O217" s="284">
        <v>5.6663644605620997E-2</v>
      </c>
      <c r="P217" s="284">
        <v>2.9992327544116501E-2</v>
      </c>
      <c r="Q217" s="284">
        <v>3.05020252853812E-2</v>
      </c>
      <c r="R217" s="284">
        <v>2.70154831820608E-2</v>
      </c>
      <c r="S217" s="284">
        <v>-1.4047410008780599E-3</v>
      </c>
      <c r="T217" s="284">
        <v>0</v>
      </c>
      <c r="U217" s="284">
        <v>1.0890609874152401E-3</v>
      </c>
      <c r="V217" s="284">
        <v>3.7246138163569099E-3</v>
      </c>
      <c r="W217" s="284">
        <v>3.84964978880387E-3</v>
      </c>
      <c r="X217" s="274" t="s">
        <v>210</v>
      </c>
      <c r="Y217" s="278">
        <v>1.57464925550836</v>
      </c>
      <c r="Z217" s="278">
        <v>1.33509447057509</v>
      </c>
      <c r="AA217" s="278">
        <v>0.56682533707696403</v>
      </c>
      <c r="AB217" s="278">
        <v>0.62671403331028197</v>
      </c>
      <c r="AC217" s="278">
        <v>0</v>
      </c>
      <c r="AD217" s="278">
        <v>7.0777550093921796E-2</v>
      </c>
      <c r="AE217" s="278">
        <v>0.36356673167903403</v>
      </c>
      <c r="AF217" s="278">
        <v>0.63518314186852898</v>
      </c>
      <c r="AG217" s="278">
        <v>0.45551705316857399</v>
      </c>
      <c r="AH217" s="278">
        <v>0.30004841749218097</v>
      </c>
      <c r="AI217" s="278">
        <v>0.120987265117815</v>
      </c>
      <c r="AJ217" s="278">
        <v>1.60045282281465</v>
      </c>
      <c r="AK217" s="278">
        <v>1.3913303914655899</v>
      </c>
      <c r="AL217" s="278">
        <v>0.59894372653055405</v>
      </c>
      <c r="AM217" s="278">
        <v>0.64551064587381901</v>
      </c>
      <c r="AN217" s="278">
        <v>0</v>
      </c>
      <c r="AO217" s="278">
        <v>7.2689639808151602E-2</v>
      </c>
      <c r="AP217" s="278">
        <v>0.36305601458448999</v>
      </c>
      <c r="AQ217" s="278">
        <v>0.63518314186852898</v>
      </c>
      <c r="AR217" s="278">
        <v>0.45601313902028201</v>
      </c>
      <c r="AS217" s="278">
        <v>0.30116598197354899</v>
      </c>
      <c r="AT217" s="278">
        <v>0.121453023717424</v>
      </c>
      <c r="AU217" s="278">
        <v>0.15567023029138799</v>
      </c>
      <c r="AV217" s="278">
        <v>1.5990482269066201E-3</v>
      </c>
      <c r="AW217" s="278">
        <v>6.18579852765704</v>
      </c>
      <c r="AX217" s="278">
        <v>2.2553658293445598E-2</v>
      </c>
      <c r="AY217" s="273"/>
      <c r="AZ217" s="273"/>
      <c r="BA217" s="273"/>
      <c r="BB217" s="273"/>
      <c r="BC217" s="273"/>
      <c r="BD217" s="273"/>
      <c r="BE217" s="273"/>
      <c r="BF217" s="273"/>
      <c r="BG217" s="273"/>
      <c r="BH217" s="273"/>
      <c r="BI217" s="273"/>
      <c r="BJ217" s="273"/>
      <c r="BK217" s="273"/>
      <c r="BL217" s="273"/>
      <c r="BM217" s="273"/>
      <c r="BN217" s="273"/>
      <c r="BO217" s="273"/>
      <c r="BP217" s="273"/>
      <c r="BQ217" s="273"/>
      <c r="BR217" s="273"/>
      <c r="BS217" s="273"/>
      <c r="BT217" s="273"/>
      <c r="BU217" s="273"/>
      <c r="BV217" s="273"/>
      <c r="BW217" s="273"/>
      <c r="BX217" s="273"/>
      <c r="BY217" s="273"/>
      <c r="BZ217" s="273"/>
    </row>
    <row r="218" spans="1:78">
      <c r="A218" s="290" t="s">
        <v>497</v>
      </c>
      <c r="B218" s="294">
        <v>2330.83</v>
      </c>
      <c r="C218" s="294">
        <v>4340.8999999999996</v>
      </c>
      <c r="D218" s="294">
        <v>539.22</v>
      </c>
      <c r="E218" s="295">
        <v>148.82</v>
      </c>
      <c r="F218" s="294">
        <v>336.95</v>
      </c>
      <c r="G218" s="295">
        <v>94.21</v>
      </c>
      <c r="H218" s="288">
        <v>117.23</v>
      </c>
      <c r="I218" s="275">
        <v>206.64</v>
      </c>
      <c r="J218" s="282">
        <v>253.78</v>
      </c>
      <c r="K218" s="282">
        <v>261.04000000000002</v>
      </c>
      <c r="L218" s="282">
        <v>188.55</v>
      </c>
      <c r="M218" s="284">
        <v>-2.13751291072912E-2</v>
      </c>
      <c r="N218" s="284">
        <v>-5.1138288687060898E-2</v>
      </c>
      <c r="O218" s="284">
        <v>-3.6143286143286199E-2</v>
      </c>
      <c r="P218" s="284">
        <v>7.7876345906413603E-3</v>
      </c>
      <c r="Q218" s="284">
        <v>3.3648978619498201E-3</v>
      </c>
      <c r="R218" s="284">
        <v>-2.0482428779372099E-2</v>
      </c>
      <c r="S218" s="284">
        <v>3.06840161772464E-2</v>
      </c>
      <c r="T218" s="284">
        <v>-2.2285308729595402E-2</v>
      </c>
      <c r="U218" s="284">
        <v>2.2523067005117098E-2</v>
      </c>
      <c r="V218" s="284">
        <v>1.9647670012890299E-2</v>
      </c>
      <c r="W218" s="284">
        <v>4.2609853528630098E-3</v>
      </c>
      <c r="X218" s="274" t="s">
        <v>210</v>
      </c>
      <c r="Y218" s="278">
        <v>1.61016335674913</v>
      </c>
      <c r="Z218" s="278">
        <v>1.36520573505391</v>
      </c>
      <c r="AA218" s="278">
        <v>0.57960932204146498</v>
      </c>
      <c r="AB218" s="278">
        <v>0.640848727465269</v>
      </c>
      <c r="AC218" s="278">
        <v>0</v>
      </c>
      <c r="AD218" s="278">
        <v>7.2373842773587396E-2</v>
      </c>
      <c r="AE218" s="278">
        <v>0.37176649151218799</v>
      </c>
      <c r="AF218" s="278">
        <v>0.64950884540398901</v>
      </c>
      <c r="AG218" s="278">
        <v>0.46579062913257502</v>
      </c>
      <c r="AH218" s="278">
        <v>0.306815606971789</v>
      </c>
      <c r="AI218" s="278">
        <v>0.123715970553141</v>
      </c>
      <c r="AJ218" s="278">
        <v>1.5757459071147899</v>
      </c>
      <c r="AK218" s="278">
        <v>1.2953914500574899</v>
      </c>
      <c r="AL218" s="278">
        <v>0.55866033646360402</v>
      </c>
      <c r="AM218" s="278">
        <v>0.64583942318264598</v>
      </c>
      <c r="AN218" s="278">
        <v>0</v>
      </c>
      <c r="AO218" s="278">
        <v>7.0891450693487901E-2</v>
      </c>
      <c r="AP218" s="278">
        <v>0.38317378055190598</v>
      </c>
      <c r="AQ218" s="278">
        <v>0.63503434026155803</v>
      </c>
      <c r="AR218" s="278">
        <v>0.47628166268288402</v>
      </c>
      <c r="AS218" s="278">
        <v>0.31284381877237499</v>
      </c>
      <c r="AT218" s="278">
        <v>0.12424312249158299</v>
      </c>
      <c r="AU218" s="278">
        <v>0.100873552687767</v>
      </c>
      <c r="AV218" s="278">
        <v>1.48934358725083E-3</v>
      </c>
      <c r="AW218" s="278">
        <v>6.07810529227232</v>
      </c>
      <c r="AX218" s="278">
        <v>-1.7409754763789601E-2</v>
      </c>
      <c r="AY218" s="273"/>
      <c r="AZ218" s="273"/>
      <c r="BA218" s="273"/>
      <c r="BB218" s="273"/>
      <c r="BC218" s="273"/>
      <c r="BD218" s="273"/>
      <c r="BE218" s="273"/>
      <c r="BF218" s="273"/>
      <c r="BG218" s="273"/>
      <c r="BH218" s="273"/>
      <c r="BI218" s="273"/>
      <c r="BJ218" s="273"/>
      <c r="BK218" s="273"/>
      <c r="BL218" s="273"/>
      <c r="BM218" s="273"/>
      <c r="BN218" s="273"/>
      <c r="BO218" s="273"/>
      <c r="BP218" s="273"/>
      <c r="BQ218" s="273"/>
      <c r="BR218" s="273"/>
      <c r="BS218" s="273"/>
      <c r="BT218" s="273"/>
      <c r="BU218" s="273"/>
      <c r="BV218" s="273"/>
      <c r="BW218" s="273"/>
      <c r="BX218" s="273"/>
      <c r="BY218" s="273"/>
      <c r="BZ218" s="273"/>
    </row>
    <row r="219" spans="1:78">
      <c r="A219" s="290" t="s">
        <v>498</v>
      </c>
      <c r="B219" s="294">
        <v>2279.2600000000002</v>
      </c>
      <c r="C219" s="294">
        <v>4043.85</v>
      </c>
      <c r="D219" s="294">
        <v>515.71</v>
      </c>
      <c r="E219" s="295">
        <v>140.93</v>
      </c>
      <c r="F219" s="294">
        <v>337.39</v>
      </c>
      <c r="G219" s="295">
        <v>93.12</v>
      </c>
      <c r="H219" s="288">
        <v>116.93</v>
      </c>
      <c r="I219" s="275">
        <v>206.64</v>
      </c>
      <c r="J219" s="282">
        <v>254.82</v>
      </c>
      <c r="K219" s="282">
        <v>262.95</v>
      </c>
      <c r="L219" s="282">
        <v>189.31</v>
      </c>
      <c r="M219" s="284">
        <v>-2.2125165713501101E-2</v>
      </c>
      <c r="N219" s="284">
        <v>-6.8430509802114695E-2</v>
      </c>
      <c r="O219" s="284">
        <v>-4.3600014836245003E-2</v>
      </c>
      <c r="P219" s="284">
        <v>-5.3017067598440902E-2</v>
      </c>
      <c r="Q219" s="284">
        <v>1.3058317257752499E-3</v>
      </c>
      <c r="R219" s="284">
        <v>-1.1569897038530799E-2</v>
      </c>
      <c r="S219" s="284">
        <v>-2.5590719099206601E-3</v>
      </c>
      <c r="T219" s="284">
        <v>0</v>
      </c>
      <c r="U219" s="284">
        <v>4.0980376704231603E-3</v>
      </c>
      <c r="V219" s="284">
        <v>7.3168863009498396E-3</v>
      </c>
      <c r="W219" s="284">
        <v>4.0307610713337097E-3</v>
      </c>
      <c r="X219" s="274" t="s">
        <v>210</v>
      </c>
      <c r="Y219" s="278">
        <v>1.5821308075784899</v>
      </c>
      <c r="Z219" s="278">
        <v>1.3414378380045</v>
      </c>
      <c r="AA219" s="278">
        <v>0.56951846588591604</v>
      </c>
      <c r="AB219" s="278">
        <v>0.62969170827941201</v>
      </c>
      <c r="AC219" s="278">
        <v>0</v>
      </c>
      <c r="AD219" s="278">
        <v>7.1113831919586104E-2</v>
      </c>
      <c r="AE219" s="278">
        <v>0.36529412806556599</v>
      </c>
      <c r="AF219" s="278">
        <v>0.63820105568859398</v>
      </c>
      <c r="AG219" s="278">
        <v>0.457681328508106</v>
      </c>
      <c r="AH219" s="278">
        <v>0.30147402249670702</v>
      </c>
      <c r="AI219" s="278">
        <v>0.12156210584544599</v>
      </c>
      <c r="AJ219" s="278">
        <v>1.54712590128038</v>
      </c>
      <c r="AK219" s="278">
        <v>1.24964256288201</v>
      </c>
      <c r="AL219" s="278">
        <v>0.54468745232377502</v>
      </c>
      <c r="AM219" s="278">
        <v>0.59630730041538504</v>
      </c>
      <c r="AN219" s="278">
        <v>0</v>
      </c>
      <c r="AO219" s="278">
        <v>7.0291052206261098E-2</v>
      </c>
      <c r="AP219" s="278">
        <v>0.36435931412357497</v>
      </c>
      <c r="AQ219" s="278">
        <v>0.63820105568859398</v>
      </c>
      <c r="AR219" s="278">
        <v>0.45955692383338098</v>
      </c>
      <c r="AS219" s="278">
        <v>0.30367987364200499</v>
      </c>
      <c r="AT219" s="278">
        <v>0.122052093649438</v>
      </c>
      <c r="AU219" s="278">
        <v>0.133357028972312</v>
      </c>
      <c r="AV219" s="278">
        <v>1.54901363088525E-3</v>
      </c>
      <c r="AW219" s="278">
        <v>5.8959035300447997</v>
      </c>
      <c r="AX219" s="278">
        <v>-2.9976736740506001E-2</v>
      </c>
      <c r="AY219" s="273"/>
      <c r="AZ219" s="273"/>
      <c r="BA219" s="273"/>
      <c r="BB219" s="273"/>
      <c r="BC219" s="273"/>
      <c r="BD219" s="273"/>
      <c r="BE219" s="273"/>
      <c r="BF219" s="273"/>
      <c r="BG219" s="273"/>
      <c r="BH219" s="273"/>
      <c r="BI219" s="273"/>
      <c r="BJ219" s="273"/>
      <c r="BK219" s="273"/>
      <c r="BL219" s="273"/>
      <c r="BM219" s="273"/>
      <c r="BN219" s="273"/>
      <c r="BO219" s="273"/>
      <c r="BP219" s="273"/>
      <c r="BQ219" s="273"/>
      <c r="BR219" s="273"/>
      <c r="BS219" s="273"/>
      <c r="BT219" s="273"/>
      <c r="BU219" s="273"/>
      <c r="BV219" s="273"/>
      <c r="BW219" s="273"/>
      <c r="BX219" s="273"/>
      <c r="BY219" s="273"/>
      <c r="BZ219" s="273"/>
    </row>
    <row r="220" spans="1:78">
      <c r="A220" s="290" t="s">
        <v>499</v>
      </c>
      <c r="B220" s="294">
        <v>2173.19</v>
      </c>
      <c r="C220" s="294">
        <v>3839.36</v>
      </c>
      <c r="D220" s="294">
        <v>484.72</v>
      </c>
      <c r="E220" s="295">
        <v>138.34</v>
      </c>
      <c r="F220" s="294">
        <v>325.5</v>
      </c>
      <c r="G220" s="295">
        <v>93.09</v>
      </c>
      <c r="H220" s="288">
        <v>117.53</v>
      </c>
      <c r="I220" s="275">
        <v>206.64</v>
      </c>
      <c r="J220" s="282">
        <v>257.27999999999997</v>
      </c>
      <c r="K220" s="282">
        <v>266.25</v>
      </c>
      <c r="L220" s="282">
        <v>190.01</v>
      </c>
      <c r="M220" s="284">
        <v>-4.6537033949615302E-2</v>
      </c>
      <c r="N220" s="284">
        <v>-5.0568146691890102E-2</v>
      </c>
      <c r="O220" s="284">
        <v>-6.0091912121153397E-2</v>
      </c>
      <c r="P220" s="284">
        <v>-1.83779181153765E-2</v>
      </c>
      <c r="Q220" s="284">
        <v>-3.5241115622869697E-2</v>
      </c>
      <c r="R220" s="284">
        <v>-3.2216494845360699E-4</v>
      </c>
      <c r="S220" s="284">
        <v>5.1312751218677297E-3</v>
      </c>
      <c r="T220" s="284">
        <v>0</v>
      </c>
      <c r="U220" s="284">
        <v>9.6538733223450208E-3</v>
      </c>
      <c r="V220" s="284">
        <v>1.25499144324017E-2</v>
      </c>
      <c r="W220" s="284">
        <v>3.6976387935132599E-3</v>
      </c>
      <c r="X220" s="274" t="s">
        <v>210</v>
      </c>
      <c r="Y220" s="278">
        <v>1.53470368887066</v>
      </c>
      <c r="Z220" s="278">
        <v>1.30122590908089</v>
      </c>
      <c r="AA220" s="278">
        <v>0.55244616076519704</v>
      </c>
      <c r="AB220" s="278">
        <v>0.61081560571264104</v>
      </c>
      <c r="AC220" s="278">
        <v>0</v>
      </c>
      <c r="AD220" s="278">
        <v>6.8982071301524103E-2</v>
      </c>
      <c r="AE220" s="278">
        <v>0.354343802155692</v>
      </c>
      <c r="AF220" s="278">
        <v>0.61906987065470398</v>
      </c>
      <c r="AG220" s="278">
        <v>0.44396153581237302</v>
      </c>
      <c r="AH220" s="278">
        <v>0.29243681509022201</v>
      </c>
      <c r="AI220" s="278">
        <v>0.117918070600896</v>
      </c>
      <c r="AJ220" s="278">
        <v>1.4632831311990899</v>
      </c>
      <c r="AK220" s="278">
        <v>1.2354253264312001</v>
      </c>
      <c r="AL220" s="278">
        <v>0.51924861462082605</v>
      </c>
      <c r="AM220" s="278">
        <v>0.59959008652725998</v>
      </c>
      <c r="AN220" s="278">
        <v>0</v>
      </c>
      <c r="AO220" s="278">
        <v>6.8959847696079005E-2</v>
      </c>
      <c r="AP220" s="278">
        <v>0.356162037692282</v>
      </c>
      <c r="AQ220" s="278">
        <v>0.61906987065470398</v>
      </c>
      <c r="AR220" s="278">
        <v>0.44824748423909999</v>
      </c>
      <c r="AS220" s="278">
        <v>0.29610687209648801</v>
      </c>
      <c r="AT220" s="278">
        <v>0.118354089033206</v>
      </c>
      <c r="AU220" s="278">
        <v>0.14770071987511699</v>
      </c>
      <c r="AV220" s="278">
        <v>1.5484325056967501E-3</v>
      </c>
      <c r="AW220" s="278">
        <v>5.7244473601902301</v>
      </c>
      <c r="AX220" s="278">
        <v>-2.9080558896672801E-2</v>
      </c>
      <c r="AY220" s="273"/>
      <c r="AZ220" s="273"/>
      <c r="BA220" s="273"/>
      <c r="BB220" s="273"/>
      <c r="BC220" s="273"/>
      <c r="BD220" s="273"/>
      <c r="BE220" s="273"/>
      <c r="BF220" s="273"/>
      <c r="BG220" s="273"/>
      <c r="BH220" s="273"/>
      <c r="BI220" s="273"/>
      <c r="BJ220" s="273"/>
      <c r="BK220" s="273"/>
      <c r="BL220" s="273"/>
      <c r="BM220" s="273"/>
      <c r="BN220" s="273"/>
      <c r="BO220" s="273"/>
      <c r="BP220" s="273"/>
      <c r="BQ220" s="273"/>
      <c r="BR220" s="273"/>
      <c r="BS220" s="273"/>
      <c r="BT220" s="273"/>
      <c r="BU220" s="273"/>
      <c r="BV220" s="273"/>
      <c r="BW220" s="273"/>
      <c r="BX220" s="273"/>
      <c r="BY220" s="273"/>
      <c r="BZ220" s="273"/>
    </row>
    <row r="221" spans="1:78">
      <c r="A221" s="290" t="s">
        <v>500</v>
      </c>
      <c r="B221" s="294">
        <v>2264.39</v>
      </c>
      <c r="C221" s="294">
        <v>3844.97</v>
      </c>
      <c r="D221" s="294">
        <v>472.96</v>
      </c>
      <c r="E221" s="295">
        <v>142.01</v>
      </c>
      <c r="F221" s="294">
        <v>341.7</v>
      </c>
      <c r="G221" s="295">
        <v>91.83</v>
      </c>
      <c r="H221" s="288">
        <v>118.87</v>
      </c>
      <c r="I221" s="275">
        <v>204.55</v>
      </c>
      <c r="J221" s="282">
        <v>256.14</v>
      </c>
      <c r="K221" s="282">
        <v>266.77</v>
      </c>
      <c r="L221" s="282">
        <v>190.77</v>
      </c>
      <c r="M221" s="284">
        <v>4.1965957877589902E-2</v>
      </c>
      <c r="N221" s="284">
        <v>1.46118103017168E-3</v>
      </c>
      <c r="O221" s="284">
        <v>-2.4261429278759E-2</v>
      </c>
      <c r="P221" s="284">
        <v>2.6528841983518799E-2</v>
      </c>
      <c r="Q221" s="284">
        <v>4.9769585253456101E-2</v>
      </c>
      <c r="R221" s="284">
        <v>-1.35352884305512E-2</v>
      </c>
      <c r="S221" s="284">
        <v>1.1401344337616E-2</v>
      </c>
      <c r="T221" s="284">
        <v>-1.0114208284939899E-2</v>
      </c>
      <c r="U221" s="284">
        <v>-4.4309701492536401E-3</v>
      </c>
      <c r="V221" s="284">
        <v>1.9530516431924801E-3</v>
      </c>
      <c r="W221" s="284">
        <v>3.9997894847640901E-3</v>
      </c>
      <c r="X221" s="274" t="s">
        <v>210</v>
      </c>
      <c r="Y221" s="278">
        <v>1.4900736478575201</v>
      </c>
      <c r="Z221" s="278">
        <v>1.26338553239398</v>
      </c>
      <c r="AA221" s="278">
        <v>0.53638071764982398</v>
      </c>
      <c r="AB221" s="278">
        <v>0.59305274651570805</v>
      </c>
      <c r="AC221" s="278">
        <v>0</v>
      </c>
      <c r="AD221" s="278">
        <v>6.6976034114225702E-2</v>
      </c>
      <c r="AE221" s="278">
        <v>0.34403928634743303</v>
      </c>
      <c r="AF221" s="278">
        <v>0.60106697281997401</v>
      </c>
      <c r="AG221" s="278">
        <v>0.43105088622232401</v>
      </c>
      <c r="AH221" s="278">
        <v>0.283932589065435</v>
      </c>
      <c r="AI221" s="278">
        <v>0.11448894720380499</v>
      </c>
      <c r="AJ221" s="278">
        <v>1.5526060157980099</v>
      </c>
      <c r="AK221" s="278">
        <v>1.2652315673677099</v>
      </c>
      <c r="AL221" s="278">
        <v>0.52336735480207297</v>
      </c>
      <c r="AM221" s="278">
        <v>0.60878574911591499</v>
      </c>
      <c r="AN221" s="278">
        <v>0</v>
      </c>
      <c r="AO221" s="278">
        <v>6.6069494174555196E-2</v>
      </c>
      <c r="AP221" s="278">
        <v>0.34796179671674698</v>
      </c>
      <c r="AQ221" s="278">
        <v>0.594987656263674</v>
      </c>
      <c r="AR221" s="278">
        <v>0.42914091261266402</v>
      </c>
      <c r="AS221" s="278">
        <v>0.28448712407506499</v>
      </c>
      <c r="AT221" s="278">
        <v>0.114946878890952</v>
      </c>
      <c r="AU221" s="278">
        <v>0.14376565130042901</v>
      </c>
      <c r="AV221" s="278">
        <v>1.5043036002891201E-3</v>
      </c>
      <c r="AW221" s="278">
        <v>5.7875845498173701</v>
      </c>
      <c r="AX221" s="278">
        <v>1.10293947440618E-2</v>
      </c>
      <c r="AY221" s="273"/>
      <c r="AZ221" s="273"/>
      <c r="BA221" s="273"/>
      <c r="BB221" s="273"/>
      <c r="BC221" s="273"/>
      <c r="BD221" s="273"/>
      <c r="BE221" s="273"/>
      <c r="BF221" s="273"/>
      <c r="BG221" s="273"/>
      <c r="BH221" s="273"/>
      <c r="BI221" s="273"/>
      <c r="BJ221" s="273"/>
      <c r="BK221" s="273"/>
      <c r="BL221" s="273"/>
      <c r="BM221" s="273"/>
      <c r="BN221" s="273"/>
      <c r="BO221" s="273"/>
      <c r="BP221" s="273"/>
      <c r="BQ221" s="273"/>
      <c r="BR221" s="273"/>
      <c r="BS221" s="273"/>
      <c r="BT221" s="273"/>
      <c r="BU221" s="273"/>
      <c r="BV221" s="273"/>
      <c r="BW221" s="273"/>
      <c r="BX221" s="273"/>
      <c r="BY221" s="273"/>
      <c r="BZ221" s="273"/>
    </row>
    <row r="222" spans="1:78">
      <c r="A222" s="290" t="s">
        <v>501</v>
      </c>
      <c r="B222" s="294">
        <v>2361.1</v>
      </c>
      <c r="C222" s="294">
        <v>4046.09</v>
      </c>
      <c r="D222" s="294">
        <v>497.59</v>
      </c>
      <c r="E222" s="295">
        <v>143.43</v>
      </c>
      <c r="F222" s="294">
        <v>349.62</v>
      </c>
      <c r="G222" s="295">
        <v>87.8</v>
      </c>
      <c r="H222" s="288">
        <v>120.82</v>
      </c>
      <c r="I222" s="275">
        <v>204.55</v>
      </c>
      <c r="J222" s="282">
        <v>257.55</v>
      </c>
      <c r="K222" s="282">
        <v>268.95</v>
      </c>
      <c r="L222" s="282">
        <v>191.52</v>
      </c>
      <c r="M222" s="284">
        <v>4.2709073966940202E-2</v>
      </c>
      <c r="N222" s="284">
        <v>5.2307300186997599E-2</v>
      </c>
      <c r="O222" s="284">
        <v>5.2076285520974201E-2</v>
      </c>
      <c r="P222" s="284">
        <v>9.9992958242378603E-3</v>
      </c>
      <c r="Q222" s="284">
        <v>2.3178226514486401E-2</v>
      </c>
      <c r="R222" s="284">
        <v>-4.3885440487858002E-2</v>
      </c>
      <c r="S222" s="284">
        <v>1.6404475477412198E-2</v>
      </c>
      <c r="T222" s="284">
        <v>0</v>
      </c>
      <c r="U222" s="284">
        <v>5.50480206137283E-3</v>
      </c>
      <c r="V222" s="284">
        <v>8.1718334145519708E-3</v>
      </c>
      <c r="W222" s="284">
        <v>3.9314357603397196E-3</v>
      </c>
      <c r="X222" s="274" t="s">
        <v>210</v>
      </c>
      <c r="Y222" s="278">
        <v>1.50650825831746</v>
      </c>
      <c r="Z222" s="278">
        <v>1.2773199101446899</v>
      </c>
      <c r="AA222" s="278">
        <v>0.54229667231788703</v>
      </c>
      <c r="AB222" s="278">
        <v>0.59959375936107895</v>
      </c>
      <c r="AC222" s="278">
        <v>0</v>
      </c>
      <c r="AD222" s="278">
        <v>6.7714739232863197E-2</v>
      </c>
      <c r="AE222" s="278">
        <v>0.34783383144402402</v>
      </c>
      <c r="AF222" s="278">
        <v>0.60769637773082397</v>
      </c>
      <c r="AG222" s="278">
        <v>0.43580511660124799</v>
      </c>
      <c r="AH222" s="278">
        <v>0.28706419367094099</v>
      </c>
      <c r="AI222" s="278">
        <v>0.115751690996347</v>
      </c>
      <c r="AJ222" s="278">
        <v>1.57084983095375</v>
      </c>
      <c r="AK222" s="278">
        <v>1.3441330661194599</v>
      </c>
      <c r="AL222" s="278">
        <v>0.57053746866258803</v>
      </c>
      <c r="AM222" s="278">
        <v>0.605589274735298</v>
      </c>
      <c r="AN222" s="278">
        <v>0</v>
      </c>
      <c r="AO222" s="278">
        <v>6.4743048074108495E-2</v>
      </c>
      <c r="AP222" s="278">
        <v>0.353539863002162</v>
      </c>
      <c r="AQ222" s="278">
        <v>0.60769637773082397</v>
      </c>
      <c r="AR222" s="278">
        <v>0.43820413750547099</v>
      </c>
      <c r="AS222" s="278">
        <v>0.28941003444090302</v>
      </c>
      <c r="AT222" s="278">
        <v>0.11620676133365</v>
      </c>
      <c r="AU222" s="278">
        <v>0.110835425016219</v>
      </c>
      <c r="AV222" s="278">
        <v>1.4346054725040201E-3</v>
      </c>
      <c r="AW222" s="278">
        <v>5.9609098625582098</v>
      </c>
      <c r="AX222" s="278">
        <v>2.9947780675845699E-2</v>
      </c>
      <c r="AY222" s="273"/>
      <c r="AZ222" s="273"/>
      <c r="BA222" s="273"/>
      <c r="BB222" s="273"/>
      <c r="BC222" s="273"/>
      <c r="BD222" s="273"/>
      <c r="BE222" s="273"/>
      <c r="BF222" s="273"/>
      <c r="BG222" s="273"/>
      <c r="BH222" s="273"/>
      <c r="BI222" s="273"/>
      <c r="BJ222" s="273"/>
      <c r="BK222" s="273"/>
      <c r="BL222" s="273"/>
      <c r="BM222" s="273"/>
      <c r="BN222" s="273"/>
      <c r="BO222" s="273"/>
      <c r="BP222" s="273"/>
      <c r="BQ222" s="273"/>
      <c r="BR222" s="273"/>
      <c r="BS222" s="273"/>
      <c r="BT222" s="273"/>
      <c r="BU222" s="273"/>
      <c r="BV222" s="273"/>
      <c r="BW222" s="273"/>
      <c r="BX222" s="273"/>
      <c r="BY222" s="273"/>
      <c r="BZ222" s="273"/>
    </row>
    <row r="223" spans="1:78">
      <c r="A223" s="290" t="s">
        <v>502</v>
      </c>
      <c r="B223" s="294">
        <v>2344.27</v>
      </c>
      <c r="C223" s="294">
        <v>4107.91</v>
      </c>
      <c r="D223" s="294">
        <v>511.94</v>
      </c>
      <c r="E223" s="295">
        <v>146.58000000000001</v>
      </c>
      <c r="F223" s="294">
        <v>362.39</v>
      </c>
      <c r="G223" s="295">
        <v>91.06</v>
      </c>
      <c r="H223" s="288">
        <v>121.54</v>
      </c>
      <c r="I223" s="275">
        <v>204.55</v>
      </c>
      <c r="J223" s="282">
        <v>261.68</v>
      </c>
      <c r="K223" s="282">
        <v>274.19</v>
      </c>
      <c r="L223" s="282">
        <v>192.3</v>
      </c>
      <c r="M223" s="284">
        <v>-7.1280335436871801E-3</v>
      </c>
      <c r="N223" s="284">
        <v>1.5278948318005799E-2</v>
      </c>
      <c r="O223" s="284">
        <v>2.88390039992765E-2</v>
      </c>
      <c r="P223" s="284">
        <v>2.1961932650073301E-2</v>
      </c>
      <c r="Q223" s="284">
        <v>3.6525370402150897E-2</v>
      </c>
      <c r="R223" s="284">
        <v>3.7129840546697102E-2</v>
      </c>
      <c r="S223" s="284">
        <v>5.9592782651880496E-3</v>
      </c>
      <c r="T223" s="284">
        <v>0</v>
      </c>
      <c r="U223" s="284">
        <v>1.60357212191806E-2</v>
      </c>
      <c r="V223" s="284">
        <v>1.9483175311396199E-2</v>
      </c>
      <c r="W223" s="284">
        <v>4.0726817042606696E-3</v>
      </c>
      <c r="X223" s="274" t="s">
        <v>210</v>
      </c>
      <c r="Y223" s="278">
        <v>1.5516248372239001</v>
      </c>
      <c r="Z223" s="278">
        <v>1.3155728066665999</v>
      </c>
      <c r="AA223" s="278">
        <v>0.55853725412170396</v>
      </c>
      <c r="AB223" s="278">
        <v>0.61755026176103101</v>
      </c>
      <c r="AC223" s="278">
        <v>0</v>
      </c>
      <c r="AD223" s="278">
        <v>6.9742645391931105E-2</v>
      </c>
      <c r="AE223" s="278">
        <v>0.35825068273974903</v>
      </c>
      <c r="AF223" s="278">
        <v>0.62589553556861199</v>
      </c>
      <c r="AG223" s="278">
        <v>0.44885651265063298</v>
      </c>
      <c r="AH223" s="278">
        <v>0.29566112918288701</v>
      </c>
      <c r="AI223" s="278">
        <v>0.119218197251164</v>
      </c>
      <c r="AJ223" s="278">
        <v>1.5405648033369499</v>
      </c>
      <c r="AK223" s="278">
        <v>1.33567337558823</v>
      </c>
      <c r="AL223" s="278">
        <v>0.57464491222706504</v>
      </c>
      <c r="AM223" s="278">
        <v>0.63111285901786196</v>
      </c>
      <c r="AN223" s="278">
        <v>0</v>
      </c>
      <c r="AO223" s="278">
        <v>7.2332178694638302E-2</v>
      </c>
      <c r="AP223" s="278">
        <v>0.36038559824688798</v>
      </c>
      <c r="AQ223" s="278">
        <v>0.62589553556861199</v>
      </c>
      <c r="AR223" s="278">
        <v>0.456054250554913</v>
      </c>
      <c r="AS223" s="278">
        <v>0.30142154679552302</v>
      </c>
      <c r="AT223" s="278">
        <v>0.119703735021924</v>
      </c>
      <c r="AU223" s="278">
        <v>0.119570935447183</v>
      </c>
      <c r="AV223" s="278">
        <v>1.4911093111296E-3</v>
      </c>
      <c r="AW223" s="278">
        <v>6.0177887950526099</v>
      </c>
      <c r="AX223" s="278">
        <v>9.5419883551108899E-3</v>
      </c>
      <c r="AY223" s="273"/>
      <c r="AZ223" s="273"/>
      <c r="BA223" s="273"/>
      <c r="BB223" s="273"/>
      <c r="BC223" s="273"/>
      <c r="BD223" s="273"/>
      <c r="BE223" s="273"/>
      <c r="BF223" s="273"/>
      <c r="BG223" s="273"/>
      <c r="BH223" s="273"/>
      <c r="BI223" s="273"/>
      <c r="BJ223" s="273"/>
      <c r="BK223" s="273"/>
      <c r="BL223" s="273"/>
      <c r="BM223" s="273"/>
      <c r="BN223" s="273"/>
      <c r="BO223" s="273"/>
      <c r="BP223" s="273"/>
      <c r="BQ223" s="273"/>
      <c r="BR223" s="273"/>
      <c r="BS223" s="273"/>
      <c r="BT223" s="273"/>
      <c r="BU223" s="273"/>
      <c r="BV223" s="273"/>
      <c r="BW223" s="273"/>
      <c r="BX223" s="273"/>
      <c r="BY223" s="273"/>
      <c r="BZ223" s="273"/>
    </row>
    <row r="224" spans="1:78">
      <c r="A224" s="290" t="s">
        <v>503</v>
      </c>
      <c r="B224" s="294">
        <v>2370.7800000000002</v>
      </c>
      <c r="C224" s="294">
        <v>4062.09</v>
      </c>
      <c r="D224" s="294">
        <v>525.79</v>
      </c>
      <c r="E224" s="295">
        <v>145.05000000000001</v>
      </c>
      <c r="F224" s="294">
        <v>351.65</v>
      </c>
      <c r="G224" s="295">
        <v>85.3</v>
      </c>
      <c r="H224" s="288">
        <v>121.2</v>
      </c>
      <c r="I224" s="275">
        <v>217.36</v>
      </c>
      <c r="J224" s="282">
        <v>261.7</v>
      </c>
      <c r="K224" s="282">
        <v>274.11</v>
      </c>
      <c r="L224" s="282">
        <v>193.05</v>
      </c>
      <c r="M224" s="284">
        <v>1.1308424370912999E-2</v>
      </c>
      <c r="N224" s="284">
        <v>-1.11540905229179E-2</v>
      </c>
      <c r="O224" s="284">
        <v>2.70539516349571E-2</v>
      </c>
      <c r="P224" s="284">
        <v>-1.04379860826852E-2</v>
      </c>
      <c r="Q224" s="284">
        <v>-2.9636579375810702E-2</v>
      </c>
      <c r="R224" s="284">
        <v>-6.3254996705468997E-2</v>
      </c>
      <c r="S224" s="284">
        <v>-2.7974329438867902E-3</v>
      </c>
      <c r="T224" s="284">
        <v>6.2625274993888896E-2</v>
      </c>
      <c r="U224" s="284">
        <v>7.6429226536056701E-5</v>
      </c>
      <c r="V224" s="284">
        <v>-2.9176848170975301E-4</v>
      </c>
      <c r="W224" s="284">
        <v>3.90015600624016E-3</v>
      </c>
      <c r="X224" s="274" t="s">
        <v>210</v>
      </c>
      <c r="Y224" s="278">
        <v>1.56643042335219</v>
      </c>
      <c r="Z224" s="278">
        <v>1.3281259870681099</v>
      </c>
      <c r="AA224" s="278">
        <v>0.56386681009642903</v>
      </c>
      <c r="AB224" s="278">
        <v>0.62344291916744998</v>
      </c>
      <c r="AC224" s="278">
        <v>0</v>
      </c>
      <c r="AD224" s="278">
        <v>7.0408128902115494E-2</v>
      </c>
      <c r="AE224" s="278">
        <v>0.36166910658266199</v>
      </c>
      <c r="AF224" s="278">
        <v>0.63186782348052395</v>
      </c>
      <c r="AG224" s="278">
        <v>0.45313949626746097</v>
      </c>
      <c r="AH224" s="278">
        <v>0.29848232423460902</v>
      </c>
      <c r="AI224" s="278">
        <v>0.120355775901052</v>
      </c>
      <c r="AJ224" s="278">
        <v>1.5841442833269701</v>
      </c>
      <c r="AK224" s="278">
        <v>1.3133119495825101</v>
      </c>
      <c r="AL224" s="278">
        <v>0.57912163550533602</v>
      </c>
      <c r="AM224" s="278">
        <v>0.61693543065383205</v>
      </c>
      <c r="AN224" s="278">
        <v>0</v>
      </c>
      <c r="AO224" s="278">
        <v>6.5954462940373895E-2</v>
      </c>
      <c r="AP224" s="278">
        <v>0.36065736150912098</v>
      </c>
      <c r="AQ224" s="278">
        <v>0.67143871968578195</v>
      </c>
      <c r="AR224" s="278">
        <v>0.45317412936867402</v>
      </c>
      <c r="AS224" s="278">
        <v>0.29839523650005001</v>
      </c>
      <c r="AT224" s="278">
        <v>0.120825182203318</v>
      </c>
      <c r="AU224" s="278">
        <v>6.7546914284109194E-2</v>
      </c>
      <c r="AV224" s="278">
        <v>1.37242504472079E-3</v>
      </c>
      <c r="AW224" s="278">
        <v>6.0639583912759702</v>
      </c>
      <c r="AX224" s="278">
        <v>7.6721862125366204E-3</v>
      </c>
      <c r="AY224" s="273"/>
      <c r="AZ224" s="273"/>
      <c r="BA224" s="273"/>
      <c r="BB224" s="273"/>
      <c r="BC224" s="273"/>
      <c r="BD224" s="273"/>
      <c r="BE224" s="273"/>
      <c r="BF224" s="273"/>
      <c r="BG224" s="273"/>
      <c r="BH224" s="273"/>
      <c r="BI224" s="273"/>
      <c r="BJ224" s="273"/>
      <c r="BK224" s="273"/>
      <c r="BL224" s="273"/>
      <c r="BM224" s="273"/>
      <c r="BN224" s="273"/>
      <c r="BO224" s="273"/>
      <c r="BP224" s="273"/>
      <c r="BQ224" s="273"/>
      <c r="BR224" s="273"/>
      <c r="BS224" s="273"/>
      <c r="BT224" s="273"/>
      <c r="BU224" s="273"/>
      <c r="BV224" s="273"/>
      <c r="BW224" s="273"/>
      <c r="BX224" s="273"/>
      <c r="BY224" s="273"/>
      <c r="BZ224" s="273"/>
    </row>
    <row r="225" spans="1:78">
      <c r="A225" s="290" t="s">
        <v>504</v>
      </c>
      <c r="B225" s="294">
        <v>2445.6</v>
      </c>
      <c r="C225" s="294">
        <v>4289.58</v>
      </c>
      <c r="D225" s="294">
        <v>578.16</v>
      </c>
      <c r="E225" s="295">
        <v>155.55000000000001</v>
      </c>
      <c r="F225" s="294">
        <v>354.52</v>
      </c>
      <c r="G225" s="295">
        <v>84.79</v>
      </c>
      <c r="H225" s="288">
        <v>121.93</v>
      </c>
      <c r="I225" s="275">
        <v>217.36</v>
      </c>
      <c r="J225" s="282">
        <v>259.41000000000003</v>
      </c>
      <c r="K225" s="282">
        <v>269.05</v>
      </c>
      <c r="L225" s="282">
        <v>193.8</v>
      </c>
      <c r="M225" s="284">
        <v>3.1559233669931297E-2</v>
      </c>
      <c r="N225" s="284">
        <v>5.6003190475838703E-2</v>
      </c>
      <c r="O225" s="284">
        <v>9.9602502900397502E-2</v>
      </c>
      <c r="P225" s="284">
        <v>7.2388831437435505E-2</v>
      </c>
      <c r="Q225" s="284">
        <v>8.1615242428552098E-3</v>
      </c>
      <c r="R225" s="284">
        <v>-5.9788980070338803E-3</v>
      </c>
      <c r="S225" s="284">
        <v>6.0231023102310698E-3</v>
      </c>
      <c r="T225" s="284">
        <v>0</v>
      </c>
      <c r="U225" s="284">
        <v>-8.7504776461595508E-3</v>
      </c>
      <c r="V225" s="284">
        <v>-1.8459742439166801E-2</v>
      </c>
      <c r="W225" s="284">
        <v>3.88500388500379E-3</v>
      </c>
      <c r="X225" s="274" t="s">
        <v>210</v>
      </c>
      <c r="Y225" s="278">
        <v>1.57844836924913</v>
      </c>
      <c r="Z225" s="278">
        <v>1.33831561695461</v>
      </c>
      <c r="AA225" s="278">
        <v>0.56819290126255795</v>
      </c>
      <c r="AB225" s="278">
        <v>0.62822608933618995</v>
      </c>
      <c r="AC225" s="278">
        <v>0</v>
      </c>
      <c r="AD225" s="278">
        <v>7.0948313177928796E-2</v>
      </c>
      <c r="AE225" s="278">
        <v>0.36444389931568599</v>
      </c>
      <c r="AF225" s="278">
        <v>0.636715631083977</v>
      </c>
      <c r="AG225" s="278">
        <v>0.45661606686307998</v>
      </c>
      <c r="AH225" s="278">
        <v>0.30077233620728799</v>
      </c>
      <c r="AI225" s="278">
        <v>0.12127916782551899</v>
      </c>
      <c r="AJ225" s="278">
        <v>1.6282629901701899</v>
      </c>
      <c r="AK225" s="278">
        <v>1.4132655613677001</v>
      </c>
      <c r="AL225" s="278">
        <v>0.62478633635854697</v>
      </c>
      <c r="AM225" s="278">
        <v>0.67370264182174699</v>
      </c>
      <c r="AN225" s="278">
        <v>0</v>
      </c>
      <c r="AO225" s="278">
        <v>7.0524120449666897E-2</v>
      </c>
      <c r="AP225" s="278">
        <v>0.36663898220760399</v>
      </c>
      <c r="AQ225" s="278">
        <v>0.636715631083977</v>
      </c>
      <c r="AR225" s="278">
        <v>0.45262045817711799</v>
      </c>
      <c r="AS225" s="278">
        <v>0.29522015634807502</v>
      </c>
      <c r="AT225" s="278">
        <v>0.12175033786369199</v>
      </c>
      <c r="AU225" s="278">
        <v>0.102695473844834</v>
      </c>
      <c r="AV225" s="278">
        <v>1.46953036286728E-3</v>
      </c>
      <c r="AW225" s="278">
        <v>6.2834872158483197</v>
      </c>
      <c r="AX225" s="278">
        <v>3.6202231349110402E-2</v>
      </c>
      <c r="AY225" s="273"/>
      <c r="AZ225" s="273"/>
      <c r="BA225" s="273"/>
      <c r="BB225" s="273"/>
      <c r="BC225" s="273"/>
      <c r="BD225" s="273"/>
      <c r="BE225" s="273"/>
      <c r="BF225" s="273"/>
      <c r="BG225" s="273"/>
      <c r="BH225" s="273"/>
      <c r="BI225" s="273"/>
      <c r="BJ225" s="273"/>
      <c r="BK225" s="273"/>
      <c r="BL225" s="273"/>
      <c r="BM225" s="273"/>
      <c r="BN225" s="273"/>
      <c r="BO225" s="273"/>
      <c r="BP225" s="273"/>
      <c r="BQ225" s="273"/>
      <c r="BR225" s="273"/>
      <c r="BS225" s="273"/>
      <c r="BT225" s="273"/>
      <c r="BU225" s="273"/>
      <c r="BV225" s="273"/>
      <c r="BW225" s="273"/>
      <c r="BX225" s="273"/>
      <c r="BY225" s="273"/>
      <c r="BZ225" s="273"/>
    </row>
    <row r="226" spans="1:78">
      <c r="A226" s="290" t="s">
        <v>505</v>
      </c>
      <c r="B226" s="294">
        <v>2510.33</v>
      </c>
      <c r="C226" s="294">
        <v>4389.04</v>
      </c>
      <c r="D226" s="294">
        <v>617.78</v>
      </c>
      <c r="E226" s="295">
        <v>156.11000000000001</v>
      </c>
      <c r="F226" s="294">
        <v>354.45</v>
      </c>
      <c r="G226" s="295">
        <v>84.63</v>
      </c>
      <c r="H226" s="288">
        <v>120.34</v>
      </c>
      <c r="I226" s="275">
        <v>217.36</v>
      </c>
      <c r="J226" s="282">
        <v>259.36</v>
      </c>
      <c r="K226" s="282">
        <v>269.73</v>
      </c>
      <c r="L226" s="282">
        <v>194.58</v>
      </c>
      <c r="M226" s="284">
        <v>2.6467942427216298E-2</v>
      </c>
      <c r="N226" s="284">
        <v>2.3186419183230101E-2</v>
      </c>
      <c r="O226" s="284">
        <v>6.8527743185277504E-2</v>
      </c>
      <c r="P226" s="284">
        <v>3.60012857602054E-3</v>
      </c>
      <c r="Q226" s="284">
        <v>-1.9745007333860101E-4</v>
      </c>
      <c r="R226" s="284">
        <v>-1.8870149781815601E-3</v>
      </c>
      <c r="S226" s="284">
        <v>-1.3040269006807201E-2</v>
      </c>
      <c r="T226" s="284">
        <v>0</v>
      </c>
      <c r="U226" s="284">
        <v>-1.9274507536337599E-4</v>
      </c>
      <c r="V226" s="284">
        <v>2.52741126184719E-3</v>
      </c>
      <c r="W226" s="284">
        <v>4.0247678018576804E-3</v>
      </c>
      <c r="X226" s="274" t="s">
        <v>210</v>
      </c>
      <c r="Y226" s="278">
        <v>1.63559172228532</v>
      </c>
      <c r="Z226" s="278">
        <v>1.3867656285377199</v>
      </c>
      <c r="AA226" s="278">
        <v>0.58876275212498796</v>
      </c>
      <c r="AB226" s="278">
        <v>0.650969275561886</v>
      </c>
      <c r="AC226" s="278">
        <v>0</v>
      </c>
      <c r="AD226" s="278">
        <v>7.3516800425425299E-2</v>
      </c>
      <c r="AE226" s="278">
        <v>0.37763758167248401</v>
      </c>
      <c r="AF226" s="278">
        <v>0.65976615766407398</v>
      </c>
      <c r="AG226" s="278">
        <v>0.473146587353379</v>
      </c>
      <c r="AH226" s="278">
        <v>0.311660965906077</v>
      </c>
      <c r="AI226" s="278">
        <v>0.12566974431696601</v>
      </c>
      <c r="AJ226" s="278">
        <v>1.6788824698252001</v>
      </c>
      <c r="AK226" s="278">
        <v>1.4189197577099</v>
      </c>
      <c r="AL226" s="278">
        <v>0.62910933479966602</v>
      </c>
      <c r="AM226" s="278">
        <v>0.65331284865294803</v>
      </c>
      <c r="AN226" s="278">
        <v>0</v>
      </c>
      <c r="AO226" s="278">
        <v>7.3378073121874596E-2</v>
      </c>
      <c r="AP226" s="278">
        <v>0.37271308602039499</v>
      </c>
      <c r="AQ226" s="278">
        <v>0.65976615766407398</v>
      </c>
      <c r="AR226" s="278">
        <v>0.47305539067874097</v>
      </c>
      <c r="AS226" s="278">
        <v>0.31244866134118598</v>
      </c>
      <c r="AT226" s="278">
        <v>0.126175535857561</v>
      </c>
      <c r="AU226" s="278">
        <v>0.17051376664680201</v>
      </c>
      <c r="AV226" s="278">
        <v>1.6829818597866701E-3</v>
      </c>
      <c r="AW226" s="278">
        <v>6.3977613156715396</v>
      </c>
      <c r="AX226" s="278">
        <v>1.81864139923755E-2</v>
      </c>
      <c r="AY226" s="273"/>
      <c r="AZ226" s="273"/>
      <c r="BA226" s="273"/>
      <c r="BB226" s="273"/>
      <c r="BC226" s="273"/>
      <c r="BD226" s="273"/>
      <c r="BE226" s="273"/>
      <c r="BF226" s="273"/>
      <c r="BG226" s="273"/>
      <c r="BH226" s="273"/>
      <c r="BI226" s="273"/>
      <c r="BJ226" s="273"/>
      <c r="BK226" s="273"/>
      <c r="BL226" s="273"/>
      <c r="BM226" s="273"/>
      <c r="BN226" s="273"/>
      <c r="BO226" s="273"/>
      <c r="BP226" s="273"/>
      <c r="BQ226" s="273"/>
      <c r="BR226" s="273"/>
      <c r="BS226" s="273"/>
      <c r="BT226" s="273"/>
      <c r="BU226" s="273"/>
      <c r="BV226" s="273"/>
      <c r="BW226" s="273"/>
      <c r="BX226" s="273"/>
      <c r="BY226" s="273"/>
      <c r="BZ226" s="273"/>
    </row>
    <row r="227" spans="1:78">
      <c r="A227" s="290" t="s">
        <v>506</v>
      </c>
      <c r="B227" s="294">
        <v>2497.7800000000002</v>
      </c>
      <c r="C227" s="294">
        <v>4223.72</v>
      </c>
      <c r="D227" s="294">
        <v>595.09</v>
      </c>
      <c r="E227" s="295">
        <v>154.56</v>
      </c>
      <c r="F227" s="294">
        <v>344.91</v>
      </c>
      <c r="G227" s="295">
        <v>84.97</v>
      </c>
      <c r="H227" s="288">
        <v>122.96</v>
      </c>
      <c r="I227" s="275">
        <v>232.11</v>
      </c>
      <c r="J227" s="282">
        <v>261.08999999999997</v>
      </c>
      <c r="K227" s="282">
        <v>275.12</v>
      </c>
      <c r="L227" s="282">
        <v>195.35</v>
      </c>
      <c r="M227" s="284">
        <v>-4.9993427158977503E-3</v>
      </c>
      <c r="N227" s="284">
        <v>-3.76665512276032E-2</v>
      </c>
      <c r="O227" s="284">
        <v>-3.6728285150053303E-2</v>
      </c>
      <c r="P227" s="284">
        <v>-9.9288962910768497E-3</v>
      </c>
      <c r="Q227" s="284">
        <v>-2.69149386373253E-2</v>
      </c>
      <c r="R227" s="284">
        <v>4.0174878884555697E-3</v>
      </c>
      <c r="S227" s="284">
        <v>2.1771647000166101E-2</v>
      </c>
      <c r="T227" s="284">
        <v>6.7859771807140298E-2</v>
      </c>
      <c r="U227" s="284">
        <v>6.6702652683527904E-3</v>
      </c>
      <c r="V227" s="284">
        <v>1.9982945908871799E-2</v>
      </c>
      <c r="W227" s="284">
        <v>3.9572412375372696E-3</v>
      </c>
      <c r="X227" s="274" t="s">
        <v>210</v>
      </c>
      <c r="Y227" s="278">
        <v>1.6653372704692999</v>
      </c>
      <c r="Z227" s="278">
        <v>1.4119859223687099</v>
      </c>
      <c r="AA227" s="278">
        <v>0.59947023527842302</v>
      </c>
      <c r="AB227" s="278">
        <v>0.66280807230357097</v>
      </c>
      <c r="AC227" s="278">
        <v>0</v>
      </c>
      <c r="AD227" s="278">
        <v>7.4853807393356994E-2</v>
      </c>
      <c r="AE227" s="278">
        <v>0.38450545507185901</v>
      </c>
      <c r="AF227" s="278">
        <v>0.67176493814551097</v>
      </c>
      <c r="AG227" s="278">
        <v>0.48175142707006702</v>
      </c>
      <c r="AH227" s="278">
        <v>0.31732896125730797</v>
      </c>
      <c r="AI227" s="278">
        <v>0.12795522631343101</v>
      </c>
      <c r="AJ227" s="278">
        <v>1.65701167871667</v>
      </c>
      <c r="AK227" s="278">
        <v>1.3588012822911499</v>
      </c>
      <c r="AL227" s="278">
        <v>0.57745272153814697</v>
      </c>
      <c r="AM227" s="278">
        <v>0.65622711969278003</v>
      </c>
      <c r="AN227" s="278">
        <v>0</v>
      </c>
      <c r="AO227" s="278">
        <v>7.5154531657964596E-2</v>
      </c>
      <c r="AP227" s="278">
        <v>0.39287677210932198</v>
      </c>
      <c r="AQ227" s="278">
        <v>0.717350753556103</v>
      </c>
      <c r="AR227" s="278">
        <v>0.48496483688203201</v>
      </c>
      <c r="AS227" s="278">
        <v>0.32367012872543099</v>
      </c>
      <c r="AT227" s="278">
        <v>0.128461576011557</v>
      </c>
      <c r="AU227" s="278">
        <v>0.100236268436652</v>
      </c>
      <c r="AV227" s="278">
        <v>1.5301429342259401E-3</v>
      </c>
      <c r="AW227" s="278">
        <v>6.3719714011811597</v>
      </c>
      <c r="AX227" s="278">
        <v>-4.0310841899033898E-3</v>
      </c>
      <c r="AY227" s="273"/>
      <c r="AZ227" s="273"/>
      <c r="BA227" s="273"/>
      <c r="BB227" s="273"/>
      <c r="BC227" s="273"/>
      <c r="BD227" s="273"/>
      <c r="BE227" s="273"/>
      <c r="BF227" s="273"/>
      <c r="BG227" s="273"/>
      <c r="BH227" s="273"/>
      <c r="BI227" s="273"/>
      <c r="BJ227" s="273"/>
      <c r="BK227" s="273"/>
      <c r="BL227" s="273"/>
      <c r="BM227" s="273"/>
      <c r="BN227" s="273"/>
      <c r="BO227" s="273"/>
      <c r="BP227" s="273"/>
      <c r="BQ227" s="273"/>
      <c r="BR227" s="273"/>
      <c r="BS227" s="273"/>
      <c r="BT227" s="273"/>
      <c r="BU227" s="273"/>
      <c r="BV227" s="273"/>
      <c r="BW227" s="273"/>
      <c r="BX227" s="273"/>
      <c r="BY227" s="273"/>
      <c r="BZ227" s="273"/>
    </row>
    <row r="228" spans="1:78">
      <c r="A228" s="290" t="s">
        <v>507</v>
      </c>
      <c r="B228" s="294">
        <v>2584.6</v>
      </c>
      <c r="C228" s="294">
        <v>4268.97</v>
      </c>
      <c r="D228" s="294">
        <v>615.97</v>
      </c>
      <c r="E228" s="295">
        <v>150.91999999999999</v>
      </c>
      <c r="F228" s="294">
        <v>353.1</v>
      </c>
      <c r="G228" s="295">
        <v>82.92</v>
      </c>
      <c r="H228" s="288">
        <v>124.1</v>
      </c>
      <c r="I228" s="275">
        <v>232.11</v>
      </c>
      <c r="J228" s="282">
        <v>258.20999999999998</v>
      </c>
      <c r="K228" s="282">
        <v>273.52</v>
      </c>
      <c r="L228" s="282">
        <v>196.15</v>
      </c>
      <c r="M228" s="284">
        <v>3.4758865872894999E-2</v>
      </c>
      <c r="N228" s="284">
        <v>1.07133048592236E-2</v>
      </c>
      <c r="O228" s="284">
        <v>3.5087129677863899E-2</v>
      </c>
      <c r="P228" s="284">
        <v>-2.3550724637681299E-2</v>
      </c>
      <c r="Q228" s="284">
        <v>2.3745324867356699E-2</v>
      </c>
      <c r="R228" s="284">
        <v>-2.41261621748852E-2</v>
      </c>
      <c r="S228" s="284">
        <v>9.2713077423551803E-3</v>
      </c>
      <c r="T228" s="284">
        <v>0</v>
      </c>
      <c r="U228" s="284">
        <v>-1.10306790761806E-2</v>
      </c>
      <c r="V228" s="284">
        <v>-5.8156440825822796E-3</v>
      </c>
      <c r="W228" s="284">
        <v>4.0952137189660398E-3</v>
      </c>
      <c r="X228" s="274" t="s">
        <v>210</v>
      </c>
      <c r="Y228" s="278">
        <v>1.6586241557274599</v>
      </c>
      <c r="Z228" s="278">
        <v>1.40629408824068</v>
      </c>
      <c r="AA228" s="278">
        <v>0.59705372029067405</v>
      </c>
      <c r="AB228" s="278">
        <v>0.66013623716236802</v>
      </c>
      <c r="AC228" s="278">
        <v>0</v>
      </c>
      <c r="AD228" s="278">
        <v>7.4552065393819505E-2</v>
      </c>
      <c r="AE228" s="278">
        <v>0.38295548121098799</v>
      </c>
      <c r="AF228" s="278">
        <v>0.669056997124022</v>
      </c>
      <c r="AG228" s="278">
        <v>0.47980944650894097</v>
      </c>
      <c r="AH228" s="278">
        <v>0.31604978149858498</v>
      </c>
      <c r="AI228" s="278">
        <v>0.12743942802362301</v>
      </c>
      <c r="AJ228" s="278">
        <v>1.7162760502899299</v>
      </c>
      <c r="AK228" s="278">
        <v>1.42136014552973</v>
      </c>
      <c r="AL228" s="278">
        <v>0.61800262159916397</v>
      </c>
      <c r="AM228" s="278">
        <v>0.64458955041760202</v>
      </c>
      <c r="AN228" s="278">
        <v>0</v>
      </c>
      <c r="AO228" s="278">
        <v>7.2753410173655594E-2</v>
      </c>
      <c r="AP228" s="278">
        <v>0.38650597932891601</v>
      </c>
      <c r="AQ228" s="278">
        <v>0.669056997124022</v>
      </c>
      <c r="AR228" s="278">
        <v>0.47451682248678101</v>
      </c>
      <c r="AS228" s="278">
        <v>0.314211748457012</v>
      </c>
      <c r="AT228" s="278">
        <v>0.12796131971760299</v>
      </c>
      <c r="AU228" s="278">
        <v>0.145230798364863</v>
      </c>
      <c r="AV228" s="278">
        <v>1.6374712761483899E-3</v>
      </c>
      <c r="AW228" s="278">
        <v>6.44523464512441</v>
      </c>
      <c r="AX228" s="278">
        <v>1.14977358388135E-2</v>
      </c>
      <c r="AY228" s="273"/>
      <c r="AZ228" s="273"/>
      <c r="BA228" s="273"/>
      <c r="BB228" s="273"/>
      <c r="BC228" s="273"/>
      <c r="BD228" s="273"/>
      <c r="BE228" s="273"/>
      <c r="BF228" s="273"/>
      <c r="BG228" s="273"/>
      <c r="BH228" s="273"/>
      <c r="BI228" s="273"/>
      <c r="BJ228" s="273"/>
      <c r="BK228" s="273"/>
      <c r="BL228" s="273"/>
      <c r="BM228" s="273"/>
      <c r="BN228" s="273"/>
      <c r="BO228" s="273"/>
      <c r="BP228" s="273"/>
      <c r="BQ228" s="273"/>
      <c r="BR228" s="273"/>
      <c r="BS228" s="273"/>
      <c r="BT228" s="273"/>
      <c r="BU228" s="273"/>
      <c r="BV228" s="273"/>
      <c r="BW228" s="273"/>
      <c r="BX228" s="273"/>
      <c r="BY228" s="273"/>
      <c r="BZ228" s="273"/>
    </row>
    <row r="229" spans="1:78">
      <c r="A229" s="290" t="s">
        <v>508</v>
      </c>
      <c r="B229" s="294">
        <v>2529.91</v>
      </c>
      <c r="C229" s="294">
        <v>4250.82</v>
      </c>
      <c r="D229" s="294">
        <v>611.44000000000005</v>
      </c>
      <c r="E229" s="295">
        <v>154.77000000000001</v>
      </c>
      <c r="F229" s="294">
        <v>358.58</v>
      </c>
      <c r="G229" s="295">
        <v>83.44</v>
      </c>
      <c r="H229" s="288">
        <v>124.91</v>
      </c>
      <c r="I229" s="275">
        <v>232.11</v>
      </c>
      <c r="J229" s="282">
        <v>257.01</v>
      </c>
      <c r="K229" s="282">
        <v>274.77</v>
      </c>
      <c r="L229" s="282">
        <v>196.9</v>
      </c>
      <c r="M229" s="284">
        <v>-2.1159947380639199E-2</v>
      </c>
      <c r="N229" s="284">
        <v>-4.2516110443504597E-3</v>
      </c>
      <c r="O229" s="284">
        <v>-7.3542542656297397E-3</v>
      </c>
      <c r="P229" s="284">
        <v>2.5510204081632799E-2</v>
      </c>
      <c r="Q229" s="284">
        <v>1.5519682809402399E-2</v>
      </c>
      <c r="R229" s="284">
        <v>6.2711046792087704E-3</v>
      </c>
      <c r="S229" s="284">
        <v>6.5269943593875297E-3</v>
      </c>
      <c r="T229" s="284">
        <v>0</v>
      </c>
      <c r="U229" s="284">
        <v>-4.6473800395027097E-3</v>
      </c>
      <c r="V229" s="284">
        <v>4.5700497221410298E-3</v>
      </c>
      <c r="W229" s="284">
        <v>3.8236043843997698E-3</v>
      </c>
      <c r="X229" s="274" t="s">
        <v>210</v>
      </c>
      <c r="Y229" s="278">
        <v>1.6776945781258801</v>
      </c>
      <c r="Z229" s="278">
        <v>1.4224632861789599</v>
      </c>
      <c r="AA229" s="278">
        <v>0.60391848624815703</v>
      </c>
      <c r="AB229" s="278">
        <v>0.66772630923488896</v>
      </c>
      <c r="AC229" s="278">
        <v>0</v>
      </c>
      <c r="AD229" s="278">
        <v>7.5409245347955595E-2</v>
      </c>
      <c r="AE229" s="278">
        <v>0.38735860217197698</v>
      </c>
      <c r="AF229" s="278">
        <v>0.67674963773806296</v>
      </c>
      <c r="AG229" s="278">
        <v>0.48532616877786799</v>
      </c>
      <c r="AH229" s="278">
        <v>0.31968363839817099</v>
      </c>
      <c r="AI229" s="278">
        <v>0.12890469290248799</v>
      </c>
      <c r="AJ229" s="278">
        <v>1.6421946491319599</v>
      </c>
      <c r="AK229" s="278">
        <v>1.41641552556126</v>
      </c>
      <c r="AL229" s="278">
        <v>0.599477116144574</v>
      </c>
      <c r="AM229" s="278">
        <v>0.68476014365414695</v>
      </c>
      <c r="AN229" s="278">
        <v>0</v>
      </c>
      <c r="AO229" s="278">
        <v>7.5882144619312794E-2</v>
      </c>
      <c r="AP229" s="278">
        <v>0.389886889583414</v>
      </c>
      <c r="AQ229" s="278">
        <v>0.67674963773806296</v>
      </c>
      <c r="AR229" s="278">
        <v>0.48307067362844203</v>
      </c>
      <c r="AS229" s="278">
        <v>0.32114460852100501</v>
      </c>
      <c r="AT229" s="278">
        <v>0.12939757345144001</v>
      </c>
      <c r="AU229" s="278">
        <v>0.10533121503010399</v>
      </c>
      <c r="AV229" s="278">
        <v>1.55237496660014E-3</v>
      </c>
      <c r="AW229" s="278">
        <v>6.4189789620336102</v>
      </c>
      <c r="AX229" s="278">
        <v>-4.0736582198233097E-3</v>
      </c>
      <c r="AY229" s="273"/>
      <c r="AZ229" s="273"/>
      <c r="BA229" s="273"/>
      <c r="BB229" s="273"/>
      <c r="BC229" s="273"/>
      <c r="BD229" s="273"/>
      <c r="BE229" s="273"/>
      <c r="BF229" s="273"/>
      <c r="BG229" s="273"/>
      <c r="BH229" s="273"/>
      <c r="BI229" s="273"/>
      <c r="BJ229" s="273"/>
      <c r="BK229" s="273"/>
      <c r="BL229" s="273"/>
      <c r="BM229" s="273"/>
      <c r="BN229" s="273"/>
      <c r="BO229" s="273"/>
      <c r="BP229" s="273"/>
      <c r="BQ229" s="273"/>
      <c r="BR229" s="273"/>
      <c r="BS229" s="273"/>
      <c r="BT229" s="273"/>
      <c r="BU229" s="273"/>
      <c r="BV229" s="273"/>
      <c r="BW229" s="273"/>
      <c r="BX229" s="273"/>
      <c r="BY229" s="273"/>
      <c r="BZ229" s="273"/>
    </row>
    <row r="230" spans="1:78">
      <c r="A230" s="290" t="s">
        <v>509</v>
      </c>
      <c r="B230" s="294">
        <v>2636.58</v>
      </c>
      <c r="C230" s="294">
        <v>4339.53</v>
      </c>
      <c r="D230" s="294">
        <v>629.78</v>
      </c>
      <c r="E230" s="295">
        <v>154.55000000000001</v>
      </c>
      <c r="F230" s="294">
        <v>366.05</v>
      </c>
      <c r="G230" s="295">
        <v>85</v>
      </c>
      <c r="H230" s="288">
        <v>124.77</v>
      </c>
      <c r="I230" s="275">
        <v>250.01</v>
      </c>
      <c r="J230" s="282">
        <v>261.52</v>
      </c>
      <c r="K230" s="282">
        <v>278.25</v>
      </c>
      <c r="L230" s="282">
        <v>197.79</v>
      </c>
      <c r="M230" s="284">
        <v>4.2163555225284803E-2</v>
      </c>
      <c r="N230" s="284">
        <v>2.0868914703515901E-2</v>
      </c>
      <c r="O230" s="284">
        <v>2.9994766452963399E-2</v>
      </c>
      <c r="P230" s="284">
        <v>-1.4214641080312299E-3</v>
      </c>
      <c r="Q230" s="284">
        <v>2.0832171342517702E-2</v>
      </c>
      <c r="R230" s="284">
        <v>1.86960690316396E-2</v>
      </c>
      <c r="S230" s="284">
        <v>-1.12080698102635E-3</v>
      </c>
      <c r="T230" s="284">
        <v>7.7118607556761795E-2</v>
      </c>
      <c r="U230" s="284">
        <v>1.75479553324773E-2</v>
      </c>
      <c r="V230" s="284">
        <v>1.2665138115515E-2</v>
      </c>
      <c r="W230" s="284">
        <v>4.5200609446418598E-3</v>
      </c>
      <c r="X230" s="274" t="s">
        <v>210</v>
      </c>
      <c r="Y230" s="278">
        <v>1.67086022381735</v>
      </c>
      <c r="Z230" s="278">
        <v>1.41666865692082</v>
      </c>
      <c r="AA230" s="278">
        <v>0.60145832874254901</v>
      </c>
      <c r="AB230" s="278">
        <v>0.66500622046668201</v>
      </c>
      <c r="AC230" s="278">
        <v>0</v>
      </c>
      <c r="AD230" s="278">
        <v>7.5102053855793299E-2</v>
      </c>
      <c r="AE230" s="278">
        <v>0.38578063561822001</v>
      </c>
      <c r="AF230" s="278">
        <v>0.67399279101352905</v>
      </c>
      <c r="AG230" s="278">
        <v>0.48334911584113099</v>
      </c>
      <c r="AH230" s="278">
        <v>0.318381356516867</v>
      </c>
      <c r="AI230" s="278">
        <v>0.128379579240672</v>
      </c>
      <c r="AJ230" s="278">
        <v>1.7413096311380001</v>
      </c>
      <c r="AK230" s="278">
        <v>1.4462329942852401</v>
      </c>
      <c r="AL230" s="278">
        <v>0.61949893084437202</v>
      </c>
      <c r="AM230" s="278">
        <v>0.66406093799267096</v>
      </c>
      <c r="AN230" s="278">
        <v>0</v>
      </c>
      <c r="AO230" s="278">
        <v>7.6506167039099099E-2</v>
      </c>
      <c r="AP230" s="278">
        <v>0.38534824998867401</v>
      </c>
      <c r="AQ230" s="278">
        <v>0.72597017655978802</v>
      </c>
      <c r="AR230" s="278">
        <v>0.491830904535904</v>
      </c>
      <c r="AS230" s="278">
        <v>0.322413700370558</v>
      </c>
      <c r="AT230" s="278">
        <v>0.12895986276288801</v>
      </c>
      <c r="AU230" s="278">
        <v>6.2356721711236303E-2</v>
      </c>
      <c r="AV230" s="278">
        <v>1.4396875966848099E-3</v>
      </c>
      <c r="AW230" s="278">
        <v>6.6021315555172002</v>
      </c>
      <c r="AX230" s="278">
        <v>2.85329792427866E-2</v>
      </c>
      <c r="AY230" s="273"/>
      <c r="AZ230" s="273"/>
      <c r="BA230" s="273"/>
      <c r="BB230" s="273"/>
      <c r="BC230" s="273"/>
      <c r="BD230" s="273"/>
      <c r="BE230" s="273"/>
      <c r="BF230" s="273"/>
      <c r="BG230" s="273"/>
      <c r="BH230" s="273"/>
      <c r="BI230" s="273"/>
      <c r="BJ230" s="273"/>
      <c r="BK230" s="273"/>
      <c r="BL230" s="273"/>
      <c r="BM230" s="273"/>
      <c r="BN230" s="273"/>
      <c r="BO230" s="273"/>
      <c r="BP230" s="273"/>
      <c r="BQ230" s="273"/>
      <c r="BR230" s="273"/>
      <c r="BS230" s="273"/>
      <c r="BT230" s="273"/>
      <c r="BU230" s="273"/>
      <c r="BV230" s="273"/>
      <c r="BW230" s="273"/>
      <c r="BX230" s="273"/>
      <c r="BY230" s="273"/>
      <c r="BZ230" s="273"/>
    </row>
    <row r="231" spans="1:78">
      <c r="A231" s="290" t="s">
        <v>510</v>
      </c>
      <c r="B231" s="294">
        <v>2606.63</v>
      </c>
      <c r="C231" s="294">
        <v>4366.08</v>
      </c>
      <c r="D231" s="294">
        <v>645.64</v>
      </c>
      <c r="E231" s="295">
        <v>158.72</v>
      </c>
      <c r="F231" s="294">
        <v>366.14</v>
      </c>
      <c r="G231" s="295">
        <v>86.13</v>
      </c>
      <c r="H231" s="288">
        <v>126.95</v>
      </c>
      <c r="I231" s="275">
        <v>250.01</v>
      </c>
      <c r="J231" s="282">
        <v>261.02</v>
      </c>
      <c r="K231" s="282">
        <v>280.85000000000002</v>
      </c>
      <c r="L231" s="282">
        <v>198.69</v>
      </c>
      <c r="M231" s="284">
        <v>-1.13594125723474E-2</v>
      </c>
      <c r="N231" s="284">
        <v>6.1181740879772102E-3</v>
      </c>
      <c r="O231" s="284">
        <v>2.5183397376861798E-2</v>
      </c>
      <c r="P231" s="284">
        <v>2.6981559365900899E-2</v>
      </c>
      <c r="Q231" s="284">
        <v>2.4586805081261399E-4</v>
      </c>
      <c r="R231" s="284">
        <v>1.3294117647058699E-2</v>
      </c>
      <c r="S231" s="284">
        <v>1.7472148753706802E-2</v>
      </c>
      <c r="T231" s="284">
        <v>0</v>
      </c>
      <c r="U231" s="284">
        <v>-1.91189966350569E-3</v>
      </c>
      <c r="V231" s="284">
        <v>9.3441150044923892E-3</v>
      </c>
      <c r="W231" s="284">
        <v>4.5502806006369996E-3</v>
      </c>
      <c r="X231" s="274" t="s">
        <v>210</v>
      </c>
      <c r="Y231" s="278">
        <v>1.7185348439011301</v>
      </c>
      <c r="Z231" s="278">
        <v>1.4570904343026501</v>
      </c>
      <c r="AA231" s="278">
        <v>0.61861972675196197</v>
      </c>
      <c r="AB231" s="278">
        <v>0.68398082915158198</v>
      </c>
      <c r="AC231" s="278">
        <v>0</v>
      </c>
      <c r="AD231" s="278">
        <v>7.7244939199551194E-2</v>
      </c>
      <c r="AE231" s="278">
        <v>0.39678810648658402</v>
      </c>
      <c r="AF231" s="278">
        <v>0.69322381332930605</v>
      </c>
      <c r="AG231" s="278">
        <v>0.49714050613044503</v>
      </c>
      <c r="AH231" s="278">
        <v>0.32746572515365302</v>
      </c>
      <c r="AI231" s="278">
        <v>0.13204263111034401</v>
      </c>
      <c r="AJ231" s="278">
        <v>1.6990132975893</v>
      </c>
      <c r="AK231" s="278">
        <v>1.4660051672416401</v>
      </c>
      <c r="AL231" s="278">
        <v>0.63419867315592204</v>
      </c>
      <c r="AM231" s="278">
        <v>0.70243569849847398</v>
      </c>
      <c r="AN231" s="278">
        <v>0</v>
      </c>
      <c r="AO231" s="278">
        <v>7.8271842508910006E-2</v>
      </c>
      <c r="AP231" s="278">
        <v>0.40372084730681901</v>
      </c>
      <c r="AQ231" s="278">
        <v>0.69322381332930605</v>
      </c>
      <c r="AR231" s="278">
        <v>0.49619002336405899</v>
      </c>
      <c r="AS231" s="278">
        <v>0.33052560254951802</v>
      </c>
      <c r="AT231" s="278">
        <v>0.13264346213314199</v>
      </c>
      <c r="AU231" s="278">
        <v>0.112800709119537</v>
      </c>
      <c r="AV231" s="278">
        <v>1.60242808390228E-3</v>
      </c>
      <c r="AW231" s="278">
        <v>6.6362284276770902</v>
      </c>
      <c r="AX231" s="278">
        <v>5.1645248012957001E-3</v>
      </c>
      <c r="AY231" s="273"/>
      <c r="AZ231" s="273"/>
      <c r="BA231" s="273"/>
      <c r="BB231" s="273"/>
      <c r="BC231" s="273"/>
      <c r="BD231" s="273"/>
      <c r="BE231" s="273"/>
      <c r="BF231" s="273"/>
      <c r="BG231" s="273"/>
      <c r="BH231" s="273"/>
      <c r="BI231" s="273"/>
      <c r="BJ231" s="273"/>
      <c r="BK231" s="273"/>
      <c r="BL231" s="273"/>
      <c r="BM231" s="273"/>
      <c r="BN231" s="273"/>
      <c r="BO231" s="273"/>
      <c r="BP231" s="273"/>
      <c r="BQ231" s="273"/>
      <c r="BR231" s="273"/>
      <c r="BS231" s="273"/>
      <c r="BT231" s="273"/>
      <c r="BU231" s="273"/>
      <c r="BV231" s="273"/>
      <c r="BW231" s="273"/>
      <c r="BX231" s="273"/>
      <c r="BY231" s="273"/>
      <c r="BZ231" s="273"/>
    </row>
    <row r="232" spans="1:78">
      <c r="A232" s="290" t="s">
        <v>511</v>
      </c>
      <c r="B232" s="294">
        <v>2693.36</v>
      </c>
      <c r="C232" s="294">
        <v>4380.32</v>
      </c>
      <c r="D232" s="294">
        <v>666.23</v>
      </c>
      <c r="E232" s="295">
        <v>160.04</v>
      </c>
      <c r="F232" s="294">
        <v>372.78</v>
      </c>
      <c r="G232" s="295">
        <v>88.46</v>
      </c>
      <c r="H232" s="288">
        <v>127.6</v>
      </c>
      <c r="I232" s="275">
        <v>250.01</v>
      </c>
      <c r="J232" s="282">
        <v>264.36</v>
      </c>
      <c r="K232" s="282">
        <v>284.69</v>
      </c>
      <c r="L232" s="282">
        <v>199.57</v>
      </c>
      <c r="M232" s="284">
        <v>3.3272846548992402E-2</v>
      </c>
      <c r="N232" s="284">
        <v>3.2615068894752399E-3</v>
      </c>
      <c r="O232" s="284">
        <v>3.1890836998946799E-2</v>
      </c>
      <c r="P232" s="284">
        <v>8.3165322580645001E-3</v>
      </c>
      <c r="Q232" s="284">
        <v>1.8135139564101201E-2</v>
      </c>
      <c r="R232" s="284">
        <v>2.70521305004063E-2</v>
      </c>
      <c r="S232" s="284">
        <v>5.1201260338715696E-3</v>
      </c>
      <c r="T232" s="284">
        <v>0</v>
      </c>
      <c r="U232" s="284">
        <v>1.2795954333001401E-2</v>
      </c>
      <c r="V232" s="284">
        <v>1.3672779063556901E-2</v>
      </c>
      <c r="W232" s="284">
        <v>4.42901001560214E-3</v>
      </c>
      <c r="X232" s="274" t="s">
        <v>210</v>
      </c>
      <c r="Y232" s="278">
        <v>1.7274102597243499</v>
      </c>
      <c r="Z232" s="278">
        <v>1.46461561398833</v>
      </c>
      <c r="AA232" s="278">
        <v>0.62181460367334296</v>
      </c>
      <c r="AB232" s="278">
        <v>0.68751326510734601</v>
      </c>
      <c r="AC232" s="278">
        <v>0</v>
      </c>
      <c r="AD232" s="278">
        <v>7.7643872603821898E-2</v>
      </c>
      <c r="AE232" s="278">
        <v>0.39883732850339298</v>
      </c>
      <c r="AF232" s="278">
        <v>0.69680398490609397</v>
      </c>
      <c r="AG232" s="278">
        <v>0.49970800060408499</v>
      </c>
      <c r="AH232" s="278">
        <v>0.32915693001278401</v>
      </c>
      <c r="AI232" s="278">
        <v>0.13272456855354201</v>
      </c>
      <c r="AJ232" s="278">
        <v>1.7848861162233101</v>
      </c>
      <c r="AK232" s="278">
        <v>1.46939246790379</v>
      </c>
      <c r="AL232" s="278">
        <v>0.64164479184265399</v>
      </c>
      <c r="AM232" s="278">
        <v>0.69323099135445898</v>
      </c>
      <c r="AN232" s="278">
        <v>0</v>
      </c>
      <c r="AO232" s="278">
        <v>7.9744304778057398E-2</v>
      </c>
      <c r="AP232" s="278">
        <v>0.40087942589234299</v>
      </c>
      <c r="AQ232" s="278">
        <v>0.69680398490609397</v>
      </c>
      <c r="AR232" s="278">
        <v>0.50610224135964998</v>
      </c>
      <c r="AS232" s="278">
        <v>0.33365741999408699</v>
      </c>
      <c r="AT232" s="278">
        <v>0.13331240699698199</v>
      </c>
      <c r="AU232" s="278">
        <v>7.1152434744516796E-2</v>
      </c>
      <c r="AV232" s="278">
        <v>1.50512677239671E-3</v>
      </c>
      <c r="AW232" s="278">
        <v>6.7396541512514299</v>
      </c>
      <c r="AX232" s="278">
        <v>1.5585015600577E-2</v>
      </c>
      <c r="AY232" s="273"/>
      <c r="AZ232" s="273"/>
      <c r="BA232" s="273"/>
      <c r="BB232" s="273"/>
      <c r="BC232" s="273"/>
      <c r="BD232" s="273"/>
      <c r="BE232" s="273"/>
      <c r="BF232" s="273"/>
      <c r="BG232" s="273"/>
      <c r="BH232" s="273"/>
      <c r="BI232" s="273"/>
      <c r="BJ232" s="273"/>
      <c r="BK232" s="273"/>
      <c r="BL232" s="273"/>
      <c r="BM232" s="273"/>
      <c r="BN232" s="273"/>
      <c r="BO232" s="273"/>
      <c r="BP232" s="273"/>
      <c r="BQ232" s="273"/>
      <c r="BR232" s="273"/>
      <c r="BS232" s="273"/>
      <c r="BT232" s="273"/>
      <c r="BU232" s="273"/>
      <c r="BV232" s="273"/>
      <c r="BW232" s="273"/>
      <c r="BX232" s="273"/>
      <c r="BY232" s="273"/>
      <c r="BZ232" s="273"/>
    </row>
    <row r="233" spans="1:78">
      <c r="A233" s="290" t="s">
        <v>512</v>
      </c>
      <c r="B233" s="294">
        <v>2764.63</v>
      </c>
      <c r="C233" s="294">
        <v>4399.1499999999996</v>
      </c>
      <c r="D233" s="294">
        <v>681.95</v>
      </c>
      <c r="E233" s="295">
        <v>170.22</v>
      </c>
      <c r="F233" s="294">
        <v>385.91</v>
      </c>
      <c r="G233" s="295">
        <v>92.28</v>
      </c>
      <c r="H233" s="288">
        <v>129.03</v>
      </c>
      <c r="I233" s="275">
        <v>275.41000000000003</v>
      </c>
      <c r="J233" s="282">
        <v>266.82</v>
      </c>
      <c r="K233" s="282">
        <v>287.16000000000003</v>
      </c>
      <c r="L233" s="282">
        <v>200.52</v>
      </c>
      <c r="M233" s="284">
        <v>2.64613716695874E-2</v>
      </c>
      <c r="N233" s="284">
        <v>4.2987726924059704E-3</v>
      </c>
      <c r="O233" s="284">
        <v>2.35954550230402E-2</v>
      </c>
      <c r="P233" s="284">
        <v>6.3609097725568595E-2</v>
      </c>
      <c r="Q233" s="284">
        <v>3.5221846665593803E-2</v>
      </c>
      <c r="R233" s="284">
        <v>4.3183359710603698E-2</v>
      </c>
      <c r="S233" s="284">
        <v>1.12068965517242E-2</v>
      </c>
      <c r="T233" s="284">
        <v>0.101595936162554</v>
      </c>
      <c r="U233" s="284">
        <v>9.3054925102131793E-3</v>
      </c>
      <c r="V233" s="284">
        <v>8.6761038322387095E-3</v>
      </c>
      <c r="W233" s="284">
        <v>4.7602345041841696E-3</v>
      </c>
      <c r="X233" s="274" t="s">
        <v>210</v>
      </c>
      <c r="Y233" s="278">
        <v>1.75433197557075</v>
      </c>
      <c r="Z233" s="278">
        <v>1.48744167118119</v>
      </c>
      <c r="AA233" s="278">
        <v>0.63150559397225903</v>
      </c>
      <c r="AB233" s="278">
        <v>0.69822817006964799</v>
      </c>
      <c r="AC233" s="278">
        <v>0</v>
      </c>
      <c r="AD233" s="278">
        <v>7.8853953569641699E-2</v>
      </c>
      <c r="AE233" s="278">
        <v>0.40505321449021098</v>
      </c>
      <c r="AF233" s="278">
        <v>0.70766368588140005</v>
      </c>
      <c r="AG233" s="278">
        <v>0.50749595758923205</v>
      </c>
      <c r="AH233" s="278">
        <v>0.33428684590207097</v>
      </c>
      <c r="AI233" s="278">
        <v>0.13479308302502899</v>
      </c>
      <c r="AJ233" s="278">
        <v>1.8007540060081699</v>
      </c>
      <c r="AK233" s="278">
        <v>1.49383584481881</v>
      </c>
      <c r="AL233" s="278">
        <v>0.64640625581162903</v>
      </c>
      <c r="AM233" s="278">
        <v>0.74264183397435302</v>
      </c>
      <c r="AN233" s="278">
        <v>0</v>
      </c>
      <c r="AO233" s="278">
        <v>8.22591322112428E-2</v>
      </c>
      <c r="AP233" s="278">
        <v>0.409592603962946</v>
      </c>
      <c r="AQ233" s="278">
        <v>0.77955944053676396</v>
      </c>
      <c r="AR233" s="278">
        <v>0.51221845742154304</v>
      </c>
      <c r="AS233" s="278">
        <v>0.33718715328686899</v>
      </c>
      <c r="AT233" s="278">
        <v>0.13543472970977</v>
      </c>
      <c r="AU233" s="278">
        <v>8.3167379462750199E-2</v>
      </c>
      <c r="AV233" s="278">
        <v>1.5558492789071599E-3</v>
      </c>
      <c r="AW233" s="278">
        <v>6.9398894577420904</v>
      </c>
      <c r="AX233" s="278">
        <v>2.9710026953458001E-2</v>
      </c>
      <c r="AY233" s="273"/>
      <c r="AZ233" s="273"/>
      <c r="BA233" s="273"/>
      <c r="BB233" s="273"/>
      <c r="BC233" s="273"/>
      <c r="BD233" s="273"/>
      <c r="BE233" s="273"/>
      <c r="BF233" s="273"/>
      <c r="BG233" s="273"/>
      <c r="BH233" s="273"/>
      <c r="BI233" s="273"/>
      <c r="BJ233" s="273"/>
      <c r="BK233" s="273"/>
      <c r="BL233" s="273"/>
      <c r="BM233" s="273"/>
      <c r="BN233" s="273"/>
      <c r="BO233" s="273"/>
      <c r="BP233" s="273"/>
      <c r="BQ233" s="273"/>
      <c r="BR233" s="273"/>
      <c r="BS233" s="273"/>
      <c r="BT233" s="273"/>
      <c r="BU233" s="273"/>
      <c r="BV233" s="273"/>
      <c r="BW233" s="273"/>
      <c r="BX233" s="273"/>
      <c r="BY233" s="273"/>
      <c r="BZ233" s="273"/>
    </row>
    <row r="234" spans="1:78">
      <c r="A234" s="290" t="s">
        <v>513</v>
      </c>
      <c r="B234" s="294">
        <v>2750.3</v>
      </c>
      <c r="C234" s="294">
        <v>4557.75</v>
      </c>
      <c r="D234" s="294">
        <v>661.96</v>
      </c>
      <c r="E234" s="295">
        <v>156.69</v>
      </c>
      <c r="F234" s="294">
        <v>384.85</v>
      </c>
      <c r="G234" s="295">
        <v>97.5</v>
      </c>
      <c r="H234" s="288">
        <v>129.07</v>
      </c>
      <c r="I234" s="275">
        <v>275.41000000000003</v>
      </c>
      <c r="J234" s="282">
        <v>264.33999999999997</v>
      </c>
      <c r="K234" s="282">
        <v>283.5</v>
      </c>
      <c r="L234" s="282">
        <v>201.42</v>
      </c>
      <c r="M234" s="284">
        <v>-5.1833337553307502E-3</v>
      </c>
      <c r="N234" s="284">
        <v>3.6052419217348801E-2</v>
      </c>
      <c r="O234" s="284">
        <v>-2.9312999486765901E-2</v>
      </c>
      <c r="P234" s="284">
        <v>-7.9485371871695507E-2</v>
      </c>
      <c r="Q234" s="284">
        <v>-2.7467544246068099E-3</v>
      </c>
      <c r="R234" s="284">
        <v>5.6566970091027402E-2</v>
      </c>
      <c r="S234" s="284">
        <v>3.1000542509485002E-4</v>
      </c>
      <c r="T234" s="284">
        <v>0</v>
      </c>
      <c r="U234" s="284">
        <v>-9.2946555730455405E-3</v>
      </c>
      <c r="V234" s="284">
        <v>-1.2745507730881799E-2</v>
      </c>
      <c r="W234" s="284">
        <v>4.4883303411129604E-3</v>
      </c>
      <c r="X234" s="274" t="s">
        <v>210</v>
      </c>
      <c r="Y234" s="278">
        <v>1.8064532258502699</v>
      </c>
      <c r="Z234" s="278">
        <v>1.5316336033236799</v>
      </c>
      <c r="AA234" s="278">
        <v>0.65026764219043398</v>
      </c>
      <c r="AB234" s="278">
        <v>0.71897254782208098</v>
      </c>
      <c r="AC234" s="278">
        <v>0</v>
      </c>
      <c r="AD234" s="278">
        <v>8.1196706655582498E-2</v>
      </c>
      <c r="AE234" s="278">
        <v>0.41708735641029998</v>
      </c>
      <c r="AF234" s="278">
        <v>0.72868839306291999</v>
      </c>
      <c r="AG234" s="278">
        <v>0.52257367616798001</v>
      </c>
      <c r="AH234" s="278">
        <v>0.34421851710400803</v>
      </c>
      <c r="AI234" s="278">
        <v>0.13879778915484201</v>
      </c>
      <c r="AJ234" s="278">
        <v>1.7970897758672899</v>
      </c>
      <c r="AK234" s="278">
        <v>1.5868527000780801</v>
      </c>
      <c r="AL234" s="278">
        <v>0.63120634712864498</v>
      </c>
      <c r="AM234" s="278">
        <v>0.66182474749290199</v>
      </c>
      <c r="AN234" s="278">
        <v>0</v>
      </c>
      <c r="AO234" s="278">
        <v>8.5789758332458693E-2</v>
      </c>
      <c r="AP234" s="278">
        <v>0.41721665575352501</v>
      </c>
      <c r="AQ234" s="278">
        <v>0.72868839306291999</v>
      </c>
      <c r="AR234" s="278">
        <v>0.51771653383645799</v>
      </c>
      <c r="AS234" s="278">
        <v>0.339831277333146</v>
      </c>
      <c r="AT234" s="278">
        <v>0.139420759483185</v>
      </c>
      <c r="AU234" s="278">
        <v>0.151205518363554</v>
      </c>
      <c r="AV234" s="278">
        <v>1.7659916874573E-3</v>
      </c>
      <c r="AW234" s="278">
        <v>6.9056369483686204</v>
      </c>
      <c r="AX234" s="278">
        <v>-4.9355986982279098E-3</v>
      </c>
      <c r="AY234" s="273"/>
      <c r="AZ234" s="273"/>
      <c r="BA234" s="273"/>
      <c r="BB234" s="273"/>
      <c r="BC234" s="273"/>
      <c r="BD234" s="273"/>
      <c r="BE234" s="273"/>
      <c r="BF234" s="273"/>
      <c r="BG234" s="273"/>
      <c r="BH234" s="273"/>
      <c r="BI234" s="273"/>
      <c r="BJ234" s="273"/>
      <c r="BK234" s="273"/>
      <c r="BL234" s="273"/>
      <c r="BM234" s="273"/>
      <c r="BN234" s="273"/>
      <c r="BO234" s="273"/>
      <c r="BP234" s="273"/>
      <c r="BQ234" s="273"/>
      <c r="BR234" s="273"/>
      <c r="BS234" s="273"/>
      <c r="BT234" s="273"/>
      <c r="BU234" s="273"/>
      <c r="BV234" s="273"/>
      <c r="BW234" s="273"/>
      <c r="BX234" s="273"/>
      <c r="BY234" s="273"/>
      <c r="BZ234" s="273"/>
    </row>
    <row r="235" spans="1:78">
      <c r="A235" s="290" t="s">
        <v>514</v>
      </c>
      <c r="B235" s="294">
        <v>2801.88</v>
      </c>
      <c r="C235" s="294">
        <v>4657.8900000000003</v>
      </c>
      <c r="D235" s="294">
        <v>656.74</v>
      </c>
      <c r="E235" s="295">
        <v>168.55</v>
      </c>
      <c r="F235" s="294">
        <v>402.9</v>
      </c>
      <c r="G235" s="295">
        <v>99.39</v>
      </c>
      <c r="H235" s="288">
        <v>127.7</v>
      </c>
      <c r="I235" s="275">
        <v>275.41000000000003</v>
      </c>
      <c r="J235" s="282">
        <v>266.74</v>
      </c>
      <c r="K235" s="282">
        <v>283.73</v>
      </c>
      <c r="L235" s="282">
        <v>202.37</v>
      </c>
      <c r="M235" s="284">
        <v>1.87543177107952E-2</v>
      </c>
      <c r="N235" s="284">
        <v>2.1971367451044901E-2</v>
      </c>
      <c r="O235" s="284">
        <v>-7.8856728503233792E-3</v>
      </c>
      <c r="P235" s="284">
        <v>7.5690854553577297E-2</v>
      </c>
      <c r="Q235" s="284">
        <v>4.69013901520072E-2</v>
      </c>
      <c r="R235" s="284">
        <v>1.9384615384615299E-2</v>
      </c>
      <c r="S235" s="284">
        <v>-1.06143952893778E-2</v>
      </c>
      <c r="T235" s="284">
        <v>0</v>
      </c>
      <c r="U235" s="284">
        <v>9.0792161610049292E-3</v>
      </c>
      <c r="V235" s="284">
        <v>8.1128747795422595E-4</v>
      </c>
      <c r="W235" s="284">
        <v>4.7165127594082099E-3</v>
      </c>
      <c r="X235" s="274" t="s">
        <v>210</v>
      </c>
      <c r="Y235" s="278">
        <v>1.7975372976603501</v>
      </c>
      <c r="Z235" s="278">
        <v>1.5240740745049499</v>
      </c>
      <c r="AA235" s="278">
        <v>0.64705818206213905</v>
      </c>
      <c r="AB235" s="278">
        <v>0.71542398785098804</v>
      </c>
      <c r="AC235" s="278">
        <v>0</v>
      </c>
      <c r="AD235" s="278">
        <v>8.0795952295912798E-2</v>
      </c>
      <c r="AE235" s="278">
        <v>0.41502878059695397</v>
      </c>
      <c r="AF235" s="278">
        <v>0.72509187957870502</v>
      </c>
      <c r="AG235" s="278">
        <v>0.51999446221215695</v>
      </c>
      <c r="AH235" s="278">
        <v>0.34251959263908299</v>
      </c>
      <c r="AI235" s="278">
        <v>0.138112738967372</v>
      </c>
      <c r="AJ235" s="278">
        <v>1.8312488832376801</v>
      </c>
      <c r="AK235" s="278">
        <v>1.55756006601851</v>
      </c>
      <c r="AL235" s="278">
        <v>0.64195569292327204</v>
      </c>
      <c r="AM235" s="278">
        <v>0.76957504085955797</v>
      </c>
      <c r="AN235" s="278">
        <v>0</v>
      </c>
      <c r="AO235" s="278">
        <v>8.2362150755802804E-2</v>
      </c>
      <c r="AP235" s="278">
        <v>0.41062350106322898</v>
      </c>
      <c r="AQ235" s="278">
        <v>0.72509187957870502</v>
      </c>
      <c r="AR235" s="278">
        <v>0.52471560433710596</v>
      </c>
      <c r="AS235" s="278">
        <v>0.34279747449554498</v>
      </c>
      <c r="AT235" s="278">
        <v>0.13876414946294899</v>
      </c>
      <c r="AU235" s="278">
        <v>0.14972968153255101</v>
      </c>
      <c r="AV235" s="278">
        <v>1.7554515935051E-3</v>
      </c>
      <c r="AW235" s="278">
        <v>7.0246944427323603</v>
      </c>
      <c r="AX235" s="278">
        <v>1.7240624616367699E-2</v>
      </c>
      <c r="AY235" s="273"/>
      <c r="AZ235" s="273"/>
      <c r="BA235" s="273"/>
      <c r="BB235" s="273"/>
      <c r="BC235" s="273"/>
      <c r="BD235" s="273"/>
      <c r="BE235" s="273"/>
      <c r="BF235" s="273"/>
      <c r="BG235" s="273"/>
      <c r="BH235" s="273"/>
      <c r="BI235" s="273"/>
      <c r="BJ235" s="273"/>
      <c r="BK235" s="273"/>
      <c r="BL235" s="273"/>
      <c r="BM235" s="273"/>
      <c r="BN235" s="273"/>
      <c r="BO235" s="273"/>
      <c r="BP235" s="273"/>
      <c r="BQ235" s="273"/>
      <c r="BR235" s="273"/>
      <c r="BS235" s="273"/>
      <c r="BT235" s="273"/>
      <c r="BU235" s="273"/>
      <c r="BV235" s="273"/>
      <c r="BW235" s="273"/>
      <c r="BX235" s="273"/>
      <c r="BY235" s="273"/>
      <c r="BZ235" s="273"/>
    </row>
    <row r="236" spans="1:78">
      <c r="A236" s="290" t="s">
        <v>515</v>
      </c>
      <c r="B236" s="294">
        <v>2869.79</v>
      </c>
      <c r="C236" s="294">
        <v>4871.58</v>
      </c>
      <c r="D236" s="294">
        <v>675.84</v>
      </c>
      <c r="E236" s="295">
        <v>176.94</v>
      </c>
      <c r="F236" s="294">
        <v>409.55</v>
      </c>
      <c r="G236" s="295">
        <v>103.63</v>
      </c>
      <c r="H236" s="288">
        <v>129.05000000000001</v>
      </c>
      <c r="I236" s="275">
        <v>387.39</v>
      </c>
      <c r="J236" s="282">
        <v>267.79000000000002</v>
      </c>
      <c r="K236" s="282">
        <v>285.25</v>
      </c>
      <c r="L236" s="282">
        <v>203.28</v>
      </c>
      <c r="M236" s="284">
        <v>2.4237297814324599E-2</v>
      </c>
      <c r="N236" s="284">
        <v>4.58769958071144E-2</v>
      </c>
      <c r="O236" s="284">
        <v>2.9083046563328101E-2</v>
      </c>
      <c r="P236" s="284">
        <v>4.9777514090774098E-2</v>
      </c>
      <c r="Q236" s="284">
        <v>1.6505336311740001E-2</v>
      </c>
      <c r="R236" s="284">
        <v>4.26602273870611E-2</v>
      </c>
      <c r="S236" s="284">
        <v>1.0571652310101799E-2</v>
      </c>
      <c r="T236" s="284">
        <v>0.406593805598925</v>
      </c>
      <c r="U236" s="284">
        <v>3.93641748519169E-3</v>
      </c>
      <c r="V236" s="284">
        <v>5.3572057942410404E-3</v>
      </c>
      <c r="W236" s="284">
        <v>4.4967139398131E-3</v>
      </c>
      <c r="X236" s="274" t="s">
        <v>210</v>
      </c>
      <c r="Y236" s="278">
        <v>1.8285279634432301</v>
      </c>
      <c r="Z236" s="278">
        <v>1.5503500635110301</v>
      </c>
      <c r="AA236" s="278">
        <v>0.65821386928402204</v>
      </c>
      <c r="AB236" s="278">
        <v>0.72775834426707198</v>
      </c>
      <c r="AC236" s="278">
        <v>0</v>
      </c>
      <c r="AD236" s="278">
        <v>8.2188924979968603E-2</v>
      </c>
      <c r="AE236" s="278">
        <v>0.42218413600821503</v>
      </c>
      <c r="AF236" s="278">
        <v>0.73759291648689695</v>
      </c>
      <c r="AG236" s="278">
        <v>0.52895949153774602</v>
      </c>
      <c r="AH236" s="278">
        <v>0.34842484435952498</v>
      </c>
      <c r="AI236" s="278">
        <v>0.140493888854647</v>
      </c>
      <c r="AJ236" s="278">
        <v>1.8728465402550301</v>
      </c>
      <c r="AK236" s="278">
        <v>1.6214754668742899</v>
      </c>
      <c r="AL236" s="278">
        <v>0.67735673389303697</v>
      </c>
      <c r="AM236" s="278">
        <v>0.76398434550350502</v>
      </c>
      <c r="AN236" s="278">
        <v>0</v>
      </c>
      <c r="AO236" s="278">
        <v>8.5695123208312102E-2</v>
      </c>
      <c r="AP236" s="278">
        <v>0.42664731990493399</v>
      </c>
      <c r="AQ236" s="278">
        <v>1.03749362738412</v>
      </c>
      <c r="AR236" s="278">
        <v>0.53104169692919401</v>
      </c>
      <c r="AS236" s="278">
        <v>0.35029142795458501</v>
      </c>
      <c r="AT236" s="278">
        <v>0.141125649683118</v>
      </c>
      <c r="AU236" s="278">
        <v>0.103841689340492</v>
      </c>
      <c r="AV236" s="278">
        <v>1.6645431118977E-3</v>
      </c>
      <c r="AW236" s="278">
        <v>7.5079579315901102</v>
      </c>
      <c r="AX236" s="278">
        <v>6.8794947993465305E-2</v>
      </c>
      <c r="AY236" s="273"/>
      <c r="AZ236" s="273"/>
      <c r="BA236" s="273"/>
      <c r="BB236" s="273"/>
      <c r="BC236" s="273"/>
      <c r="BD236" s="273"/>
      <c r="BE236" s="273"/>
      <c r="BF236" s="273"/>
      <c r="BG236" s="273"/>
      <c r="BH236" s="273"/>
      <c r="BI236" s="273"/>
      <c r="BJ236" s="273"/>
      <c r="BK236" s="273"/>
      <c r="BL236" s="273"/>
      <c r="BM236" s="273"/>
      <c r="BN236" s="273"/>
      <c r="BO236" s="273"/>
      <c r="BP236" s="273"/>
      <c r="BQ236" s="273"/>
      <c r="BR236" s="273"/>
      <c r="BS236" s="273"/>
      <c r="BT236" s="273"/>
      <c r="BU236" s="273"/>
      <c r="BV236" s="273"/>
      <c r="BW236" s="273"/>
      <c r="BX236" s="273"/>
      <c r="BY236" s="273"/>
      <c r="BZ236" s="273"/>
    </row>
    <row r="237" spans="1:78">
      <c r="A237" s="290" t="s">
        <v>516</v>
      </c>
      <c r="B237" s="294">
        <v>2863.86</v>
      </c>
      <c r="C237" s="294">
        <v>4688.91</v>
      </c>
      <c r="D237" s="294">
        <v>660.39</v>
      </c>
      <c r="E237" s="295">
        <v>177.36</v>
      </c>
      <c r="F237" s="294">
        <v>417.66</v>
      </c>
      <c r="G237" s="295">
        <v>108.42</v>
      </c>
      <c r="H237" s="288">
        <v>128.68</v>
      </c>
      <c r="I237" s="275">
        <v>387.39</v>
      </c>
      <c r="J237" s="282">
        <v>268.94</v>
      </c>
      <c r="K237" s="282">
        <v>288.16000000000003</v>
      </c>
      <c r="L237" s="282">
        <v>204.22</v>
      </c>
      <c r="M237" s="284">
        <v>-2.0663532871743099E-3</v>
      </c>
      <c r="N237" s="284">
        <v>-3.7497074870986399E-2</v>
      </c>
      <c r="O237" s="284">
        <v>-2.2860440340909199E-2</v>
      </c>
      <c r="P237" s="284">
        <v>2.3736859952527799E-3</v>
      </c>
      <c r="Q237" s="284">
        <v>1.9802221950921701E-2</v>
      </c>
      <c r="R237" s="284">
        <v>4.6222136446974801E-2</v>
      </c>
      <c r="S237" s="284">
        <v>-2.8671057729562398E-3</v>
      </c>
      <c r="T237" s="284">
        <v>0</v>
      </c>
      <c r="U237" s="284">
        <v>4.2944097987227502E-3</v>
      </c>
      <c r="V237" s="284">
        <v>1.02015775635409E-2</v>
      </c>
      <c r="W237" s="284">
        <v>4.6241637150727898E-3</v>
      </c>
      <c r="X237" s="274" t="s">
        <v>210</v>
      </c>
      <c r="Y237" s="278">
        <v>1.95432144959291</v>
      </c>
      <c r="Z237" s="278">
        <v>1.6570063155019401</v>
      </c>
      <c r="AA237" s="278">
        <v>0.70349565818999404</v>
      </c>
      <c r="AB237" s="278">
        <v>0.77782444171273601</v>
      </c>
      <c r="AC237" s="278">
        <v>0</v>
      </c>
      <c r="AD237" s="278">
        <v>8.7843107799604303E-2</v>
      </c>
      <c r="AE237" s="278">
        <v>0.451228271688566</v>
      </c>
      <c r="AF237" s="278">
        <v>0.78833558281696203</v>
      </c>
      <c r="AG237" s="278">
        <v>0.56534923224873601</v>
      </c>
      <c r="AH237" s="278">
        <v>0.37239471340687003</v>
      </c>
      <c r="AI237" s="278">
        <v>0.15015915863180199</v>
      </c>
      <c r="AJ237" s="278">
        <v>1.95028313104135</v>
      </c>
      <c r="AK237" s="278">
        <v>1.5948734256278601</v>
      </c>
      <c r="AL237" s="278">
        <v>0.68741343766585306</v>
      </c>
      <c r="AM237" s="278">
        <v>0.77967075269679498</v>
      </c>
      <c r="AN237" s="278">
        <v>0</v>
      </c>
      <c r="AO237" s="278">
        <v>9.1903403914243995E-2</v>
      </c>
      <c r="AP237" s="278">
        <v>0.44993455250588699</v>
      </c>
      <c r="AQ237" s="278">
        <v>0.78833558281696203</v>
      </c>
      <c r="AR237" s="278">
        <v>0.56777707353140505</v>
      </c>
      <c r="AS237" s="278">
        <v>0.37619372695994202</v>
      </c>
      <c r="AT237" s="278">
        <v>0.15085351916463299</v>
      </c>
      <c r="AU237" s="278">
        <v>0.49831608913430703</v>
      </c>
      <c r="AV237" s="278">
        <v>2.7473818091537901E-3</v>
      </c>
      <c r="AW237" s="278">
        <v>7.4372386059249296</v>
      </c>
      <c r="AX237" s="278">
        <v>-9.4192490567413002E-3</v>
      </c>
      <c r="AY237" s="273"/>
      <c r="AZ237" s="273"/>
      <c r="BA237" s="273"/>
      <c r="BB237" s="273"/>
      <c r="BC237" s="273"/>
      <c r="BD237" s="273"/>
      <c r="BE237" s="273"/>
      <c r="BF237" s="273"/>
      <c r="BG237" s="273"/>
      <c r="BH237" s="273"/>
      <c r="BI237" s="273"/>
      <c r="BJ237" s="273"/>
      <c r="BK237" s="273"/>
      <c r="BL237" s="273"/>
      <c r="BM237" s="273"/>
      <c r="BN237" s="273"/>
      <c r="BO237" s="273"/>
      <c r="BP237" s="273"/>
      <c r="BQ237" s="273"/>
      <c r="BR237" s="273"/>
      <c r="BS237" s="273"/>
      <c r="BT237" s="273"/>
      <c r="BU237" s="273"/>
      <c r="BV237" s="273"/>
      <c r="BW237" s="273"/>
      <c r="BX237" s="273"/>
      <c r="BY237" s="273"/>
      <c r="BZ237" s="273"/>
    </row>
    <row r="238" spans="1:78">
      <c r="A238" s="290" t="s">
        <v>517</v>
      </c>
      <c r="B238" s="294">
        <v>2898.15</v>
      </c>
      <c r="C238" s="294">
        <v>4672.3599999999997</v>
      </c>
      <c r="D238" s="294">
        <v>682.33</v>
      </c>
      <c r="E238" s="295">
        <v>187.88</v>
      </c>
      <c r="F238" s="294">
        <v>426.45</v>
      </c>
      <c r="G238" s="295">
        <v>111.16</v>
      </c>
      <c r="H238" s="288">
        <v>129.22</v>
      </c>
      <c r="I238" s="275">
        <v>387.39</v>
      </c>
      <c r="J238" s="282">
        <v>272.73</v>
      </c>
      <c r="K238" s="282">
        <v>293.64</v>
      </c>
      <c r="L238" s="282">
        <v>205.17</v>
      </c>
      <c r="M238" s="284">
        <v>1.1973350652615599E-2</v>
      </c>
      <c r="N238" s="284">
        <v>-3.5296049614942401E-3</v>
      </c>
      <c r="O238" s="284">
        <v>3.3222792592256099E-2</v>
      </c>
      <c r="P238" s="284">
        <v>5.9314388813712197E-2</v>
      </c>
      <c r="Q238" s="284">
        <v>2.10458267490303E-2</v>
      </c>
      <c r="R238" s="284">
        <v>2.5272090020291401E-2</v>
      </c>
      <c r="S238" s="284">
        <v>4.19645632576926E-3</v>
      </c>
      <c r="T238" s="284">
        <v>0</v>
      </c>
      <c r="U238" s="284">
        <v>1.40923626087603E-2</v>
      </c>
      <c r="V238" s="284">
        <v>1.9017212659633301E-2</v>
      </c>
      <c r="W238" s="284">
        <v>4.6518460483790901E-3</v>
      </c>
      <c r="X238" s="274" t="s">
        <v>210</v>
      </c>
      <c r="Y238" s="278">
        <v>1.9359132091222599</v>
      </c>
      <c r="Z238" s="278">
        <v>1.64139856032763</v>
      </c>
      <c r="AA238" s="278">
        <v>0.69686925737516603</v>
      </c>
      <c r="AB238" s="278">
        <v>0.77049791957382296</v>
      </c>
      <c r="AC238" s="278">
        <v>0</v>
      </c>
      <c r="AD238" s="278">
        <v>8.7015691689321703E-2</v>
      </c>
      <c r="AE238" s="278">
        <v>0.446978040216088</v>
      </c>
      <c r="AF238" s="278">
        <v>0.78091005362211796</v>
      </c>
      <c r="AG238" s="278">
        <v>0.56002406702614704</v>
      </c>
      <c r="AH238" s="278">
        <v>0.36888703485387703</v>
      </c>
      <c r="AI238" s="278">
        <v>0.14874477211849901</v>
      </c>
      <c r="AJ238" s="278">
        <v>1.95909257680811</v>
      </c>
      <c r="AK238" s="278">
        <v>1.6356050718253099</v>
      </c>
      <c r="AL238" s="278">
        <v>0.720021200176861</v>
      </c>
      <c r="AM238" s="278">
        <v>0.81619953275558099</v>
      </c>
      <c r="AN238" s="278">
        <v>0</v>
      </c>
      <c r="AO238" s="278">
        <v>8.9214760082872102E-2</v>
      </c>
      <c r="AP238" s="278">
        <v>0.44885376404043298</v>
      </c>
      <c r="AQ238" s="278">
        <v>0.78091005362211796</v>
      </c>
      <c r="AR238" s="278">
        <v>0.56791612924831303</v>
      </c>
      <c r="AS238" s="278">
        <v>0.37590223804307399</v>
      </c>
      <c r="AT238" s="278">
        <v>0.14943670989889499</v>
      </c>
      <c r="AU238" s="278">
        <v>0.111961908818161</v>
      </c>
      <c r="AV238" s="278">
        <v>1.7673524932303899E-3</v>
      </c>
      <c r="AW238" s="278">
        <v>7.5431520365015698</v>
      </c>
      <c r="AX238" s="278">
        <v>1.4240961758610299E-2</v>
      </c>
      <c r="AY238" s="273"/>
      <c r="AZ238" s="273"/>
      <c r="BA238" s="273"/>
      <c r="BB238" s="273"/>
      <c r="BC238" s="273"/>
      <c r="BD238" s="273"/>
      <c r="BE238" s="273"/>
      <c r="BF238" s="273"/>
      <c r="BG238" s="273"/>
      <c r="BH238" s="273"/>
      <c r="BI238" s="273"/>
      <c r="BJ238" s="273"/>
      <c r="BK238" s="273"/>
      <c r="BL238" s="273"/>
      <c r="BM238" s="273"/>
      <c r="BN238" s="273"/>
      <c r="BO238" s="273"/>
      <c r="BP238" s="273"/>
      <c r="BQ238" s="273"/>
      <c r="BR238" s="273"/>
      <c r="BS238" s="273"/>
      <c r="BT238" s="273"/>
      <c r="BU238" s="273"/>
      <c r="BV238" s="273"/>
      <c r="BW238" s="273"/>
      <c r="BX238" s="273"/>
      <c r="BY238" s="273"/>
      <c r="BZ238" s="273"/>
    </row>
    <row r="239" spans="1:78">
      <c r="A239" s="290" t="s">
        <v>518</v>
      </c>
      <c r="B239" s="294">
        <v>3013.79</v>
      </c>
      <c r="C239" s="294">
        <v>4642.59</v>
      </c>
      <c r="D239" s="294">
        <v>703.6</v>
      </c>
      <c r="E239" s="295">
        <v>184.76</v>
      </c>
      <c r="F239" s="294">
        <v>431.61</v>
      </c>
      <c r="G239" s="295">
        <v>116.24</v>
      </c>
      <c r="H239" s="288">
        <v>131.47</v>
      </c>
      <c r="I239" s="275">
        <v>396.07</v>
      </c>
      <c r="J239" s="282">
        <v>274.75</v>
      </c>
      <c r="K239" s="282">
        <v>295.77</v>
      </c>
      <c r="L239" s="282">
        <v>206.08</v>
      </c>
      <c r="M239" s="284">
        <v>3.9901316356986301E-2</v>
      </c>
      <c r="N239" s="284">
        <v>-6.3715124690733003E-3</v>
      </c>
      <c r="O239" s="284">
        <v>3.11725997684404E-2</v>
      </c>
      <c r="P239" s="284">
        <v>-1.6606344475196901E-2</v>
      </c>
      <c r="Q239" s="284">
        <v>1.20998944776645E-2</v>
      </c>
      <c r="R239" s="284">
        <v>4.5699892047499101E-2</v>
      </c>
      <c r="S239" s="284">
        <v>1.7412165299489201E-2</v>
      </c>
      <c r="T239" s="284">
        <v>2.2406360515243098E-2</v>
      </c>
      <c r="U239" s="284">
        <v>7.4065926007404999E-3</v>
      </c>
      <c r="V239" s="284">
        <v>7.2537801389456202E-3</v>
      </c>
      <c r="W239" s="284">
        <v>4.4353462981918702E-3</v>
      </c>
      <c r="X239" s="274" t="s">
        <v>210</v>
      </c>
      <c r="Y239" s="278">
        <v>1.96348247510136</v>
      </c>
      <c r="Z239" s="278">
        <v>1.6647736544559</v>
      </c>
      <c r="AA239" s="278">
        <v>0.70679334582019704</v>
      </c>
      <c r="AB239" s="278">
        <v>0.78147055098156204</v>
      </c>
      <c r="AC239" s="278">
        <v>0</v>
      </c>
      <c r="AD239" s="278">
        <v>8.8254878827068298E-2</v>
      </c>
      <c r="AE239" s="278">
        <v>0.453343437393744</v>
      </c>
      <c r="AF239" s="278">
        <v>0.79203096383266502</v>
      </c>
      <c r="AG239" s="278">
        <v>0.56799934834856802</v>
      </c>
      <c r="AH239" s="278">
        <v>0.37414034101047799</v>
      </c>
      <c r="AI239" s="278">
        <v>0.15086304073003101</v>
      </c>
      <c r="AJ239" s="278">
        <v>2.0418280105017801</v>
      </c>
      <c r="AK239" s="278">
        <v>1.65416652835835</v>
      </c>
      <c r="AL239" s="278">
        <v>0.72882593190844702</v>
      </c>
      <c r="AM239" s="278">
        <v>0.76849318181474102</v>
      </c>
      <c r="AN239" s="278">
        <v>0</v>
      </c>
      <c r="AO239" s="278">
        <v>9.2288117262130501E-2</v>
      </c>
      <c r="AP239" s="278">
        <v>0.461237128263083</v>
      </c>
      <c r="AQ239" s="278">
        <v>0.80977749514753505</v>
      </c>
      <c r="AR239" s="278">
        <v>0.57220628811927199</v>
      </c>
      <c r="AS239" s="278">
        <v>0.376854272785278</v>
      </c>
      <c r="AT239" s="278">
        <v>0.15153217055926699</v>
      </c>
      <c r="AU239" s="278">
        <v>0.101357228838166</v>
      </c>
      <c r="AV239" s="278">
        <v>1.7620234793957301E-3</v>
      </c>
      <c r="AW239" s="278">
        <v>7.6572091247198797</v>
      </c>
      <c r="AX239" s="278">
        <v>1.5120613725718501E-2</v>
      </c>
      <c r="AY239" s="273"/>
      <c r="AZ239" s="273"/>
      <c r="BA239" s="273"/>
      <c r="BB239" s="273"/>
      <c r="BC239" s="273"/>
      <c r="BD239" s="273"/>
      <c r="BE239" s="273"/>
      <c r="BF239" s="273"/>
      <c r="BG239" s="273"/>
      <c r="BH239" s="273"/>
      <c r="BI239" s="273"/>
      <c r="BJ239" s="273"/>
      <c r="BK239" s="273"/>
      <c r="BL239" s="273"/>
      <c r="BM239" s="273"/>
      <c r="BN239" s="273"/>
      <c r="BO239" s="273"/>
      <c r="BP239" s="273"/>
      <c r="BQ239" s="273"/>
      <c r="BR239" s="273"/>
      <c r="BS239" s="273"/>
      <c r="BT239" s="273"/>
      <c r="BU239" s="273"/>
      <c r="BV239" s="273"/>
      <c r="BW239" s="273"/>
      <c r="BX239" s="273"/>
      <c r="BY239" s="273"/>
      <c r="BZ239" s="273"/>
    </row>
    <row r="240" spans="1:78">
      <c r="A240" s="290" t="s">
        <v>519</v>
      </c>
      <c r="B240" s="294">
        <v>3098.33</v>
      </c>
      <c r="C240" s="294">
        <v>4613.38</v>
      </c>
      <c r="D240" s="294">
        <v>698.66</v>
      </c>
      <c r="E240" s="295">
        <v>188.83</v>
      </c>
      <c r="F240" s="294">
        <v>440.59</v>
      </c>
      <c r="G240" s="295">
        <v>103.19</v>
      </c>
      <c r="H240" s="288">
        <v>133.19999999999999</v>
      </c>
      <c r="I240" s="275">
        <v>396.07</v>
      </c>
      <c r="J240" s="282">
        <v>276.64</v>
      </c>
      <c r="K240" s="282">
        <v>298.77</v>
      </c>
      <c r="L240" s="282">
        <v>206.96</v>
      </c>
      <c r="M240" s="284">
        <v>2.80510586338132E-2</v>
      </c>
      <c r="N240" s="284">
        <v>-6.29174663280629E-3</v>
      </c>
      <c r="O240" s="284">
        <v>-7.0210346787948899E-3</v>
      </c>
      <c r="P240" s="284">
        <v>2.2028577614202401E-2</v>
      </c>
      <c r="Q240" s="284">
        <v>2.08058200690437E-2</v>
      </c>
      <c r="R240" s="284">
        <v>-0.112267721954577</v>
      </c>
      <c r="S240" s="284">
        <v>1.3158895565528199E-2</v>
      </c>
      <c r="T240" s="284">
        <v>0</v>
      </c>
      <c r="U240" s="284">
        <v>6.8789808917197898E-3</v>
      </c>
      <c r="V240" s="284">
        <v>1.0143016533116901E-2</v>
      </c>
      <c r="W240" s="284">
        <v>4.2701863354037703E-3</v>
      </c>
      <c r="X240" s="274" t="s">
        <v>210</v>
      </c>
      <c r="Y240" s="278">
        <v>1.99317153516458</v>
      </c>
      <c r="Z240" s="278">
        <v>1.6899460538256801</v>
      </c>
      <c r="AA240" s="278">
        <v>0.71748049498625199</v>
      </c>
      <c r="AB240" s="278">
        <v>0.79328686532097903</v>
      </c>
      <c r="AC240" s="278">
        <v>0</v>
      </c>
      <c r="AD240" s="278">
        <v>8.9589346759222505E-2</v>
      </c>
      <c r="AE240" s="278">
        <v>0.46019826839566502</v>
      </c>
      <c r="AF240" s="278">
        <v>0.80400695809558698</v>
      </c>
      <c r="AG240" s="278">
        <v>0.57658784709140698</v>
      </c>
      <c r="AH240" s="278">
        <v>0.37979757258610602</v>
      </c>
      <c r="AI240" s="278">
        <v>0.15314418249439801</v>
      </c>
      <c r="AJ240" s="278">
        <v>2.0490821067647298</v>
      </c>
      <c r="AK240" s="278">
        <v>1.6793133414318899</v>
      </c>
      <c r="AL240" s="278">
        <v>0.71244303954959498</v>
      </c>
      <c r="AM240" s="278">
        <v>0.81076184660402995</v>
      </c>
      <c r="AN240" s="278">
        <v>0</v>
      </c>
      <c r="AO240" s="278">
        <v>7.9531354887166006E-2</v>
      </c>
      <c r="AP240" s="278">
        <v>0.46625396934891999</v>
      </c>
      <c r="AQ240" s="278">
        <v>0.80400695809558698</v>
      </c>
      <c r="AR240" s="278">
        <v>0.58055418387394597</v>
      </c>
      <c r="AS240" s="278">
        <v>0.38364986564408399</v>
      </c>
      <c r="AT240" s="278">
        <v>0.153798136689832</v>
      </c>
      <c r="AU240" s="278">
        <v>0.13902015936332299</v>
      </c>
      <c r="AV240" s="278">
        <v>1.8789922233522799E-3</v>
      </c>
      <c r="AW240" s="278">
        <v>7.7193948028897896</v>
      </c>
      <c r="AX240" s="278">
        <v>8.1211936564666905E-3</v>
      </c>
      <c r="AY240" s="273"/>
      <c r="AZ240" s="273"/>
      <c r="BA240" s="273"/>
      <c r="BB240" s="273"/>
      <c r="BC240" s="273"/>
      <c r="BD240" s="273"/>
      <c r="BE240" s="273"/>
      <c r="BF240" s="273"/>
      <c r="BG240" s="273"/>
      <c r="BH240" s="273"/>
      <c r="BI240" s="273"/>
      <c r="BJ240" s="273"/>
      <c r="BK240" s="273"/>
      <c r="BL240" s="273"/>
      <c r="BM240" s="273"/>
      <c r="BN240" s="273"/>
      <c r="BO240" s="273"/>
      <c r="BP240" s="273"/>
      <c r="BQ240" s="273"/>
      <c r="BR240" s="273"/>
      <c r="BS240" s="273"/>
      <c r="BT240" s="273"/>
      <c r="BU240" s="273"/>
      <c r="BV240" s="273"/>
      <c r="BW240" s="273"/>
      <c r="BX240" s="273"/>
      <c r="BY240" s="273"/>
      <c r="BZ240" s="273"/>
    </row>
    <row r="241" spans="1:78">
      <c r="A241" s="290" t="s">
        <v>520</v>
      </c>
      <c r="B241" s="294">
        <v>3239.42</v>
      </c>
      <c r="C241" s="294">
        <v>4676.5200000000004</v>
      </c>
      <c r="D241" s="294">
        <v>734.89</v>
      </c>
      <c r="E241" s="295">
        <v>190.94</v>
      </c>
      <c r="F241" s="294">
        <v>454.07</v>
      </c>
      <c r="G241" s="295">
        <v>108.26</v>
      </c>
      <c r="H241" s="288">
        <v>134.1</v>
      </c>
      <c r="I241" s="275">
        <v>396.07</v>
      </c>
      <c r="J241" s="282">
        <v>279.77</v>
      </c>
      <c r="K241" s="282">
        <v>300.22000000000003</v>
      </c>
      <c r="L241" s="282">
        <v>207.95</v>
      </c>
      <c r="M241" s="284">
        <v>4.5537434682554799E-2</v>
      </c>
      <c r="N241" s="284">
        <v>1.36862777399651E-2</v>
      </c>
      <c r="O241" s="284">
        <v>5.1856410843615003E-2</v>
      </c>
      <c r="P241" s="284">
        <v>1.11740719165385E-2</v>
      </c>
      <c r="Q241" s="284">
        <v>3.0595338069407101E-2</v>
      </c>
      <c r="R241" s="284">
        <v>4.9132667894175898E-2</v>
      </c>
      <c r="S241" s="284">
        <v>6.7567567567567996E-3</v>
      </c>
      <c r="T241" s="284">
        <v>0</v>
      </c>
      <c r="U241" s="284">
        <v>1.1314343551185499E-2</v>
      </c>
      <c r="V241" s="284">
        <v>4.85323158282314E-3</v>
      </c>
      <c r="W241" s="284">
        <v>4.7835330498646701E-3</v>
      </c>
      <c r="X241" s="274" t="s">
        <v>210</v>
      </c>
      <c r="Y241" s="278">
        <v>2.00935846719221</v>
      </c>
      <c r="Z241" s="278">
        <v>1.7036704329977801</v>
      </c>
      <c r="AA241" s="278">
        <v>0.72330729303077301</v>
      </c>
      <c r="AB241" s="278">
        <v>0.79972930157938205</v>
      </c>
      <c r="AC241" s="278">
        <v>0</v>
      </c>
      <c r="AD241" s="278">
        <v>9.0316919193810505E-2</v>
      </c>
      <c r="AE241" s="278">
        <v>0.46393562765367602</v>
      </c>
      <c r="AF241" s="278">
        <v>0.81053645430342802</v>
      </c>
      <c r="AG241" s="278">
        <v>0.58127042865760103</v>
      </c>
      <c r="AH241" s="278">
        <v>0.38288198222333403</v>
      </c>
      <c r="AI241" s="278">
        <v>0.15438789605779599</v>
      </c>
      <c r="AJ241" s="278">
        <v>2.1008594971458199</v>
      </c>
      <c r="AK241" s="278">
        <v>1.7269873397211499</v>
      </c>
      <c r="AL241" s="278">
        <v>0.76081541318435997</v>
      </c>
      <c r="AM241" s="278">
        <v>0.80866553430899302</v>
      </c>
      <c r="AN241" s="278">
        <v>0</v>
      </c>
      <c r="AO241" s="278">
        <v>9.4754430389785094E-2</v>
      </c>
      <c r="AP241" s="278">
        <v>0.46707032784052499</v>
      </c>
      <c r="AQ241" s="278">
        <v>0.81053645430342802</v>
      </c>
      <c r="AR241" s="278">
        <v>0.58784712198357802</v>
      </c>
      <c r="AS241" s="278">
        <v>0.38474019715195401</v>
      </c>
      <c r="AT241" s="278">
        <v>0.15512641566108701</v>
      </c>
      <c r="AU241" s="278">
        <v>0.107684819426327</v>
      </c>
      <c r="AV241" s="278">
        <v>1.8130910091437801E-3</v>
      </c>
      <c r="AW241" s="278">
        <v>7.8974027316906801</v>
      </c>
      <c r="AX241" s="278">
        <v>2.3059829604031901E-2</v>
      </c>
      <c r="AY241" s="273"/>
      <c r="AZ241" s="273"/>
      <c r="BA241" s="273"/>
      <c r="BB241" s="273"/>
      <c r="BC241" s="273"/>
      <c r="BD241" s="273"/>
      <c r="BE241" s="273"/>
      <c r="BF241" s="273"/>
      <c r="BG241" s="273"/>
      <c r="BH241" s="273"/>
      <c r="BI241" s="273"/>
      <c r="BJ241" s="273"/>
      <c r="BK241" s="273"/>
      <c r="BL241" s="273"/>
      <c r="BM241" s="273"/>
      <c r="BN241" s="273"/>
      <c r="BO241" s="273"/>
      <c r="BP241" s="273"/>
      <c r="BQ241" s="273"/>
      <c r="BR241" s="273"/>
      <c r="BS241" s="273"/>
      <c r="BT241" s="273"/>
      <c r="BU241" s="273"/>
      <c r="BV241" s="273"/>
      <c r="BW241" s="273"/>
      <c r="BX241" s="273"/>
      <c r="BY241" s="273"/>
      <c r="BZ241" s="273"/>
    </row>
    <row r="242" spans="1:78">
      <c r="A242" s="290" t="s">
        <v>521</v>
      </c>
      <c r="B242" s="294">
        <v>3343.93</v>
      </c>
      <c r="C242" s="294">
        <v>4806.8900000000003</v>
      </c>
      <c r="D242" s="294">
        <v>762.41</v>
      </c>
      <c r="E242" s="295">
        <v>198.76</v>
      </c>
      <c r="F242" s="294">
        <v>478.97</v>
      </c>
      <c r="G242" s="295">
        <v>95.81</v>
      </c>
      <c r="H242" s="288">
        <v>133.66999999999999</v>
      </c>
      <c r="I242" s="275">
        <v>433.34</v>
      </c>
      <c r="J242" s="282">
        <v>279.70999999999998</v>
      </c>
      <c r="K242" s="282">
        <v>303.06</v>
      </c>
      <c r="L242" s="282">
        <v>208.9</v>
      </c>
      <c r="M242" s="284">
        <v>3.2261948126516497E-2</v>
      </c>
      <c r="N242" s="284">
        <v>2.7877567079794399E-2</v>
      </c>
      <c r="O242" s="284">
        <v>3.7447781300602903E-2</v>
      </c>
      <c r="P242" s="284">
        <v>4.0955273908033898E-2</v>
      </c>
      <c r="Q242" s="284">
        <v>5.4837359878432898E-2</v>
      </c>
      <c r="R242" s="284">
        <v>-0.115000923702198</v>
      </c>
      <c r="S242" s="284">
        <v>-3.20656226696503E-3</v>
      </c>
      <c r="T242" s="284">
        <v>9.4099527861236695E-2</v>
      </c>
      <c r="U242" s="284">
        <v>-2.14461879400996E-4</v>
      </c>
      <c r="V242" s="284">
        <v>9.4597295316767305E-3</v>
      </c>
      <c r="W242" s="284">
        <v>4.5684058667949702E-3</v>
      </c>
      <c r="X242" s="274" t="s">
        <v>210</v>
      </c>
      <c r="Y242" s="278">
        <v>2.0556939310590798</v>
      </c>
      <c r="Z242" s="278">
        <v>1.7429567828841299</v>
      </c>
      <c r="AA242" s="278">
        <v>0.73998663595941605</v>
      </c>
      <c r="AB242" s="278">
        <v>0.81817092300315397</v>
      </c>
      <c r="AC242" s="278">
        <v>0</v>
      </c>
      <c r="AD242" s="278">
        <v>9.2399611960780906E-2</v>
      </c>
      <c r="AE242" s="278">
        <v>0.47463390417460999</v>
      </c>
      <c r="AF242" s="278">
        <v>0.829227286827521</v>
      </c>
      <c r="AG242" s="278">
        <v>0.59467442569630802</v>
      </c>
      <c r="AH242" s="278">
        <v>0.39171117549185802</v>
      </c>
      <c r="AI242" s="278">
        <v>0.15794805463381401</v>
      </c>
      <c r="AJ242" s="278">
        <v>2.12201462202691</v>
      </c>
      <c r="AK242" s="278">
        <v>1.7915461775161701</v>
      </c>
      <c r="AL242" s="278">
        <v>0.76769749366819295</v>
      </c>
      <c r="AM242" s="278">
        <v>0.851679337258337</v>
      </c>
      <c r="AN242" s="278">
        <v>0</v>
      </c>
      <c r="AO242" s="278">
        <v>8.1773571235566403E-2</v>
      </c>
      <c r="AP242" s="278">
        <v>0.47311196100686098</v>
      </c>
      <c r="AQ242" s="278">
        <v>0.90725718300764502</v>
      </c>
      <c r="AR242" s="278">
        <v>0.59454689070134104</v>
      </c>
      <c r="AS242" s="278">
        <v>0.39541665726654601</v>
      </c>
      <c r="AT242" s="278">
        <v>0.158669625453251</v>
      </c>
      <c r="AU242" s="278">
        <v>0.13669832348135999</v>
      </c>
      <c r="AV242" s="278">
        <v>1.9212263550415401E-3</v>
      </c>
      <c r="AW242" s="278">
        <v>8.1437135191408103</v>
      </c>
      <c r="AX242" s="278">
        <v>3.11888345850393E-2</v>
      </c>
      <c r="AY242" s="273"/>
      <c r="AZ242" s="273"/>
      <c r="BA242" s="273"/>
      <c r="BB242" s="273"/>
      <c r="BC242" s="273"/>
      <c r="BD242" s="273"/>
      <c r="BE242" s="273"/>
      <c r="BF242" s="273"/>
      <c r="BG242" s="273"/>
      <c r="BH242" s="273"/>
      <c r="BI242" s="273"/>
      <c r="BJ242" s="273"/>
      <c r="BK242" s="273"/>
      <c r="BL242" s="273"/>
      <c r="BM242" s="273"/>
      <c r="BN242" s="273"/>
      <c r="BO242" s="273"/>
      <c r="BP242" s="273"/>
      <c r="BQ242" s="273"/>
      <c r="BR242" s="273"/>
      <c r="BS242" s="273"/>
      <c r="BT242" s="273"/>
      <c r="BU242" s="273"/>
      <c r="BV242" s="273"/>
      <c r="BW242" s="273"/>
      <c r="BX242" s="273"/>
      <c r="BY242" s="273"/>
      <c r="BZ242" s="273"/>
    </row>
    <row r="243" spans="1:78">
      <c r="A243" s="290" t="s">
        <v>522</v>
      </c>
      <c r="B243" s="294">
        <v>3407.23</v>
      </c>
      <c r="C243" s="294">
        <v>4753.8500000000004</v>
      </c>
      <c r="D243" s="294">
        <v>773.66</v>
      </c>
      <c r="E243" s="295">
        <v>188.56</v>
      </c>
      <c r="F243" s="294">
        <v>483.14</v>
      </c>
      <c r="G243" s="295">
        <v>109.14</v>
      </c>
      <c r="H243" s="288">
        <v>137.1</v>
      </c>
      <c r="I243" s="275">
        <v>433.34</v>
      </c>
      <c r="J243" s="282">
        <v>279.89999999999998</v>
      </c>
      <c r="K243" s="282">
        <v>306.11</v>
      </c>
      <c r="L243" s="282">
        <v>209.85</v>
      </c>
      <c r="M243" s="284">
        <v>1.89298220955583E-2</v>
      </c>
      <c r="N243" s="284">
        <v>-1.10341613808512E-2</v>
      </c>
      <c r="O243" s="284">
        <v>1.4755840033577701E-2</v>
      </c>
      <c r="P243" s="284">
        <v>-5.1318172670557403E-2</v>
      </c>
      <c r="Q243" s="284">
        <v>8.7061820155749405E-3</v>
      </c>
      <c r="R243" s="284">
        <v>0.139129527189229</v>
      </c>
      <c r="S243" s="284">
        <v>2.56602079748636E-2</v>
      </c>
      <c r="T243" s="284">
        <v>0</v>
      </c>
      <c r="U243" s="284">
        <v>6.7927496335484804E-4</v>
      </c>
      <c r="V243" s="284">
        <v>1.0064013726654801E-2</v>
      </c>
      <c r="W243" s="284">
        <v>4.5476304451890198E-3</v>
      </c>
      <c r="X243" s="274" t="s">
        <v>210</v>
      </c>
      <c r="Y243" s="278">
        <v>2.1198086290323501</v>
      </c>
      <c r="Z243" s="278">
        <v>1.7973175736743801</v>
      </c>
      <c r="AA243" s="278">
        <v>0.76306595674349398</v>
      </c>
      <c r="AB243" s="278">
        <v>0.84368872058298805</v>
      </c>
      <c r="AC243" s="278">
        <v>0</v>
      </c>
      <c r="AD243" s="278">
        <v>9.52814481739475E-2</v>
      </c>
      <c r="AE243" s="278">
        <v>0.489437182500363</v>
      </c>
      <c r="AF243" s="278">
        <v>0.85508991950978497</v>
      </c>
      <c r="AG243" s="278">
        <v>0.61322162799130298</v>
      </c>
      <c r="AH243" s="278">
        <v>0.403928190549384</v>
      </c>
      <c r="AI243" s="278">
        <v>0.16287427038281599</v>
      </c>
      <c r="AJ243" s="278">
        <v>2.1599362292565698</v>
      </c>
      <c r="AK243" s="278">
        <v>1.77748568151381</v>
      </c>
      <c r="AL243" s="278">
        <v>0.77432563593627002</v>
      </c>
      <c r="AM243" s="278">
        <v>0.80039215713990897</v>
      </c>
      <c r="AN243" s="278">
        <v>0</v>
      </c>
      <c r="AO243" s="278">
        <v>0.10853791100829401</v>
      </c>
      <c r="AP243" s="278">
        <v>0.50199624239395302</v>
      </c>
      <c r="AQ243" s="278">
        <v>0.85508991950978497</v>
      </c>
      <c r="AR243" s="278">
        <v>0.61363817409018595</v>
      </c>
      <c r="AS243" s="278">
        <v>0.40799332940365601</v>
      </c>
      <c r="AT243" s="278">
        <v>0.163614962373547</v>
      </c>
      <c r="AU243" s="278">
        <v>0.13399082018491801</v>
      </c>
      <c r="AV243" s="278">
        <v>1.96371975429046E-3</v>
      </c>
      <c r="AW243" s="278">
        <v>8.1630102426259796</v>
      </c>
      <c r="AX243" s="278">
        <v>2.3695238590859501E-3</v>
      </c>
      <c r="AY243" s="273"/>
      <c r="AZ243" s="273"/>
      <c r="BA243" s="273"/>
      <c r="BB243" s="273"/>
      <c r="BC243" s="273"/>
      <c r="BD243" s="273"/>
      <c r="BE243" s="273"/>
      <c r="BF243" s="273"/>
      <c r="BG243" s="273"/>
      <c r="BH243" s="273"/>
      <c r="BI243" s="273"/>
      <c r="BJ243" s="273"/>
      <c r="BK243" s="273"/>
      <c r="BL243" s="273"/>
      <c r="BM243" s="273"/>
      <c r="BN243" s="273"/>
      <c r="BO243" s="273"/>
      <c r="BP243" s="273"/>
      <c r="BQ243" s="273"/>
      <c r="BR243" s="273"/>
      <c r="BS243" s="273"/>
      <c r="BT243" s="273"/>
      <c r="BU243" s="273"/>
      <c r="BV243" s="273"/>
      <c r="BW243" s="273"/>
      <c r="BX243" s="273"/>
      <c r="BY243" s="273"/>
      <c r="BZ243" s="273"/>
    </row>
    <row r="244" spans="1:78">
      <c r="A244" s="290" t="s">
        <v>523</v>
      </c>
      <c r="B244" s="294">
        <v>3512.6</v>
      </c>
      <c r="C244" s="294">
        <v>4789.78</v>
      </c>
      <c r="D244" s="294">
        <v>821.55</v>
      </c>
      <c r="E244" s="295">
        <v>188.21</v>
      </c>
      <c r="F244" s="294">
        <v>468.98</v>
      </c>
      <c r="G244" s="295">
        <v>108.88</v>
      </c>
      <c r="H244" s="288">
        <v>142.22</v>
      </c>
      <c r="I244" s="275">
        <v>433.34</v>
      </c>
      <c r="J244" s="282">
        <v>279.17</v>
      </c>
      <c r="K244" s="282">
        <v>305.57</v>
      </c>
      <c r="L244" s="282">
        <v>210.68</v>
      </c>
      <c r="M244" s="284">
        <v>3.0925414486254299E-2</v>
      </c>
      <c r="N244" s="284">
        <v>7.55808449993145E-3</v>
      </c>
      <c r="O244" s="284">
        <v>6.1900576480624601E-2</v>
      </c>
      <c r="P244" s="284">
        <v>-1.85617310140007E-3</v>
      </c>
      <c r="Q244" s="284">
        <v>-2.93082750341516E-2</v>
      </c>
      <c r="R244" s="284">
        <v>-2.3822613157412601E-3</v>
      </c>
      <c r="S244" s="284">
        <v>3.7345003646973102E-2</v>
      </c>
      <c r="T244" s="284">
        <v>0</v>
      </c>
      <c r="U244" s="284">
        <v>-2.6080743122542899E-3</v>
      </c>
      <c r="V244" s="284">
        <v>-1.7640717389174601E-3</v>
      </c>
      <c r="W244" s="284">
        <v>3.9552060995950997E-3</v>
      </c>
      <c r="X244" s="274" t="s">
        <v>210</v>
      </c>
      <c r="Y244" s="278">
        <v>2.1248315661555401</v>
      </c>
      <c r="Z244" s="278">
        <v>1.8015763605475501</v>
      </c>
      <c r="AA244" s="278">
        <v>0.76487405973405398</v>
      </c>
      <c r="AB244" s="278">
        <v>0.84568786113605099</v>
      </c>
      <c r="AC244" s="278">
        <v>0</v>
      </c>
      <c r="AD244" s="278">
        <v>9.5507219838723997E-2</v>
      </c>
      <c r="AE244" s="278">
        <v>0.490596915581821</v>
      </c>
      <c r="AF244" s="278">
        <v>0.85711607547572799</v>
      </c>
      <c r="AG244" s="278">
        <v>0.61467467126973596</v>
      </c>
      <c r="AH244" s="278">
        <v>0.40488530803424899</v>
      </c>
      <c r="AI244" s="278">
        <v>0.16326020485251999</v>
      </c>
      <c r="AJ244" s="278">
        <v>2.19054286305238</v>
      </c>
      <c r="AK244" s="278">
        <v>1.8151928269136499</v>
      </c>
      <c r="AL244" s="278">
        <v>0.81222020496666802</v>
      </c>
      <c r="AM244" s="278">
        <v>0.84411811807602999</v>
      </c>
      <c r="AN244" s="278">
        <v>0</v>
      </c>
      <c r="AO244" s="278">
        <v>9.5279696683528203E-2</v>
      </c>
      <c r="AP244" s="278">
        <v>0.50891825918341804</v>
      </c>
      <c r="AQ244" s="278">
        <v>0.85711607547572799</v>
      </c>
      <c r="AR244" s="278">
        <v>0.61307155404920399</v>
      </c>
      <c r="AS244" s="278">
        <v>0.40417106130484198</v>
      </c>
      <c r="AT244" s="278">
        <v>0.16390593261057301</v>
      </c>
      <c r="AU244" s="278">
        <v>0.144898072350751</v>
      </c>
      <c r="AV244" s="278">
        <v>1.9948472294020699E-3</v>
      </c>
      <c r="AW244" s="278">
        <v>8.3045365923160208</v>
      </c>
      <c r="AX244" s="278">
        <v>1.7337519552653901E-2</v>
      </c>
      <c r="AY244" s="273"/>
      <c r="AZ244" s="273"/>
      <c r="BA244" s="273"/>
      <c r="BB244" s="273"/>
      <c r="BC244" s="273"/>
      <c r="BD244" s="273"/>
      <c r="BE244" s="273"/>
      <c r="BF244" s="273"/>
      <c r="BG244" s="273"/>
      <c r="BH244" s="273"/>
      <c r="BI244" s="273"/>
      <c r="BJ244" s="273"/>
      <c r="BK244" s="273"/>
      <c r="BL244" s="273"/>
      <c r="BM244" s="273"/>
      <c r="BN244" s="273"/>
      <c r="BO244" s="273"/>
      <c r="BP244" s="273"/>
      <c r="BQ244" s="273"/>
      <c r="BR244" s="273"/>
      <c r="BS244" s="273"/>
      <c r="BT244" s="273"/>
      <c r="BU244" s="273"/>
      <c r="BV244" s="273"/>
      <c r="BW244" s="273"/>
      <c r="BX244" s="273"/>
      <c r="BY244" s="273"/>
      <c r="BZ244" s="273"/>
    </row>
    <row r="245" spans="1:78">
      <c r="A245" s="290" t="s">
        <v>524</v>
      </c>
      <c r="B245" s="294">
        <v>3463</v>
      </c>
      <c r="C245" s="294">
        <v>4822.1000000000004</v>
      </c>
      <c r="D245" s="294">
        <v>787.57</v>
      </c>
      <c r="E245" s="295">
        <v>189.17</v>
      </c>
      <c r="F245" s="294">
        <v>463.26</v>
      </c>
      <c r="G245" s="295">
        <v>118.44</v>
      </c>
      <c r="H245" s="288">
        <v>143.77000000000001</v>
      </c>
      <c r="I245" s="275">
        <v>443.78</v>
      </c>
      <c r="J245" s="282">
        <v>279.62</v>
      </c>
      <c r="K245" s="282">
        <v>306.75</v>
      </c>
      <c r="L245" s="282">
        <v>211.67</v>
      </c>
      <c r="M245" s="284">
        <v>-1.41205944314753E-2</v>
      </c>
      <c r="N245" s="284">
        <v>6.7477003119142996E-3</v>
      </c>
      <c r="O245" s="284">
        <v>-4.1360842310267001E-2</v>
      </c>
      <c r="P245" s="284">
        <v>5.1006854046011796E-3</v>
      </c>
      <c r="Q245" s="284">
        <v>-1.21966821612862E-2</v>
      </c>
      <c r="R245" s="284">
        <v>8.7803085966201302E-2</v>
      </c>
      <c r="S245" s="284">
        <v>1.08986077907469E-2</v>
      </c>
      <c r="T245" s="284">
        <v>2.4091937047122401E-2</v>
      </c>
      <c r="U245" s="284">
        <v>1.6119210516889501E-3</v>
      </c>
      <c r="V245" s="284">
        <v>3.8616356317702199E-3</v>
      </c>
      <c r="W245" s="284">
        <v>4.6990696791342499E-3</v>
      </c>
      <c r="X245" s="274" t="s">
        <v>210</v>
      </c>
      <c r="Y245" s="278">
        <v>2.1616708749798601</v>
      </c>
      <c r="Z245" s="278">
        <v>1.83281122592415</v>
      </c>
      <c r="AA245" s="278">
        <v>0.77813507870001097</v>
      </c>
      <c r="AB245" s="278">
        <v>0.86034999096394005</v>
      </c>
      <c r="AC245" s="278">
        <v>0</v>
      </c>
      <c r="AD245" s="278">
        <v>9.7163078130097405E-2</v>
      </c>
      <c r="AE245" s="278">
        <v>0.49910264919819303</v>
      </c>
      <c r="AF245" s="278">
        <v>0.87197634219318199</v>
      </c>
      <c r="AG245" s="278">
        <v>0.62533160540139698</v>
      </c>
      <c r="AH245" s="278">
        <v>0.41190501497887499</v>
      </c>
      <c r="AI245" s="278">
        <v>0.16609073184632001</v>
      </c>
      <c r="AJ245" s="278">
        <v>2.1311467972599401</v>
      </c>
      <c r="AK245" s="278">
        <v>1.8451784868049901</v>
      </c>
      <c r="AL245" s="278">
        <v>0.74595075641381303</v>
      </c>
      <c r="AM245" s="278">
        <v>0.86473836560569795</v>
      </c>
      <c r="AN245" s="278">
        <v>0</v>
      </c>
      <c r="AO245" s="278">
        <v>0.105694296231895</v>
      </c>
      <c r="AP245" s="278">
        <v>0.50454217321912698</v>
      </c>
      <c r="AQ245" s="278">
        <v>0.89298394133588099</v>
      </c>
      <c r="AR245" s="278">
        <v>0.62633959058042998</v>
      </c>
      <c r="AS245" s="278">
        <v>0.41349564206162198</v>
      </c>
      <c r="AT245" s="278">
        <v>0.16687120376832501</v>
      </c>
      <c r="AU245" s="278">
        <v>0.14554544864880101</v>
      </c>
      <c r="AV245" s="278">
        <v>2.0247709400852102E-3</v>
      </c>
      <c r="AW245" s="278">
        <v>8.2969412532817195</v>
      </c>
      <c r="AX245" s="278">
        <v>-9.1460118814179502E-4</v>
      </c>
      <c r="AY245" s="273"/>
      <c r="AZ245" s="273"/>
      <c r="BA245" s="273"/>
      <c r="BB245" s="273"/>
      <c r="BC245" s="273"/>
      <c r="BD245" s="273"/>
      <c r="BE245" s="273"/>
      <c r="BF245" s="273"/>
      <c r="BG245" s="273"/>
      <c r="BH245" s="273"/>
      <c r="BI245" s="273"/>
      <c r="BJ245" s="273"/>
      <c r="BK245" s="273"/>
      <c r="BL245" s="273"/>
      <c r="BM245" s="273"/>
      <c r="BN245" s="273"/>
      <c r="BO245" s="273"/>
      <c r="BP245" s="273"/>
      <c r="BQ245" s="273"/>
      <c r="BR245" s="273"/>
      <c r="BS245" s="273"/>
      <c r="BT245" s="273"/>
      <c r="BU245" s="273"/>
      <c r="BV245" s="273"/>
      <c r="BW245" s="273"/>
      <c r="BX245" s="273"/>
      <c r="BY245" s="273"/>
      <c r="BZ245" s="273"/>
    </row>
    <row r="246" spans="1:78">
      <c r="A246" s="290" t="s">
        <v>525</v>
      </c>
      <c r="B246" s="294">
        <v>3375.78</v>
      </c>
      <c r="C246" s="294">
        <v>4676.5600000000004</v>
      </c>
      <c r="D246" s="294">
        <v>759.46</v>
      </c>
      <c r="E246" s="295">
        <v>196.1</v>
      </c>
      <c r="F246" s="294">
        <v>462.11</v>
      </c>
      <c r="G246" s="295">
        <v>120.09</v>
      </c>
      <c r="H246" s="288">
        <v>145.51</v>
      </c>
      <c r="I246" s="275">
        <v>443.78</v>
      </c>
      <c r="J246" s="282">
        <v>284.02</v>
      </c>
      <c r="K246" s="282">
        <v>311.25</v>
      </c>
      <c r="L246" s="282">
        <v>212.72</v>
      </c>
      <c r="M246" s="284">
        <v>-2.51862546924632E-2</v>
      </c>
      <c r="N246" s="284">
        <v>-3.0181870969079899E-2</v>
      </c>
      <c r="O246" s="284">
        <v>-3.5692065467196603E-2</v>
      </c>
      <c r="P246" s="284">
        <v>3.6633715705450202E-2</v>
      </c>
      <c r="Q246" s="284">
        <v>-2.4824072874842801E-3</v>
      </c>
      <c r="R246" s="284">
        <v>1.3931104356636401E-2</v>
      </c>
      <c r="S246" s="284">
        <v>1.21026639771857E-2</v>
      </c>
      <c r="T246" s="284">
        <v>0</v>
      </c>
      <c r="U246" s="284">
        <v>1.5735641227379901E-2</v>
      </c>
      <c r="V246" s="284">
        <v>1.46699266503667E-2</v>
      </c>
      <c r="W246" s="284">
        <v>4.9605518023339004E-3</v>
      </c>
      <c r="X246" s="274" t="s">
        <v>210</v>
      </c>
      <c r="Y246" s="278">
        <v>2.1596938082292301</v>
      </c>
      <c r="Z246" s="278">
        <v>1.83113493459928</v>
      </c>
      <c r="AA246" s="278">
        <v>0.77742339543249706</v>
      </c>
      <c r="AB246" s="278">
        <v>0.85956311383998696</v>
      </c>
      <c r="AC246" s="278">
        <v>0</v>
      </c>
      <c r="AD246" s="278">
        <v>9.7074212663396206E-2</v>
      </c>
      <c r="AE246" s="278">
        <v>0.49864616932223199</v>
      </c>
      <c r="AF246" s="278">
        <v>0.87117883159458098</v>
      </c>
      <c r="AG246" s="278">
        <v>0.62475967637211405</v>
      </c>
      <c r="AH246" s="278">
        <v>0.41152828616277298</v>
      </c>
      <c r="AI246" s="278">
        <v>0.16593882506563401</v>
      </c>
      <c r="AJ246" s="278">
        <v>2.1052992099174399</v>
      </c>
      <c r="AK246" s="278">
        <v>1.77586785627623</v>
      </c>
      <c r="AL246" s="278">
        <v>0.74967554870699005</v>
      </c>
      <c r="AM246" s="278">
        <v>0.89105210458329198</v>
      </c>
      <c r="AN246" s="278">
        <v>0</v>
      </c>
      <c r="AO246" s="278">
        <v>9.8426563650348201E-2</v>
      </c>
      <c r="AP246" s="278">
        <v>0.50468111635304902</v>
      </c>
      <c r="AQ246" s="278">
        <v>0.87117883159458098</v>
      </c>
      <c r="AR246" s="278">
        <v>0.63459067049283902</v>
      </c>
      <c r="AS246" s="278">
        <v>0.41756537593533199</v>
      </c>
      <c r="AT246" s="278">
        <v>0.16676197320339101</v>
      </c>
      <c r="AU246" s="278">
        <v>0.120039299975958</v>
      </c>
      <c r="AV246" s="278">
        <v>1.9594865005962401E-3</v>
      </c>
      <c r="AW246" s="278">
        <v>8.2150992507134895</v>
      </c>
      <c r="AX246" s="278">
        <v>-9.8641173981874903E-3</v>
      </c>
      <c r="AY246" s="273"/>
      <c r="AZ246" s="273"/>
      <c r="BA246" s="273"/>
      <c r="BB246" s="273"/>
      <c r="BC246" s="273"/>
      <c r="BD246" s="273"/>
      <c r="BE246" s="273"/>
      <c r="BF246" s="273"/>
      <c r="BG246" s="273"/>
      <c r="BH246" s="273"/>
      <c r="BI246" s="273"/>
      <c r="BJ246" s="273"/>
      <c r="BK246" s="273"/>
      <c r="BL246" s="273"/>
      <c r="BM246" s="273"/>
      <c r="BN246" s="273"/>
      <c r="BO246" s="273"/>
      <c r="BP246" s="273"/>
      <c r="BQ246" s="273"/>
      <c r="BR246" s="273"/>
      <c r="BS246" s="273"/>
      <c r="BT246" s="273"/>
      <c r="BU246" s="273"/>
      <c r="BV246" s="273"/>
      <c r="BW246" s="273"/>
      <c r="BX246" s="273"/>
      <c r="BY246" s="273"/>
      <c r="BZ246" s="273"/>
    </row>
    <row r="247" spans="1:78">
      <c r="A247" s="290" t="s">
        <v>526</v>
      </c>
      <c r="B247" s="294">
        <v>3475.53</v>
      </c>
      <c r="C247" s="294">
        <v>4907.49</v>
      </c>
      <c r="D247" s="294">
        <v>810.01</v>
      </c>
      <c r="E247" s="295">
        <v>206.27</v>
      </c>
      <c r="F247" s="294">
        <v>459.29</v>
      </c>
      <c r="G247" s="295">
        <v>114.5</v>
      </c>
      <c r="H247" s="288">
        <v>148.41999999999999</v>
      </c>
      <c r="I247" s="275">
        <v>443.78</v>
      </c>
      <c r="J247" s="282">
        <v>286.97000000000003</v>
      </c>
      <c r="K247" s="282">
        <v>314.95</v>
      </c>
      <c r="L247" s="282">
        <v>213.76</v>
      </c>
      <c r="M247" s="284">
        <v>2.95487265165384E-2</v>
      </c>
      <c r="N247" s="284">
        <v>4.9380313734881803E-2</v>
      </c>
      <c r="O247" s="284">
        <v>6.6560450846654198E-2</v>
      </c>
      <c r="P247" s="284">
        <v>5.18612952575217E-2</v>
      </c>
      <c r="Q247" s="284">
        <v>-6.1024431412434197E-3</v>
      </c>
      <c r="R247" s="284">
        <v>-4.6548422016820697E-2</v>
      </c>
      <c r="S247" s="284">
        <v>1.9998625524019001E-2</v>
      </c>
      <c r="T247" s="284">
        <v>0</v>
      </c>
      <c r="U247" s="284">
        <v>1.03865924934865E-2</v>
      </c>
      <c r="V247" s="284">
        <v>1.18875502008031E-2</v>
      </c>
      <c r="W247" s="284">
        <v>4.8890560361036801E-3</v>
      </c>
      <c r="X247" s="274" t="s">
        <v>210</v>
      </c>
      <c r="Y247" s="278">
        <v>2.1383903349607198</v>
      </c>
      <c r="Z247" s="278">
        <v>1.81307240463247</v>
      </c>
      <c r="AA247" s="278">
        <v>0.76975479979185402</v>
      </c>
      <c r="AB247" s="278">
        <v>0.85108428237391698</v>
      </c>
      <c r="AC247" s="278">
        <v>0</v>
      </c>
      <c r="AD247" s="278">
        <v>9.6116661233347805E-2</v>
      </c>
      <c r="AE247" s="278">
        <v>0.493727464967881</v>
      </c>
      <c r="AF247" s="278">
        <v>0.862585421324916</v>
      </c>
      <c r="AG247" s="278">
        <v>0.61859697357872601</v>
      </c>
      <c r="AH247" s="278">
        <v>0.40746892283538899</v>
      </c>
      <c r="AI247" s="278">
        <v>0.16430198501427001</v>
      </c>
      <c r="AJ247" s="278">
        <v>2.20157704615408</v>
      </c>
      <c r="AK247" s="278">
        <v>1.9026024887972699</v>
      </c>
      <c r="AL247" s="278">
        <v>0.82099002630737505</v>
      </c>
      <c r="AM247" s="278">
        <v>0.89522261563114702</v>
      </c>
      <c r="AN247" s="278">
        <v>0</v>
      </c>
      <c r="AO247" s="278">
        <v>9.1642582323410104E-2</v>
      </c>
      <c r="AP247" s="278">
        <v>0.50360133565069598</v>
      </c>
      <c r="AQ247" s="278">
        <v>0.862585421324916</v>
      </c>
      <c r="AR247" s="278">
        <v>0.62502208826099204</v>
      </c>
      <c r="AS247" s="278">
        <v>0.412312730110862</v>
      </c>
      <c r="AT247" s="278">
        <v>0.16510526662584801</v>
      </c>
      <c r="AU247" s="278">
        <v>0.18074984896877599</v>
      </c>
      <c r="AV247" s="278">
        <v>2.0948944725646401E-3</v>
      </c>
      <c r="AW247" s="278">
        <v>8.4806616011866094</v>
      </c>
      <c r="AX247" s="278">
        <v>3.2326128068392398E-2</v>
      </c>
      <c r="AY247" s="273"/>
      <c r="AZ247" s="273"/>
      <c r="BA247" s="273"/>
      <c r="BB247" s="273"/>
      <c r="BC247" s="273"/>
      <c r="BD247" s="273"/>
      <c r="BE247" s="273"/>
      <c r="BF247" s="273"/>
      <c r="BG247" s="273"/>
      <c r="BH247" s="273"/>
      <c r="BI247" s="273"/>
      <c r="BJ247" s="273"/>
      <c r="BK247" s="273"/>
      <c r="BL247" s="273"/>
      <c r="BM247" s="273"/>
      <c r="BN247" s="273"/>
      <c r="BO247" s="273"/>
      <c r="BP247" s="273"/>
      <c r="BQ247" s="273"/>
      <c r="BR247" s="273"/>
      <c r="BS247" s="273"/>
      <c r="BT247" s="273"/>
      <c r="BU247" s="273"/>
      <c r="BV247" s="273"/>
      <c r="BW247" s="273"/>
      <c r="BX247" s="273"/>
      <c r="BY247" s="273"/>
      <c r="BZ247" s="273"/>
    </row>
    <row r="248" spans="1:78">
      <c r="A248" s="290" t="s">
        <v>527</v>
      </c>
      <c r="B248" s="294">
        <v>3655.18</v>
      </c>
      <c r="C248" s="294">
        <v>4923.53</v>
      </c>
      <c r="D248" s="294">
        <v>833.13</v>
      </c>
      <c r="E248" s="295">
        <v>214.68</v>
      </c>
      <c r="F248" s="294">
        <v>481.46</v>
      </c>
      <c r="G248" s="295">
        <v>114.8</v>
      </c>
      <c r="H248" s="288">
        <v>150.34</v>
      </c>
      <c r="I248" s="275">
        <v>463.53</v>
      </c>
      <c r="J248" s="282">
        <v>288.64999999999998</v>
      </c>
      <c r="K248" s="282">
        <v>318.27</v>
      </c>
      <c r="L248" s="282">
        <v>214.75</v>
      </c>
      <c r="M248" s="284">
        <v>5.1689958078336103E-2</v>
      </c>
      <c r="N248" s="284">
        <v>3.2684732928645001E-3</v>
      </c>
      <c r="O248" s="284">
        <v>2.85428574955864E-2</v>
      </c>
      <c r="P248" s="284">
        <v>4.0771803946283901E-2</v>
      </c>
      <c r="Q248" s="284">
        <v>4.8270156110518297E-2</v>
      </c>
      <c r="R248" s="284">
        <v>2.6200873362445302E-3</v>
      </c>
      <c r="S248" s="284">
        <v>1.29362619593048E-2</v>
      </c>
      <c r="T248" s="284">
        <v>4.4504033530127399E-2</v>
      </c>
      <c r="U248" s="284">
        <v>5.8542704812347699E-3</v>
      </c>
      <c r="V248" s="284">
        <v>1.05413557707572E-2</v>
      </c>
      <c r="W248" s="284">
        <v>4.6313622754492502E-3</v>
      </c>
      <c r="X248" s="274" t="s">
        <v>210</v>
      </c>
      <c r="Y248" s="278">
        <v>2.2075162147888698</v>
      </c>
      <c r="Z248" s="278">
        <v>1.8716820153818801</v>
      </c>
      <c r="AA248" s="278">
        <v>0.79463799203118501</v>
      </c>
      <c r="AB248" s="278">
        <v>0.87859654188293201</v>
      </c>
      <c r="AC248" s="278">
        <v>0</v>
      </c>
      <c r="AD248" s="278">
        <v>9.9223740733883306E-2</v>
      </c>
      <c r="AE248" s="278">
        <v>0.50968776223131496</v>
      </c>
      <c r="AF248" s="278">
        <v>0.89046946812459404</v>
      </c>
      <c r="AG248" s="278">
        <v>0.63859381856935105</v>
      </c>
      <c r="AH248" s="278">
        <v>0.42064081541885601</v>
      </c>
      <c r="AI248" s="278">
        <v>0.16961323202373199</v>
      </c>
      <c r="AJ248" s="278">
        <v>2.3216226353885601</v>
      </c>
      <c r="AK248" s="278">
        <v>1.87779955806189</v>
      </c>
      <c r="AL248" s="278">
        <v>0.81731923099831005</v>
      </c>
      <c r="AM248" s="278">
        <v>0.91441850783646605</v>
      </c>
      <c r="AN248" s="278">
        <v>0</v>
      </c>
      <c r="AO248" s="278">
        <v>9.9483715600434897E-2</v>
      </c>
      <c r="AP248" s="278">
        <v>0.51628121664099103</v>
      </c>
      <c r="AQ248" s="278">
        <v>0.93009895119156505</v>
      </c>
      <c r="AR248" s="278">
        <v>0.64233231951090097</v>
      </c>
      <c r="AS248" s="278">
        <v>0.42507493990588702</v>
      </c>
      <c r="AT248" s="278">
        <v>0.17039877234794401</v>
      </c>
      <c r="AU248" s="278">
        <v>0.14779716287959199</v>
      </c>
      <c r="AV248" s="278">
        <v>2.0656252274363E-3</v>
      </c>
      <c r="AW248" s="278">
        <v>8.7148298474829495</v>
      </c>
      <c r="AX248" s="278">
        <v>2.7612025724924799E-2</v>
      </c>
      <c r="AY248" s="273"/>
      <c r="AZ248" s="273"/>
      <c r="BA248" s="273"/>
      <c r="BB248" s="273"/>
      <c r="BC248" s="273"/>
      <c r="BD248" s="273"/>
      <c r="BE248" s="273"/>
      <c r="BF248" s="273"/>
      <c r="BG248" s="273"/>
      <c r="BH248" s="273"/>
      <c r="BI248" s="273"/>
      <c r="BJ248" s="273"/>
      <c r="BK248" s="273"/>
      <c r="BL248" s="273"/>
      <c r="BM248" s="273"/>
      <c r="BN248" s="273"/>
      <c r="BO248" s="273"/>
      <c r="BP248" s="273"/>
      <c r="BQ248" s="273"/>
      <c r="BR248" s="273"/>
      <c r="BS248" s="273"/>
      <c r="BT248" s="273"/>
      <c r="BU248" s="273"/>
      <c r="BV248" s="273"/>
      <c r="BW248" s="273"/>
      <c r="BX248" s="273"/>
      <c r="BY248" s="273"/>
      <c r="BZ248" s="273"/>
    </row>
    <row r="249" spans="1:78">
      <c r="A249" s="290" t="s">
        <v>528</v>
      </c>
      <c r="B249" s="294">
        <v>3752.2</v>
      </c>
      <c r="C249" s="294">
        <v>5111.37</v>
      </c>
      <c r="D249" s="294">
        <v>894.66</v>
      </c>
      <c r="E249" s="295">
        <v>227.69</v>
      </c>
      <c r="F249" s="294">
        <v>492.48</v>
      </c>
      <c r="G249" s="295">
        <v>129.69999999999999</v>
      </c>
      <c r="H249" s="288">
        <v>154.33000000000001</v>
      </c>
      <c r="I249" s="275">
        <v>463.53</v>
      </c>
      <c r="J249" s="282">
        <v>289.97000000000003</v>
      </c>
      <c r="K249" s="282">
        <v>317.12</v>
      </c>
      <c r="L249" s="282">
        <v>215.78</v>
      </c>
      <c r="M249" s="284">
        <v>2.6543152457608101E-2</v>
      </c>
      <c r="N249" s="284">
        <v>3.8151488870789903E-2</v>
      </c>
      <c r="O249" s="284">
        <v>7.3854020380972996E-2</v>
      </c>
      <c r="P249" s="284">
        <v>6.0601825973541898E-2</v>
      </c>
      <c r="Q249" s="284">
        <v>2.2888713496448401E-2</v>
      </c>
      <c r="R249" s="284">
        <v>0.12979094076655101</v>
      </c>
      <c r="S249" s="284">
        <v>2.6539843022482398E-2</v>
      </c>
      <c r="T249" s="284">
        <v>0</v>
      </c>
      <c r="U249" s="284">
        <v>4.5730122986318298E-3</v>
      </c>
      <c r="V249" s="284">
        <v>-3.6132843183459599E-3</v>
      </c>
      <c r="W249" s="284">
        <v>4.7962747380674298E-3</v>
      </c>
      <c r="X249" s="274" t="s">
        <v>210</v>
      </c>
      <c r="Y249" s="278">
        <v>2.2684702092998101</v>
      </c>
      <c r="Z249" s="278">
        <v>1.92336294733949</v>
      </c>
      <c r="AA249" s="278">
        <v>0.81657955670915305</v>
      </c>
      <c r="AB249" s="278">
        <v>0.90285637219923398</v>
      </c>
      <c r="AC249" s="278">
        <v>0</v>
      </c>
      <c r="AD249" s="278">
        <v>0.101963509215551</v>
      </c>
      <c r="AE249" s="278">
        <v>0.52376127383372595</v>
      </c>
      <c r="AF249" s="278">
        <v>0.91505713398570998</v>
      </c>
      <c r="AG249" s="278">
        <v>0.65622668751546598</v>
      </c>
      <c r="AH249" s="278">
        <v>0.43225556043515401</v>
      </c>
      <c r="AI249" s="278">
        <v>0.17429659694965899</v>
      </c>
      <c r="AJ249" s="278">
        <v>2.3286825599108001</v>
      </c>
      <c r="AK249" s="278">
        <v>1.9967421074194001</v>
      </c>
      <c r="AL249" s="278">
        <v>0.87688723993303597</v>
      </c>
      <c r="AM249" s="278">
        <v>0.95757111694635499</v>
      </c>
      <c r="AN249" s="278">
        <v>0</v>
      </c>
      <c r="AO249" s="278">
        <v>0.115197449000496</v>
      </c>
      <c r="AP249" s="278">
        <v>0.53766181582252803</v>
      </c>
      <c r="AQ249" s="278">
        <v>0.91505713398570998</v>
      </c>
      <c r="AR249" s="278">
        <v>0.65922762022816495</v>
      </c>
      <c r="AS249" s="278">
        <v>0.430693698197116</v>
      </c>
      <c r="AT249" s="278">
        <v>0.17513257131453999</v>
      </c>
      <c r="AU249" s="278">
        <v>0.160992106441981</v>
      </c>
      <c r="AV249" s="278">
        <v>2.1454462356015401E-3</v>
      </c>
      <c r="AW249" s="278">
        <v>8.9928533127581503</v>
      </c>
      <c r="AX249" s="278">
        <v>3.19023400503331E-2</v>
      </c>
      <c r="AY249" s="273"/>
      <c r="AZ249" s="273"/>
      <c r="BA249" s="273"/>
      <c r="BB249" s="273"/>
      <c r="BC249" s="273"/>
      <c r="BD249" s="273"/>
      <c r="BE249" s="273"/>
      <c r="BF249" s="273"/>
      <c r="BG249" s="273"/>
      <c r="BH249" s="273"/>
      <c r="BI249" s="273"/>
      <c r="BJ249" s="273"/>
      <c r="BK249" s="273"/>
      <c r="BL249" s="273"/>
      <c r="BM249" s="273"/>
      <c r="BN249" s="273"/>
      <c r="BO249" s="273"/>
      <c r="BP249" s="273"/>
      <c r="BQ249" s="273"/>
      <c r="BR249" s="273"/>
      <c r="BS249" s="273"/>
      <c r="BT249" s="273"/>
      <c r="BU249" s="273"/>
      <c r="BV249" s="273"/>
      <c r="BW249" s="273"/>
      <c r="BX249" s="273"/>
      <c r="BY249" s="273"/>
      <c r="BZ249" s="273"/>
    </row>
    <row r="250" spans="1:78">
      <c r="A250" s="290" t="s">
        <v>529</v>
      </c>
      <c r="B250" s="294">
        <v>3835.1</v>
      </c>
      <c r="C250" s="294">
        <v>5213.32</v>
      </c>
      <c r="D250" s="294">
        <v>913.41</v>
      </c>
      <c r="E250" s="295">
        <v>224.5</v>
      </c>
      <c r="F250" s="294">
        <v>502.41</v>
      </c>
      <c r="G250" s="295">
        <v>126.86</v>
      </c>
      <c r="H250" s="288">
        <v>155.87</v>
      </c>
      <c r="I250" s="275">
        <v>463.53</v>
      </c>
      <c r="J250" s="282">
        <v>292.33999999999997</v>
      </c>
      <c r="K250" s="282">
        <v>320.82</v>
      </c>
      <c r="L250" s="282">
        <v>216.81</v>
      </c>
      <c r="M250" s="284">
        <v>2.20937050263845E-2</v>
      </c>
      <c r="N250" s="284">
        <v>1.99457288359088E-2</v>
      </c>
      <c r="O250" s="284">
        <v>2.09576822480049E-2</v>
      </c>
      <c r="P250" s="284">
        <v>-1.4010277131187099E-2</v>
      </c>
      <c r="Q250" s="284">
        <v>2.0163255360623699E-2</v>
      </c>
      <c r="R250" s="284">
        <v>-2.1896684656900402E-2</v>
      </c>
      <c r="S250" s="284">
        <v>9.9786172487526005E-3</v>
      </c>
      <c r="T250" s="284">
        <v>0</v>
      </c>
      <c r="U250" s="284">
        <v>8.1732593026861994E-3</v>
      </c>
      <c r="V250" s="284">
        <v>1.1667507568113E-2</v>
      </c>
      <c r="W250" s="284">
        <v>4.7733802947447198E-3</v>
      </c>
      <c r="X250" s="274" t="s">
        <v>210</v>
      </c>
      <c r="Y250" s="278">
        <v>2.3408397173109501</v>
      </c>
      <c r="Z250" s="278">
        <v>1.9847227261257201</v>
      </c>
      <c r="AA250" s="278">
        <v>0.84263035540543796</v>
      </c>
      <c r="AB250" s="278">
        <v>0.93165960320174401</v>
      </c>
      <c r="AC250" s="278">
        <v>0</v>
      </c>
      <c r="AD250" s="278">
        <v>0.10521638375927</v>
      </c>
      <c r="AE250" s="278">
        <v>0.54047048409676501</v>
      </c>
      <c r="AF250" s="278">
        <v>0.94424959783960505</v>
      </c>
      <c r="AG250" s="278">
        <v>0.67716185445068899</v>
      </c>
      <c r="AH250" s="278">
        <v>0.44604552431280398</v>
      </c>
      <c r="AI250" s="278">
        <v>0.17985706625516301</v>
      </c>
      <c r="AJ250" s="278">
        <v>2.39255753953926</v>
      </c>
      <c r="AK250" s="278">
        <v>2.02430946743549</v>
      </c>
      <c r="AL250" s="278">
        <v>0.86028993464654901</v>
      </c>
      <c r="AM250" s="278">
        <v>0.91860679396895595</v>
      </c>
      <c r="AN250" s="278">
        <v>0</v>
      </c>
      <c r="AO250" s="278">
        <v>0.102912493783354</v>
      </c>
      <c r="AP250" s="278">
        <v>0.545863632191814</v>
      </c>
      <c r="AQ250" s="278">
        <v>0.94424959783960505</v>
      </c>
      <c r="AR250" s="278">
        <v>0.68269647387700205</v>
      </c>
      <c r="AS250" s="278">
        <v>0.451249763843447</v>
      </c>
      <c r="AT250" s="278">
        <v>0.180715592431096</v>
      </c>
      <c r="AU250" s="278">
        <v>0.16433768961422399</v>
      </c>
      <c r="AV250" s="278">
        <v>2.2094148865871902E-3</v>
      </c>
      <c r="AW250" s="278">
        <v>9.1034512895565705</v>
      </c>
      <c r="AX250" s="278">
        <v>1.2298429981229901E-2</v>
      </c>
      <c r="AY250" s="273"/>
      <c r="AZ250" s="273"/>
      <c r="BA250" s="273"/>
      <c r="BB250" s="273"/>
      <c r="BC250" s="273"/>
      <c r="BD250" s="273"/>
      <c r="BE250" s="273"/>
      <c r="BF250" s="273"/>
      <c r="BG250" s="273"/>
      <c r="BH250" s="273"/>
      <c r="BI250" s="273"/>
      <c r="BJ250" s="273"/>
      <c r="BK250" s="273"/>
      <c r="BL250" s="273"/>
      <c r="BM250" s="273"/>
      <c r="BN250" s="273"/>
      <c r="BO250" s="273"/>
      <c r="BP250" s="273"/>
      <c r="BQ250" s="273"/>
      <c r="BR250" s="273"/>
      <c r="BS250" s="273"/>
      <c r="BT250" s="273"/>
      <c r="BU250" s="273"/>
      <c r="BV250" s="273"/>
      <c r="BW250" s="273"/>
      <c r="BX250" s="273"/>
      <c r="BY250" s="273"/>
      <c r="BZ250" s="273"/>
    </row>
    <row r="251" spans="1:78">
      <c r="A251" s="290" t="s">
        <v>530</v>
      </c>
      <c r="B251" s="294">
        <v>4052.03</v>
      </c>
      <c r="C251" s="294">
        <v>5262.65</v>
      </c>
      <c r="D251" s="294">
        <v>982.24</v>
      </c>
      <c r="E251" s="295">
        <v>222.61</v>
      </c>
      <c r="F251" s="294">
        <v>505.1</v>
      </c>
      <c r="G251" s="295">
        <v>139.22</v>
      </c>
      <c r="H251" s="288">
        <v>158.68</v>
      </c>
      <c r="I251" s="275">
        <v>540.16</v>
      </c>
      <c r="J251" s="282">
        <v>290.54000000000002</v>
      </c>
      <c r="K251" s="282">
        <v>319.81</v>
      </c>
      <c r="L251" s="282">
        <v>217.8</v>
      </c>
      <c r="M251" s="284">
        <v>5.6564365987849197E-2</v>
      </c>
      <c r="N251" s="284">
        <v>9.4623004150906596E-3</v>
      </c>
      <c r="O251" s="284">
        <v>7.5354988449874802E-2</v>
      </c>
      <c r="P251" s="284">
        <v>-8.4187082405344799E-3</v>
      </c>
      <c r="Q251" s="284">
        <v>5.3541927907485602E-3</v>
      </c>
      <c r="R251" s="284">
        <v>9.7430238057701499E-2</v>
      </c>
      <c r="S251" s="284">
        <v>1.8027843715917102E-2</v>
      </c>
      <c r="T251" s="284">
        <v>0.165318318123962</v>
      </c>
      <c r="U251" s="284">
        <v>-6.1572142026405903E-3</v>
      </c>
      <c r="V251" s="284">
        <v>-3.1481827816221002E-3</v>
      </c>
      <c r="W251" s="284">
        <v>4.5662100456620404E-3</v>
      </c>
      <c r="X251" s="274" t="s">
        <v>210</v>
      </c>
      <c r="Y251" s="278">
        <v>2.3696283706715802</v>
      </c>
      <c r="Z251" s="278">
        <v>2.00913169960514</v>
      </c>
      <c r="AA251" s="278">
        <v>0.85299338583145101</v>
      </c>
      <c r="AB251" s="278">
        <v>0.94311755359806104</v>
      </c>
      <c r="AC251" s="278">
        <v>0</v>
      </c>
      <c r="AD251" s="278">
        <v>0.106510380087812</v>
      </c>
      <c r="AE251" s="278">
        <v>0.54711742250234996</v>
      </c>
      <c r="AF251" s="278">
        <v>0.95586238540344004</v>
      </c>
      <c r="AG251" s="278">
        <v>0.68548988210360995</v>
      </c>
      <c r="AH251" s="278">
        <v>0.45153118396200598</v>
      </c>
      <c r="AI251" s="278">
        <v>0.18206902579113099</v>
      </c>
      <c r="AJ251" s="278">
        <v>2.5036648970854301</v>
      </c>
      <c r="AK251" s="278">
        <v>2.02814270732028</v>
      </c>
      <c r="AL251" s="278">
        <v>0.91727069256859906</v>
      </c>
      <c r="AM251" s="278">
        <v>0.93517772207779204</v>
      </c>
      <c r="AN251" s="278">
        <v>0</v>
      </c>
      <c r="AO251" s="278">
        <v>0.116887711775384</v>
      </c>
      <c r="AP251" s="278">
        <v>0.55698076988947798</v>
      </c>
      <c r="AQ251" s="278">
        <v>1.1138839473163</v>
      </c>
      <c r="AR251" s="278">
        <v>0.68126917406575505</v>
      </c>
      <c r="AS251" s="278">
        <v>0.45010968126329098</v>
      </c>
      <c r="AT251" s="278">
        <v>0.18290039120570301</v>
      </c>
      <c r="AU251" s="278">
        <v>9.0806971026273997E-2</v>
      </c>
      <c r="AV251" s="278">
        <v>2.047707685477E-3</v>
      </c>
      <c r="AW251" s="278">
        <v>9.4862876945680092</v>
      </c>
      <c r="AX251" s="278">
        <v>4.2053985113385199E-2</v>
      </c>
      <c r="AY251" s="273"/>
      <c r="AZ251" s="273"/>
      <c r="BA251" s="273"/>
      <c r="BB251" s="273"/>
      <c r="BC251" s="273"/>
      <c r="BD251" s="273"/>
      <c r="BE251" s="273"/>
      <c r="BF251" s="273"/>
      <c r="BG251" s="273"/>
      <c r="BH251" s="273"/>
      <c r="BI251" s="273"/>
      <c r="BJ251" s="273"/>
      <c r="BK251" s="273"/>
      <c r="BL251" s="273"/>
      <c r="BM251" s="273"/>
      <c r="BN251" s="273"/>
      <c r="BO251" s="273"/>
      <c r="BP251" s="273"/>
      <c r="BQ251" s="273"/>
      <c r="BR251" s="273"/>
      <c r="BS251" s="273"/>
      <c r="BT251" s="273"/>
      <c r="BU251" s="273"/>
      <c r="BV251" s="273"/>
      <c r="BW251" s="273"/>
      <c r="BX251" s="273"/>
      <c r="BY251" s="273"/>
      <c r="BZ251" s="273"/>
    </row>
    <row r="252" spans="1:78">
      <c r="A252" s="290" t="s">
        <v>531</v>
      </c>
      <c r="B252" s="294">
        <v>3884.15</v>
      </c>
      <c r="C252" s="294">
        <v>5249.44</v>
      </c>
      <c r="D252" s="294">
        <v>938.34</v>
      </c>
      <c r="E252" s="295">
        <v>220.22</v>
      </c>
      <c r="F252" s="294">
        <v>495.19</v>
      </c>
      <c r="G252" s="295">
        <v>135.1</v>
      </c>
      <c r="H252" s="288">
        <v>161.41999999999999</v>
      </c>
      <c r="I252" s="275">
        <v>540.16</v>
      </c>
      <c r="J252" s="282">
        <v>291.06</v>
      </c>
      <c r="K252" s="282">
        <v>318.17</v>
      </c>
      <c r="L252" s="282">
        <v>218.84</v>
      </c>
      <c r="M252" s="284">
        <v>-4.1431085159784102E-2</v>
      </c>
      <c r="N252" s="284">
        <v>-2.5101422287250302E-3</v>
      </c>
      <c r="O252" s="284">
        <v>-4.4693761198892297E-2</v>
      </c>
      <c r="P252" s="284">
        <v>-1.07362652171961E-2</v>
      </c>
      <c r="Q252" s="284">
        <v>-1.9619877252029402E-2</v>
      </c>
      <c r="R252" s="284">
        <v>-2.9593449217066501E-2</v>
      </c>
      <c r="S252" s="284">
        <v>1.7267456516258901E-2</v>
      </c>
      <c r="T252" s="284">
        <v>0</v>
      </c>
      <c r="U252" s="284">
        <v>1.7897707716665299E-3</v>
      </c>
      <c r="V252" s="284">
        <v>-5.1280447765860203E-3</v>
      </c>
      <c r="W252" s="284">
        <v>4.7750229568410702E-3</v>
      </c>
      <c r="X252" s="274" t="s">
        <v>210</v>
      </c>
      <c r="Y252" s="278">
        <v>2.4692806868960502</v>
      </c>
      <c r="Z252" s="278">
        <v>2.0936236941911601</v>
      </c>
      <c r="AA252" s="278">
        <v>0.88886515698102297</v>
      </c>
      <c r="AB252" s="278">
        <v>0.98277940515724604</v>
      </c>
      <c r="AC252" s="278">
        <v>0</v>
      </c>
      <c r="AD252" s="278">
        <v>0.110989566026446</v>
      </c>
      <c r="AE252" s="278">
        <v>0.57012589044353801</v>
      </c>
      <c r="AF252" s="278">
        <v>0.99606020792964101</v>
      </c>
      <c r="AG252" s="278">
        <v>0.71431746340097102</v>
      </c>
      <c r="AH252" s="278">
        <v>0.47051986965057302</v>
      </c>
      <c r="AI252" s="278">
        <v>0.18972575389136001</v>
      </c>
      <c r="AJ252" s="278">
        <v>2.3669757084738499</v>
      </c>
      <c r="AK252" s="278">
        <v>2.0883684009453098</v>
      </c>
      <c r="AL252" s="278">
        <v>0.84913842991689703</v>
      </c>
      <c r="AM252" s="278">
        <v>0.97222802481348003</v>
      </c>
      <c r="AN252" s="278">
        <v>0</v>
      </c>
      <c r="AO252" s="278">
        <v>0.10770500194061799</v>
      </c>
      <c r="AP252" s="278">
        <v>0.57997051446556502</v>
      </c>
      <c r="AQ252" s="278">
        <v>0.99606020792964101</v>
      </c>
      <c r="AR252" s="278">
        <v>0.715595927918657</v>
      </c>
      <c r="AS252" s="278">
        <v>0.46810702269073201</v>
      </c>
      <c r="AT252" s="278">
        <v>0.190631698721695</v>
      </c>
      <c r="AU252" s="278">
        <v>0.37302326182509699</v>
      </c>
      <c r="AV252" s="278">
        <v>2.82981569347635E-3</v>
      </c>
      <c r="AW252" s="278">
        <v>9.3347809378164506</v>
      </c>
      <c r="AX252" s="278">
        <v>-1.5971132399697101E-2</v>
      </c>
      <c r="AY252" s="273"/>
      <c r="AZ252" s="273"/>
      <c r="BA252" s="273"/>
      <c r="BB252" s="273"/>
      <c r="BC252" s="273"/>
      <c r="BD252" s="273"/>
      <c r="BE252" s="273"/>
      <c r="BF252" s="273"/>
      <c r="BG252" s="273"/>
      <c r="BH252" s="273"/>
      <c r="BI252" s="273"/>
      <c r="BJ252" s="273"/>
      <c r="BK252" s="273"/>
      <c r="BL252" s="273"/>
      <c r="BM252" s="273"/>
      <c r="BN252" s="273"/>
      <c r="BO252" s="273"/>
      <c r="BP252" s="273"/>
      <c r="BQ252" s="273"/>
      <c r="BR252" s="273"/>
      <c r="BS252" s="273"/>
      <c r="BT252" s="273"/>
      <c r="BU252" s="273"/>
      <c r="BV252" s="273"/>
      <c r="BW252" s="273"/>
      <c r="BX252" s="273"/>
      <c r="BY252" s="273"/>
      <c r="BZ252" s="273"/>
    </row>
    <row r="253" spans="1:78">
      <c r="A253" s="290" t="s">
        <v>532</v>
      </c>
      <c r="B253" s="294">
        <v>4067.5</v>
      </c>
      <c r="C253" s="294">
        <v>5478.54</v>
      </c>
      <c r="D253" s="294">
        <v>1025.6400000000001</v>
      </c>
      <c r="E253" s="295">
        <v>229.66</v>
      </c>
      <c r="F253" s="294">
        <v>511.85</v>
      </c>
      <c r="G253" s="295">
        <v>130.72</v>
      </c>
      <c r="H253" s="288">
        <v>162.65</v>
      </c>
      <c r="I253" s="275">
        <v>540.16</v>
      </c>
      <c r="J253" s="282">
        <v>293.24</v>
      </c>
      <c r="K253" s="282">
        <v>320.07</v>
      </c>
      <c r="L253" s="282">
        <v>219.85</v>
      </c>
      <c r="M253" s="284">
        <v>4.7204665113345298E-2</v>
      </c>
      <c r="N253" s="284">
        <v>4.36427504648116E-2</v>
      </c>
      <c r="O253" s="284">
        <v>9.3036639171302699E-2</v>
      </c>
      <c r="P253" s="284">
        <v>4.2866224684406498E-2</v>
      </c>
      <c r="Q253" s="284">
        <v>3.3643651931581899E-2</v>
      </c>
      <c r="R253" s="284">
        <v>-3.2420429311621E-2</v>
      </c>
      <c r="S253" s="284">
        <v>7.6198736216084298E-3</v>
      </c>
      <c r="T253" s="284">
        <v>0</v>
      </c>
      <c r="U253" s="284">
        <v>7.4898646327217202E-3</v>
      </c>
      <c r="V253" s="284">
        <v>5.97165037558534E-3</v>
      </c>
      <c r="W253" s="284">
        <v>4.61524401389135E-3</v>
      </c>
      <c r="X253" s="274" t="s">
        <v>210</v>
      </c>
      <c r="Y253" s="278">
        <v>2.4298434781136198</v>
      </c>
      <c r="Z253" s="278">
        <v>2.0601861529760899</v>
      </c>
      <c r="AA253" s="278">
        <v>0.87466897387340103</v>
      </c>
      <c r="AB253" s="278">
        <v>0.96708330515778396</v>
      </c>
      <c r="AC253" s="278">
        <v>0</v>
      </c>
      <c r="AD253" s="278">
        <v>0.10921693697245199</v>
      </c>
      <c r="AE253" s="278">
        <v>0.56102033436276899</v>
      </c>
      <c r="AF253" s="278">
        <v>0.98015199847072698</v>
      </c>
      <c r="AG253" s="278">
        <v>0.70290900461757899</v>
      </c>
      <c r="AH253" s="278">
        <v>0.46300513451569603</v>
      </c>
      <c r="AI253" s="278">
        <v>0.18669561875632901</v>
      </c>
      <c r="AJ253" s="278">
        <v>2.5445434257758199</v>
      </c>
      <c r="AK253" s="278">
        <v>2.1500983431614902</v>
      </c>
      <c r="AL253" s="278">
        <v>0.95604523558999499</v>
      </c>
      <c r="AM253" s="278">
        <v>1.00853851540522</v>
      </c>
      <c r="AN253" s="278">
        <v>0</v>
      </c>
      <c r="AO253" s="278">
        <v>0.10567607698770499</v>
      </c>
      <c r="AP253" s="278">
        <v>0.56529523840976503</v>
      </c>
      <c r="AQ253" s="278">
        <v>0.98015199847072698</v>
      </c>
      <c r="AR253" s="278">
        <v>0.70817369791128604</v>
      </c>
      <c r="AS253" s="278">
        <v>0.46577003930112398</v>
      </c>
      <c r="AT253" s="278">
        <v>0.18755726459321401</v>
      </c>
      <c r="AU253" s="278">
        <v>0.17982049725621599</v>
      </c>
      <c r="AV253" s="278">
        <v>2.31650743070383E-3</v>
      </c>
      <c r="AW253" s="278">
        <v>9.6718498356063396</v>
      </c>
      <c r="AX253" s="278">
        <v>3.6108924251706503E-2</v>
      </c>
      <c r="AY253" s="273"/>
      <c r="AZ253" s="273"/>
      <c r="BA253" s="273"/>
      <c r="BB253" s="273"/>
      <c r="BC253" s="273"/>
      <c r="BD253" s="273"/>
      <c r="BE253" s="273"/>
      <c r="BF253" s="273"/>
      <c r="BG253" s="273"/>
      <c r="BH253" s="273"/>
      <c r="BI253" s="273"/>
      <c r="BJ253" s="273"/>
      <c r="BK253" s="273"/>
      <c r="BL253" s="273"/>
      <c r="BM253" s="273"/>
      <c r="BN253" s="273"/>
      <c r="BO253" s="273"/>
      <c r="BP253" s="273"/>
      <c r="BQ253" s="273"/>
      <c r="BR253" s="273"/>
      <c r="BS253" s="273"/>
      <c r="BT253" s="273"/>
      <c r="BU253" s="273"/>
      <c r="BV253" s="273"/>
      <c r="BW253" s="273"/>
      <c r="BX253" s="273"/>
      <c r="BY253" s="273"/>
      <c r="BZ253" s="273"/>
    </row>
    <row r="254" spans="1:78">
      <c r="A254" s="290" t="s">
        <v>533</v>
      </c>
      <c r="B254" s="294">
        <v>4200.22</v>
      </c>
      <c r="C254" s="294">
        <v>5651.71</v>
      </c>
      <c r="D254" s="294">
        <v>1096.17</v>
      </c>
      <c r="E254" s="295">
        <v>234.5</v>
      </c>
      <c r="F254" s="294">
        <v>539.13</v>
      </c>
      <c r="G254" s="295">
        <v>128.56</v>
      </c>
      <c r="H254" s="288">
        <v>160.34</v>
      </c>
      <c r="I254" s="275">
        <v>569.76</v>
      </c>
      <c r="J254" s="282">
        <v>295.95</v>
      </c>
      <c r="K254" s="282">
        <v>323.12</v>
      </c>
      <c r="L254" s="282">
        <v>220.89</v>
      </c>
      <c r="M254" s="284">
        <v>3.2629379225568501E-2</v>
      </c>
      <c r="N254" s="284">
        <v>3.1608786282476799E-2</v>
      </c>
      <c r="O254" s="284">
        <v>6.8766818766818699E-2</v>
      </c>
      <c r="P254" s="284">
        <v>2.1074632064791401E-2</v>
      </c>
      <c r="Q254" s="284">
        <v>5.32968643157175E-2</v>
      </c>
      <c r="R254" s="284">
        <v>-1.6523867809057499E-2</v>
      </c>
      <c r="S254" s="284">
        <v>-1.42022748232401E-2</v>
      </c>
      <c r="T254" s="284">
        <v>5.4798578199052102E-2</v>
      </c>
      <c r="U254" s="284">
        <v>9.2415768653662002E-3</v>
      </c>
      <c r="V254" s="284">
        <v>9.5291654950480104E-3</v>
      </c>
      <c r="W254" s="284">
        <v>4.7304980668636497E-3</v>
      </c>
      <c r="X254" s="274" t="s">
        <v>210</v>
      </c>
      <c r="Y254" s="278">
        <v>2.51758251220833</v>
      </c>
      <c r="Z254" s="278">
        <v>2.1345772587183198</v>
      </c>
      <c r="AA254" s="278">
        <v>0.90625232959631397</v>
      </c>
      <c r="AB254" s="278">
        <v>1.0020036429688199</v>
      </c>
      <c r="AC254" s="278">
        <v>0</v>
      </c>
      <c r="AD254" s="278">
        <v>0.113160643076594</v>
      </c>
      <c r="AE254" s="278">
        <v>0.58127817511994095</v>
      </c>
      <c r="AF254" s="278">
        <v>1.0155442327386699</v>
      </c>
      <c r="AG254" s="278">
        <v>0.72829029262115696</v>
      </c>
      <c r="AH254" s="278">
        <v>0.47972375184607402</v>
      </c>
      <c r="AI254" s="278">
        <v>0.193436996712127</v>
      </c>
      <c r="AJ254" s="278">
        <v>2.5997296667308398</v>
      </c>
      <c r="AK254" s="278">
        <v>2.2020486550925802</v>
      </c>
      <c r="AL254" s="278">
        <v>0.96857241930267102</v>
      </c>
      <c r="AM254" s="278">
        <v>1.0231205010719699</v>
      </c>
      <c r="AN254" s="278">
        <v>0</v>
      </c>
      <c r="AO254" s="278">
        <v>0.111290791569209</v>
      </c>
      <c r="AP254" s="278">
        <v>0.57302270272813605</v>
      </c>
      <c r="AQ254" s="278">
        <v>1.0711946127909899</v>
      </c>
      <c r="AR254" s="278">
        <v>0.73502084334071605</v>
      </c>
      <c r="AS254" s="278">
        <v>0.48429511886932097</v>
      </c>
      <c r="AT254" s="278">
        <v>0.19435205005113301</v>
      </c>
      <c r="AU254" s="278">
        <v>0.19761955288147601</v>
      </c>
      <c r="AV254" s="278">
        <v>2.4284188493249601E-3</v>
      </c>
      <c r="AW254" s="278">
        <v>9.9626473615475604</v>
      </c>
      <c r="AX254" s="278">
        <v>3.00663813938329E-2</v>
      </c>
      <c r="AY254" s="273"/>
      <c r="AZ254" s="273"/>
      <c r="BA254" s="273"/>
      <c r="BB254" s="273"/>
      <c r="BC254" s="273"/>
      <c r="BD254" s="273"/>
      <c r="BE254" s="273"/>
      <c r="BF254" s="273"/>
      <c r="BG254" s="273"/>
      <c r="BH254" s="273"/>
      <c r="BI254" s="273"/>
      <c r="BJ254" s="273"/>
      <c r="BK254" s="273"/>
      <c r="BL254" s="273"/>
      <c r="BM254" s="273"/>
      <c r="BN254" s="273"/>
      <c r="BO254" s="273"/>
      <c r="BP254" s="273"/>
      <c r="BQ254" s="273"/>
      <c r="BR254" s="273"/>
      <c r="BS254" s="273"/>
      <c r="BT254" s="273"/>
      <c r="BU254" s="273"/>
      <c r="BV254" s="273"/>
      <c r="BW254" s="273"/>
      <c r="BX254" s="273"/>
      <c r="BY254" s="273"/>
      <c r="BZ254" s="273"/>
    </row>
    <row r="255" spans="1:78">
      <c r="A255" s="290" t="s">
        <v>534</v>
      </c>
      <c r="B255" s="294">
        <v>4363.0600000000004</v>
      </c>
      <c r="C255" s="294">
        <v>5726.41</v>
      </c>
      <c r="D255" s="294">
        <v>1182.3699999999999</v>
      </c>
      <c r="E255" s="295">
        <v>242.14</v>
      </c>
      <c r="F255" s="294">
        <v>533.41999999999996</v>
      </c>
      <c r="G255" s="295">
        <v>129.08000000000001</v>
      </c>
      <c r="H255" s="288">
        <v>159.84</v>
      </c>
      <c r="I255" s="275">
        <v>569.76</v>
      </c>
      <c r="J255" s="282">
        <v>296.44</v>
      </c>
      <c r="K255" s="282">
        <v>323.22000000000003</v>
      </c>
      <c r="L255" s="282">
        <v>221.95</v>
      </c>
      <c r="M255" s="284">
        <v>3.8769397793448901E-2</v>
      </c>
      <c r="N255" s="284">
        <v>1.3217238676436E-2</v>
      </c>
      <c r="O255" s="284">
        <v>7.8637437623726006E-2</v>
      </c>
      <c r="P255" s="284">
        <v>3.25799573560768E-2</v>
      </c>
      <c r="Q255" s="284">
        <v>-1.0591137573498201E-2</v>
      </c>
      <c r="R255" s="284">
        <v>4.04480398257623E-3</v>
      </c>
      <c r="S255" s="284">
        <v>-3.1183734564050902E-3</v>
      </c>
      <c r="T255" s="284">
        <v>0</v>
      </c>
      <c r="U255" s="284">
        <v>1.65568508193958E-3</v>
      </c>
      <c r="V255" s="284">
        <v>3.09482545184592E-4</v>
      </c>
      <c r="W255" s="284">
        <v>4.7987686178641003E-3</v>
      </c>
      <c r="X255" s="274" t="s">
        <v>210</v>
      </c>
      <c r="Y255" s="278">
        <v>2.5932771082108301</v>
      </c>
      <c r="Z255" s="278">
        <v>2.1987562726935499</v>
      </c>
      <c r="AA255" s="278">
        <v>0.93350005777700595</v>
      </c>
      <c r="AB255" s="278">
        <v>1.0321302666563299</v>
      </c>
      <c r="AC255" s="278">
        <v>0</v>
      </c>
      <c r="AD255" s="278">
        <v>0.116562974130106</v>
      </c>
      <c r="AE255" s="278">
        <v>0.59875510642900798</v>
      </c>
      <c r="AF255" s="278">
        <v>1.0460779729624901</v>
      </c>
      <c r="AG255" s="278">
        <v>0.75018734632453099</v>
      </c>
      <c r="AH255" s="278">
        <v>0.49414730913275901</v>
      </c>
      <c r="AI255" s="278">
        <v>0.19925294723095099</v>
      </c>
      <c r="AJ255" s="278">
        <v>2.6938169000076999</v>
      </c>
      <c r="AK255" s="278">
        <v>2.22781775914105</v>
      </c>
      <c r="AL255" s="278">
        <v>1.00690811034219</v>
      </c>
      <c r="AM255" s="278">
        <v>1.0657570267299099</v>
      </c>
      <c r="AN255" s="278">
        <v>0</v>
      </c>
      <c r="AO255" s="278">
        <v>0.117034448512089</v>
      </c>
      <c r="AP255" s="278">
        <v>0.596887964398233</v>
      </c>
      <c r="AQ255" s="278">
        <v>1.0460779729624901</v>
      </c>
      <c r="AR255" s="278">
        <v>0.75142942032250104</v>
      </c>
      <c r="AS255" s="278">
        <v>0.49430023909968501</v>
      </c>
      <c r="AT255" s="278">
        <v>0.20020911602114</v>
      </c>
      <c r="AU255" s="278">
        <v>0.139867884546406</v>
      </c>
      <c r="AV255" s="278">
        <v>2.3421991836755302E-3</v>
      </c>
      <c r="AW255" s="278">
        <v>10.200238957537</v>
      </c>
      <c r="AX255" s="278">
        <v>2.38482390640915E-2</v>
      </c>
      <c r="AY255" s="273"/>
      <c r="AZ255" s="273"/>
      <c r="BA255" s="273"/>
      <c r="BB255" s="273"/>
      <c r="BC255" s="273"/>
      <c r="BD255" s="273"/>
      <c r="BE255" s="273"/>
      <c r="BF255" s="273"/>
      <c r="BG255" s="273"/>
      <c r="BH255" s="273"/>
      <c r="BI255" s="273"/>
      <c r="BJ255" s="273"/>
      <c r="BK255" s="273"/>
      <c r="BL255" s="273"/>
      <c r="BM255" s="273"/>
      <c r="BN255" s="273"/>
      <c r="BO255" s="273"/>
      <c r="BP255" s="273"/>
      <c r="BQ255" s="273"/>
      <c r="BR255" s="273"/>
      <c r="BS255" s="273"/>
      <c r="BT255" s="273"/>
      <c r="BU255" s="273"/>
      <c r="BV255" s="273"/>
      <c r="BW255" s="273"/>
      <c r="BX255" s="273"/>
      <c r="BY255" s="273"/>
      <c r="BZ255" s="273"/>
    </row>
    <row r="256" spans="1:78">
      <c r="A256" s="290" t="s">
        <v>535</v>
      </c>
      <c r="B256" s="294">
        <v>4383.83</v>
      </c>
      <c r="C256" s="294">
        <v>5825.02</v>
      </c>
      <c r="D256" s="294">
        <v>1202.8599999999999</v>
      </c>
      <c r="E256" s="295">
        <v>252.54</v>
      </c>
      <c r="F256" s="294">
        <v>549.11</v>
      </c>
      <c r="G256" s="295">
        <v>127.83</v>
      </c>
      <c r="H256" s="288">
        <v>160.47</v>
      </c>
      <c r="I256" s="275">
        <v>569.76</v>
      </c>
      <c r="J256" s="282">
        <v>298.13</v>
      </c>
      <c r="K256" s="282">
        <v>324.41000000000003</v>
      </c>
      <c r="L256" s="282">
        <v>222.9</v>
      </c>
      <c r="M256" s="284">
        <v>4.7604204388662598E-3</v>
      </c>
      <c r="N256" s="284">
        <v>1.7220213013039699E-2</v>
      </c>
      <c r="O256" s="284">
        <v>1.73296007172037E-2</v>
      </c>
      <c r="P256" s="284">
        <v>4.2950359296274998E-2</v>
      </c>
      <c r="Q256" s="284">
        <v>2.9413970229837699E-2</v>
      </c>
      <c r="R256" s="284">
        <v>-9.6839169507283406E-3</v>
      </c>
      <c r="S256" s="284">
        <v>3.94144144144137E-3</v>
      </c>
      <c r="T256" s="284">
        <v>0</v>
      </c>
      <c r="U256" s="284">
        <v>5.7009850222642404E-3</v>
      </c>
      <c r="V256" s="284">
        <v>3.6817028649216402E-3</v>
      </c>
      <c r="W256" s="284">
        <v>4.2802432980402197E-3</v>
      </c>
      <c r="X256" s="274" t="s">
        <v>210</v>
      </c>
      <c r="Y256" s="278">
        <v>2.65512220064688</v>
      </c>
      <c r="Z256" s="278">
        <v>2.25119273792841</v>
      </c>
      <c r="AA256" s="278">
        <v>0.95576239032121602</v>
      </c>
      <c r="AB256" s="278">
        <v>1.0567447560008301</v>
      </c>
      <c r="AC256" s="278">
        <v>0</v>
      </c>
      <c r="AD256" s="278">
        <v>0.11934279580318299</v>
      </c>
      <c r="AE256" s="278">
        <v>0.61303436134797296</v>
      </c>
      <c r="AF256" s="278">
        <v>1.0710250905413801</v>
      </c>
      <c r="AG256" s="278">
        <v>0.76807799350253503</v>
      </c>
      <c r="AH256" s="278">
        <v>0.50593185229383497</v>
      </c>
      <c r="AI256" s="278">
        <v>0.20400477915074</v>
      </c>
      <c r="AJ256" s="278">
        <v>2.6677616986385302</v>
      </c>
      <c r="AK256" s="278">
        <v>2.2899587564089501</v>
      </c>
      <c r="AL256" s="278">
        <v>0.97232537092600202</v>
      </c>
      <c r="AM256" s="278">
        <v>1.10213232295552</v>
      </c>
      <c r="AN256" s="278">
        <v>0</v>
      </c>
      <c r="AO256" s="278">
        <v>0.11818709007995699</v>
      </c>
      <c r="AP256" s="278">
        <v>0.61545060038481703</v>
      </c>
      <c r="AQ256" s="278">
        <v>1.0710250905413801</v>
      </c>
      <c r="AR256" s="278">
        <v>0.77245679463942396</v>
      </c>
      <c r="AS256" s="278">
        <v>0.50779454304388005</v>
      </c>
      <c r="AT256" s="278">
        <v>0.20487796923946799</v>
      </c>
      <c r="AU256" s="278">
        <v>0.197705380221744</v>
      </c>
      <c r="AV256" s="278">
        <v>2.53431124206176E-3</v>
      </c>
      <c r="AW256" s="278">
        <v>10.321970236857901</v>
      </c>
      <c r="AX256" s="278">
        <v>1.1934159565055299E-2</v>
      </c>
      <c r="AY256" s="273"/>
      <c r="AZ256" s="273"/>
      <c r="BA256" s="273"/>
      <c r="BB256" s="273"/>
      <c r="BC256" s="273"/>
      <c r="BD256" s="273"/>
      <c r="BE256" s="273"/>
      <c r="BF256" s="273"/>
      <c r="BG256" s="273"/>
      <c r="BH256" s="273"/>
      <c r="BI256" s="273"/>
      <c r="BJ256" s="273"/>
      <c r="BK256" s="273"/>
      <c r="BL256" s="273"/>
      <c r="BM256" s="273"/>
      <c r="BN256" s="273"/>
      <c r="BO256" s="273"/>
      <c r="BP256" s="273"/>
      <c r="BQ256" s="273"/>
      <c r="BR256" s="273"/>
      <c r="BS256" s="273"/>
      <c r="BT256" s="273"/>
      <c r="BU256" s="273"/>
      <c r="BV256" s="273"/>
      <c r="BW256" s="273"/>
      <c r="BX256" s="273"/>
      <c r="BY256" s="273"/>
      <c r="BZ256" s="273"/>
    </row>
    <row r="257" spans="1:78">
      <c r="A257" s="290" t="s">
        <v>536</v>
      </c>
      <c r="B257" s="294">
        <v>4590.1899999999996</v>
      </c>
      <c r="C257" s="294">
        <v>6204.63</v>
      </c>
      <c r="D257" s="294">
        <v>1264.3599999999999</v>
      </c>
      <c r="E257" s="295">
        <v>271.52</v>
      </c>
      <c r="F257" s="294">
        <v>547.80999999999995</v>
      </c>
      <c r="G257" s="295">
        <v>130.41</v>
      </c>
      <c r="H257" s="288">
        <v>159.68</v>
      </c>
      <c r="I257" s="275">
        <v>633.34</v>
      </c>
      <c r="J257" s="282">
        <v>298.47000000000003</v>
      </c>
      <c r="K257" s="282">
        <v>321.62</v>
      </c>
      <c r="L257" s="282">
        <v>223.96</v>
      </c>
      <c r="M257" s="284">
        <v>4.7072993250194303E-2</v>
      </c>
      <c r="N257" s="284">
        <v>6.5168874956652398E-2</v>
      </c>
      <c r="O257" s="284">
        <v>5.1128144588730197E-2</v>
      </c>
      <c r="P257" s="284">
        <v>7.5156410865605303E-2</v>
      </c>
      <c r="Q257" s="284">
        <v>-2.3674673562675799E-3</v>
      </c>
      <c r="R257" s="284">
        <v>2.01830556207463E-2</v>
      </c>
      <c r="S257" s="284">
        <v>-4.9230385741882996E-3</v>
      </c>
      <c r="T257" s="284">
        <v>0.111590845268183</v>
      </c>
      <c r="U257" s="284">
        <v>1.14044208902175E-3</v>
      </c>
      <c r="V257" s="284">
        <v>-8.60022810640859E-3</v>
      </c>
      <c r="W257" s="284">
        <v>4.7554957379991603E-3</v>
      </c>
      <c r="X257" s="274" t="s">
        <v>210</v>
      </c>
      <c r="Y257" s="278">
        <v>2.6868088526541198</v>
      </c>
      <c r="Z257" s="278">
        <v>2.27805883127454</v>
      </c>
      <c r="AA257" s="278">
        <v>0.96716861119358799</v>
      </c>
      <c r="AB257" s="278">
        <v>1.06935611653848</v>
      </c>
      <c r="AC257" s="278">
        <v>0</v>
      </c>
      <c r="AD257" s="278">
        <v>0.120767051771238</v>
      </c>
      <c r="AE257" s="278">
        <v>0.62035041123516099</v>
      </c>
      <c r="AF257" s="278">
        <v>1.08380687487008</v>
      </c>
      <c r="AG257" s="278">
        <v>0.77724435883540199</v>
      </c>
      <c r="AH257" s="278">
        <v>0.51196972374815297</v>
      </c>
      <c r="AI257" s="278">
        <v>0.20643940473715899</v>
      </c>
      <c r="AJ257" s="278">
        <v>2.8132849876396699</v>
      </c>
      <c r="AK257" s="278">
        <v>2.4265173623937701</v>
      </c>
      <c r="AL257" s="278">
        <v>1.01661814778837</v>
      </c>
      <c r="AM257" s="278">
        <v>1.1497250841947</v>
      </c>
      <c r="AN257" s="278">
        <v>0</v>
      </c>
      <c r="AO257" s="278">
        <v>0.12320449989429</v>
      </c>
      <c r="AP257" s="278">
        <v>0.61729640223113702</v>
      </c>
      <c r="AQ257" s="278">
        <v>1.2047498001443</v>
      </c>
      <c r="AR257" s="278">
        <v>0.77813076101567302</v>
      </c>
      <c r="AS257" s="278">
        <v>0.50756666734034395</v>
      </c>
      <c r="AT257" s="278">
        <v>0.20742112644654101</v>
      </c>
      <c r="AU257" s="278">
        <v>9.9665782567718797E-2</v>
      </c>
      <c r="AV257" s="278">
        <v>2.31355850379088E-3</v>
      </c>
      <c r="AW257" s="278">
        <v>10.8445148390888</v>
      </c>
      <c r="AX257" s="278">
        <v>5.0624501935198102E-2</v>
      </c>
      <c r="AY257" s="273"/>
      <c r="AZ257" s="273"/>
      <c r="BA257" s="273"/>
      <c r="BB257" s="273"/>
      <c r="BC257" s="273"/>
      <c r="BD257" s="273"/>
      <c r="BE257" s="273"/>
      <c r="BF257" s="273"/>
      <c r="BG257" s="273"/>
      <c r="BH257" s="273"/>
      <c r="BI257" s="273"/>
      <c r="BJ257" s="273"/>
      <c r="BK257" s="273"/>
      <c r="BL257" s="273"/>
      <c r="BM257" s="273"/>
      <c r="BN257" s="273"/>
      <c r="BO257" s="273"/>
      <c r="BP257" s="273"/>
      <c r="BQ257" s="273"/>
      <c r="BR257" s="273"/>
      <c r="BS257" s="273"/>
      <c r="BT257" s="273"/>
      <c r="BU257" s="273"/>
      <c r="BV257" s="273"/>
      <c r="BW257" s="273"/>
      <c r="BX257" s="273"/>
      <c r="BY257" s="273"/>
      <c r="BZ257" s="273"/>
    </row>
    <row r="258" spans="1:78">
      <c r="A258" s="290" t="s">
        <v>537</v>
      </c>
      <c r="B258" s="294">
        <v>4709.8100000000004</v>
      </c>
      <c r="C258" s="294">
        <v>6011.07</v>
      </c>
      <c r="D258" s="294">
        <v>1273.01</v>
      </c>
      <c r="E258" s="295">
        <v>251.59</v>
      </c>
      <c r="F258" s="294">
        <v>548.15</v>
      </c>
      <c r="G258" s="295">
        <v>134.33000000000001</v>
      </c>
      <c r="H258" s="288">
        <v>159.94999999999999</v>
      </c>
      <c r="I258" s="275">
        <v>633.34</v>
      </c>
      <c r="J258" s="282">
        <v>296.8</v>
      </c>
      <c r="K258" s="282">
        <v>320.82</v>
      </c>
      <c r="L258" s="282">
        <v>224.95</v>
      </c>
      <c r="M258" s="284">
        <v>2.6059923445434799E-2</v>
      </c>
      <c r="N258" s="284">
        <v>-3.11960584273357E-2</v>
      </c>
      <c r="O258" s="284">
        <v>6.8414059286912004E-3</v>
      </c>
      <c r="P258" s="284">
        <v>-7.3401591043016995E-2</v>
      </c>
      <c r="Q258" s="284">
        <v>6.2065314616388501E-4</v>
      </c>
      <c r="R258" s="284">
        <v>3.0059044551798302E-2</v>
      </c>
      <c r="S258" s="284">
        <v>1.6908817635268301E-3</v>
      </c>
      <c r="T258" s="284">
        <v>0</v>
      </c>
      <c r="U258" s="284">
        <v>-5.5952021978759002E-3</v>
      </c>
      <c r="V258" s="284">
        <v>-2.4874074995336901E-3</v>
      </c>
      <c r="W258" s="284">
        <v>4.4204322200391798E-3</v>
      </c>
      <c r="X258" s="274" t="s">
        <v>210</v>
      </c>
      <c r="Y258" s="278">
        <v>2.82282721261481</v>
      </c>
      <c r="Z258" s="278">
        <v>2.3933844249869001</v>
      </c>
      <c r="AA258" s="278">
        <v>1.01613104042262</v>
      </c>
      <c r="AB258" s="278">
        <v>1.1234917373296001</v>
      </c>
      <c r="AC258" s="278">
        <v>0</v>
      </c>
      <c r="AD258" s="278">
        <v>0.12688082361733899</v>
      </c>
      <c r="AE258" s="278">
        <v>0.651755341829237</v>
      </c>
      <c r="AF258" s="278">
        <v>1.13867405810432</v>
      </c>
      <c r="AG258" s="278">
        <v>0.81659196738338702</v>
      </c>
      <c r="AH258" s="278">
        <v>0.53788793601880402</v>
      </c>
      <c r="AI258" s="278">
        <v>0.21689029678177599</v>
      </c>
      <c r="AJ258" s="278">
        <v>2.89638987367525</v>
      </c>
      <c r="AK258" s="278">
        <v>2.3187202646259299</v>
      </c>
      <c r="AL258" s="278">
        <v>1.0230828053468899</v>
      </c>
      <c r="AM258" s="278">
        <v>1.0410256562859199</v>
      </c>
      <c r="AN258" s="278">
        <v>0</v>
      </c>
      <c r="AO258" s="278">
        <v>0.130694739947221</v>
      </c>
      <c r="AP258" s="278">
        <v>0.65285738305101704</v>
      </c>
      <c r="AQ258" s="278">
        <v>1.13867405810432</v>
      </c>
      <c r="AR258" s="278">
        <v>0.81202297021271497</v>
      </c>
      <c r="AS258" s="278">
        <v>0.53654998953284205</v>
      </c>
      <c r="AT258" s="278">
        <v>0.21784904563788399</v>
      </c>
      <c r="AU258" s="278">
        <v>0.25185826735540801</v>
      </c>
      <c r="AV258" s="278">
        <v>2.79854863620628E-3</v>
      </c>
      <c r="AW258" s="278">
        <v>10.767866786420001</v>
      </c>
      <c r="AX258" s="278">
        <v>-7.0679097964367896E-3</v>
      </c>
      <c r="AY258" s="273"/>
      <c r="AZ258" s="273"/>
      <c r="BA258" s="273"/>
      <c r="BB258" s="273"/>
      <c r="BC258" s="273"/>
      <c r="BD258" s="273"/>
      <c r="BE258" s="273"/>
      <c r="BF258" s="273"/>
      <c r="BG258" s="273"/>
      <c r="BH258" s="273"/>
      <c r="BI258" s="273"/>
      <c r="BJ258" s="273"/>
      <c r="BK258" s="273"/>
      <c r="BL258" s="273"/>
      <c r="BM258" s="273"/>
      <c r="BN258" s="273"/>
      <c r="BO258" s="273"/>
      <c r="BP258" s="273"/>
      <c r="BQ258" s="273"/>
      <c r="BR258" s="273"/>
      <c r="BS258" s="273"/>
      <c r="BT258" s="273"/>
      <c r="BU258" s="273"/>
      <c r="BV258" s="273"/>
      <c r="BW258" s="273"/>
      <c r="BX258" s="273"/>
      <c r="BY258" s="273"/>
      <c r="BZ258" s="273"/>
    </row>
    <row r="259" spans="1:78">
      <c r="A259" s="290" t="s">
        <v>538</v>
      </c>
      <c r="B259" s="294">
        <v>4479.0200000000004</v>
      </c>
      <c r="C259" s="294">
        <v>5850.44</v>
      </c>
      <c r="D259" s="294">
        <v>1147.6099999999999</v>
      </c>
      <c r="E259" s="295">
        <v>246.28</v>
      </c>
      <c r="F259" s="294">
        <v>538.48</v>
      </c>
      <c r="G259" s="295">
        <v>135.71</v>
      </c>
      <c r="H259" s="288">
        <v>162.77000000000001</v>
      </c>
      <c r="I259" s="275">
        <v>633.34</v>
      </c>
      <c r="J259" s="282">
        <v>297.98</v>
      </c>
      <c r="K259" s="282">
        <v>321.99</v>
      </c>
      <c r="L259" s="282">
        <v>226.04</v>
      </c>
      <c r="M259" s="284">
        <v>-4.90019767251757E-2</v>
      </c>
      <c r="N259" s="284">
        <v>-2.67223639052615E-2</v>
      </c>
      <c r="O259" s="284">
        <v>-9.8506688871257894E-2</v>
      </c>
      <c r="P259" s="284">
        <v>-2.11057673198458E-2</v>
      </c>
      <c r="Q259" s="284">
        <v>-1.7641156617714E-2</v>
      </c>
      <c r="R259" s="284">
        <v>1.0273207771904999E-2</v>
      </c>
      <c r="S259" s="284">
        <v>1.76305095342295E-2</v>
      </c>
      <c r="T259" s="284">
        <v>0</v>
      </c>
      <c r="U259" s="284">
        <v>3.97574123989219E-3</v>
      </c>
      <c r="V259" s="284">
        <v>3.6469048064335899E-3</v>
      </c>
      <c r="W259" s="284">
        <v>4.8455212269393798E-3</v>
      </c>
      <c r="X259" s="274" t="s">
        <v>210</v>
      </c>
      <c r="Y259" s="278">
        <v>2.8028757245051299</v>
      </c>
      <c r="Z259" s="278">
        <v>2.3764681997628898</v>
      </c>
      <c r="AA259" s="278">
        <v>1.00894911788755</v>
      </c>
      <c r="AB259" s="278">
        <v>1.1155509990731101</v>
      </c>
      <c r="AC259" s="278">
        <v>0</v>
      </c>
      <c r="AD259" s="278">
        <v>0.12598404140111399</v>
      </c>
      <c r="AE259" s="278">
        <v>0.64714879386384205</v>
      </c>
      <c r="AF259" s="278">
        <v>1.1306260125740999</v>
      </c>
      <c r="AG259" s="278">
        <v>0.81082036901742605</v>
      </c>
      <c r="AH259" s="278">
        <v>0.53408619260643198</v>
      </c>
      <c r="AI259" s="278">
        <v>0.21535733572839999</v>
      </c>
      <c r="AJ259" s="278">
        <v>2.6655292734893701</v>
      </c>
      <c r="AK259" s="278">
        <v>2.3129633517195498</v>
      </c>
      <c r="AL259" s="278">
        <v>0.90956088104487398</v>
      </c>
      <c r="AM259" s="278">
        <v>1.09200643925325</v>
      </c>
      <c r="AN259" s="278">
        <v>0</v>
      </c>
      <c r="AO259" s="278">
        <v>0.12727830163437201</v>
      </c>
      <c r="AP259" s="278">
        <v>0.658558356844124</v>
      </c>
      <c r="AQ259" s="278">
        <v>1.1306260125740999</v>
      </c>
      <c r="AR259" s="278">
        <v>0.81404398099667297</v>
      </c>
      <c r="AS259" s="278">
        <v>0.53603395410929799</v>
      </c>
      <c r="AT259" s="278">
        <v>0.21640085427004899</v>
      </c>
      <c r="AU259" s="278">
        <v>0.264546555848303</v>
      </c>
      <c r="AV259" s="278">
        <v>2.8149397469047601E-3</v>
      </c>
      <c r="AW259" s="278">
        <v>10.463001405935699</v>
      </c>
      <c r="AX259" s="278">
        <v>-2.8312514124787101E-2</v>
      </c>
      <c r="AY259" s="273"/>
      <c r="AZ259" s="273"/>
      <c r="BA259" s="273"/>
      <c r="BB259" s="273"/>
      <c r="BC259" s="273"/>
      <c r="BD259" s="273"/>
      <c r="BE259" s="273"/>
      <c r="BF259" s="273"/>
      <c r="BG259" s="273"/>
      <c r="BH259" s="273"/>
      <c r="BI259" s="273"/>
      <c r="BJ259" s="273"/>
      <c r="BK259" s="273"/>
      <c r="BL259" s="273"/>
      <c r="BM259" s="273"/>
      <c r="BN259" s="273"/>
      <c r="BO259" s="273"/>
      <c r="BP259" s="273"/>
      <c r="BQ259" s="273"/>
      <c r="BR259" s="273"/>
      <c r="BS259" s="273"/>
      <c r="BT259" s="273"/>
      <c r="BU259" s="273"/>
      <c r="BV259" s="273"/>
      <c r="BW259" s="273"/>
      <c r="BX259" s="273"/>
      <c r="BY259" s="273"/>
      <c r="BZ259" s="273"/>
    </row>
    <row r="260" spans="1:78">
      <c r="A260" s="290" t="s">
        <v>539</v>
      </c>
      <c r="B260" s="294">
        <v>4580.79</v>
      </c>
      <c r="C260" s="294">
        <v>5935.41</v>
      </c>
      <c r="D260" s="294">
        <v>1161.67</v>
      </c>
      <c r="E260" s="295">
        <v>260.33</v>
      </c>
      <c r="F260" s="294">
        <v>571.4</v>
      </c>
      <c r="G260" s="295">
        <v>133.59</v>
      </c>
      <c r="H260" s="288">
        <v>164.56</v>
      </c>
      <c r="I260" s="275">
        <v>699.4</v>
      </c>
      <c r="J260" s="282">
        <v>298.5</v>
      </c>
      <c r="K260" s="282">
        <v>322.11</v>
      </c>
      <c r="L260" s="282">
        <v>227.13</v>
      </c>
      <c r="M260" s="284">
        <v>2.27214881826827E-2</v>
      </c>
      <c r="N260" s="284">
        <v>1.45236939443871E-2</v>
      </c>
      <c r="O260" s="284">
        <v>1.2251548871132299E-2</v>
      </c>
      <c r="P260" s="284">
        <v>5.7048887445184202E-2</v>
      </c>
      <c r="Q260" s="284">
        <v>6.11350467983953E-2</v>
      </c>
      <c r="R260" s="284">
        <v>-1.56215459435561E-2</v>
      </c>
      <c r="S260" s="284">
        <v>1.09971124900166E-2</v>
      </c>
      <c r="T260" s="284">
        <v>0.104304165219313</v>
      </c>
      <c r="U260" s="284">
        <v>1.7450835626551301E-3</v>
      </c>
      <c r="V260" s="284">
        <v>3.7268238144050298E-4</v>
      </c>
      <c r="W260" s="284">
        <v>4.8221553707308304E-3</v>
      </c>
      <c r="X260" s="274" t="s">
        <v>210</v>
      </c>
      <c r="Y260" s="278">
        <v>2.72351926596505</v>
      </c>
      <c r="Z260" s="278">
        <v>2.3091844102899999</v>
      </c>
      <c r="AA260" s="278">
        <v>0.98038323173617103</v>
      </c>
      <c r="AB260" s="278">
        <v>1.0839669456549299</v>
      </c>
      <c r="AC260" s="278">
        <v>0</v>
      </c>
      <c r="AD260" s="278">
        <v>0.122417116449447</v>
      </c>
      <c r="AE260" s="278">
        <v>0.628826384496733</v>
      </c>
      <c r="AF260" s="278">
        <v>1.09861514762324</v>
      </c>
      <c r="AG260" s="278">
        <v>0.78786400586695504</v>
      </c>
      <c r="AH260" s="278">
        <v>0.51896486973440903</v>
      </c>
      <c r="AI260" s="278">
        <v>0.209260028118713</v>
      </c>
      <c r="AJ260" s="278">
        <v>2.7854016767819898</v>
      </c>
      <c r="AK260" s="278">
        <v>2.3427222979261999</v>
      </c>
      <c r="AL260" s="278">
        <v>0.99239444481222505</v>
      </c>
      <c r="AM260" s="278">
        <v>1.1458060539318999</v>
      </c>
      <c r="AN260" s="278">
        <v>0</v>
      </c>
      <c r="AO260" s="278">
        <v>0.120504771840554</v>
      </c>
      <c r="AP260" s="278">
        <v>0.63574165898373403</v>
      </c>
      <c r="AQ260" s="278">
        <v>1.21320528349338</v>
      </c>
      <c r="AR260" s="278">
        <v>0.78923889439320105</v>
      </c>
      <c r="AS260" s="278">
        <v>0.51915827879794496</v>
      </c>
      <c r="AT260" s="278">
        <v>0.21026911248718499</v>
      </c>
      <c r="AU260" s="278">
        <v>0.25762468633396501</v>
      </c>
      <c r="AV260" s="278">
        <v>2.7366619970220401E-3</v>
      </c>
      <c r="AW260" s="278">
        <v>10.7544424734483</v>
      </c>
      <c r="AX260" s="278">
        <v>2.7854442162964999E-2</v>
      </c>
      <c r="AY260" s="273"/>
      <c r="AZ260" s="273"/>
      <c r="BA260" s="273"/>
      <c r="BB260" s="273"/>
      <c r="BC260" s="273"/>
      <c r="BD260" s="273"/>
      <c r="BE260" s="273"/>
      <c r="BF260" s="273"/>
      <c r="BG260" s="273"/>
      <c r="BH260" s="273"/>
      <c r="BI260" s="273"/>
      <c r="BJ260" s="273"/>
      <c r="BK260" s="273"/>
      <c r="BL260" s="273"/>
      <c r="BM260" s="273"/>
      <c r="BN260" s="273"/>
      <c r="BO260" s="273"/>
      <c r="BP260" s="273"/>
      <c r="BQ260" s="273"/>
      <c r="BR260" s="273"/>
      <c r="BS260" s="273"/>
      <c r="BT260" s="273"/>
      <c r="BU260" s="273"/>
      <c r="BV260" s="273"/>
      <c r="BW260" s="273"/>
      <c r="BX260" s="273"/>
      <c r="BY260" s="273"/>
      <c r="BZ260" s="273"/>
    </row>
    <row r="261" spans="1:78">
      <c r="A261" s="290" t="s">
        <v>540</v>
      </c>
      <c r="B261" s="294">
        <v>4495.3900000000003</v>
      </c>
      <c r="C261" s="294">
        <v>5791.71</v>
      </c>
      <c r="D261" s="294">
        <v>1142.83</v>
      </c>
      <c r="E261" s="295">
        <v>262.10000000000002</v>
      </c>
      <c r="F261" s="294">
        <v>585.44000000000005</v>
      </c>
      <c r="G261" s="295">
        <v>121.19</v>
      </c>
      <c r="H261" s="288">
        <v>169.49</v>
      </c>
      <c r="I261" s="275">
        <v>699.4</v>
      </c>
      <c r="J261" s="282">
        <v>298.74</v>
      </c>
      <c r="K261" s="282">
        <v>325.97000000000003</v>
      </c>
      <c r="L261" s="282">
        <v>228.22</v>
      </c>
      <c r="M261" s="284">
        <v>-1.8643072483130602E-2</v>
      </c>
      <c r="N261" s="284">
        <v>-2.4210627404003999E-2</v>
      </c>
      <c r="O261" s="284">
        <v>-1.62180309382184E-2</v>
      </c>
      <c r="P261" s="284">
        <v>6.7990627280760697E-3</v>
      </c>
      <c r="Q261" s="284">
        <v>2.4571228561428099E-2</v>
      </c>
      <c r="R261" s="284">
        <v>-9.2821318961000099E-2</v>
      </c>
      <c r="S261" s="284">
        <v>2.99586776859504E-2</v>
      </c>
      <c r="T261" s="284">
        <v>0</v>
      </c>
      <c r="U261" s="284">
        <v>8.0402010050262295E-4</v>
      </c>
      <c r="V261" s="284">
        <v>1.19834839030146E-2</v>
      </c>
      <c r="W261" s="284">
        <v>4.7990137806541702E-3</v>
      </c>
      <c r="X261" s="274" t="s">
        <v>210</v>
      </c>
      <c r="Y261" s="278">
        <v>2.7993813758386001</v>
      </c>
      <c r="Z261" s="278">
        <v>2.37350545389004</v>
      </c>
      <c r="AA261" s="278">
        <v>1.0076912597621099</v>
      </c>
      <c r="AB261" s="278">
        <v>1.1141602402492501</v>
      </c>
      <c r="AC261" s="278">
        <v>0</v>
      </c>
      <c r="AD261" s="278">
        <v>0.125826976939345</v>
      </c>
      <c r="AE261" s="278">
        <v>0.64634199265424397</v>
      </c>
      <c r="AF261" s="278">
        <v>1.12921645971207</v>
      </c>
      <c r="AG261" s="278">
        <v>0.80980951825065794</v>
      </c>
      <c r="AH261" s="278">
        <v>0.53342034668303595</v>
      </c>
      <c r="AI261" s="278">
        <v>0.215088849468966</v>
      </c>
      <c r="AJ261" s="278">
        <v>2.74719230594091</v>
      </c>
      <c r="AK261" s="278">
        <v>2.3160413977045402</v>
      </c>
      <c r="AL261" s="278">
        <v>0.99134849173511297</v>
      </c>
      <c r="AM261" s="278">
        <v>1.12173548561183</v>
      </c>
      <c r="AN261" s="278">
        <v>0</v>
      </c>
      <c r="AO261" s="278">
        <v>0.11414755097896</v>
      </c>
      <c r="AP261" s="278">
        <v>0.66570554408706695</v>
      </c>
      <c r="AQ261" s="278">
        <v>1.12921645971207</v>
      </c>
      <c r="AR261" s="278">
        <v>0.81046062138091002</v>
      </c>
      <c r="AS261" s="278">
        <v>0.53981258082105299</v>
      </c>
      <c r="AT261" s="278">
        <v>0.21612106382163301</v>
      </c>
      <c r="AU261" s="278">
        <v>0.23126927492792701</v>
      </c>
      <c r="AV261" s="278">
        <v>2.7290616820094802E-3</v>
      </c>
      <c r="AW261" s="278">
        <v>10.651781501794099</v>
      </c>
      <c r="AX261" s="278">
        <v>-9.5459129478523402E-3</v>
      </c>
      <c r="AY261" s="273"/>
      <c r="AZ261" s="273"/>
      <c r="BA261" s="273"/>
      <c r="BB261" s="273"/>
      <c r="BC261" s="273"/>
      <c r="BD261" s="273"/>
      <c r="BE261" s="273"/>
      <c r="BF261" s="273"/>
      <c r="BG261" s="273"/>
      <c r="BH261" s="273"/>
      <c r="BI261" s="273"/>
      <c r="BJ261" s="273"/>
      <c r="BK261" s="273"/>
      <c r="BL261" s="273"/>
      <c r="BM261" s="273"/>
      <c r="BN261" s="273"/>
      <c r="BO261" s="273"/>
      <c r="BP261" s="273"/>
      <c r="BQ261" s="273"/>
      <c r="BR261" s="273"/>
      <c r="BS261" s="273"/>
      <c r="BT261" s="273"/>
      <c r="BU261" s="273"/>
      <c r="BV261" s="273"/>
      <c r="BW261" s="273"/>
      <c r="BX261" s="273"/>
      <c r="BY261" s="273"/>
      <c r="BZ261" s="273"/>
    </row>
    <row r="262" spans="1:78">
      <c r="A262" s="290" t="s">
        <v>541</v>
      </c>
      <c r="B262" s="294">
        <v>4649.88</v>
      </c>
      <c r="C262" s="294">
        <v>5965.65</v>
      </c>
      <c r="D262" s="294">
        <v>1176.5899999999999</v>
      </c>
      <c r="E262" s="295">
        <v>272.16000000000003</v>
      </c>
      <c r="F262" s="294">
        <v>607.74</v>
      </c>
      <c r="G262" s="295">
        <v>120.27</v>
      </c>
      <c r="H262" s="288">
        <v>169.17</v>
      </c>
      <c r="I262" s="275">
        <v>699.4</v>
      </c>
      <c r="J262" s="282">
        <v>301.89999999999998</v>
      </c>
      <c r="K262" s="282">
        <v>331.02</v>
      </c>
      <c r="L262" s="282">
        <v>229.41</v>
      </c>
      <c r="M262" s="284">
        <v>3.4366317494143997E-2</v>
      </c>
      <c r="N262" s="284">
        <v>3.0032581051192098E-2</v>
      </c>
      <c r="O262" s="284">
        <v>2.9540701591662898E-2</v>
      </c>
      <c r="P262" s="284">
        <v>3.83822968332697E-2</v>
      </c>
      <c r="Q262" s="284">
        <v>3.8091008472260102E-2</v>
      </c>
      <c r="R262" s="284">
        <v>-7.5913854278405503E-3</v>
      </c>
      <c r="S262" s="284">
        <v>-1.8880169921530201E-3</v>
      </c>
      <c r="T262" s="284">
        <v>0</v>
      </c>
      <c r="U262" s="284">
        <v>1.0577759925018301E-2</v>
      </c>
      <c r="V262" s="284">
        <v>1.54922232107249E-2</v>
      </c>
      <c r="W262" s="284">
        <v>5.2142669354131596E-3</v>
      </c>
      <c r="X262" s="274" t="s">
        <v>210</v>
      </c>
      <c r="Y262" s="278">
        <v>2.7726587249170001</v>
      </c>
      <c r="Z262" s="278">
        <v>2.3508481774459602</v>
      </c>
      <c r="AA262" s="278">
        <v>0.99807192671810596</v>
      </c>
      <c r="AB262" s="278">
        <v>1.1035245635858699</v>
      </c>
      <c r="AC262" s="278">
        <v>0</v>
      </c>
      <c r="AD262" s="278">
        <v>0.124625843570991</v>
      </c>
      <c r="AE262" s="278">
        <v>0.64017206825782502</v>
      </c>
      <c r="AF262" s="278">
        <v>1.11843705768838</v>
      </c>
      <c r="AG262" s="278">
        <v>0.80207914708509498</v>
      </c>
      <c r="AH262" s="278">
        <v>0.52832836248898696</v>
      </c>
      <c r="AI262" s="278">
        <v>0.213035630035882</v>
      </c>
      <c r="AJ262" s="278">
        <v>2.86794479496041</v>
      </c>
      <c r="AK262" s="278">
        <v>2.4214502158741502</v>
      </c>
      <c r="AL262" s="278">
        <v>1.0275556716723</v>
      </c>
      <c r="AM262" s="278">
        <v>1.1458803709482199</v>
      </c>
      <c r="AN262" s="278">
        <v>0</v>
      </c>
      <c r="AO262" s="278">
        <v>0.123679760758174</v>
      </c>
      <c r="AP262" s="278">
        <v>0.63896341251505195</v>
      </c>
      <c r="AQ262" s="278">
        <v>1.11843705768838</v>
      </c>
      <c r="AR262" s="278">
        <v>0.81056334774382499</v>
      </c>
      <c r="AS262" s="278">
        <v>0.53651334340922296</v>
      </c>
      <c r="AT262" s="278">
        <v>0.21414645467764301</v>
      </c>
      <c r="AU262" s="278">
        <v>0.15494985258506</v>
      </c>
      <c r="AV262" s="278">
        <v>2.51773093182147E-3</v>
      </c>
      <c r="AW262" s="278">
        <v>10.905134430247401</v>
      </c>
      <c r="AX262" s="278">
        <v>2.3785028674369001E-2</v>
      </c>
      <c r="AY262" s="273"/>
      <c r="AZ262" s="273"/>
      <c r="BA262" s="273"/>
      <c r="BB262" s="273"/>
      <c r="BC262" s="273"/>
      <c r="BD262" s="273"/>
      <c r="BE262" s="273"/>
      <c r="BF262" s="273"/>
      <c r="BG262" s="273"/>
      <c r="BH262" s="273"/>
      <c r="BI262" s="273"/>
      <c r="BJ262" s="273"/>
      <c r="BK262" s="273"/>
      <c r="BL262" s="273"/>
      <c r="BM262" s="273"/>
      <c r="BN262" s="273"/>
      <c r="BO262" s="273"/>
      <c r="BP262" s="273"/>
      <c r="BQ262" s="273"/>
      <c r="BR262" s="273"/>
      <c r="BS262" s="273"/>
      <c r="BT262" s="273"/>
      <c r="BU262" s="273"/>
      <c r="BV262" s="273"/>
      <c r="BW262" s="273"/>
      <c r="BX262" s="273"/>
      <c r="BY262" s="273"/>
      <c r="BZ262" s="273"/>
    </row>
    <row r="263" spans="1:78">
      <c r="A263" s="290" t="s">
        <v>542</v>
      </c>
      <c r="B263" s="294">
        <v>4696.47</v>
      </c>
      <c r="C263" s="294">
        <v>6179.3</v>
      </c>
      <c r="D263" s="294">
        <v>1214.1500000000001</v>
      </c>
      <c r="E263" s="295">
        <v>284.74</v>
      </c>
      <c r="F263" s="294">
        <v>629.41999999999996</v>
      </c>
      <c r="G263" s="295">
        <v>112.36</v>
      </c>
      <c r="H263" s="288">
        <v>172.23</v>
      </c>
      <c r="I263" s="275">
        <v>726.39</v>
      </c>
      <c r="J263" s="282">
        <v>304.44</v>
      </c>
      <c r="K263" s="282">
        <v>333.61</v>
      </c>
      <c r="L263" s="282">
        <v>230.59</v>
      </c>
      <c r="M263" s="284">
        <v>1.0019613409378399E-2</v>
      </c>
      <c r="N263" s="284">
        <v>3.5813364847083098E-2</v>
      </c>
      <c r="O263" s="284">
        <v>3.19227598398764E-2</v>
      </c>
      <c r="P263" s="284">
        <v>4.6222810111699E-2</v>
      </c>
      <c r="Q263" s="284">
        <v>3.5673149702175201E-2</v>
      </c>
      <c r="R263" s="284">
        <v>-6.5768687120645195E-2</v>
      </c>
      <c r="S263" s="284">
        <v>1.80883135307679E-2</v>
      </c>
      <c r="T263" s="284">
        <v>3.85902201887331E-2</v>
      </c>
      <c r="U263" s="284">
        <v>8.4133819145413308E-3</v>
      </c>
      <c r="V263" s="284">
        <v>7.82430064648665E-3</v>
      </c>
      <c r="W263" s="284">
        <v>5.14362930996914E-3</v>
      </c>
      <c r="X263" s="274" t="s">
        <v>210</v>
      </c>
      <c r="Y263" s="278">
        <v>2.83860649219339</v>
      </c>
      <c r="Z263" s="278">
        <v>2.4067631687555999</v>
      </c>
      <c r="AA263" s="278">
        <v>1.02181109611418</v>
      </c>
      <c r="AB263" s="278">
        <v>1.1297719269736299</v>
      </c>
      <c r="AC263" s="278">
        <v>0</v>
      </c>
      <c r="AD263" s="278">
        <v>0.12759007283389401</v>
      </c>
      <c r="AE263" s="278">
        <v>0.65539857925786704</v>
      </c>
      <c r="AF263" s="278">
        <v>1.14503911517597</v>
      </c>
      <c r="AG263" s="278">
        <v>0.82115662259762701</v>
      </c>
      <c r="AH263" s="278">
        <v>0.54089466774026995</v>
      </c>
      <c r="AI263" s="278">
        <v>0.218102688604948</v>
      </c>
      <c r="AJ263" s="278">
        <v>2.8670482318665198</v>
      </c>
      <c r="AK263" s="278">
        <v>2.4929574562187602</v>
      </c>
      <c r="AL263" s="278">
        <v>1.0544301263371501</v>
      </c>
      <c r="AM263" s="278">
        <v>1.18199316022366</v>
      </c>
      <c r="AN263" s="278">
        <v>0</v>
      </c>
      <c r="AO263" s="278">
        <v>0.119198641253982</v>
      </c>
      <c r="AP263" s="278">
        <v>0.66725363424710304</v>
      </c>
      <c r="AQ263" s="278">
        <v>1.1892264267553301</v>
      </c>
      <c r="AR263" s="278">
        <v>0.82806532687519596</v>
      </c>
      <c r="AS263" s="278">
        <v>0.54512679023875099</v>
      </c>
      <c r="AT263" s="278">
        <v>0.219224527986639</v>
      </c>
      <c r="AU263" s="278">
        <v>0.13175673883657199</v>
      </c>
      <c r="AV263" s="278">
        <v>2.5104187331409099E-3</v>
      </c>
      <c r="AW263" s="278">
        <v>11.1645243220031</v>
      </c>
      <c r="AX263" s="278">
        <v>2.3786033396915499E-2</v>
      </c>
      <c r="AY263" s="273"/>
      <c r="AZ263" s="273"/>
      <c r="BA263" s="273"/>
      <c r="BB263" s="273"/>
      <c r="BC263" s="273"/>
      <c r="BD263" s="273"/>
      <c r="BE263" s="273"/>
      <c r="BF263" s="273"/>
      <c r="BG263" s="273"/>
      <c r="BH263" s="273"/>
      <c r="BI263" s="273"/>
      <c r="BJ263" s="273"/>
      <c r="BK263" s="273"/>
      <c r="BL263" s="273"/>
      <c r="BM263" s="273"/>
      <c r="BN263" s="273"/>
      <c r="BO263" s="273"/>
      <c r="BP263" s="273"/>
      <c r="BQ263" s="273"/>
      <c r="BR263" s="273"/>
      <c r="BS263" s="273"/>
      <c r="BT263" s="273"/>
      <c r="BU263" s="273"/>
      <c r="BV263" s="273"/>
      <c r="BW263" s="273"/>
      <c r="BX263" s="273"/>
      <c r="BY263" s="273"/>
      <c r="BZ263" s="273"/>
    </row>
    <row r="264" spans="1:78">
      <c r="A264" s="290" t="s">
        <v>543</v>
      </c>
      <c r="B264" s="294">
        <v>4902.8500000000004</v>
      </c>
      <c r="C264" s="294">
        <v>6178.83</v>
      </c>
      <c r="D264" s="294">
        <v>1226.52</v>
      </c>
      <c r="E264" s="295">
        <v>289.75</v>
      </c>
      <c r="F264" s="294">
        <v>637.49</v>
      </c>
      <c r="G264" s="295">
        <v>103.82</v>
      </c>
      <c r="H264" s="288">
        <v>171.27</v>
      </c>
      <c r="I264" s="275">
        <v>726.39</v>
      </c>
      <c r="J264" s="282">
        <v>303.87</v>
      </c>
      <c r="K264" s="282">
        <v>335.6</v>
      </c>
      <c r="L264" s="282">
        <v>231.75</v>
      </c>
      <c r="M264" s="284">
        <v>4.3943642778512503E-2</v>
      </c>
      <c r="N264" s="284">
        <v>-7.6060395190480397E-5</v>
      </c>
      <c r="O264" s="284">
        <v>1.0188197504426901E-2</v>
      </c>
      <c r="P264" s="284">
        <v>1.75949989464073E-2</v>
      </c>
      <c r="Q264" s="284">
        <v>1.28213275714151E-2</v>
      </c>
      <c r="R264" s="284">
        <v>-7.6005695977216195E-2</v>
      </c>
      <c r="S264" s="284">
        <v>-5.5739418219821202E-3</v>
      </c>
      <c r="T264" s="284">
        <v>0</v>
      </c>
      <c r="U264" s="284">
        <v>-1.87229010642487E-3</v>
      </c>
      <c r="V264" s="284">
        <v>5.9650490093223797E-3</v>
      </c>
      <c r="W264" s="284">
        <v>5.03057374560911E-3</v>
      </c>
      <c r="X264" s="274" t="s">
        <v>210</v>
      </c>
      <c r="Y264" s="278">
        <v>2.9061256810174099</v>
      </c>
      <c r="Z264" s="278">
        <v>2.4640105178660798</v>
      </c>
      <c r="AA264" s="278">
        <v>1.0461159289716899</v>
      </c>
      <c r="AB264" s="278">
        <v>1.15664471975952</v>
      </c>
      <c r="AC264" s="278">
        <v>0</v>
      </c>
      <c r="AD264" s="278">
        <v>0.13062493456743601</v>
      </c>
      <c r="AE264" s="278">
        <v>0.67098791175238603</v>
      </c>
      <c r="AF264" s="278">
        <v>1.1722750538103199</v>
      </c>
      <c r="AG264" s="278">
        <v>0.84068868144683295</v>
      </c>
      <c r="AH264" s="278">
        <v>0.55376040637135304</v>
      </c>
      <c r="AI264" s="278">
        <v>0.223290486440062</v>
      </c>
      <c r="AJ264" s="278">
        <v>3.0338314298135001</v>
      </c>
      <c r="AK264" s="278">
        <v>2.4638231042523402</v>
      </c>
      <c r="AL264" s="278">
        <v>1.0567739646685801</v>
      </c>
      <c r="AM264" s="278">
        <v>1.1769958823850599</v>
      </c>
      <c r="AN264" s="278">
        <v>0</v>
      </c>
      <c r="AO264" s="278">
        <v>0.12069669550366</v>
      </c>
      <c r="AP264" s="278">
        <v>0.66724786416902504</v>
      </c>
      <c r="AQ264" s="278">
        <v>1.1722750538103199</v>
      </c>
      <c r="AR264" s="278">
        <v>0.83911466834597703</v>
      </c>
      <c r="AS264" s="278">
        <v>0.55706361433478102</v>
      </c>
      <c r="AT264" s="278">
        <v>0.22441376569879201</v>
      </c>
      <c r="AU264" s="278">
        <v>0.15912189825456599</v>
      </c>
      <c r="AV264" s="278">
        <v>2.6307096100370302E-3</v>
      </c>
      <c r="AW264" s="278">
        <v>11.312236042982001</v>
      </c>
      <c r="AX264" s="278">
        <v>1.32304535973671E-2</v>
      </c>
      <c r="AY264" s="273"/>
      <c r="AZ264" s="273"/>
      <c r="BA264" s="273"/>
      <c r="BB264" s="273"/>
      <c r="BC264" s="273"/>
      <c r="BD264" s="273"/>
      <c r="BE264" s="273"/>
      <c r="BF264" s="273"/>
      <c r="BG264" s="273"/>
      <c r="BH264" s="273"/>
      <c r="BI264" s="273"/>
      <c r="BJ264" s="273"/>
      <c r="BK264" s="273"/>
      <c r="BL264" s="273"/>
      <c r="BM264" s="273"/>
      <c r="BN264" s="273"/>
      <c r="BO264" s="273"/>
      <c r="BP264" s="273"/>
      <c r="BQ264" s="273"/>
      <c r="BR264" s="273"/>
      <c r="BS264" s="273"/>
      <c r="BT264" s="273"/>
      <c r="BU264" s="273"/>
      <c r="BV264" s="273"/>
      <c r="BW264" s="273"/>
      <c r="BX264" s="273"/>
      <c r="BY264" s="273"/>
      <c r="BZ264" s="273"/>
    </row>
    <row r="265" spans="1:78">
      <c r="A265" s="290" t="s">
        <v>544</v>
      </c>
      <c r="B265" s="294">
        <v>5003.82</v>
      </c>
      <c r="C265" s="294">
        <v>6208.19</v>
      </c>
      <c r="D265" s="294">
        <v>1291.82</v>
      </c>
      <c r="E265" s="295">
        <v>299.08999999999997</v>
      </c>
      <c r="F265" s="294">
        <v>670.82</v>
      </c>
      <c r="G265" s="295">
        <v>108.18</v>
      </c>
      <c r="H265" s="288">
        <v>169.18</v>
      </c>
      <c r="I265" s="275">
        <v>726.39</v>
      </c>
      <c r="J265" s="282">
        <v>306.17</v>
      </c>
      <c r="K265" s="282">
        <v>338.73</v>
      </c>
      <c r="L265" s="282">
        <v>232.95</v>
      </c>
      <c r="M265" s="284">
        <v>2.05941442222379E-2</v>
      </c>
      <c r="N265" s="284">
        <v>4.7517086568169596E-3</v>
      </c>
      <c r="O265" s="284">
        <v>5.3240061311678598E-2</v>
      </c>
      <c r="P265" s="284">
        <v>3.2234685073339001E-2</v>
      </c>
      <c r="Q265" s="284">
        <v>5.22831730693816E-2</v>
      </c>
      <c r="R265" s="284">
        <v>4.1995761895588603E-2</v>
      </c>
      <c r="S265" s="284">
        <v>-1.22029543994863E-2</v>
      </c>
      <c r="T265" s="284">
        <v>0</v>
      </c>
      <c r="U265" s="284">
        <v>7.5690262283214498E-3</v>
      </c>
      <c r="V265" s="284">
        <v>9.3265792610250902E-3</v>
      </c>
      <c r="W265" s="284">
        <v>5.17799352750803E-3</v>
      </c>
      <c r="X265" s="274" t="s">
        <v>210</v>
      </c>
      <c r="Y265" s="278">
        <v>2.94457504198822</v>
      </c>
      <c r="Z265" s="278">
        <v>2.4966104946861298</v>
      </c>
      <c r="AA265" s="278">
        <v>1.0599565172274199</v>
      </c>
      <c r="AB265" s="278">
        <v>1.1719476540529401</v>
      </c>
      <c r="AC265" s="278">
        <v>0</v>
      </c>
      <c r="AD265" s="278">
        <v>0.13235316170288999</v>
      </c>
      <c r="AE265" s="278">
        <v>0.67986538618322001</v>
      </c>
      <c r="AF265" s="278">
        <v>1.18778478451311</v>
      </c>
      <c r="AG265" s="278">
        <v>0.85181137403654705</v>
      </c>
      <c r="AH265" s="278">
        <v>0.56108690773190895</v>
      </c>
      <c r="AI265" s="278">
        <v>0.22624472085964101</v>
      </c>
      <c r="AJ265" s="278">
        <v>3.0052160450761298</v>
      </c>
      <c r="AK265" s="278">
        <v>2.5084736603864299</v>
      </c>
      <c r="AL265" s="278">
        <v>1.11638866719232</v>
      </c>
      <c r="AM265" s="278">
        <v>1.2097250176037699</v>
      </c>
      <c r="AN265" s="278">
        <v>0</v>
      </c>
      <c r="AO265" s="278">
        <v>0.13791143356789301</v>
      </c>
      <c r="AP265" s="278">
        <v>0.67156901987783701</v>
      </c>
      <c r="AQ265" s="278">
        <v>1.18778478451311</v>
      </c>
      <c r="AR265" s="278">
        <v>0.85825875666821205</v>
      </c>
      <c r="AS265" s="278">
        <v>0.56631992924919405</v>
      </c>
      <c r="AT265" s="278">
        <v>0.227416214559885</v>
      </c>
      <c r="AU265" s="278">
        <v>0.18860923231478199</v>
      </c>
      <c r="AV265" s="278">
        <v>2.7339702893833598E-3</v>
      </c>
      <c r="AW265" s="278">
        <v>11.4890635286948</v>
      </c>
      <c r="AX265" s="278">
        <v>1.5631523691769001E-2</v>
      </c>
      <c r="AY265" s="273"/>
      <c r="AZ265" s="273"/>
      <c r="BA265" s="273"/>
      <c r="BB265" s="273"/>
      <c r="BC265" s="273"/>
      <c r="BD265" s="273"/>
      <c r="BE265" s="273"/>
      <c r="BF265" s="273"/>
      <c r="BG265" s="273"/>
      <c r="BH265" s="273"/>
      <c r="BI265" s="273"/>
      <c r="BJ265" s="273"/>
      <c r="BK265" s="273"/>
      <c r="BL265" s="273"/>
      <c r="BM265" s="273"/>
      <c r="BN265" s="273"/>
      <c r="BO265" s="273"/>
      <c r="BP265" s="273"/>
      <c r="BQ265" s="273"/>
      <c r="BR265" s="273"/>
      <c r="BS265" s="273"/>
      <c r="BT265" s="273"/>
      <c r="BU265" s="273"/>
      <c r="BV265" s="273"/>
      <c r="BW265" s="273"/>
      <c r="BX265" s="273"/>
      <c r="BY265" s="273"/>
      <c r="BZ265" s="273"/>
    </row>
    <row r="266" spans="1:78">
      <c r="A266" s="290" t="s">
        <v>545</v>
      </c>
      <c r="B266" s="294">
        <v>5179.71</v>
      </c>
      <c r="C266" s="294">
        <v>6346.12</v>
      </c>
      <c r="D266" s="294">
        <v>1352.25</v>
      </c>
      <c r="E266" s="295">
        <v>302.88</v>
      </c>
      <c r="F266" s="294">
        <v>717.54</v>
      </c>
      <c r="G266" s="295">
        <v>101.59</v>
      </c>
      <c r="H266" s="288">
        <v>171.19</v>
      </c>
      <c r="I266" s="275">
        <v>797.07</v>
      </c>
      <c r="J266" s="282">
        <v>305.24</v>
      </c>
      <c r="K266" s="282">
        <v>337.37</v>
      </c>
      <c r="L266" s="282">
        <v>234.19</v>
      </c>
      <c r="M266" s="284">
        <v>3.5151144525582503E-2</v>
      </c>
      <c r="N266" s="284">
        <v>2.2217425690902001E-2</v>
      </c>
      <c r="O266" s="284">
        <v>4.6778963013422999E-2</v>
      </c>
      <c r="P266" s="284">
        <v>1.26717710388178E-2</v>
      </c>
      <c r="Q266" s="284">
        <v>6.9646104767299599E-2</v>
      </c>
      <c r="R266" s="284">
        <v>-6.0916990201516003E-2</v>
      </c>
      <c r="S266" s="284">
        <v>1.18808369783663E-2</v>
      </c>
      <c r="T266" s="284">
        <v>9.73031016396151E-2</v>
      </c>
      <c r="U266" s="284">
        <v>-3.03752817062419E-3</v>
      </c>
      <c r="V266" s="284">
        <v>-4.0149971954064299E-3</v>
      </c>
      <c r="W266" s="284">
        <v>5.3230306932818801E-3</v>
      </c>
      <c r="X266" s="274" t="s">
        <v>210</v>
      </c>
      <c r="Y266" s="278">
        <v>2.9906032365192501</v>
      </c>
      <c r="Z266" s="278">
        <v>2.53563632078294</v>
      </c>
      <c r="AA266" s="278">
        <v>1.0765252526386999</v>
      </c>
      <c r="AB266" s="278">
        <v>1.19026698157278</v>
      </c>
      <c r="AC266" s="278">
        <v>0</v>
      </c>
      <c r="AD266" s="278">
        <v>0.13442204328572899</v>
      </c>
      <c r="AE266" s="278">
        <v>0.69049271807455703</v>
      </c>
      <c r="AF266" s="278">
        <v>1.20635167051295</v>
      </c>
      <c r="AG266" s="278">
        <v>0.86512648371071799</v>
      </c>
      <c r="AH266" s="278">
        <v>0.56985755102326197</v>
      </c>
      <c r="AI266" s="278">
        <v>0.229781270573896</v>
      </c>
      <c r="AJ266" s="278">
        <v>3.09572636310482</v>
      </c>
      <c r="AK266" s="278">
        <v>2.59197163231909</v>
      </c>
      <c r="AL266" s="278">
        <v>1.1268839876148999</v>
      </c>
      <c r="AM266" s="278">
        <v>1.2053497722383399</v>
      </c>
      <c r="AN266" s="278">
        <v>0</v>
      </c>
      <c r="AO266" s="278">
        <v>0.12623345699202501</v>
      </c>
      <c r="AP266" s="278">
        <v>0.69869634949274995</v>
      </c>
      <c r="AQ266" s="278">
        <v>1.32373342972199</v>
      </c>
      <c r="AR266" s="278">
        <v>0.862498637645293</v>
      </c>
      <c r="AS266" s="278">
        <v>0.56756957455412205</v>
      </c>
      <c r="AT266" s="278">
        <v>0.23100440332990199</v>
      </c>
      <c r="AU266" s="278">
        <v>0.154847298847298</v>
      </c>
      <c r="AV266" s="278">
        <v>2.6849309528572001E-3</v>
      </c>
      <c r="AW266" s="278">
        <v>11.829667607013199</v>
      </c>
      <c r="AX266" s="278">
        <v>2.9645939154897501E-2</v>
      </c>
      <c r="AY266" s="273"/>
      <c r="AZ266" s="273"/>
      <c r="BA266" s="273"/>
      <c r="BB266" s="273"/>
      <c r="BC266" s="273"/>
      <c r="BD266" s="273"/>
      <c r="BE266" s="273"/>
      <c r="BF266" s="273"/>
      <c r="BG266" s="273"/>
      <c r="BH266" s="273"/>
      <c r="BI266" s="273"/>
      <c r="BJ266" s="273"/>
      <c r="BK266" s="273"/>
      <c r="BL266" s="273"/>
      <c r="BM266" s="273"/>
      <c r="BN266" s="273"/>
      <c r="BO266" s="273"/>
      <c r="BP266" s="273"/>
      <c r="BQ266" s="273"/>
      <c r="BR266" s="273"/>
      <c r="BS266" s="273"/>
      <c r="BT266" s="273"/>
      <c r="BU266" s="273"/>
      <c r="BV266" s="273"/>
      <c r="BW266" s="273"/>
      <c r="BX266" s="273"/>
      <c r="BY266" s="273"/>
      <c r="BZ266" s="273"/>
    </row>
    <row r="267" spans="1:78">
      <c r="A267" s="290" t="s">
        <v>546</v>
      </c>
      <c r="B267" s="294">
        <v>5282.51</v>
      </c>
      <c r="C267" s="294">
        <v>6535.07</v>
      </c>
      <c r="D267" s="294">
        <v>1362.1</v>
      </c>
      <c r="E267" s="295">
        <v>328.3</v>
      </c>
      <c r="F267" s="294">
        <v>735.47</v>
      </c>
      <c r="G267" s="295">
        <v>100.73</v>
      </c>
      <c r="H267" s="288">
        <v>173.97</v>
      </c>
      <c r="I267" s="275">
        <v>797.07</v>
      </c>
      <c r="J267" s="282">
        <v>306.67</v>
      </c>
      <c r="K267" s="282">
        <v>337.5</v>
      </c>
      <c r="L267" s="282">
        <v>235.48</v>
      </c>
      <c r="M267" s="284">
        <v>1.9846670952620799E-2</v>
      </c>
      <c r="N267" s="284">
        <v>2.97740981891297E-2</v>
      </c>
      <c r="O267" s="284">
        <v>7.28415603623578E-3</v>
      </c>
      <c r="P267" s="284">
        <v>8.3927628103539501E-2</v>
      </c>
      <c r="Q267" s="284">
        <v>2.49881539705104E-2</v>
      </c>
      <c r="R267" s="284">
        <v>-8.46540013780883E-3</v>
      </c>
      <c r="S267" s="284">
        <v>1.62392663122846E-2</v>
      </c>
      <c r="T267" s="284">
        <v>0</v>
      </c>
      <c r="U267" s="284">
        <v>4.6848381601363202E-3</v>
      </c>
      <c r="V267" s="284">
        <v>3.8533360998305199E-4</v>
      </c>
      <c r="W267" s="284">
        <v>5.5083479226270002E-3</v>
      </c>
      <c r="X267" s="274" t="s">
        <v>210</v>
      </c>
      <c r="Y267" s="278">
        <v>3.07926247810554</v>
      </c>
      <c r="Z267" s="278">
        <v>2.61080764086782</v>
      </c>
      <c r="AA267" s="278">
        <v>1.1084398547771399</v>
      </c>
      <c r="AB267" s="278">
        <v>1.22555356408657</v>
      </c>
      <c r="AC267" s="278">
        <v>0</v>
      </c>
      <c r="AD267" s="278">
        <v>0.13840711100205499</v>
      </c>
      <c r="AE267" s="278">
        <v>0.71096302318149496</v>
      </c>
      <c r="AF267" s="278">
        <v>1.24211509873639</v>
      </c>
      <c r="AG267" s="278">
        <v>0.89077397080809595</v>
      </c>
      <c r="AH267" s="278">
        <v>0.58675151330785602</v>
      </c>
      <c r="AI267" s="278">
        <v>0.236593352140265</v>
      </c>
      <c r="AJ267" s="278">
        <v>3.1403755872852601</v>
      </c>
      <c r="AK267" s="278">
        <v>2.6885420839199501</v>
      </c>
      <c r="AL267" s="278">
        <v>1.11651390363612</v>
      </c>
      <c r="AM267" s="278">
        <v>1.3284113678342</v>
      </c>
      <c r="AN267" s="278">
        <v>0</v>
      </c>
      <c r="AO267" s="278">
        <v>0.13723543942550401</v>
      </c>
      <c r="AP267" s="278">
        <v>0.72250854105312601</v>
      </c>
      <c r="AQ267" s="278">
        <v>1.24211509873639</v>
      </c>
      <c r="AR267" s="278">
        <v>0.89494710269859401</v>
      </c>
      <c r="AS267" s="278">
        <v>0.58697760838664204</v>
      </c>
      <c r="AT267" s="278">
        <v>0.23789659064003399</v>
      </c>
      <c r="AU267" s="278">
        <v>0.23305269764528599</v>
      </c>
      <c r="AV267" s="278">
        <v>2.9485652655158599E-3</v>
      </c>
      <c r="AW267" s="278">
        <v>12.095523323615801</v>
      </c>
      <c r="AX267" s="278">
        <v>2.2473642154151999E-2</v>
      </c>
      <c r="AY267" s="273"/>
      <c r="AZ267" s="273"/>
      <c r="BA267" s="273"/>
      <c r="BB267" s="273"/>
      <c r="BC267" s="273"/>
      <c r="BD267" s="273"/>
      <c r="BE267" s="273"/>
      <c r="BF267" s="273"/>
      <c r="BG267" s="273"/>
      <c r="BH267" s="273"/>
      <c r="BI267" s="273"/>
      <c r="BJ267" s="273"/>
      <c r="BK267" s="273"/>
      <c r="BL267" s="273"/>
      <c r="BM267" s="273"/>
      <c r="BN267" s="273"/>
      <c r="BO267" s="273"/>
      <c r="BP267" s="273"/>
      <c r="BQ267" s="273"/>
      <c r="BR267" s="273"/>
      <c r="BS267" s="273"/>
      <c r="BT267" s="273"/>
      <c r="BU267" s="273"/>
      <c r="BV267" s="273"/>
      <c r="BW267" s="273"/>
      <c r="BX267" s="273"/>
      <c r="BY267" s="273"/>
      <c r="BZ267" s="273"/>
    </row>
    <row r="268" spans="1:78">
      <c r="A268" s="290" t="s">
        <v>547</v>
      </c>
      <c r="B268" s="294">
        <v>5379.45</v>
      </c>
      <c r="C268" s="294">
        <v>6393.56</v>
      </c>
      <c r="D268" s="294">
        <v>1331.26</v>
      </c>
      <c r="E268" s="295">
        <v>321.8</v>
      </c>
      <c r="F268" s="294">
        <v>730.98</v>
      </c>
      <c r="G268" s="295">
        <v>103.27</v>
      </c>
      <c r="H268" s="288">
        <v>177.06</v>
      </c>
      <c r="I268" s="275">
        <v>797.07</v>
      </c>
      <c r="J268" s="282">
        <v>310.33999999999997</v>
      </c>
      <c r="K268" s="282">
        <v>341.94</v>
      </c>
      <c r="L268" s="282">
        <v>236.63</v>
      </c>
      <c r="M268" s="284">
        <v>1.8351124749408799E-2</v>
      </c>
      <c r="N268" s="284">
        <v>-2.1653937907321501E-2</v>
      </c>
      <c r="O268" s="284">
        <v>-2.2641509433962301E-2</v>
      </c>
      <c r="P268" s="284">
        <v>-1.97989643618641E-2</v>
      </c>
      <c r="Q268" s="284">
        <v>-6.1049396984241798E-3</v>
      </c>
      <c r="R268" s="284">
        <v>2.5215923756577E-2</v>
      </c>
      <c r="S268" s="284">
        <v>1.7761683048801401E-2</v>
      </c>
      <c r="T268" s="284">
        <v>0</v>
      </c>
      <c r="U268" s="284">
        <v>1.19672612254214E-2</v>
      </c>
      <c r="V268" s="284">
        <v>1.3155555555555601E-2</v>
      </c>
      <c r="W268" s="284">
        <v>4.88364192288104E-3</v>
      </c>
      <c r="X268" s="274" t="s">
        <v>210</v>
      </c>
      <c r="Y268" s="278">
        <v>3.1484647211371901</v>
      </c>
      <c r="Z268" s="278">
        <v>2.6694819975220101</v>
      </c>
      <c r="AA268" s="278">
        <v>1.1333505354228</v>
      </c>
      <c r="AB268" s="278">
        <v>1.2530962163266</v>
      </c>
      <c r="AC268" s="278">
        <v>0</v>
      </c>
      <c r="AD268" s="278">
        <v>0.14151762288630501</v>
      </c>
      <c r="AE268" s="278">
        <v>0.72694095174930995</v>
      </c>
      <c r="AF268" s="278">
        <v>1.27002994897966</v>
      </c>
      <c r="AG268" s="278">
        <v>0.91079290626827003</v>
      </c>
      <c r="AH268" s="278">
        <v>0.59993795685134399</v>
      </c>
      <c r="AI268" s="278">
        <v>0.24191046647231601</v>
      </c>
      <c r="AJ268" s="278">
        <v>3.2062425900039</v>
      </c>
      <c r="AK268" s="278">
        <v>2.61167720010295</v>
      </c>
      <c r="AL268" s="278">
        <v>1.10768976858304</v>
      </c>
      <c r="AM268" s="278">
        <v>1.2282862089975599</v>
      </c>
      <c r="AN268" s="278">
        <v>0</v>
      </c>
      <c r="AO268" s="278">
        <v>0.14508612047521799</v>
      </c>
      <c r="AP268" s="278">
        <v>0.73985264652947502</v>
      </c>
      <c r="AQ268" s="278">
        <v>1.27002994897966</v>
      </c>
      <c r="AR268" s="278">
        <v>0.92169260289984301</v>
      </c>
      <c r="AS268" s="278">
        <v>0.60783047397258805</v>
      </c>
      <c r="AT268" s="278">
        <v>0.243091870567964</v>
      </c>
      <c r="AU268" s="278">
        <v>0.18875047581107399</v>
      </c>
      <c r="AV268" s="278">
        <v>2.8909808542508502E-3</v>
      </c>
      <c r="AW268" s="278">
        <v>12.0814794311122</v>
      </c>
      <c r="AX268" s="278">
        <v>-1.1610818422537199E-3</v>
      </c>
      <c r="AY268" s="273"/>
      <c r="AZ268" s="273"/>
      <c r="BA268" s="273"/>
      <c r="BB268" s="273"/>
      <c r="BC268" s="273"/>
      <c r="BD268" s="273"/>
      <c r="BE268" s="273"/>
      <c r="BF268" s="273"/>
      <c r="BG268" s="273"/>
      <c r="BH268" s="273"/>
      <c r="BI268" s="273"/>
      <c r="BJ268" s="273"/>
      <c r="BK268" s="273"/>
      <c r="BL268" s="273"/>
      <c r="BM268" s="273"/>
      <c r="BN268" s="273"/>
      <c r="BO268" s="273"/>
      <c r="BP268" s="273"/>
      <c r="BQ268" s="273"/>
      <c r="BR268" s="273"/>
      <c r="BS268" s="273"/>
      <c r="BT268" s="273"/>
      <c r="BU268" s="273"/>
      <c r="BV268" s="273"/>
      <c r="BW268" s="273"/>
      <c r="BX268" s="273"/>
      <c r="BY268" s="273"/>
      <c r="BZ268" s="273"/>
    </row>
    <row r="269" spans="1:78">
      <c r="A269" s="290" t="s">
        <v>548</v>
      </c>
      <c r="B269" s="294">
        <v>5537.67</v>
      </c>
      <c r="C269" s="294">
        <v>6352.87</v>
      </c>
      <c r="D269" s="294">
        <v>1350.48</v>
      </c>
      <c r="E269" s="295">
        <v>312.83999999999997</v>
      </c>
      <c r="F269" s="294">
        <v>708.86</v>
      </c>
      <c r="G269" s="295">
        <v>103.99</v>
      </c>
      <c r="H269" s="288">
        <v>178.82</v>
      </c>
      <c r="I269" s="275">
        <v>819.31</v>
      </c>
      <c r="J269" s="282">
        <v>309.52</v>
      </c>
      <c r="K269" s="282">
        <v>342.13</v>
      </c>
      <c r="L269" s="282">
        <v>237.87</v>
      </c>
      <c r="M269" s="284">
        <v>2.94119287287735E-2</v>
      </c>
      <c r="N269" s="284">
        <v>-6.3642164928460199E-3</v>
      </c>
      <c r="O269" s="284">
        <v>1.44374502351157E-2</v>
      </c>
      <c r="P269" s="284">
        <v>-2.7843380981976501E-2</v>
      </c>
      <c r="Q269" s="284">
        <v>-3.0260745848039599E-2</v>
      </c>
      <c r="R269" s="284">
        <v>6.9720151060326304E-3</v>
      </c>
      <c r="S269" s="284">
        <v>9.9401332881508004E-3</v>
      </c>
      <c r="T269" s="284">
        <v>2.79021917773845E-2</v>
      </c>
      <c r="U269" s="284">
        <v>-2.6422633240961199E-3</v>
      </c>
      <c r="V269" s="284">
        <v>5.5565303854465697E-4</v>
      </c>
      <c r="W269" s="284">
        <v>5.2402484892026804E-3</v>
      </c>
      <c r="X269" s="274" t="s">
        <v>210</v>
      </c>
      <c r="Y269" s="278">
        <v>3.14480909591851</v>
      </c>
      <c r="Z269" s="278">
        <v>2.6663825104464598</v>
      </c>
      <c r="AA269" s="278">
        <v>1.13203462269521</v>
      </c>
      <c r="AB269" s="278">
        <v>1.2516412690632199</v>
      </c>
      <c r="AC269" s="278">
        <v>0</v>
      </c>
      <c r="AD269" s="278">
        <v>0.141353309344013</v>
      </c>
      <c r="AE269" s="278">
        <v>0.72609691380984298</v>
      </c>
      <c r="AF269" s="278">
        <v>1.26855534026678</v>
      </c>
      <c r="AG269" s="278">
        <v>0.90973540116274898</v>
      </c>
      <c r="AH269" s="278">
        <v>0.59924137978316505</v>
      </c>
      <c r="AI269" s="278">
        <v>0.24162958862224401</v>
      </c>
      <c r="AJ269" s="278">
        <v>3.2373039969132602</v>
      </c>
      <c r="AK269" s="278">
        <v>2.64941307489724</v>
      </c>
      <c r="AL269" s="278">
        <v>1.1483783162248</v>
      </c>
      <c r="AM269" s="278">
        <v>1.2167913443559299</v>
      </c>
      <c r="AN269" s="278">
        <v>0</v>
      </c>
      <c r="AO269" s="278">
        <v>0.14233882675204701</v>
      </c>
      <c r="AP269" s="278">
        <v>0.73331441391322805</v>
      </c>
      <c r="AQ269" s="278">
        <v>1.3039508146511301</v>
      </c>
      <c r="AR269" s="278">
        <v>0.90733164067762495</v>
      </c>
      <c r="AS269" s="278">
        <v>0.59957435007666304</v>
      </c>
      <c r="AT269" s="278">
        <v>0.242895787708968</v>
      </c>
      <c r="AU269" s="278">
        <v>0.20481044904269</v>
      </c>
      <c r="AV269" s="278">
        <v>2.9283220088291602E-3</v>
      </c>
      <c r="AW269" s="278">
        <v>12.1812925661709</v>
      </c>
      <c r="AX269" s="278">
        <v>8.2616649416014099E-3</v>
      </c>
      <c r="AY269" s="273"/>
      <c r="AZ269" s="273"/>
      <c r="BA269" s="273"/>
      <c r="BB269" s="273"/>
      <c r="BC269" s="273"/>
      <c r="BD269" s="273"/>
      <c r="BE269" s="273"/>
      <c r="BF269" s="273"/>
      <c r="BG269" s="273"/>
      <c r="BH269" s="273"/>
      <c r="BI269" s="273"/>
      <c r="BJ269" s="273"/>
      <c r="BK269" s="273"/>
      <c r="BL269" s="273"/>
      <c r="BM269" s="273"/>
      <c r="BN269" s="273"/>
      <c r="BO269" s="273"/>
      <c r="BP269" s="273"/>
      <c r="BQ269" s="273"/>
      <c r="BR269" s="273"/>
      <c r="BS269" s="273"/>
      <c r="BT269" s="273"/>
      <c r="BU269" s="273"/>
      <c r="BV269" s="273"/>
      <c r="BW269" s="273"/>
      <c r="BX269" s="273"/>
      <c r="BY269" s="273"/>
      <c r="BZ269" s="273"/>
    </row>
    <row r="270" spans="1:78">
      <c r="A270" s="290" t="s">
        <v>549</v>
      </c>
      <c r="B270" s="294">
        <v>5696.65</v>
      </c>
      <c r="C270" s="294">
        <v>6441.45</v>
      </c>
      <c r="D270" s="294">
        <v>1373.1</v>
      </c>
      <c r="E270" s="295">
        <v>305.64999999999998</v>
      </c>
      <c r="F270" s="294">
        <v>729.5</v>
      </c>
      <c r="G270" s="295">
        <v>100.65</v>
      </c>
      <c r="H270" s="288">
        <v>182.75</v>
      </c>
      <c r="I270" s="275">
        <v>819.31</v>
      </c>
      <c r="J270" s="282">
        <v>311.66000000000003</v>
      </c>
      <c r="K270" s="282">
        <v>343.51</v>
      </c>
      <c r="L270" s="282">
        <v>239.18</v>
      </c>
      <c r="M270" s="284">
        <v>2.8708825191822399E-2</v>
      </c>
      <c r="N270" s="284">
        <v>1.3943304364799E-2</v>
      </c>
      <c r="O270" s="284">
        <v>1.6749600142171601E-2</v>
      </c>
      <c r="P270" s="284">
        <v>-2.29829945019818E-2</v>
      </c>
      <c r="Q270" s="284">
        <v>2.9117174054115E-2</v>
      </c>
      <c r="R270" s="284">
        <v>-3.2118472930089299E-2</v>
      </c>
      <c r="S270" s="284">
        <v>2.1977407448831299E-2</v>
      </c>
      <c r="T270" s="284">
        <v>0</v>
      </c>
      <c r="U270" s="284">
        <v>6.9139312483847996E-3</v>
      </c>
      <c r="V270" s="284">
        <v>4.0335544968286303E-3</v>
      </c>
      <c r="W270" s="284">
        <v>5.5072098204902399E-3</v>
      </c>
      <c r="X270" s="274" t="s">
        <v>210</v>
      </c>
      <c r="Y270" s="278">
        <v>3.1707904549742798</v>
      </c>
      <c r="Z270" s="278">
        <v>2.6884112693539199</v>
      </c>
      <c r="AA270" s="278">
        <v>1.14138711345021</v>
      </c>
      <c r="AB270" s="278">
        <v>1.2619819098553</v>
      </c>
      <c r="AC270" s="278">
        <v>0</v>
      </c>
      <c r="AD270" s="278">
        <v>0.142521123024199</v>
      </c>
      <c r="AE270" s="278">
        <v>0.73209568322687102</v>
      </c>
      <c r="AF270" s="278">
        <v>1.27903571944794</v>
      </c>
      <c r="AG270" s="278">
        <v>0.91725133023266903</v>
      </c>
      <c r="AH270" s="278">
        <v>0.60419211128207695</v>
      </c>
      <c r="AI270" s="278">
        <v>0.24362585132341799</v>
      </c>
      <c r="AJ270" s="278">
        <v>3.2618201238660398</v>
      </c>
      <c r="AK270" s="278">
        <v>2.7258966059402701</v>
      </c>
      <c r="AL270" s="278">
        <v>1.1605048912079301</v>
      </c>
      <c r="AM270" s="278">
        <v>1.2329777865595</v>
      </c>
      <c r="AN270" s="278">
        <v>0</v>
      </c>
      <c r="AO270" s="278">
        <v>0.13794356219238099</v>
      </c>
      <c r="AP270" s="278">
        <v>0.74818524834867794</v>
      </c>
      <c r="AQ270" s="278">
        <v>1.27903571944794</v>
      </c>
      <c r="AR270" s="278">
        <v>0.92359314286738703</v>
      </c>
      <c r="AS270" s="278">
        <v>0.60662915308948695</v>
      </c>
      <c r="AT270" s="278">
        <v>0.244967550004352</v>
      </c>
      <c r="AU270" s="278">
        <v>0.19927714120621401</v>
      </c>
      <c r="AV270" s="278">
        <v>2.9344513662497101E-3</v>
      </c>
      <c r="AW270" s="278">
        <v>12.321553783523999</v>
      </c>
      <c r="AX270" s="278">
        <v>1.1514477350507601E-2</v>
      </c>
      <c r="AY270" s="273"/>
      <c r="AZ270" s="273"/>
      <c r="BA270" s="273"/>
      <c r="BB270" s="273"/>
      <c r="BC270" s="273"/>
      <c r="BD270" s="273"/>
      <c r="BE270" s="273"/>
      <c r="BF270" s="273"/>
      <c r="BG270" s="273"/>
      <c r="BH270" s="273"/>
      <c r="BI270" s="273"/>
      <c r="BJ270" s="273"/>
      <c r="BK270" s="273"/>
      <c r="BL270" s="273"/>
      <c r="BM270" s="273"/>
      <c r="BN270" s="273"/>
      <c r="BO270" s="273"/>
      <c r="BP270" s="273"/>
      <c r="BQ270" s="273"/>
      <c r="BR270" s="273"/>
      <c r="BS270" s="273"/>
      <c r="BT270" s="273"/>
      <c r="BU270" s="273"/>
      <c r="BV270" s="273"/>
      <c r="BW270" s="273"/>
      <c r="BX270" s="273"/>
      <c r="BY270" s="273"/>
      <c r="BZ270" s="273"/>
    </row>
    <row r="271" spans="1:78">
      <c r="A271" s="290" t="s">
        <v>550</v>
      </c>
      <c r="B271" s="294">
        <v>5819.3</v>
      </c>
      <c r="C271" s="294">
        <v>6665.94</v>
      </c>
      <c r="D271" s="294">
        <v>1448.34</v>
      </c>
      <c r="E271" s="295">
        <v>309.39999999999998</v>
      </c>
      <c r="F271" s="294">
        <v>758.4</v>
      </c>
      <c r="G271" s="295">
        <v>99.65</v>
      </c>
      <c r="H271" s="288">
        <v>180.83</v>
      </c>
      <c r="I271" s="275">
        <v>819.31</v>
      </c>
      <c r="J271" s="282">
        <v>311.81</v>
      </c>
      <c r="K271" s="282">
        <v>341.45</v>
      </c>
      <c r="L271" s="282">
        <v>240.47</v>
      </c>
      <c r="M271" s="284">
        <v>2.1530197572257499E-2</v>
      </c>
      <c r="N271" s="284">
        <v>3.48508487995716E-2</v>
      </c>
      <c r="O271" s="284">
        <v>5.4795717719029899E-2</v>
      </c>
      <c r="P271" s="284">
        <v>1.22689350564371E-2</v>
      </c>
      <c r="Q271" s="284">
        <v>3.9616175462645599E-2</v>
      </c>
      <c r="R271" s="284">
        <v>-9.9354197714853799E-3</v>
      </c>
      <c r="S271" s="284">
        <v>-1.0506155950752299E-2</v>
      </c>
      <c r="T271" s="284">
        <v>0</v>
      </c>
      <c r="U271" s="284">
        <v>4.8129371751270999E-4</v>
      </c>
      <c r="V271" s="284">
        <v>-5.99691420919335E-3</v>
      </c>
      <c r="W271" s="284">
        <v>5.3934275441089898E-3</v>
      </c>
      <c r="X271" s="274" t="s">
        <v>210</v>
      </c>
      <c r="Y271" s="278">
        <v>3.20730044985129</v>
      </c>
      <c r="Z271" s="278">
        <v>2.7193669200237398</v>
      </c>
      <c r="AA271" s="278">
        <v>1.1545295895162</v>
      </c>
      <c r="AB271" s="278">
        <v>1.2765129719730799</v>
      </c>
      <c r="AC271" s="278">
        <v>0</v>
      </c>
      <c r="AD271" s="278">
        <v>0.14416217926723099</v>
      </c>
      <c r="AE271" s="278">
        <v>0.74052538238979104</v>
      </c>
      <c r="AF271" s="278">
        <v>1.29376314727002</v>
      </c>
      <c r="AG271" s="278">
        <v>0.92781299989935595</v>
      </c>
      <c r="AH271" s="278">
        <v>0.61114906766278898</v>
      </c>
      <c r="AI271" s="278">
        <v>0.24643107567048</v>
      </c>
      <c r="AJ271" s="278">
        <v>3.2763542622101798</v>
      </c>
      <c r="AK271" s="278">
        <v>2.81413916538405</v>
      </c>
      <c r="AL271" s="278">
        <v>1.2177928670015901</v>
      </c>
      <c r="AM271" s="278">
        <v>1.29217442672492</v>
      </c>
      <c r="AN271" s="278">
        <v>0</v>
      </c>
      <c r="AO271" s="278">
        <v>0.142729867501038</v>
      </c>
      <c r="AP271" s="278">
        <v>0.732745307236914</v>
      </c>
      <c r="AQ271" s="278">
        <v>1.29376314727002</v>
      </c>
      <c r="AR271" s="278">
        <v>0.92825955046723396</v>
      </c>
      <c r="AS271" s="278">
        <v>0.60748405913498704</v>
      </c>
      <c r="AT271" s="278">
        <v>0.24776018382172499</v>
      </c>
      <c r="AU271" s="278">
        <v>0.14936905516380899</v>
      </c>
      <c r="AV271" s="278">
        <v>2.8377333946143198E-3</v>
      </c>
      <c r="AW271" s="278">
        <v>12.5532028367527</v>
      </c>
      <c r="AX271" s="278">
        <v>1.8800311819312299E-2</v>
      </c>
      <c r="AY271" s="273"/>
      <c r="AZ271" s="273"/>
      <c r="BA271" s="273"/>
      <c r="BB271" s="273"/>
      <c r="BC271" s="273"/>
      <c r="BD271" s="273"/>
      <c r="BE271" s="273"/>
      <c r="BF271" s="273"/>
      <c r="BG271" s="273"/>
      <c r="BH271" s="273"/>
      <c r="BI271" s="273"/>
      <c r="BJ271" s="273"/>
      <c r="BK271" s="273"/>
      <c r="BL271" s="273"/>
      <c r="BM271" s="273"/>
      <c r="BN271" s="273"/>
      <c r="BO271" s="273"/>
      <c r="BP271" s="273"/>
      <c r="BQ271" s="273"/>
      <c r="BR271" s="273"/>
      <c r="BS271" s="273"/>
      <c r="BT271" s="273"/>
      <c r="BU271" s="273"/>
      <c r="BV271" s="273"/>
      <c r="BW271" s="273"/>
      <c r="BX271" s="273"/>
      <c r="BY271" s="273"/>
      <c r="BZ271" s="273"/>
    </row>
    <row r="272" spans="1:78">
      <c r="A272" s="290" t="s">
        <v>551</v>
      </c>
      <c r="B272" s="294">
        <v>5830.22</v>
      </c>
      <c r="C272" s="294">
        <v>6455.03</v>
      </c>
      <c r="D272" s="294">
        <v>1479.75</v>
      </c>
      <c r="E272" s="295">
        <v>278.26</v>
      </c>
      <c r="F272" s="294">
        <v>720.82</v>
      </c>
      <c r="G272" s="295">
        <v>100.34</v>
      </c>
      <c r="H272" s="288">
        <v>184.85</v>
      </c>
      <c r="I272" s="275">
        <v>896.33</v>
      </c>
      <c r="J272" s="282">
        <v>310.39999999999998</v>
      </c>
      <c r="K272" s="282">
        <v>340.52</v>
      </c>
      <c r="L272" s="282">
        <v>241.71</v>
      </c>
      <c r="M272" s="284">
        <v>1.87651435739689E-3</v>
      </c>
      <c r="N272" s="284">
        <v>-3.1639948754414199E-2</v>
      </c>
      <c r="O272" s="284">
        <v>2.1686896723145201E-2</v>
      </c>
      <c r="P272" s="284">
        <v>-0.10064641241111801</v>
      </c>
      <c r="Q272" s="284">
        <v>-4.9551687763713E-2</v>
      </c>
      <c r="R272" s="284">
        <v>6.9242348218765404E-3</v>
      </c>
      <c r="S272" s="284">
        <v>2.22308245313276E-2</v>
      </c>
      <c r="T272" s="284">
        <v>9.4005931820678498E-2</v>
      </c>
      <c r="U272" s="284">
        <v>-4.52198454186847E-3</v>
      </c>
      <c r="V272" s="284">
        <v>-2.7236784302240298E-3</v>
      </c>
      <c r="W272" s="284">
        <v>5.1565683869090303E-3</v>
      </c>
      <c r="X272" s="274" t="s">
        <v>210</v>
      </c>
      <c r="Y272" s="278">
        <v>3.26759869840672</v>
      </c>
      <c r="Z272" s="278">
        <v>2.77049186607131</v>
      </c>
      <c r="AA272" s="278">
        <v>1.1762351058037199</v>
      </c>
      <c r="AB272" s="278">
        <v>1.30051181388758</v>
      </c>
      <c r="AC272" s="278">
        <v>0</v>
      </c>
      <c r="AD272" s="278">
        <v>0.14687247319000599</v>
      </c>
      <c r="AE272" s="278">
        <v>0.75444749048883497</v>
      </c>
      <c r="AF272" s="278">
        <v>1.31808629785903</v>
      </c>
      <c r="AG272" s="278">
        <v>0.94525617360747505</v>
      </c>
      <c r="AH272" s="278">
        <v>0.62263886070293195</v>
      </c>
      <c r="AI272" s="278">
        <v>0.251064056735053</v>
      </c>
      <c r="AJ272" s="278">
        <v>3.2737303942784899</v>
      </c>
      <c r="AK272" s="278">
        <v>2.68283364540429</v>
      </c>
      <c r="AL272" s="278">
        <v>1.2017439950654301</v>
      </c>
      <c r="AM272" s="278">
        <v>1.16961996552151</v>
      </c>
      <c r="AN272" s="278">
        <v>0</v>
      </c>
      <c r="AO272" s="278">
        <v>0.14788945268324299</v>
      </c>
      <c r="AP272" s="278">
        <v>0.77121948026799203</v>
      </c>
      <c r="AQ272" s="278">
        <v>1.4419942285093399</v>
      </c>
      <c r="AR272" s="278">
        <v>0.94098173980231603</v>
      </c>
      <c r="AS272" s="278">
        <v>0.62094299266821595</v>
      </c>
      <c r="AT272" s="278">
        <v>0.25235868571310199</v>
      </c>
      <c r="AU272" s="278">
        <v>0.187921248628137</v>
      </c>
      <c r="AV272" s="278">
        <v>2.9804436889208702E-3</v>
      </c>
      <c r="AW272" s="278">
        <v>12.5033145799139</v>
      </c>
      <c r="AX272" s="278">
        <v>-3.9741456811857E-3</v>
      </c>
      <c r="AY272" s="273"/>
      <c r="AZ272" s="273"/>
      <c r="BA272" s="273"/>
      <c r="BB272" s="273"/>
      <c r="BC272" s="273"/>
      <c r="BD272" s="273"/>
      <c r="BE272" s="273"/>
      <c r="BF272" s="273"/>
      <c r="BG272" s="273"/>
      <c r="BH272" s="273"/>
      <c r="BI272" s="273"/>
      <c r="BJ272" s="273"/>
      <c r="BK272" s="273"/>
      <c r="BL272" s="273"/>
      <c r="BM272" s="273"/>
      <c r="BN272" s="273"/>
      <c r="BO272" s="273"/>
      <c r="BP272" s="273"/>
      <c r="BQ272" s="273"/>
      <c r="BR272" s="273"/>
      <c r="BS272" s="273"/>
      <c r="BT272" s="273"/>
      <c r="BU272" s="273"/>
      <c r="BV272" s="273"/>
      <c r="BW272" s="273"/>
      <c r="BX272" s="273"/>
      <c r="BY272" s="273"/>
      <c r="BZ272" s="273"/>
    </row>
    <row r="273" spans="1:78">
      <c r="A273" s="290" t="s">
        <v>552</v>
      </c>
      <c r="B273" s="294">
        <v>5694.18</v>
      </c>
      <c r="C273" s="294">
        <v>6251.5</v>
      </c>
      <c r="D273" s="294">
        <v>1543.31</v>
      </c>
      <c r="E273" s="295">
        <v>257.85000000000002</v>
      </c>
      <c r="F273" s="294">
        <v>691.45</v>
      </c>
      <c r="G273" s="295">
        <v>104.87</v>
      </c>
      <c r="H273" s="288">
        <v>191</v>
      </c>
      <c r="I273" s="275">
        <v>896.33</v>
      </c>
      <c r="J273" s="282">
        <v>312.48</v>
      </c>
      <c r="K273" s="282">
        <v>344.22</v>
      </c>
      <c r="L273" s="282">
        <v>242.98</v>
      </c>
      <c r="M273" s="284">
        <v>-2.33335963308418E-2</v>
      </c>
      <c r="N273" s="284">
        <v>-3.1530449897211897E-2</v>
      </c>
      <c r="O273" s="284">
        <v>4.2953201554316603E-2</v>
      </c>
      <c r="P273" s="284">
        <v>-7.3348666714583399E-2</v>
      </c>
      <c r="Q273" s="284">
        <v>-4.0745262340112699E-2</v>
      </c>
      <c r="R273" s="284">
        <v>4.5146501893562001E-2</v>
      </c>
      <c r="S273" s="284">
        <v>3.3270219096564801E-2</v>
      </c>
      <c r="T273" s="284">
        <v>0</v>
      </c>
      <c r="U273" s="284">
        <v>6.7010309278352498E-3</v>
      </c>
      <c r="V273" s="284">
        <v>1.0865734758604501E-2</v>
      </c>
      <c r="W273" s="284">
        <v>5.2542302759504E-3</v>
      </c>
      <c r="X273" s="274" t="s">
        <v>210</v>
      </c>
      <c r="Y273" s="278">
        <v>3.2546127851516</v>
      </c>
      <c r="Z273" s="278">
        <v>2.759481527787</v>
      </c>
      <c r="AA273" s="278">
        <v>1.17156057613793</v>
      </c>
      <c r="AB273" s="278">
        <v>1.2953433904790801</v>
      </c>
      <c r="AC273" s="278">
        <v>0</v>
      </c>
      <c r="AD273" s="278">
        <v>0.14628878058499301</v>
      </c>
      <c r="AE273" s="278">
        <v>0.75144920625282696</v>
      </c>
      <c r="AF273" s="278">
        <v>1.31284803089096</v>
      </c>
      <c r="AG273" s="278">
        <v>0.94149958786751897</v>
      </c>
      <c r="AH273" s="278">
        <v>0.620164403163731</v>
      </c>
      <c r="AI273" s="278">
        <v>0.25006629159827898</v>
      </c>
      <c r="AJ273" s="278">
        <v>3.1786709642096702</v>
      </c>
      <c r="AK273" s="278">
        <v>2.67247383373283</v>
      </c>
      <c r="AL273" s="278">
        <v>1.2218828536978801</v>
      </c>
      <c r="AM273" s="278">
        <v>1.20033167984989</v>
      </c>
      <c r="AN273" s="278">
        <v>0</v>
      </c>
      <c r="AO273" s="278">
        <v>0.15289320729468001</v>
      </c>
      <c r="AP273" s="278">
        <v>0.77645008598479803</v>
      </c>
      <c r="AQ273" s="278">
        <v>1.31284803089096</v>
      </c>
      <c r="AR273" s="278">
        <v>0.94780860572436298</v>
      </c>
      <c r="AS273" s="278">
        <v>0.62690294507523603</v>
      </c>
      <c r="AT273" s="278">
        <v>0.25138019747858897</v>
      </c>
      <c r="AU273" s="278">
        <v>0.40577831081096299</v>
      </c>
      <c r="AV273" s="278">
        <v>3.5151086930101899E-3</v>
      </c>
      <c r="AW273" s="278">
        <v>12.3416424039389</v>
      </c>
      <c r="AX273" s="278">
        <v>-1.2930345384954099E-2</v>
      </c>
      <c r="AY273" s="273"/>
      <c r="AZ273" s="273"/>
      <c r="BA273" s="273"/>
      <c r="BB273" s="273"/>
      <c r="BC273" s="273"/>
      <c r="BD273" s="273"/>
      <c r="BE273" s="273"/>
      <c r="BF273" s="273"/>
      <c r="BG273" s="273"/>
      <c r="BH273" s="273"/>
      <c r="BI273" s="273"/>
      <c r="BJ273" s="273"/>
      <c r="BK273" s="273"/>
      <c r="BL273" s="273"/>
      <c r="BM273" s="273"/>
      <c r="BN273" s="273"/>
      <c r="BO273" s="273"/>
      <c r="BP273" s="273"/>
      <c r="BQ273" s="273"/>
      <c r="BR273" s="273"/>
      <c r="BS273" s="273"/>
      <c r="BT273" s="273"/>
      <c r="BU273" s="273"/>
      <c r="BV273" s="273"/>
      <c r="BW273" s="273"/>
      <c r="BX273" s="273"/>
      <c r="BY273" s="273"/>
      <c r="BZ273" s="273"/>
    </row>
    <row r="274" spans="1:78">
      <c r="A274" s="290" t="s">
        <v>553</v>
      </c>
      <c r="B274" s="294">
        <v>5897.25</v>
      </c>
      <c r="C274" s="294">
        <v>6581.71</v>
      </c>
      <c r="D274" s="294">
        <v>1591.35</v>
      </c>
      <c r="E274" s="295">
        <v>282.76</v>
      </c>
      <c r="F274" s="294">
        <v>741.92</v>
      </c>
      <c r="G274" s="295">
        <v>105.82</v>
      </c>
      <c r="H274" s="288">
        <v>191.98</v>
      </c>
      <c r="I274" s="275">
        <v>896.33</v>
      </c>
      <c r="J274" s="282">
        <v>315.16000000000003</v>
      </c>
      <c r="K274" s="282">
        <v>348.63</v>
      </c>
      <c r="L274" s="282">
        <v>244.27</v>
      </c>
      <c r="M274" s="284">
        <v>3.5662729313087997E-2</v>
      </c>
      <c r="N274" s="284">
        <v>5.2820922978485098E-2</v>
      </c>
      <c r="O274" s="284">
        <v>3.1127900421820599E-2</v>
      </c>
      <c r="P274" s="284">
        <v>9.6606554198177097E-2</v>
      </c>
      <c r="Q274" s="284">
        <v>7.2991539518403301E-2</v>
      </c>
      <c r="R274" s="284">
        <v>9.0588347477829102E-3</v>
      </c>
      <c r="S274" s="284">
        <v>5.1308900523558999E-3</v>
      </c>
      <c r="T274" s="284">
        <v>0</v>
      </c>
      <c r="U274" s="284">
        <v>8.5765488991296195E-3</v>
      </c>
      <c r="V274" s="284">
        <v>1.2811573993376299E-2</v>
      </c>
      <c r="W274" s="284">
        <v>5.30907893653798E-3</v>
      </c>
      <c r="X274" s="274" t="s">
        <v>210</v>
      </c>
      <c r="Y274" s="278">
        <v>3.2125295177452999</v>
      </c>
      <c r="Z274" s="278">
        <v>2.7238004785493199</v>
      </c>
      <c r="AA274" s="278">
        <v>1.1564118932490799</v>
      </c>
      <c r="AB274" s="278">
        <v>1.27859415304807</v>
      </c>
      <c r="AC274" s="278">
        <v>0</v>
      </c>
      <c r="AD274" s="278">
        <v>0.144397216126085</v>
      </c>
      <c r="AE274" s="278">
        <v>0.74173270847672801</v>
      </c>
      <c r="AF274" s="278">
        <v>1.2958724524135901</v>
      </c>
      <c r="AG274" s="278">
        <v>0.92932567301659996</v>
      </c>
      <c r="AH274" s="278">
        <v>0.61214546323537</v>
      </c>
      <c r="AI274" s="278">
        <v>0.24683284807877801</v>
      </c>
      <c r="AJ274" s="278">
        <v>3.3270970883469499</v>
      </c>
      <c r="AK274" s="278">
        <v>2.8676741338355298</v>
      </c>
      <c r="AL274" s="278">
        <v>1.1924085675087399</v>
      </c>
      <c r="AM274" s="278">
        <v>1.4021147283919799</v>
      </c>
      <c r="AN274" s="278">
        <v>0</v>
      </c>
      <c r="AO274" s="278">
        <v>0.14570528664501101</v>
      </c>
      <c r="AP274" s="278">
        <v>0.74553845745215896</v>
      </c>
      <c r="AQ274" s="278">
        <v>1.2958724524135901</v>
      </c>
      <c r="AR274" s="278">
        <v>0.93729608009444298</v>
      </c>
      <c r="AS274" s="278">
        <v>0.61998801013231897</v>
      </c>
      <c r="AT274" s="278">
        <v>0.248143303153359</v>
      </c>
      <c r="AU274" s="278">
        <v>0.326895343100572</v>
      </c>
      <c r="AV274" s="278">
        <v>3.28556683853921E-3</v>
      </c>
      <c r="AW274" s="278">
        <v>12.781838107974099</v>
      </c>
      <c r="AX274" s="278">
        <v>3.5667514065606601E-2</v>
      </c>
      <c r="AY274" s="273"/>
      <c r="AZ274" s="273"/>
      <c r="BA274" s="273"/>
      <c r="BB274" s="273"/>
      <c r="BC274" s="273"/>
      <c r="BD274" s="273"/>
      <c r="BE274" s="273"/>
      <c r="BF274" s="273"/>
      <c r="BG274" s="273"/>
      <c r="BH274" s="273"/>
      <c r="BI274" s="273"/>
      <c r="BJ274" s="273"/>
      <c r="BK274" s="273"/>
      <c r="BL274" s="273"/>
      <c r="BM274" s="273"/>
      <c r="BN274" s="273"/>
      <c r="BO274" s="273"/>
      <c r="BP274" s="273"/>
      <c r="BQ274" s="273"/>
      <c r="BR274" s="273"/>
      <c r="BS274" s="273"/>
      <c r="BT274" s="273"/>
      <c r="BU274" s="273"/>
      <c r="BV274" s="273"/>
      <c r="BW274" s="273"/>
      <c r="BX274" s="273"/>
      <c r="BY274" s="273"/>
      <c r="BZ274" s="273"/>
    </row>
    <row r="275" spans="1:78">
      <c r="A275" s="290" t="s">
        <v>554</v>
      </c>
      <c r="B275" s="294">
        <v>6233.4</v>
      </c>
      <c r="C275" s="294">
        <v>6340.48</v>
      </c>
      <c r="D275" s="294">
        <v>1624.64</v>
      </c>
      <c r="E275" s="295">
        <v>272.08999999999997</v>
      </c>
      <c r="F275" s="294">
        <v>756.46</v>
      </c>
      <c r="G275" s="295">
        <v>107.23</v>
      </c>
      <c r="H275" s="288">
        <v>195.87</v>
      </c>
      <c r="I275" s="275">
        <v>869.35</v>
      </c>
      <c r="J275" s="282">
        <v>315.01</v>
      </c>
      <c r="K275" s="282">
        <v>350.48</v>
      </c>
      <c r="L275" s="282">
        <v>245.67</v>
      </c>
      <c r="M275" s="284">
        <v>5.7001144601297203E-2</v>
      </c>
      <c r="N275" s="284">
        <v>-3.6651569273030898E-2</v>
      </c>
      <c r="O275" s="284">
        <v>2.0919345210042E-2</v>
      </c>
      <c r="P275" s="284">
        <v>-3.7735181779601099E-2</v>
      </c>
      <c r="Q275" s="284">
        <v>1.9597800301919498E-2</v>
      </c>
      <c r="R275" s="284">
        <v>1.3324513324513501E-2</v>
      </c>
      <c r="S275" s="284">
        <v>2.0262527346598599E-2</v>
      </c>
      <c r="T275" s="284">
        <v>-3.0100521013466101E-2</v>
      </c>
      <c r="U275" s="284">
        <v>-4.7594872445755299E-4</v>
      </c>
      <c r="V275" s="284">
        <v>5.30648538565237E-3</v>
      </c>
      <c r="W275" s="284">
        <v>5.7313628362056796E-3</v>
      </c>
      <c r="X275" s="274" t="s">
        <v>210</v>
      </c>
      <c r="Y275" s="278">
        <v>3.3271124595056598</v>
      </c>
      <c r="Z275" s="278">
        <v>2.82095167042988</v>
      </c>
      <c r="AA275" s="278">
        <v>1.1976582307171699</v>
      </c>
      <c r="AB275" s="278">
        <v>1.3241984279861201</v>
      </c>
      <c r="AC275" s="278">
        <v>0</v>
      </c>
      <c r="AD275" s="278">
        <v>0.14954750586329699</v>
      </c>
      <c r="AE275" s="278">
        <v>0.76818847028924298</v>
      </c>
      <c r="AF275" s="278">
        <v>1.34209300133728</v>
      </c>
      <c r="AG275" s="278">
        <v>0.96247240953044899</v>
      </c>
      <c r="AH275" s="278">
        <v>0.63397917015551497</v>
      </c>
      <c r="AI275" s="278">
        <v>0.255636762159482</v>
      </c>
      <c r="AJ275" s="278">
        <v>3.5167616779147099</v>
      </c>
      <c r="AK275" s="278">
        <v>2.7175593648652501</v>
      </c>
      <c r="AL275" s="278">
        <v>1.22271245668919</v>
      </c>
      <c r="AM275" s="278">
        <v>1.2742295595938</v>
      </c>
      <c r="AN275" s="278">
        <v>0</v>
      </c>
      <c r="AO275" s="278">
        <v>0.15154015359782</v>
      </c>
      <c r="AP275" s="278">
        <v>0.78375391017581997</v>
      </c>
      <c r="AQ275" s="278">
        <v>1.3016953027485001</v>
      </c>
      <c r="AR275" s="278">
        <v>0.96201432201480697</v>
      </c>
      <c r="AS275" s="278">
        <v>0.63734337135675301</v>
      </c>
      <c r="AT275" s="278">
        <v>0.25710190919769099</v>
      </c>
      <c r="AU275" s="278">
        <v>0.24927752762303501</v>
      </c>
      <c r="AV275" s="278">
        <v>3.1795614406524E-3</v>
      </c>
      <c r="AW275" s="278">
        <v>12.8247120281543</v>
      </c>
      <c r="AX275" s="278">
        <v>3.35428440088825E-3</v>
      </c>
      <c r="AY275" s="273"/>
      <c r="AZ275" s="273"/>
      <c r="BA275" s="273"/>
      <c r="BB275" s="273"/>
      <c r="BC275" s="273"/>
      <c r="BD275" s="273"/>
      <c r="BE275" s="273"/>
      <c r="BF275" s="273"/>
      <c r="BG275" s="273"/>
      <c r="BH275" s="273"/>
      <c r="BI275" s="273"/>
      <c r="BJ275" s="273"/>
      <c r="BK275" s="273"/>
      <c r="BL275" s="273"/>
      <c r="BM275" s="273"/>
      <c r="BN275" s="273"/>
      <c r="BO275" s="273"/>
      <c r="BP275" s="273"/>
      <c r="BQ275" s="273"/>
      <c r="BR275" s="273"/>
      <c r="BS275" s="273"/>
      <c r="BT275" s="273"/>
      <c r="BU275" s="273"/>
      <c r="BV275" s="273"/>
      <c r="BW275" s="273"/>
      <c r="BX275" s="273"/>
      <c r="BY275" s="273"/>
      <c r="BZ275" s="273"/>
    </row>
    <row r="276" spans="1:78">
      <c r="A276" s="290" t="s">
        <v>555</v>
      </c>
      <c r="B276" s="294">
        <v>6401.48</v>
      </c>
      <c r="C276" s="294">
        <v>6241.52</v>
      </c>
      <c r="D276" s="294">
        <v>1724.49</v>
      </c>
      <c r="E276" s="295">
        <v>262.81</v>
      </c>
      <c r="F276" s="294">
        <v>756.81</v>
      </c>
      <c r="G276" s="295">
        <v>112.23</v>
      </c>
      <c r="H276" s="288">
        <v>200.14</v>
      </c>
      <c r="I276" s="275">
        <v>869.35</v>
      </c>
      <c r="J276" s="282">
        <v>314.89</v>
      </c>
      <c r="K276" s="282">
        <v>353.83</v>
      </c>
      <c r="L276" s="282">
        <v>247.08</v>
      </c>
      <c r="M276" s="284">
        <v>2.6964417492860899E-2</v>
      </c>
      <c r="N276" s="284">
        <v>-1.56076511557484E-2</v>
      </c>
      <c r="O276" s="284">
        <v>6.1459769548946303E-2</v>
      </c>
      <c r="P276" s="284">
        <v>-3.4106361865559001E-2</v>
      </c>
      <c r="Q276" s="284">
        <v>4.6268143722061301E-4</v>
      </c>
      <c r="R276" s="284">
        <v>4.6628741956542097E-2</v>
      </c>
      <c r="S276" s="284">
        <v>2.18001735845204E-2</v>
      </c>
      <c r="T276" s="284">
        <v>0</v>
      </c>
      <c r="U276" s="284">
        <v>-3.8094028760993199E-4</v>
      </c>
      <c r="V276" s="284">
        <v>9.5583200182605098E-3</v>
      </c>
      <c r="W276" s="284">
        <v>5.7394065209428503E-3</v>
      </c>
      <c r="X276" s="274" t="s">
        <v>210</v>
      </c>
      <c r="Y276" s="278">
        <v>3.3382725409285801</v>
      </c>
      <c r="Z276" s="278">
        <v>2.8304139446136598</v>
      </c>
      <c r="AA276" s="278">
        <v>1.20167551703806</v>
      </c>
      <c r="AB276" s="278">
        <v>1.3286401661167899</v>
      </c>
      <c r="AC276" s="278">
        <v>0</v>
      </c>
      <c r="AD276" s="278">
        <v>0.15004913072940601</v>
      </c>
      <c r="AE276" s="278">
        <v>0.77076519289207601</v>
      </c>
      <c r="AF276" s="278">
        <v>1.3465947629562101</v>
      </c>
      <c r="AG276" s="278">
        <v>0.96570081572002198</v>
      </c>
      <c r="AH276" s="278">
        <v>0.63610571659645498</v>
      </c>
      <c r="AI276" s="278">
        <v>0.25649424056308701</v>
      </c>
      <c r="AJ276" s="278">
        <v>3.4282871154271302</v>
      </c>
      <c r="AK276" s="278">
        <v>2.7862378311397702</v>
      </c>
      <c r="AL276" s="278">
        <v>1.27553021738783</v>
      </c>
      <c r="AM276" s="278">
        <v>1.28332508382209</v>
      </c>
      <c r="AN276" s="278">
        <v>0</v>
      </c>
      <c r="AO276" s="278">
        <v>0.15704573292699101</v>
      </c>
      <c r="AP276" s="278">
        <v>0.78756800789003001</v>
      </c>
      <c r="AQ276" s="278">
        <v>1.3465947629562101</v>
      </c>
      <c r="AR276" s="278">
        <v>0.96533294137353698</v>
      </c>
      <c r="AS276" s="278">
        <v>0.642185818601129</v>
      </c>
      <c r="AT276" s="278">
        <v>0.25796636527995898</v>
      </c>
      <c r="AU276" s="278">
        <v>0.43170228036865799</v>
      </c>
      <c r="AV276" s="278">
        <v>3.6441981065525098E-3</v>
      </c>
      <c r="AW276" s="278">
        <v>12.9300738768047</v>
      </c>
      <c r="AX276" s="278">
        <v>8.2155332937712301E-3</v>
      </c>
      <c r="AY276" s="273"/>
      <c r="AZ276" s="273"/>
      <c r="BA276" s="273"/>
      <c r="BB276" s="273"/>
      <c r="BC276" s="273"/>
      <c r="BD276" s="273"/>
      <c r="BE276" s="273"/>
      <c r="BF276" s="273"/>
      <c r="BG276" s="273"/>
      <c r="BH276" s="273"/>
      <c r="BI276" s="273"/>
      <c r="BJ276" s="273"/>
      <c r="BK276" s="273"/>
      <c r="BL276" s="273"/>
      <c r="BM276" s="273"/>
      <c r="BN276" s="273"/>
      <c r="BO276" s="273"/>
      <c r="BP276" s="273"/>
      <c r="BQ276" s="273"/>
      <c r="BR276" s="273"/>
      <c r="BS276" s="273"/>
      <c r="BT276" s="273"/>
      <c r="BU276" s="273"/>
      <c r="BV276" s="273"/>
      <c r="BW276" s="273"/>
      <c r="BX276" s="273"/>
      <c r="BY276" s="273"/>
      <c r="BZ276" s="273"/>
    </row>
    <row r="277" spans="1:78">
      <c r="A277" s="290" t="s">
        <v>556</v>
      </c>
      <c r="B277" s="294">
        <v>6210.27</v>
      </c>
      <c r="C277" s="294">
        <v>6276.02</v>
      </c>
      <c r="D277" s="294">
        <v>1679.05</v>
      </c>
      <c r="E277" s="295">
        <v>251.42</v>
      </c>
      <c r="F277" s="294">
        <v>711.11</v>
      </c>
      <c r="G277" s="295">
        <v>113.26</v>
      </c>
      <c r="H277" s="288">
        <v>197.38</v>
      </c>
      <c r="I277" s="275">
        <v>869.35</v>
      </c>
      <c r="J277" s="282">
        <v>316.32</v>
      </c>
      <c r="K277" s="282">
        <v>358.52</v>
      </c>
      <c r="L277" s="282">
        <v>248.46</v>
      </c>
      <c r="M277" s="284">
        <v>-2.9869655142248298E-2</v>
      </c>
      <c r="N277" s="284">
        <v>5.5274997116088196E-3</v>
      </c>
      <c r="O277" s="284">
        <v>-2.63498193668853E-2</v>
      </c>
      <c r="P277" s="284">
        <v>-4.3339294547391702E-2</v>
      </c>
      <c r="Q277" s="284">
        <v>-6.0385037195597201E-2</v>
      </c>
      <c r="R277" s="284">
        <v>9.1775817517598703E-3</v>
      </c>
      <c r="S277" s="284">
        <v>-1.37903467572699E-2</v>
      </c>
      <c r="T277" s="284">
        <v>0</v>
      </c>
      <c r="U277" s="284">
        <v>4.5412683794341397E-3</v>
      </c>
      <c r="V277" s="284">
        <v>1.3254952943503999E-2</v>
      </c>
      <c r="W277" s="284">
        <v>5.5852355512384698E-3</v>
      </c>
      <c r="X277" s="274" t="s">
        <v>210</v>
      </c>
      <c r="Y277" s="278">
        <v>3.36569823013226</v>
      </c>
      <c r="Z277" s="278">
        <v>2.8536673046107901</v>
      </c>
      <c r="AA277" s="278">
        <v>1.2115479222565999</v>
      </c>
      <c r="AB277" s="278">
        <v>1.3395556536369599</v>
      </c>
      <c r="AC277" s="278">
        <v>0</v>
      </c>
      <c r="AD277" s="278">
        <v>0.15128186435861499</v>
      </c>
      <c r="AE277" s="278">
        <v>0.77709743999596104</v>
      </c>
      <c r="AF277" s="278">
        <v>1.3576577570644901</v>
      </c>
      <c r="AG277" s="278">
        <v>0.97363456292339201</v>
      </c>
      <c r="AH277" s="278">
        <v>0.64133166428951205</v>
      </c>
      <c r="AI277" s="278">
        <v>0.25860147753609303</v>
      </c>
      <c r="AJ277" s="278">
        <v>3.2651659846853298</v>
      </c>
      <c r="AK277" s="278">
        <v>2.8694409498140501</v>
      </c>
      <c r="AL277" s="278">
        <v>1.1796238533508101</v>
      </c>
      <c r="AM277" s="278">
        <v>1.28150025660137</v>
      </c>
      <c r="AN277" s="278">
        <v>0</v>
      </c>
      <c r="AO277" s="278">
        <v>0.152670266036324</v>
      </c>
      <c r="AP277" s="278">
        <v>0.76638099683423</v>
      </c>
      <c r="AQ277" s="278">
        <v>1.3576577570644901</v>
      </c>
      <c r="AR277" s="278">
        <v>0.97805609877711996</v>
      </c>
      <c r="AS277" s="278">
        <v>0.64983248532084803</v>
      </c>
      <c r="AT277" s="278">
        <v>0.260045827702031</v>
      </c>
      <c r="AU277" s="278">
        <v>0.28731954240033503</v>
      </c>
      <c r="AV277" s="278">
        <v>3.3043136313617699E-3</v>
      </c>
      <c r="AW277" s="278">
        <v>12.7603744761866</v>
      </c>
      <c r="AX277" s="278">
        <v>-1.3124395284584501E-2</v>
      </c>
      <c r="AY277" s="273"/>
      <c r="AZ277" s="273"/>
      <c r="BA277" s="273"/>
      <c r="BB277" s="273"/>
      <c r="BC277" s="273"/>
      <c r="BD277" s="273"/>
      <c r="BE277" s="273"/>
      <c r="BF277" s="273"/>
      <c r="BG277" s="273"/>
      <c r="BH277" s="273"/>
      <c r="BI277" s="273"/>
      <c r="BJ277" s="273"/>
      <c r="BK277" s="273"/>
      <c r="BL277" s="273"/>
      <c r="BM277" s="273"/>
      <c r="BN277" s="273"/>
      <c r="BO277" s="273"/>
      <c r="BP277" s="273"/>
      <c r="BQ277" s="273"/>
      <c r="BR277" s="273"/>
      <c r="BS277" s="273"/>
      <c r="BT277" s="273"/>
      <c r="BU277" s="273"/>
      <c r="BV277" s="273"/>
      <c r="BW277" s="273"/>
      <c r="BX277" s="273"/>
      <c r="BY277" s="273"/>
      <c r="BZ277" s="273"/>
    </row>
    <row r="278" spans="1:78">
      <c r="A278" s="290" t="s">
        <v>557</v>
      </c>
      <c r="B278" s="294">
        <v>6034.75</v>
      </c>
      <c r="C278" s="294">
        <v>6241.68</v>
      </c>
      <c r="D278" s="294">
        <v>1697.27</v>
      </c>
      <c r="E278" s="295">
        <v>241.63</v>
      </c>
      <c r="F278" s="294">
        <v>662.1</v>
      </c>
      <c r="G278" s="295">
        <v>120.65</v>
      </c>
      <c r="H278" s="288">
        <v>196.91</v>
      </c>
      <c r="I278" s="275">
        <v>912.29</v>
      </c>
      <c r="J278" s="282">
        <v>315.81</v>
      </c>
      <c r="K278" s="282">
        <v>359.73</v>
      </c>
      <c r="L278" s="282">
        <v>249.95</v>
      </c>
      <c r="M278" s="284">
        <v>-2.82628613570747E-2</v>
      </c>
      <c r="N278" s="284">
        <v>-5.4716205493290397E-3</v>
      </c>
      <c r="O278" s="284">
        <v>1.08513742890326E-2</v>
      </c>
      <c r="P278" s="284">
        <v>-3.8938827460026998E-2</v>
      </c>
      <c r="Q278" s="284">
        <v>-6.8920420188156598E-2</v>
      </c>
      <c r="R278" s="284">
        <v>6.5248101712873E-2</v>
      </c>
      <c r="S278" s="284">
        <v>-2.38119363664002E-3</v>
      </c>
      <c r="T278" s="284">
        <v>4.9393224823143698E-2</v>
      </c>
      <c r="U278" s="284">
        <v>-1.6122913505310899E-3</v>
      </c>
      <c r="V278" s="284">
        <v>3.3749860537768401E-3</v>
      </c>
      <c r="W278" s="284">
        <v>5.9969411575302401E-3</v>
      </c>
      <c r="X278" s="274" t="s">
        <v>210</v>
      </c>
      <c r="Y278" s="278">
        <v>3.3215254761513702</v>
      </c>
      <c r="Z278" s="278">
        <v>2.8162146468943798</v>
      </c>
      <c r="AA278" s="278">
        <v>1.1956470884186801</v>
      </c>
      <c r="AB278" s="278">
        <v>1.32197479573293</v>
      </c>
      <c r="AC278" s="278">
        <v>0</v>
      </c>
      <c r="AD278" s="278">
        <v>0.14929638137138301</v>
      </c>
      <c r="AE278" s="278">
        <v>0.76689850601881504</v>
      </c>
      <c r="AF278" s="278">
        <v>1.3398393199995899</v>
      </c>
      <c r="AG278" s="278">
        <v>0.96085619805685196</v>
      </c>
      <c r="AH278" s="278">
        <v>0.63291457401885598</v>
      </c>
      <c r="AI278" s="278">
        <v>0.25520748952373201</v>
      </c>
      <c r="AJ278" s="278">
        <v>3.2276496621249202</v>
      </c>
      <c r="AK278" s="278">
        <v>2.8008053889611202</v>
      </c>
      <c r="AL278" s="278">
        <v>1.2086215024927101</v>
      </c>
      <c r="AM278" s="278">
        <v>1.2704986472553801</v>
      </c>
      <c r="AN278" s="278">
        <v>0</v>
      </c>
      <c r="AO278" s="278">
        <v>0.159037686848467</v>
      </c>
      <c r="AP278" s="278">
        <v>0.76507237217633395</v>
      </c>
      <c r="AQ278" s="278">
        <v>1.4060183047592201</v>
      </c>
      <c r="AR278" s="278">
        <v>0.95930701791962003</v>
      </c>
      <c r="AS278" s="278">
        <v>0.63505065187940102</v>
      </c>
      <c r="AT278" s="278">
        <v>0.25673795382136699</v>
      </c>
      <c r="AU278" s="278">
        <v>0.226749549700135</v>
      </c>
      <c r="AV278" s="278">
        <v>3.1189487694876601E-3</v>
      </c>
      <c r="AW278" s="278">
        <v>12.6887991882385</v>
      </c>
      <c r="AX278" s="278">
        <v>-5.60918396882826E-3</v>
      </c>
      <c r="AY278" s="273"/>
      <c r="AZ278" s="273"/>
      <c r="BA278" s="273"/>
      <c r="BB278" s="273"/>
      <c r="BC278" s="273"/>
      <c r="BD278" s="273"/>
      <c r="BE278" s="273"/>
      <c r="BF278" s="273"/>
      <c r="BG278" s="273"/>
      <c r="BH278" s="273"/>
      <c r="BI278" s="273"/>
      <c r="BJ278" s="273"/>
      <c r="BK278" s="273"/>
      <c r="BL278" s="273"/>
      <c r="BM278" s="273"/>
      <c r="BN278" s="273"/>
      <c r="BO278" s="273"/>
      <c r="BP278" s="273"/>
      <c r="BQ278" s="273"/>
      <c r="BR278" s="273"/>
      <c r="BS278" s="273"/>
      <c r="BT278" s="273"/>
      <c r="BU278" s="273"/>
      <c r="BV278" s="273"/>
      <c r="BW278" s="273"/>
      <c r="BX278" s="273"/>
      <c r="BY278" s="273"/>
      <c r="BZ278" s="273"/>
    </row>
    <row r="279" spans="1:78">
      <c r="A279" s="290" t="s">
        <v>558</v>
      </c>
      <c r="B279" s="294">
        <v>5390.68</v>
      </c>
      <c r="C279" s="294">
        <v>5673.36</v>
      </c>
      <c r="D279" s="294">
        <v>1462.06</v>
      </c>
      <c r="E279" s="295">
        <v>230.19</v>
      </c>
      <c r="F279" s="294">
        <v>564.53</v>
      </c>
      <c r="G279" s="295">
        <v>118.68</v>
      </c>
      <c r="H279" s="288">
        <v>196.67</v>
      </c>
      <c r="I279" s="275">
        <v>912.29</v>
      </c>
      <c r="J279" s="282">
        <v>319.67</v>
      </c>
      <c r="K279" s="282">
        <v>366.21</v>
      </c>
      <c r="L279" s="282">
        <v>251.45</v>
      </c>
      <c r="M279" s="284">
        <v>-0.106726873524172</v>
      </c>
      <c r="N279" s="284">
        <v>-9.1052408966816795E-2</v>
      </c>
      <c r="O279" s="284">
        <v>-0.13858136890418099</v>
      </c>
      <c r="P279" s="284">
        <v>-4.7345114431155098E-2</v>
      </c>
      <c r="Q279" s="284">
        <v>-0.14736444645823901</v>
      </c>
      <c r="R279" s="284">
        <v>-1.6328222130128401E-2</v>
      </c>
      <c r="S279" s="284">
        <v>-1.21883093799202E-3</v>
      </c>
      <c r="T279" s="284">
        <v>0</v>
      </c>
      <c r="U279" s="284">
        <v>1.2222538868307001E-2</v>
      </c>
      <c r="V279" s="284">
        <v>1.80135101325993E-2</v>
      </c>
      <c r="W279" s="284">
        <v>6.0012002400480196E-3</v>
      </c>
      <c r="X279" s="274" t="s">
        <v>210</v>
      </c>
      <c r="Y279" s="278">
        <v>3.3028944286984898</v>
      </c>
      <c r="Z279" s="278">
        <v>2.80041798084424</v>
      </c>
      <c r="AA279" s="278">
        <v>1.18894048393795</v>
      </c>
      <c r="AB279" s="278">
        <v>1.3145595959015099</v>
      </c>
      <c r="AC279" s="278">
        <v>0</v>
      </c>
      <c r="AD279" s="278">
        <v>0.148458950502391</v>
      </c>
      <c r="AE279" s="278">
        <v>0.76259683121313604</v>
      </c>
      <c r="AF279" s="278">
        <v>1.3323239147650501</v>
      </c>
      <c r="AG279" s="278">
        <v>0.95546657887436204</v>
      </c>
      <c r="AH279" s="278">
        <v>0.62936443973663103</v>
      </c>
      <c r="AI279" s="278">
        <v>0.25377598376477101</v>
      </c>
      <c r="AJ279" s="278">
        <v>2.95038683274309</v>
      </c>
      <c r="AK279" s="278">
        <v>2.5454331775743899</v>
      </c>
      <c r="AL279" s="278">
        <v>1.02417548412823</v>
      </c>
      <c r="AM279" s="278">
        <v>1.2523216214069799</v>
      </c>
      <c r="AN279" s="278">
        <v>0</v>
      </c>
      <c r="AO279" s="278">
        <v>0.14603487978138199</v>
      </c>
      <c r="AP279" s="278">
        <v>0.76166735460203905</v>
      </c>
      <c r="AQ279" s="278">
        <v>1.3323239147650501</v>
      </c>
      <c r="AR279" s="278">
        <v>0.96714480627202204</v>
      </c>
      <c r="AS279" s="278">
        <v>0.64070150244892499</v>
      </c>
      <c r="AT279" s="278">
        <v>0.25529894425945798</v>
      </c>
      <c r="AU279" s="278">
        <v>0.238611430439407</v>
      </c>
      <c r="AV279" s="278">
        <v>3.1342884137462298E-3</v>
      </c>
      <c r="AW279" s="278">
        <v>11.8754885179816</v>
      </c>
      <c r="AX279" s="278">
        <v>-6.4096740612842304E-2</v>
      </c>
      <c r="AY279" s="273"/>
      <c r="AZ279" s="273"/>
      <c r="BA279" s="273"/>
      <c r="BB279" s="273"/>
      <c r="BC279" s="273"/>
      <c r="BD279" s="273"/>
      <c r="BE279" s="273"/>
      <c r="BF279" s="273"/>
      <c r="BG279" s="273"/>
      <c r="BH279" s="273"/>
      <c r="BI279" s="273"/>
      <c r="BJ279" s="273"/>
      <c r="BK279" s="273"/>
      <c r="BL279" s="273"/>
      <c r="BM279" s="273"/>
      <c r="BN279" s="273"/>
      <c r="BO279" s="273"/>
      <c r="BP279" s="273"/>
      <c r="BQ279" s="273"/>
      <c r="BR279" s="273"/>
      <c r="BS279" s="273"/>
      <c r="BT279" s="273"/>
      <c r="BU279" s="273"/>
      <c r="BV279" s="273"/>
      <c r="BW279" s="273"/>
      <c r="BX279" s="273"/>
      <c r="BY279" s="273"/>
      <c r="BZ279" s="273"/>
    </row>
    <row r="280" spans="1:78">
      <c r="A280" s="290" t="s">
        <v>559</v>
      </c>
      <c r="B280" s="294">
        <v>5308.04</v>
      </c>
      <c r="C280" s="294">
        <v>5383.85</v>
      </c>
      <c r="D280" s="294">
        <v>1498.32</v>
      </c>
      <c r="E280" s="295">
        <v>216.73</v>
      </c>
      <c r="F280" s="294">
        <v>532.19000000000005</v>
      </c>
      <c r="G280" s="295">
        <v>125.97</v>
      </c>
      <c r="H280" s="288">
        <v>198.76</v>
      </c>
      <c r="I280" s="275">
        <v>912.29</v>
      </c>
      <c r="J280" s="282">
        <v>317.7</v>
      </c>
      <c r="K280" s="282">
        <v>368.41</v>
      </c>
      <c r="L280" s="282">
        <v>252.81</v>
      </c>
      <c r="M280" s="284">
        <v>-1.53301624284877E-2</v>
      </c>
      <c r="N280" s="284">
        <v>-5.1029724889659601E-2</v>
      </c>
      <c r="O280" s="284">
        <v>2.4800623777409901E-2</v>
      </c>
      <c r="P280" s="284">
        <v>-5.8473434988487803E-2</v>
      </c>
      <c r="Q280" s="284">
        <v>-5.7286592386587003E-2</v>
      </c>
      <c r="R280" s="284">
        <v>6.1425682507583401E-2</v>
      </c>
      <c r="S280" s="284">
        <v>1.06269385264657E-2</v>
      </c>
      <c r="T280" s="284">
        <v>0</v>
      </c>
      <c r="U280" s="284">
        <v>-6.1626051865987198E-3</v>
      </c>
      <c r="V280" s="284">
        <v>6.0074820458209102E-3</v>
      </c>
      <c r="W280" s="284">
        <v>5.4086299463114197E-3</v>
      </c>
      <c r="X280" s="274" t="s">
        <v>210</v>
      </c>
      <c r="Y280" s="278">
        <v>3.0911896612306</v>
      </c>
      <c r="Z280" s="278">
        <v>2.6209203159185299</v>
      </c>
      <c r="AA280" s="278">
        <v>1.1127332741348701</v>
      </c>
      <c r="AB280" s="278">
        <v>1.23030061046289</v>
      </c>
      <c r="AC280" s="278">
        <v>0</v>
      </c>
      <c r="AD280" s="278">
        <v>0.13894321566038401</v>
      </c>
      <c r="AE280" s="278">
        <v>0.713716859930692</v>
      </c>
      <c r="AF280" s="278">
        <v>1.2469262943880599</v>
      </c>
      <c r="AG280" s="278">
        <v>0.894224285404012</v>
      </c>
      <c r="AH280" s="278">
        <v>0.58902423049188601</v>
      </c>
      <c r="AI280" s="278">
        <v>0.237509770359631</v>
      </c>
      <c r="AJ280" s="278">
        <v>3.0438012216266701</v>
      </c>
      <c r="AK280" s="278">
        <v>2.48717547323949</v>
      </c>
      <c r="AL280" s="278">
        <v>1.1403297534312999</v>
      </c>
      <c r="AM280" s="278">
        <v>1.1583607077006901</v>
      </c>
      <c r="AN280" s="278">
        <v>0</v>
      </c>
      <c r="AO280" s="278">
        <v>0.14747789751212201</v>
      </c>
      <c r="AP280" s="278">
        <v>0.72130148512647796</v>
      </c>
      <c r="AQ280" s="278">
        <v>1.2469262943880599</v>
      </c>
      <c r="AR280" s="278">
        <v>0.88871353418479904</v>
      </c>
      <c r="AS280" s="278">
        <v>0.59256278298111897</v>
      </c>
      <c r="AT280" s="278">
        <v>0.23879437281613999</v>
      </c>
      <c r="AU280" s="278">
        <v>0.60969551367659003</v>
      </c>
      <c r="AV280" s="278">
        <v>3.89933648778779E-3</v>
      </c>
      <c r="AW280" s="278">
        <v>11.6654435230069</v>
      </c>
      <c r="AX280" s="278">
        <v>-1.7687271951519999E-2</v>
      </c>
      <c r="AY280" s="273"/>
      <c r="AZ280" s="273"/>
      <c r="BA280" s="273"/>
      <c r="BB280" s="273"/>
      <c r="BC280" s="273"/>
      <c r="BD280" s="273"/>
      <c r="BE280" s="273"/>
      <c r="BF280" s="273"/>
      <c r="BG280" s="273"/>
      <c r="BH280" s="273"/>
      <c r="BI280" s="273"/>
      <c r="BJ280" s="273"/>
      <c r="BK280" s="273"/>
      <c r="BL280" s="273"/>
      <c r="BM280" s="273"/>
      <c r="BN280" s="273"/>
      <c r="BO280" s="273"/>
      <c r="BP280" s="273"/>
      <c r="BQ280" s="273"/>
      <c r="BR280" s="273"/>
      <c r="BS280" s="273"/>
      <c r="BT280" s="273"/>
      <c r="BU280" s="273"/>
      <c r="BV280" s="273"/>
      <c r="BW280" s="273"/>
      <c r="BX280" s="273"/>
      <c r="BY280" s="273"/>
      <c r="BZ280" s="273"/>
    </row>
    <row r="281" spans="1:78">
      <c r="A281" s="290" t="s">
        <v>560</v>
      </c>
      <c r="B281" s="294">
        <v>5143.99</v>
      </c>
      <c r="C281" s="294">
        <v>5466.68</v>
      </c>
      <c r="D281" s="294">
        <v>1454.22</v>
      </c>
      <c r="E281" s="295">
        <v>228.22</v>
      </c>
      <c r="F281" s="294">
        <v>527.32000000000005</v>
      </c>
      <c r="G281" s="295">
        <v>127.57</v>
      </c>
      <c r="H281" s="288">
        <v>199.19</v>
      </c>
      <c r="I281" s="275">
        <v>906.36</v>
      </c>
      <c r="J281" s="282">
        <v>322.8</v>
      </c>
      <c r="K281" s="282">
        <v>369.53</v>
      </c>
      <c r="L281" s="282">
        <v>254.49</v>
      </c>
      <c r="M281" s="284">
        <v>-3.0905946451044199E-2</v>
      </c>
      <c r="N281" s="284">
        <v>1.5384901139519101E-2</v>
      </c>
      <c r="O281" s="284">
        <v>-2.94329649207111E-2</v>
      </c>
      <c r="P281" s="284">
        <v>5.3015272458819797E-2</v>
      </c>
      <c r="Q281" s="284">
        <v>-9.1508671714989297E-3</v>
      </c>
      <c r="R281" s="284">
        <v>1.2701436850043501E-2</v>
      </c>
      <c r="S281" s="284">
        <v>2.16341316160196E-3</v>
      </c>
      <c r="T281" s="284">
        <v>-6.5001260564074804E-3</v>
      </c>
      <c r="U281" s="284">
        <v>1.6052880075543102E-2</v>
      </c>
      <c r="V281" s="284">
        <v>3.0400912027359599E-3</v>
      </c>
      <c r="W281" s="284">
        <v>6.6453067521063903E-3</v>
      </c>
      <c r="X281" s="274" t="s">
        <v>210</v>
      </c>
      <c r="Y281" s="278">
        <v>3.0365149490386898</v>
      </c>
      <c r="Z281" s="278">
        <v>2.57456338552762</v>
      </c>
      <c r="AA281" s="278">
        <v>1.0930520581057399</v>
      </c>
      <c r="AB281" s="278">
        <v>1.20853994898351</v>
      </c>
      <c r="AC281" s="278">
        <v>0</v>
      </c>
      <c r="AD281" s="278">
        <v>0.13648568921918</v>
      </c>
      <c r="AE281" s="278">
        <v>0.70109315573271302</v>
      </c>
      <c r="AF281" s="278">
        <v>1.22487156991572</v>
      </c>
      <c r="AG281" s="278">
        <v>0.87840789728241797</v>
      </c>
      <c r="AH281" s="278">
        <v>0.57860599874114105</v>
      </c>
      <c r="AI281" s="278">
        <v>0.23330887046013701</v>
      </c>
      <c r="AJ281" s="278">
        <v>2.9426685806259001</v>
      </c>
      <c r="AK281" s="278">
        <v>2.6141727886913801</v>
      </c>
      <c r="AL281" s="278">
        <v>1.0608802952230101</v>
      </c>
      <c r="AM281" s="278">
        <v>1.27261102365624</v>
      </c>
      <c r="AN281" s="278">
        <v>0</v>
      </c>
      <c r="AO281" s="278">
        <v>0.13821925358173201</v>
      </c>
      <c r="AP281" s="278">
        <v>0.70260990989333405</v>
      </c>
      <c r="AQ281" s="278">
        <v>1.2169097503083599</v>
      </c>
      <c r="AR281" s="278">
        <v>0.89250887391490197</v>
      </c>
      <c r="AS281" s="278">
        <v>0.58036501374776395</v>
      </c>
      <c r="AT281" s="278">
        <v>0.23485927947233301</v>
      </c>
      <c r="AU281" s="278">
        <v>0.27513430714189702</v>
      </c>
      <c r="AV281" s="278">
        <v>3.0209244724561202E-3</v>
      </c>
      <c r="AW281" s="278">
        <v>11.655804769115001</v>
      </c>
      <c r="AX281" s="278">
        <v>-8.2626553143028104E-4</v>
      </c>
      <c r="AY281" s="273"/>
      <c r="AZ281" s="273"/>
      <c r="BA281" s="273"/>
      <c r="BB281" s="273"/>
      <c r="BC281" s="273"/>
      <c r="BD281" s="273"/>
      <c r="BE281" s="273"/>
      <c r="BF281" s="273"/>
      <c r="BG281" s="273"/>
      <c r="BH281" s="273"/>
      <c r="BI281" s="273"/>
      <c r="BJ281" s="273"/>
      <c r="BK281" s="273"/>
      <c r="BL281" s="273"/>
      <c r="BM281" s="273"/>
      <c r="BN281" s="273"/>
      <c r="BO281" s="273"/>
      <c r="BP281" s="273"/>
      <c r="BQ281" s="273"/>
      <c r="BR281" s="273"/>
      <c r="BS281" s="273"/>
      <c r="BT281" s="273"/>
      <c r="BU281" s="273"/>
      <c r="BV281" s="273"/>
      <c r="BW281" s="273"/>
      <c r="BX281" s="273"/>
      <c r="BY281" s="273"/>
      <c r="BZ281" s="273"/>
    </row>
    <row r="282" spans="1:78">
      <c r="A282" s="290" t="s">
        <v>561</v>
      </c>
      <c r="B282" s="294">
        <v>5404.46</v>
      </c>
      <c r="C282" s="294">
        <v>5578.13</v>
      </c>
      <c r="D282" s="294">
        <v>1523.24</v>
      </c>
      <c r="E282" s="295">
        <v>229.88</v>
      </c>
      <c r="F282" s="294">
        <v>546.23</v>
      </c>
      <c r="G282" s="295">
        <v>133.41999999999999</v>
      </c>
      <c r="H282" s="288">
        <v>202.8</v>
      </c>
      <c r="I282" s="275">
        <v>906.36</v>
      </c>
      <c r="J282" s="282">
        <v>322.83999999999997</v>
      </c>
      <c r="K282" s="282">
        <v>369.02</v>
      </c>
      <c r="L282" s="282">
        <v>256.14999999999998</v>
      </c>
      <c r="M282" s="284">
        <v>5.0635790505036103E-2</v>
      </c>
      <c r="N282" s="284">
        <v>2.0387145397206201E-2</v>
      </c>
      <c r="O282" s="284">
        <v>4.74618695933215E-2</v>
      </c>
      <c r="P282" s="284">
        <v>7.27368328805533E-3</v>
      </c>
      <c r="Q282" s="284">
        <v>3.5860578017143298E-2</v>
      </c>
      <c r="R282" s="284">
        <v>4.5857176452143801E-2</v>
      </c>
      <c r="S282" s="284">
        <v>1.81233997690649E-2</v>
      </c>
      <c r="T282" s="284">
        <v>0</v>
      </c>
      <c r="U282" s="284">
        <v>1.2391573729853E-4</v>
      </c>
      <c r="V282" s="284">
        <v>-1.38013151841521E-3</v>
      </c>
      <c r="W282" s="284">
        <v>6.5228496208100699E-3</v>
      </c>
      <c r="X282" s="274" t="s">
        <v>210</v>
      </c>
      <c r="Y282" s="278">
        <v>3.0340059814006302</v>
      </c>
      <c r="Z282" s="278">
        <v>2.5724361125436701</v>
      </c>
      <c r="AA282" s="278">
        <v>1.0921489068660699</v>
      </c>
      <c r="AB282" s="278">
        <v>1.20754137408031</v>
      </c>
      <c r="AC282" s="278">
        <v>0</v>
      </c>
      <c r="AD282" s="278">
        <v>0.13637291579864499</v>
      </c>
      <c r="AE282" s="278">
        <v>0.70051386662380899</v>
      </c>
      <c r="AF282" s="278">
        <v>1.2238595007570701</v>
      </c>
      <c r="AG282" s="278">
        <v>0.87768209911435702</v>
      </c>
      <c r="AH282" s="278">
        <v>0.57812791654810203</v>
      </c>
      <c r="AI282" s="278">
        <v>0.23311609538229899</v>
      </c>
      <c r="AJ282" s="278">
        <v>3.1876352726658501</v>
      </c>
      <c r="AK282" s="278">
        <v>2.6248807415951201</v>
      </c>
      <c r="AL282" s="278">
        <v>1.14398433586024</v>
      </c>
      <c r="AM282" s="278">
        <v>1.21632464759259</v>
      </c>
      <c r="AN282" s="278">
        <v>0</v>
      </c>
      <c r="AO282" s="278">
        <v>0.14262659266171701</v>
      </c>
      <c r="AP282" s="278">
        <v>0.71320955947240605</v>
      </c>
      <c r="AQ282" s="278">
        <v>1.2238595007570701</v>
      </c>
      <c r="AR282" s="278">
        <v>0.87779085773878196</v>
      </c>
      <c r="AS282" s="278">
        <v>0.57733002398879896</v>
      </c>
      <c r="AT282" s="278">
        <v>0.23463667661666801</v>
      </c>
      <c r="AU282" s="278">
        <v>0.25911152573299401</v>
      </c>
      <c r="AV282" s="278">
        <v>2.9789397681554801E-3</v>
      </c>
      <c r="AW282" s="278">
        <v>11.9422782089493</v>
      </c>
      <c r="AX282" s="278">
        <v>2.45777486418934E-2</v>
      </c>
      <c r="AY282" s="273"/>
      <c r="AZ282" s="273"/>
      <c r="BA282" s="273"/>
      <c r="BB282" s="273"/>
      <c r="BC282" s="273"/>
      <c r="BD282" s="273"/>
      <c r="BE282" s="273"/>
      <c r="BF282" s="273"/>
      <c r="BG282" s="273"/>
      <c r="BH282" s="273"/>
      <c r="BI282" s="273"/>
      <c r="BJ282" s="273"/>
      <c r="BK282" s="273"/>
      <c r="BL282" s="273"/>
      <c r="BM282" s="273"/>
      <c r="BN282" s="273"/>
      <c r="BO282" s="273"/>
      <c r="BP282" s="273"/>
      <c r="BQ282" s="273"/>
      <c r="BR282" s="273"/>
      <c r="BS282" s="273"/>
      <c r="BT282" s="273"/>
      <c r="BU282" s="273"/>
      <c r="BV282" s="273"/>
      <c r="BW282" s="273"/>
      <c r="BX282" s="273"/>
      <c r="BY282" s="273"/>
      <c r="BZ282" s="273"/>
    </row>
    <row r="283" spans="1:78">
      <c r="A283" s="290" t="s">
        <v>562</v>
      </c>
      <c r="B283" s="294">
        <v>5472.67</v>
      </c>
      <c r="C283" s="294">
        <v>5604.13</v>
      </c>
      <c r="D283" s="294">
        <v>1533.88</v>
      </c>
      <c r="E283" s="295">
        <v>222.98</v>
      </c>
      <c r="F283" s="294">
        <v>501.37</v>
      </c>
      <c r="G283" s="295">
        <v>143.87</v>
      </c>
      <c r="H283" s="288">
        <v>207.26</v>
      </c>
      <c r="I283" s="275">
        <v>906.36</v>
      </c>
      <c r="J283" s="282">
        <v>323.2</v>
      </c>
      <c r="K283" s="282">
        <v>367.15</v>
      </c>
      <c r="L283" s="282">
        <v>257.83</v>
      </c>
      <c r="M283" s="284">
        <v>1.26210574229433E-2</v>
      </c>
      <c r="N283" s="284">
        <v>4.66106024778923E-3</v>
      </c>
      <c r="O283" s="284">
        <v>6.9851106851186503E-3</v>
      </c>
      <c r="P283" s="284">
        <v>-3.00156603445276E-2</v>
      </c>
      <c r="Q283" s="284">
        <v>-8.2126576716767694E-2</v>
      </c>
      <c r="R283" s="284">
        <v>7.8324089341927902E-2</v>
      </c>
      <c r="S283" s="284">
        <v>2.1992110453648898E-2</v>
      </c>
      <c r="T283" s="284">
        <v>0</v>
      </c>
      <c r="U283" s="284">
        <v>1.1151034568208701E-3</v>
      </c>
      <c r="V283" s="284">
        <v>-5.0674760175600797E-3</v>
      </c>
      <c r="W283" s="284">
        <v>6.5586570368925097E-3</v>
      </c>
      <c r="X283" s="274" t="s">
        <v>210</v>
      </c>
      <c r="Y283" s="278">
        <v>3.10857501778949</v>
      </c>
      <c r="Z283" s="278">
        <v>2.6356608007151001</v>
      </c>
      <c r="AA283" s="278">
        <v>1.11899146817855</v>
      </c>
      <c r="AB283" s="278">
        <v>1.2372200224471399</v>
      </c>
      <c r="AC283" s="278">
        <v>0</v>
      </c>
      <c r="AD283" s="278">
        <v>0.13972465504470599</v>
      </c>
      <c r="AE283" s="278">
        <v>0.71773092035785002</v>
      </c>
      <c r="AF283" s="278">
        <v>1.25393921193967</v>
      </c>
      <c r="AG283" s="278">
        <v>0.899253549133879</v>
      </c>
      <c r="AH283" s="278">
        <v>0.59233699916388305</v>
      </c>
      <c r="AI283" s="278">
        <v>0.238845564178985</v>
      </c>
      <c r="AJ283" s="278">
        <v>3.1478085215925402</v>
      </c>
      <c r="AK283" s="278">
        <v>2.6479457744999699</v>
      </c>
      <c r="AL283" s="278">
        <v>1.12680774743948</v>
      </c>
      <c r="AM283" s="278">
        <v>1.20008404648192</v>
      </c>
      <c r="AN283" s="278">
        <v>0</v>
      </c>
      <c r="AO283" s="278">
        <v>0.150668461409698</v>
      </c>
      <c r="AP283" s="278">
        <v>0.73351533803435898</v>
      </c>
      <c r="AQ283" s="278">
        <v>1.25393921193967</v>
      </c>
      <c r="AR283" s="278">
        <v>0.90025630987507699</v>
      </c>
      <c r="AS283" s="278">
        <v>0.58933534562630696</v>
      </c>
      <c r="AT283" s="278">
        <v>0.24041207031921799</v>
      </c>
      <c r="AU283" s="278">
        <v>0.21391012035013399</v>
      </c>
      <c r="AV283" s="278">
        <v>2.92323094266519E-3</v>
      </c>
      <c r="AW283" s="278">
        <v>11.990772827218199</v>
      </c>
      <c r="AX283" s="278">
        <v>4.0607510075121303E-3</v>
      </c>
      <c r="AY283" s="273"/>
      <c r="AZ283" s="273"/>
      <c r="BA283" s="273"/>
      <c r="BB283" s="273"/>
      <c r="BC283" s="273"/>
      <c r="BD283" s="273"/>
      <c r="BE283" s="273"/>
      <c r="BF283" s="273"/>
      <c r="BG283" s="273"/>
      <c r="BH283" s="273"/>
      <c r="BI283" s="273"/>
      <c r="BJ283" s="273"/>
      <c r="BK283" s="273"/>
      <c r="BL283" s="273"/>
      <c r="BM283" s="273"/>
      <c r="BN283" s="273"/>
      <c r="BO283" s="273"/>
      <c r="BP283" s="273"/>
      <c r="BQ283" s="273"/>
      <c r="BR283" s="273"/>
      <c r="BS283" s="273"/>
      <c r="BT283" s="273"/>
      <c r="BU283" s="273"/>
      <c r="BV283" s="273"/>
      <c r="BW283" s="273"/>
      <c r="BX283" s="273"/>
      <c r="BY283" s="273"/>
      <c r="BZ283" s="273"/>
    </row>
    <row r="284" spans="1:78">
      <c r="A284" s="290" t="s">
        <v>563</v>
      </c>
      <c r="B284" s="294">
        <v>5102.8</v>
      </c>
      <c r="C284" s="294">
        <v>5125.82</v>
      </c>
      <c r="D284" s="294">
        <v>1372.15</v>
      </c>
      <c r="E284" s="295">
        <v>198.1</v>
      </c>
      <c r="F284" s="294">
        <v>441.67</v>
      </c>
      <c r="G284" s="295">
        <v>156.11000000000001</v>
      </c>
      <c r="H284" s="288">
        <v>209.97</v>
      </c>
      <c r="I284" s="275">
        <v>890.14</v>
      </c>
      <c r="J284" s="282">
        <v>324.13</v>
      </c>
      <c r="K284" s="282">
        <v>367.44</v>
      </c>
      <c r="L284" s="282">
        <v>259.45999999999998</v>
      </c>
      <c r="M284" s="284">
        <v>-6.7584926553218003E-2</v>
      </c>
      <c r="N284" s="284">
        <v>-8.53495547034063E-2</v>
      </c>
      <c r="O284" s="284">
        <v>-0.105438495840613</v>
      </c>
      <c r="P284" s="284">
        <v>-0.11157951385774501</v>
      </c>
      <c r="Q284" s="284">
        <v>-0.119073737957995</v>
      </c>
      <c r="R284" s="284">
        <v>8.5076805449363996E-2</v>
      </c>
      <c r="S284" s="284">
        <v>1.3075364276753799E-2</v>
      </c>
      <c r="T284" s="284">
        <v>-1.7895758859614402E-2</v>
      </c>
      <c r="U284" s="284">
        <v>2.87747524752469E-3</v>
      </c>
      <c r="V284" s="284">
        <v>7.8986790140267405E-4</v>
      </c>
      <c r="W284" s="284">
        <v>6.3219951130588604E-3</v>
      </c>
      <c r="X284" s="274" t="s">
        <v>210</v>
      </c>
      <c r="Y284" s="278">
        <v>3.12119816692491</v>
      </c>
      <c r="Z284" s="278">
        <v>2.6463635629670601</v>
      </c>
      <c r="AA284" s="278">
        <v>1.1235354139103499</v>
      </c>
      <c r="AB284" s="278">
        <v>1.2422440648998101</v>
      </c>
      <c r="AC284" s="278">
        <v>0</v>
      </c>
      <c r="AD284" s="278">
        <v>0.140292042078453</v>
      </c>
      <c r="AE284" s="278">
        <v>0.720645446915816</v>
      </c>
      <c r="AF284" s="278">
        <v>1.2590311468579101</v>
      </c>
      <c r="AG284" s="278">
        <v>0.90290519388953305</v>
      </c>
      <c r="AH284" s="278">
        <v>0.59474233223002404</v>
      </c>
      <c r="AI284" s="278">
        <v>0.23981545654436501</v>
      </c>
      <c r="AJ284" s="278">
        <v>2.9102522180552501</v>
      </c>
      <c r="AK284" s="278">
        <v>2.4204976112845098</v>
      </c>
      <c r="AL284" s="278">
        <v>1.0050715298439801</v>
      </c>
      <c r="AM284" s="278">
        <v>1.1036350760456199</v>
      </c>
      <c r="AN284" s="278">
        <v>0</v>
      </c>
      <c r="AO284" s="278">
        <v>0.152227640848456</v>
      </c>
      <c r="AP284" s="278">
        <v>0.73006814864862402</v>
      </c>
      <c r="AQ284" s="278">
        <v>1.236499829057</v>
      </c>
      <c r="AR284" s="278">
        <v>0.90550328123581203</v>
      </c>
      <c r="AS284" s="278">
        <v>0.59521210010785797</v>
      </c>
      <c r="AT284" s="278">
        <v>0.241331568688674</v>
      </c>
      <c r="AU284" s="278">
        <v>0.110615647908612</v>
      </c>
      <c r="AV284" s="278">
        <v>2.6746936852151799E-3</v>
      </c>
      <c r="AW284" s="278">
        <v>11.3002990038158</v>
      </c>
      <c r="AX284" s="278">
        <v>-5.7583763227932197E-2</v>
      </c>
      <c r="AY284" s="273"/>
      <c r="AZ284" s="273"/>
      <c r="BA284" s="273"/>
      <c r="BB284" s="273"/>
      <c r="BC284" s="273"/>
      <c r="BD284" s="273"/>
      <c r="BE284" s="273"/>
      <c r="BF284" s="273"/>
      <c r="BG284" s="273"/>
      <c r="BH284" s="273"/>
      <c r="BI284" s="273"/>
      <c r="BJ284" s="273"/>
      <c r="BK284" s="273"/>
      <c r="BL284" s="273"/>
      <c r="BM284" s="273"/>
      <c r="BN284" s="273"/>
      <c r="BO284" s="273"/>
      <c r="BP284" s="273"/>
      <c r="BQ284" s="273"/>
      <c r="BR284" s="273"/>
      <c r="BS284" s="273"/>
      <c r="BT284" s="273"/>
      <c r="BU284" s="273"/>
      <c r="BV284" s="273"/>
      <c r="BW284" s="273"/>
      <c r="BX284" s="273"/>
      <c r="BY284" s="273"/>
      <c r="BZ284" s="273"/>
    </row>
    <row r="285" spans="1:78">
      <c r="A285" s="290" t="s">
        <v>564</v>
      </c>
      <c r="B285" s="294">
        <v>4841.26</v>
      </c>
      <c r="C285" s="294">
        <v>5103.46</v>
      </c>
      <c r="D285" s="294">
        <v>1348.31</v>
      </c>
      <c r="E285" s="295">
        <v>202.84</v>
      </c>
      <c r="F285" s="294">
        <v>420.79</v>
      </c>
      <c r="G285" s="295">
        <v>139.81</v>
      </c>
      <c r="H285" s="288">
        <v>211.42</v>
      </c>
      <c r="I285" s="275">
        <v>890.14</v>
      </c>
      <c r="J285" s="282">
        <v>329.92</v>
      </c>
      <c r="K285" s="282">
        <v>371.85</v>
      </c>
      <c r="L285" s="282">
        <v>261.19</v>
      </c>
      <c r="M285" s="284">
        <v>-5.125421337305E-2</v>
      </c>
      <c r="N285" s="284">
        <v>-4.3622288726485898E-3</v>
      </c>
      <c r="O285" s="284">
        <v>-1.7374193783478601E-2</v>
      </c>
      <c r="P285" s="284">
        <v>2.3927309439677E-2</v>
      </c>
      <c r="Q285" s="284">
        <v>-4.7275114904793199E-2</v>
      </c>
      <c r="R285" s="284">
        <v>-0.104413554544872</v>
      </c>
      <c r="S285" s="284">
        <v>6.9057484402532702E-3</v>
      </c>
      <c r="T285" s="284">
        <v>0</v>
      </c>
      <c r="U285" s="284">
        <v>1.7863203035819002E-2</v>
      </c>
      <c r="V285" s="284">
        <v>1.2001959503592501E-2</v>
      </c>
      <c r="W285" s="284">
        <v>6.6676944423034196E-3</v>
      </c>
      <c r="X285" s="274" t="s">
        <v>210</v>
      </c>
      <c r="Y285" s="278">
        <v>2.94146783069325</v>
      </c>
      <c r="Z285" s="278">
        <v>2.4939759901421401</v>
      </c>
      <c r="AA285" s="278">
        <v>1.05883801665754</v>
      </c>
      <c r="AB285" s="278">
        <v>1.1707109767953101</v>
      </c>
      <c r="AC285" s="278">
        <v>0</v>
      </c>
      <c r="AD285" s="278">
        <v>0.13221349834464499</v>
      </c>
      <c r="AE285" s="278">
        <v>0.67914797012932804</v>
      </c>
      <c r="AF285" s="278">
        <v>1.18653139540066</v>
      </c>
      <c r="AG285" s="278">
        <v>0.85091251498732801</v>
      </c>
      <c r="AH285" s="278">
        <v>0.56049483058926297</v>
      </c>
      <c r="AI285" s="278">
        <v>0.226005980076316</v>
      </c>
      <c r="AJ285" s="278">
        <v>2.7907052108689299</v>
      </c>
      <c r="AK285" s="278">
        <v>2.4830966960702501</v>
      </c>
      <c r="AL285" s="278">
        <v>1.0404415597708201</v>
      </c>
      <c r="AM285" s="278">
        <v>1.1987229406015201</v>
      </c>
      <c r="AN285" s="278">
        <v>0</v>
      </c>
      <c r="AO285" s="278">
        <v>0.11840861702366801</v>
      </c>
      <c r="AP285" s="278">
        <v>0.68383799516474997</v>
      </c>
      <c r="AQ285" s="278">
        <v>1.18653139540066</v>
      </c>
      <c r="AR285" s="278">
        <v>0.86611253800826604</v>
      </c>
      <c r="AS285" s="278">
        <v>0.56722186684796805</v>
      </c>
      <c r="AT285" s="278">
        <v>0.22751291889359801</v>
      </c>
      <c r="AU285" s="278">
        <v>0.45107275811777803</v>
      </c>
      <c r="AV285" s="278">
        <v>3.3877416960576001E-3</v>
      </c>
      <c r="AW285" s="278">
        <v>11.1625917386504</v>
      </c>
      <c r="AX285" s="278">
        <v>-1.2186161190854101E-2</v>
      </c>
      <c r="AY285" s="273"/>
      <c r="AZ285" s="273"/>
      <c r="BA285" s="273"/>
      <c r="BB285" s="273"/>
      <c r="BC285" s="273"/>
      <c r="BD285" s="273"/>
      <c r="BE285" s="273"/>
      <c r="BF285" s="273"/>
      <c r="BG285" s="273"/>
      <c r="BH285" s="273"/>
      <c r="BI285" s="273"/>
      <c r="BJ285" s="273"/>
      <c r="BK285" s="273"/>
      <c r="BL285" s="273"/>
      <c r="BM285" s="273"/>
      <c r="BN285" s="273"/>
      <c r="BO285" s="273"/>
      <c r="BP285" s="273"/>
      <c r="BQ285" s="273"/>
      <c r="BR285" s="273"/>
      <c r="BS285" s="273"/>
      <c r="BT285" s="273"/>
      <c r="BU285" s="273"/>
      <c r="BV285" s="273"/>
      <c r="BW285" s="273"/>
      <c r="BX285" s="273"/>
      <c r="BY285" s="273"/>
      <c r="BZ285" s="273"/>
    </row>
    <row r="286" spans="1:78">
      <c r="A286" s="290" t="s">
        <v>565</v>
      </c>
      <c r="B286" s="294">
        <v>5072.1400000000003</v>
      </c>
      <c r="C286" s="294">
        <v>5497.92</v>
      </c>
      <c r="D286" s="294">
        <v>1355.4</v>
      </c>
      <c r="E286" s="295">
        <v>221.31</v>
      </c>
      <c r="F286" s="294">
        <v>456.14</v>
      </c>
      <c r="G286" s="295">
        <v>141.85</v>
      </c>
      <c r="H286" s="288">
        <v>213.11</v>
      </c>
      <c r="I286" s="275">
        <v>890.14</v>
      </c>
      <c r="J286" s="282">
        <v>337.05</v>
      </c>
      <c r="K286" s="282">
        <v>377.32</v>
      </c>
      <c r="L286" s="282">
        <v>262.93</v>
      </c>
      <c r="M286" s="284">
        <v>4.76900641568518E-2</v>
      </c>
      <c r="N286" s="284">
        <v>7.7292660273618405E-2</v>
      </c>
      <c r="O286" s="284">
        <v>5.2584346329851402E-3</v>
      </c>
      <c r="P286" s="284">
        <v>9.1056990731611206E-2</v>
      </c>
      <c r="Q286" s="284">
        <v>8.4008650395684295E-2</v>
      </c>
      <c r="R286" s="284">
        <v>1.45912309562979E-2</v>
      </c>
      <c r="S286" s="284">
        <v>7.9935673067828006E-3</v>
      </c>
      <c r="T286" s="284">
        <v>0</v>
      </c>
      <c r="U286" s="284">
        <v>2.1611299709020301E-2</v>
      </c>
      <c r="V286" s="284">
        <v>1.4710232620680301E-2</v>
      </c>
      <c r="W286" s="284">
        <v>6.66181706803481E-3</v>
      </c>
      <c r="X286" s="274" t="s">
        <v>210</v>
      </c>
      <c r="Y286" s="278">
        <v>2.9056226295707099</v>
      </c>
      <c r="Z286" s="278">
        <v>2.4635839967201498</v>
      </c>
      <c r="AA286" s="278">
        <v>1.0459348459115501</v>
      </c>
      <c r="AB286" s="278">
        <v>1.15644450412418</v>
      </c>
      <c r="AC286" s="278">
        <v>0</v>
      </c>
      <c r="AD286" s="278">
        <v>0.13060232334221</v>
      </c>
      <c r="AE286" s="278">
        <v>0.67087176349289102</v>
      </c>
      <c r="AF286" s="278">
        <v>1.1720721325582999</v>
      </c>
      <c r="AG286" s="278">
        <v>0.84054315792037704</v>
      </c>
      <c r="AH286" s="278">
        <v>0.55366455023706096</v>
      </c>
      <c r="AI286" s="278">
        <v>0.223251834773009</v>
      </c>
      <c r="AJ286" s="278">
        <v>3.0441919591905302</v>
      </c>
      <c r="AK286" s="278">
        <v>2.6540009576341599</v>
      </c>
      <c r="AL286" s="278">
        <v>1.05143482592913</v>
      </c>
      <c r="AM286" s="278">
        <v>1.2617468606178399</v>
      </c>
      <c r="AN286" s="278">
        <v>0</v>
      </c>
      <c r="AO286" s="278">
        <v>0.132507972005525</v>
      </c>
      <c r="AP286" s="278">
        <v>0.67623442208859097</v>
      </c>
      <c r="AQ286" s="278">
        <v>1.1720721325582999</v>
      </c>
      <c r="AR286" s="278">
        <v>0.85870838802456095</v>
      </c>
      <c r="AS286" s="278">
        <v>0.561809084564873</v>
      </c>
      <c r="AT286" s="278">
        <v>0.22473909765637001</v>
      </c>
      <c r="AU286" s="278">
        <v>0.26520882232208998</v>
      </c>
      <c r="AV286" s="278">
        <v>2.89554040353531E-3</v>
      </c>
      <c r="AW286" s="278">
        <v>11.6374457002699</v>
      </c>
      <c r="AX286" s="278">
        <v>4.2539758932083699E-2</v>
      </c>
      <c r="AY286" s="273"/>
      <c r="AZ286" s="273"/>
      <c r="BA286" s="273"/>
      <c r="BB286" s="273"/>
      <c r="BC286" s="273"/>
      <c r="BD286" s="273"/>
      <c r="BE286" s="273"/>
      <c r="BF286" s="273"/>
      <c r="BG286" s="273"/>
      <c r="BH286" s="273"/>
      <c r="BI286" s="273"/>
      <c r="BJ286" s="273"/>
      <c r="BK286" s="273"/>
      <c r="BL286" s="273"/>
      <c r="BM286" s="273"/>
      <c r="BN286" s="273"/>
      <c r="BO286" s="273"/>
      <c r="BP286" s="273"/>
      <c r="BQ286" s="273"/>
      <c r="BR286" s="273"/>
      <c r="BS286" s="273"/>
      <c r="BT286" s="273"/>
      <c r="BU286" s="273"/>
      <c r="BV286" s="273"/>
      <c r="BW286" s="273"/>
      <c r="BX286" s="273"/>
      <c r="BY286" s="273"/>
      <c r="BZ286" s="273"/>
    </row>
    <row r="287" spans="1:78">
      <c r="A287" s="290" t="s">
        <v>566</v>
      </c>
      <c r="B287" s="294">
        <v>4580.1499999999996</v>
      </c>
      <c r="C287" s="294">
        <v>5291.19</v>
      </c>
      <c r="D287" s="294">
        <v>1221</v>
      </c>
      <c r="E287" s="295">
        <v>230.36</v>
      </c>
      <c r="F287" s="294">
        <v>428.3</v>
      </c>
      <c r="G287" s="295">
        <v>135.6</v>
      </c>
      <c r="H287" s="288">
        <v>217.25</v>
      </c>
      <c r="I287" s="275">
        <v>863.44</v>
      </c>
      <c r="J287" s="282">
        <v>341.39</v>
      </c>
      <c r="K287" s="282">
        <v>374.88</v>
      </c>
      <c r="L287" s="282">
        <v>264.47000000000003</v>
      </c>
      <c r="M287" s="284">
        <v>-9.6998505561755197E-2</v>
      </c>
      <c r="N287" s="284">
        <v>-3.7601492928234802E-2</v>
      </c>
      <c r="O287" s="284">
        <v>-9.9158919876051396E-2</v>
      </c>
      <c r="P287" s="284">
        <v>4.0892865211694003E-2</v>
      </c>
      <c r="Q287" s="284">
        <v>-6.1033893102994702E-2</v>
      </c>
      <c r="R287" s="284">
        <v>-4.4060627423334497E-2</v>
      </c>
      <c r="S287" s="284">
        <v>1.9426587208483798E-2</v>
      </c>
      <c r="T287" s="284">
        <v>-2.99952816410901E-2</v>
      </c>
      <c r="U287" s="284">
        <v>1.2876427829698899E-2</v>
      </c>
      <c r="V287" s="284">
        <v>-6.4666595992791702E-3</v>
      </c>
      <c r="W287" s="284">
        <v>5.8570722245465702E-3</v>
      </c>
      <c r="X287" s="274" t="s">
        <v>210</v>
      </c>
      <c r="Y287" s="278">
        <v>3.0292271157802499</v>
      </c>
      <c r="Z287" s="278">
        <v>2.5683842660495602</v>
      </c>
      <c r="AA287" s="278">
        <v>1.0904286621152901</v>
      </c>
      <c r="AB287" s="278">
        <v>1.2056393745479601</v>
      </c>
      <c r="AC287" s="278">
        <v>0</v>
      </c>
      <c r="AD287" s="278">
        <v>0.136158114693158</v>
      </c>
      <c r="AE287" s="278">
        <v>0.69941048658621996</v>
      </c>
      <c r="AF287" s="278">
        <v>1.22193179852834</v>
      </c>
      <c r="AG287" s="278">
        <v>0.87629966123032299</v>
      </c>
      <c r="AH287" s="278">
        <v>0.577217306733387</v>
      </c>
      <c r="AI287" s="278">
        <v>0.23274891400539799</v>
      </c>
      <c r="AJ287" s="278">
        <v>2.7353966125424201</v>
      </c>
      <c r="AK287" s="278">
        <v>2.4718091832327098</v>
      </c>
      <c r="AL287" s="278">
        <v>0.982302933778049</v>
      </c>
      <c r="AM287" s="278">
        <v>1.25494142298526</v>
      </c>
      <c r="AN287" s="278">
        <v>0</v>
      </c>
      <c r="AO287" s="278">
        <v>0.130158902730999</v>
      </c>
      <c r="AP287" s="278">
        <v>0.71299764539841604</v>
      </c>
      <c r="AQ287" s="278">
        <v>1.18527961008528</v>
      </c>
      <c r="AR287" s="278">
        <v>0.88758327057534503</v>
      </c>
      <c r="AS287" s="278">
        <v>0.57348463889592904</v>
      </c>
      <c r="AT287" s="278">
        <v>0.234112141204912</v>
      </c>
      <c r="AU287" s="278">
        <v>0.31337804212952802</v>
      </c>
      <c r="AV287" s="278">
        <v>3.1109342453778002E-3</v>
      </c>
      <c r="AW287" s="278">
        <v>11.1680663614293</v>
      </c>
      <c r="AX287" s="278">
        <v>-4.0333536321435201E-2</v>
      </c>
      <c r="AY287" s="273"/>
      <c r="AZ287" s="273"/>
      <c r="BA287" s="273"/>
      <c r="BB287" s="273"/>
      <c r="BC287" s="273"/>
      <c r="BD287" s="273"/>
      <c r="BE287" s="273"/>
      <c r="BF287" s="273"/>
      <c r="BG287" s="273"/>
      <c r="BH287" s="273"/>
      <c r="BI287" s="273"/>
      <c r="BJ287" s="273"/>
      <c r="BK287" s="273"/>
      <c r="BL287" s="273"/>
      <c r="BM287" s="273"/>
      <c r="BN287" s="273"/>
      <c r="BO287" s="273"/>
      <c r="BP287" s="273"/>
      <c r="BQ287" s="273"/>
      <c r="BR287" s="273"/>
      <c r="BS287" s="273"/>
      <c r="BT287" s="273"/>
      <c r="BU287" s="273"/>
      <c r="BV287" s="273"/>
      <c r="BW287" s="273"/>
      <c r="BX287" s="273"/>
      <c r="BY287" s="273"/>
      <c r="BZ287" s="273"/>
    </row>
    <row r="288" spans="1:78">
      <c r="A288" s="290" t="s">
        <v>567</v>
      </c>
      <c r="B288" s="294">
        <v>4079.12</v>
      </c>
      <c r="C288" s="294">
        <v>5128.37</v>
      </c>
      <c r="D288" s="294">
        <v>1060.52</v>
      </c>
      <c r="E288" s="295">
        <v>191.44</v>
      </c>
      <c r="F288" s="294">
        <v>322.88</v>
      </c>
      <c r="G288" s="295">
        <v>116.41</v>
      </c>
      <c r="H288" s="288">
        <v>221.88</v>
      </c>
      <c r="I288" s="275">
        <v>863.44</v>
      </c>
      <c r="J288" s="282">
        <v>348.24</v>
      </c>
      <c r="K288" s="282">
        <v>371.86</v>
      </c>
      <c r="L288" s="282">
        <v>266.36</v>
      </c>
      <c r="M288" s="284">
        <v>-0.10939161381177499</v>
      </c>
      <c r="N288" s="284">
        <v>-3.0771905752770098E-2</v>
      </c>
      <c r="O288" s="284">
        <v>-0.13143325143325099</v>
      </c>
      <c r="P288" s="284">
        <v>-0.16895294321930901</v>
      </c>
      <c r="Q288" s="284">
        <v>-0.24613588606117201</v>
      </c>
      <c r="R288" s="284">
        <v>-0.14151917404129799</v>
      </c>
      <c r="S288" s="284">
        <v>2.13118527042577E-2</v>
      </c>
      <c r="T288" s="284">
        <v>0</v>
      </c>
      <c r="U288" s="284">
        <v>2.0065028266791799E-2</v>
      </c>
      <c r="V288" s="284">
        <v>-8.0559112249252197E-3</v>
      </c>
      <c r="W288" s="284">
        <v>7.1463682081143202E-3</v>
      </c>
      <c r="X288" s="274" t="s">
        <v>210</v>
      </c>
      <c r="Y288" s="278">
        <v>2.9070476738800499</v>
      </c>
      <c r="Z288" s="278">
        <v>2.4647922459674501</v>
      </c>
      <c r="AA288" s="278">
        <v>1.04644781806593</v>
      </c>
      <c r="AB288" s="278">
        <v>1.15701167504408</v>
      </c>
      <c r="AC288" s="278">
        <v>0</v>
      </c>
      <c r="AD288" s="278">
        <v>0.130666376428723</v>
      </c>
      <c r="AE288" s="278">
        <v>0.671200788321902</v>
      </c>
      <c r="AF288" s="278">
        <v>1.1726469679500799</v>
      </c>
      <c r="AG288" s="278">
        <v>0.84095539701562805</v>
      </c>
      <c r="AH288" s="278">
        <v>0.55393609152689405</v>
      </c>
      <c r="AI288" s="278">
        <v>0.22336132722858601</v>
      </c>
      <c r="AJ288" s="278">
        <v>2.5890410374065498</v>
      </c>
      <c r="AK288" s="278">
        <v>2.3889458912743802</v>
      </c>
      <c r="AL288" s="278">
        <v>0.90890977888229096</v>
      </c>
      <c r="AM288" s="278">
        <v>0.96153114720627797</v>
      </c>
      <c r="AN288" s="278">
        <v>0</v>
      </c>
      <c r="AO288" s="278">
        <v>0.11217457876156101</v>
      </c>
      <c r="AP288" s="278">
        <v>0.68550532065759995</v>
      </c>
      <c r="AQ288" s="278">
        <v>1.1726469679500799</v>
      </c>
      <c r="AR288" s="278">
        <v>0.85782919082785802</v>
      </c>
      <c r="AS288" s="278">
        <v>0.54947363154927198</v>
      </c>
      <c r="AT288" s="278">
        <v>0.224957549516415</v>
      </c>
      <c r="AU288" s="278">
        <v>0.47260683864646602</v>
      </c>
      <c r="AV288" s="278">
        <v>3.4151303689020302E-3</v>
      </c>
      <c r="AW288" s="278">
        <v>10.4510150940323</v>
      </c>
      <c r="AX288" s="278">
        <v>-6.4205498444519393E-2</v>
      </c>
      <c r="AY288" s="273"/>
      <c r="AZ288" s="273"/>
      <c r="BA288" s="273"/>
      <c r="BB288" s="273"/>
      <c r="BC288" s="273"/>
      <c r="BD288" s="273"/>
      <c r="BE288" s="273"/>
      <c r="BF288" s="273"/>
      <c r="BG288" s="273"/>
      <c r="BH288" s="273"/>
      <c r="BI288" s="273"/>
      <c r="BJ288" s="273"/>
      <c r="BK288" s="273"/>
      <c r="BL288" s="273"/>
      <c r="BM288" s="273"/>
      <c r="BN288" s="273"/>
      <c r="BO288" s="273"/>
      <c r="BP288" s="273"/>
      <c r="BQ288" s="273"/>
      <c r="BR288" s="273"/>
      <c r="BS288" s="273"/>
      <c r="BT288" s="273"/>
      <c r="BU288" s="273"/>
      <c r="BV288" s="273"/>
      <c r="BW288" s="273"/>
      <c r="BX288" s="273"/>
      <c r="BY288" s="273"/>
      <c r="BZ288" s="273"/>
    </row>
    <row r="289" spans="1:78">
      <c r="A289" s="290" t="s">
        <v>568</v>
      </c>
      <c r="B289" s="294">
        <v>3828.89</v>
      </c>
      <c r="C289" s="294">
        <v>4862.97</v>
      </c>
      <c r="D289" s="294">
        <v>993.64</v>
      </c>
      <c r="E289" s="295">
        <v>162.04</v>
      </c>
      <c r="F289" s="294">
        <v>321.04000000000002</v>
      </c>
      <c r="G289" s="295">
        <v>100.43</v>
      </c>
      <c r="H289" s="288">
        <v>224.36</v>
      </c>
      <c r="I289" s="275">
        <v>863.44</v>
      </c>
      <c r="J289" s="282">
        <v>358.55</v>
      </c>
      <c r="K289" s="282">
        <v>383.18</v>
      </c>
      <c r="L289" s="282">
        <v>267.81</v>
      </c>
      <c r="M289" s="284">
        <v>-6.1344113436231397E-2</v>
      </c>
      <c r="N289" s="284">
        <v>-5.1751336194541302E-2</v>
      </c>
      <c r="O289" s="284">
        <v>-6.3063402858974799E-2</v>
      </c>
      <c r="P289" s="284">
        <v>-0.15357292101964101</v>
      </c>
      <c r="Q289" s="284">
        <v>-5.6987115956391703E-3</v>
      </c>
      <c r="R289" s="284">
        <v>-0.137273430117687</v>
      </c>
      <c r="S289" s="284">
        <v>1.11772129078782E-2</v>
      </c>
      <c r="T289" s="284">
        <v>0</v>
      </c>
      <c r="U289" s="284">
        <v>2.9606018837583299E-2</v>
      </c>
      <c r="V289" s="284">
        <v>3.0441564029473501E-2</v>
      </c>
      <c r="W289" s="284">
        <v>5.4437603243728799E-3</v>
      </c>
      <c r="X289" s="274" t="s">
        <v>210</v>
      </c>
      <c r="Y289" s="278">
        <v>2.7203992289765999</v>
      </c>
      <c r="Z289" s="278">
        <v>2.3065390312529201</v>
      </c>
      <c r="AA289" s="278">
        <v>0.97926011431082505</v>
      </c>
      <c r="AB289" s="278">
        <v>1.0827251637417401</v>
      </c>
      <c r="AC289" s="278">
        <v>0</v>
      </c>
      <c r="AD289" s="278">
        <v>0.122276876600178</v>
      </c>
      <c r="AE289" s="278">
        <v>0.62810600715134002</v>
      </c>
      <c r="AF289" s="278">
        <v>1.0973565848733899</v>
      </c>
      <c r="AG289" s="278">
        <v>0.786961436580631</v>
      </c>
      <c r="AH289" s="278">
        <v>0.518370348664001</v>
      </c>
      <c r="AI289" s="278">
        <v>0.20902030188064599</v>
      </c>
      <c r="AJ289" s="278">
        <v>2.5535187500824299</v>
      </c>
      <c r="AK289" s="278">
        <v>2.1871725544007199</v>
      </c>
      <c r="AL289" s="278">
        <v>0.91750463921831604</v>
      </c>
      <c r="AM289" s="278">
        <v>0.916447897684456</v>
      </c>
      <c r="AN289" s="278">
        <v>0</v>
      </c>
      <c r="AO289" s="278">
        <v>0.10549151032519399</v>
      </c>
      <c r="AP289" s="278">
        <v>0.63512648172198805</v>
      </c>
      <c r="AQ289" s="278">
        <v>1.0973565848733899</v>
      </c>
      <c r="AR289" s="278">
        <v>0.81026023169648898</v>
      </c>
      <c r="AS289" s="278">
        <v>0.53415035282383705</v>
      </c>
      <c r="AT289" s="278">
        <v>0.21015815830701201</v>
      </c>
      <c r="AU289" s="278">
        <v>0.666009682745346</v>
      </c>
      <c r="AV289" s="278">
        <v>3.7552272256698199E-3</v>
      </c>
      <c r="AW289" s="278">
        <v>9.9671871611338307</v>
      </c>
      <c r="AX289" s="278">
        <v>-4.6294826726901203E-2</v>
      </c>
      <c r="AY289" s="273"/>
      <c r="AZ289" s="273"/>
      <c r="BA289" s="273"/>
      <c r="BB289" s="273"/>
      <c r="BC289" s="273"/>
      <c r="BD289" s="273"/>
      <c r="BE289" s="273"/>
      <c r="BF289" s="273"/>
      <c r="BG289" s="273"/>
      <c r="BH289" s="273"/>
      <c r="BI289" s="273"/>
      <c r="BJ289" s="273"/>
      <c r="BK289" s="273"/>
      <c r="BL289" s="273"/>
      <c r="BM289" s="273"/>
      <c r="BN289" s="273"/>
      <c r="BO289" s="273"/>
      <c r="BP289" s="273"/>
      <c r="BQ289" s="273"/>
      <c r="BR289" s="273"/>
      <c r="BS289" s="273"/>
      <c r="BT289" s="273"/>
      <c r="BU289" s="273"/>
      <c r="BV289" s="273"/>
      <c r="BW289" s="273"/>
      <c r="BX289" s="273"/>
      <c r="BY289" s="273"/>
      <c r="BZ289" s="273"/>
    </row>
    <row r="290" spans="1:78">
      <c r="A290" s="290" t="s">
        <v>569</v>
      </c>
      <c r="B290" s="294">
        <v>3803.15</v>
      </c>
      <c r="C290" s="294">
        <v>4690.1899999999996</v>
      </c>
      <c r="D290" s="294">
        <v>1000.72</v>
      </c>
      <c r="E290" s="295">
        <v>167.25</v>
      </c>
      <c r="F290" s="294">
        <v>285.74</v>
      </c>
      <c r="G290" s="295">
        <v>81.31</v>
      </c>
      <c r="H290" s="288">
        <v>225.51</v>
      </c>
      <c r="I290" s="275">
        <v>786.85</v>
      </c>
      <c r="J290" s="282">
        <v>363.02</v>
      </c>
      <c r="K290" s="282">
        <v>392.93</v>
      </c>
      <c r="L290" s="282">
        <v>268.95</v>
      </c>
      <c r="M290" s="284">
        <v>-6.7225749499201203E-3</v>
      </c>
      <c r="N290" s="284">
        <v>-3.5529727717835101E-2</v>
      </c>
      <c r="O290" s="284">
        <v>7.1253170162233204E-3</v>
      </c>
      <c r="P290" s="284">
        <v>3.2152554924709899E-2</v>
      </c>
      <c r="Q290" s="284">
        <v>-0.109955145776227</v>
      </c>
      <c r="R290" s="284">
        <v>-0.19038136015134899</v>
      </c>
      <c r="S290" s="284">
        <v>5.1256908539845103E-3</v>
      </c>
      <c r="T290" s="284">
        <v>-8.8703326229963894E-2</v>
      </c>
      <c r="U290" s="284">
        <v>1.24668804908659E-2</v>
      </c>
      <c r="V290" s="284">
        <v>2.5444960592932799E-2</v>
      </c>
      <c r="W290" s="284">
        <v>4.2567491878571203E-3</v>
      </c>
      <c r="X290" s="274" t="s">
        <v>210</v>
      </c>
      <c r="Y290" s="278">
        <v>2.5944588180431398</v>
      </c>
      <c r="Z290" s="278">
        <v>2.1997582064622399</v>
      </c>
      <c r="AA290" s="278">
        <v>0.93392543699824004</v>
      </c>
      <c r="AB290" s="278">
        <v>1.03260058989346</v>
      </c>
      <c r="AC290" s="278">
        <v>0</v>
      </c>
      <c r="AD290" s="278">
        <v>0.116616089785266</v>
      </c>
      <c r="AE290" s="278">
        <v>0.59902794838414297</v>
      </c>
      <c r="AF290" s="278">
        <v>1.0465546519190501</v>
      </c>
      <c r="AG290" s="278">
        <v>0.75052919323337797</v>
      </c>
      <c r="AH290" s="278">
        <v>0.49437248319223798</v>
      </c>
      <c r="AI290" s="278">
        <v>0.19934374322267701</v>
      </c>
      <c r="AJ290" s="278">
        <v>2.5770173741843601</v>
      </c>
      <c r="AK290" s="278">
        <v>2.1216013963415601</v>
      </c>
      <c r="AL290" s="278">
        <v>0.940579951806367</v>
      </c>
      <c r="AM290" s="278">
        <v>1.0658013370752999</v>
      </c>
      <c r="AN290" s="278">
        <v>0</v>
      </c>
      <c r="AO290" s="278">
        <v>9.4414559996415001E-2</v>
      </c>
      <c r="AP290" s="278">
        <v>0.60209838046045705</v>
      </c>
      <c r="AQ290" s="278">
        <v>0.95372177321239004</v>
      </c>
      <c r="AR290" s="278">
        <v>0.75988595099032397</v>
      </c>
      <c r="AS290" s="278">
        <v>0.50695177154529503</v>
      </c>
      <c r="AT290" s="278">
        <v>0.20019229953974399</v>
      </c>
      <c r="AU290" s="278">
        <v>0.39444757894245502</v>
      </c>
      <c r="AV290" s="278">
        <v>2.9795563795828998E-3</v>
      </c>
      <c r="AW290" s="278">
        <v>9.8222647951522095</v>
      </c>
      <c r="AX290" s="278">
        <v>-1.45399462896342E-2</v>
      </c>
      <c r="AY290" s="273"/>
      <c r="AZ290" s="273"/>
      <c r="BA290" s="273"/>
      <c r="BB290" s="273"/>
      <c r="BC290" s="273"/>
      <c r="BD290" s="273"/>
      <c r="BE290" s="273"/>
      <c r="BF290" s="273"/>
      <c r="BG290" s="273"/>
      <c r="BH290" s="273"/>
      <c r="BI290" s="273"/>
      <c r="BJ290" s="273"/>
      <c r="BK290" s="273"/>
      <c r="BL290" s="273"/>
      <c r="BM290" s="273"/>
      <c r="BN290" s="273"/>
      <c r="BO290" s="273"/>
      <c r="BP290" s="273"/>
      <c r="BQ290" s="273"/>
      <c r="BR290" s="273"/>
      <c r="BS290" s="273"/>
      <c r="BT290" s="273"/>
      <c r="BU290" s="273"/>
      <c r="BV290" s="273"/>
      <c r="BW290" s="273"/>
      <c r="BX290" s="273"/>
      <c r="BY290" s="273"/>
      <c r="BZ290" s="273"/>
    </row>
    <row r="291" spans="1:78">
      <c r="A291" s="290" t="s">
        <v>570</v>
      </c>
      <c r="B291" s="294">
        <v>3619.98</v>
      </c>
      <c r="C291" s="294">
        <v>4693.33</v>
      </c>
      <c r="D291" s="294">
        <v>1026.78</v>
      </c>
      <c r="E291" s="295">
        <v>157.72999999999999</v>
      </c>
      <c r="F291" s="294">
        <v>259.52</v>
      </c>
      <c r="G291" s="295">
        <v>81.180000000000007</v>
      </c>
      <c r="H291" s="288">
        <v>222.89</v>
      </c>
      <c r="I291" s="275">
        <v>786.85</v>
      </c>
      <c r="J291" s="282">
        <v>368.13</v>
      </c>
      <c r="K291" s="282">
        <v>390.5</v>
      </c>
      <c r="L291" s="282">
        <v>270.02999999999997</v>
      </c>
      <c r="M291" s="284">
        <v>-4.8162707229533398E-2</v>
      </c>
      <c r="N291" s="284">
        <v>6.6948247299158904E-4</v>
      </c>
      <c r="O291" s="284">
        <v>2.6041250299784002E-2</v>
      </c>
      <c r="P291" s="284">
        <v>-5.6920777279521703E-2</v>
      </c>
      <c r="Q291" s="284">
        <v>-9.1761741443270206E-2</v>
      </c>
      <c r="R291" s="284">
        <v>-1.59881933341521E-3</v>
      </c>
      <c r="S291" s="284">
        <v>-1.1618110061637999E-2</v>
      </c>
      <c r="T291" s="284">
        <v>0</v>
      </c>
      <c r="U291" s="284">
        <v>1.4076359429232599E-2</v>
      </c>
      <c r="V291" s="284">
        <v>-6.1843076374926698E-3</v>
      </c>
      <c r="W291" s="284">
        <v>4.0156162855549101E-3</v>
      </c>
      <c r="X291" s="274" t="s">
        <v>210</v>
      </c>
      <c r="Y291" s="278">
        <v>2.5567355261781199</v>
      </c>
      <c r="Z291" s="278">
        <v>2.1677738402900899</v>
      </c>
      <c r="AA291" s="278">
        <v>0.920346211305762</v>
      </c>
      <c r="AB291" s="278">
        <v>1.0175866327777701</v>
      </c>
      <c r="AC291" s="278">
        <v>0</v>
      </c>
      <c r="AD291" s="278">
        <v>0.114920498103281</v>
      </c>
      <c r="AE291" s="278">
        <v>0.59031811418864799</v>
      </c>
      <c r="AF291" s="278">
        <v>1.0313378034909799</v>
      </c>
      <c r="AG291" s="278">
        <v>0.73961653907496205</v>
      </c>
      <c r="AH291" s="278">
        <v>0.48718433383955001</v>
      </c>
      <c r="AI291" s="278">
        <v>0.19644529590304399</v>
      </c>
      <c r="AJ291" s="278">
        <v>2.43359622156746</v>
      </c>
      <c r="AK291" s="278">
        <v>2.1692251268815799</v>
      </c>
      <c r="AL291" s="278">
        <v>0.94431317735683395</v>
      </c>
      <c r="AM291" s="278">
        <v>0.959664810690807</v>
      </c>
      <c r="AN291" s="278">
        <v>0</v>
      </c>
      <c r="AO291" s="278">
        <v>0.114736760989108</v>
      </c>
      <c r="AP291" s="278">
        <v>0.58345973336662604</v>
      </c>
      <c r="AQ291" s="278">
        <v>1.0313378034909799</v>
      </c>
      <c r="AR291" s="278">
        <v>0.75002764731878602</v>
      </c>
      <c r="AS291" s="278">
        <v>0.48417143604291901</v>
      </c>
      <c r="AT291" s="278">
        <v>0.19723414483249299</v>
      </c>
      <c r="AU291" s="278">
        <v>0.28858882466798502</v>
      </c>
      <c r="AV291" s="278">
        <v>2.6859250207004002E-3</v>
      </c>
      <c r="AW291" s="278">
        <v>9.6677668625375901</v>
      </c>
      <c r="AX291" s="278">
        <v>-1.57293593521198E-2</v>
      </c>
      <c r="AY291" s="273"/>
      <c r="AZ291" s="273"/>
      <c r="BA291" s="273"/>
      <c r="BB291" s="273"/>
      <c r="BC291" s="273"/>
      <c r="BD291" s="273"/>
      <c r="BE291" s="273"/>
      <c r="BF291" s="273"/>
      <c r="BG291" s="273"/>
      <c r="BH291" s="273"/>
      <c r="BI291" s="273"/>
      <c r="BJ291" s="273"/>
      <c r="BK291" s="273"/>
      <c r="BL291" s="273"/>
      <c r="BM291" s="273"/>
      <c r="BN291" s="273"/>
      <c r="BO291" s="273"/>
      <c r="BP291" s="273"/>
      <c r="BQ291" s="273"/>
      <c r="BR291" s="273"/>
      <c r="BS291" s="273"/>
      <c r="BT291" s="273"/>
      <c r="BU291" s="273"/>
      <c r="BV291" s="273"/>
      <c r="BW291" s="273"/>
      <c r="BX291" s="273"/>
      <c r="BY291" s="273"/>
      <c r="BZ291" s="273"/>
    </row>
    <row r="292" spans="1:78">
      <c r="A292" s="290" t="s">
        <v>571</v>
      </c>
      <c r="B292" s="294">
        <v>3469.84</v>
      </c>
      <c r="C292" s="294">
        <v>4196.62</v>
      </c>
      <c r="D292" s="294">
        <v>964.55</v>
      </c>
      <c r="E292" s="295">
        <v>130.05000000000001</v>
      </c>
      <c r="F292" s="294">
        <v>215.44</v>
      </c>
      <c r="G292" s="295">
        <v>75.88</v>
      </c>
      <c r="H292" s="288">
        <v>229.47</v>
      </c>
      <c r="I292" s="275">
        <v>786.85</v>
      </c>
      <c r="J292" s="282">
        <v>363.61</v>
      </c>
      <c r="K292" s="282">
        <v>391.32</v>
      </c>
      <c r="L292" s="282">
        <v>270.82</v>
      </c>
      <c r="M292" s="284">
        <v>-4.14753672672225E-2</v>
      </c>
      <c r="N292" s="284">
        <v>-0.10583317175651399</v>
      </c>
      <c r="O292" s="284">
        <v>-6.06069459864821E-2</v>
      </c>
      <c r="P292" s="284">
        <v>-0.17548976098395999</v>
      </c>
      <c r="Q292" s="284">
        <v>-0.169852034525277</v>
      </c>
      <c r="R292" s="284">
        <v>-6.5287016506528794E-2</v>
      </c>
      <c r="S292" s="284">
        <v>2.9521288527973401E-2</v>
      </c>
      <c r="T292" s="284">
        <v>0</v>
      </c>
      <c r="U292" s="284">
        <v>-1.22782712628691E-2</v>
      </c>
      <c r="V292" s="284">
        <v>2.0998719590268299E-3</v>
      </c>
      <c r="W292" s="284">
        <v>2.9256008591638199E-3</v>
      </c>
      <c r="X292" s="274" t="s">
        <v>210</v>
      </c>
      <c r="Y292" s="278">
        <v>2.5165197143185298</v>
      </c>
      <c r="Z292" s="278">
        <v>2.13367614656205</v>
      </c>
      <c r="AA292" s="278">
        <v>0.90586975501977196</v>
      </c>
      <c r="AB292" s="278">
        <v>1.0015806469588899</v>
      </c>
      <c r="AC292" s="278">
        <v>0</v>
      </c>
      <c r="AD292" s="278">
        <v>0.11311287229168999</v>
      </c>
      <c r="AE292" s="278">
        <v>0.58103278843850903</v>
      </c>
      <c r="AF292" s="278">
        <v>1.0151155205664499</v>
      </c>
      <c r="AG292" s="278">
        <v>0.72798284474908004</v>
      </c>
      <c r="AH292" s="278">
        <v>0.479521236381864</v>
      </c>
      <c r="AI292" s="278">
        <v>0.19335533725075199</v>
      </c>
      <c r="AJ292" s="278">
        <v>2.4121461349319699</v>
      </c>
      <c r="AK292" s="278">
        <v>1.9078624324701701</v>
      </c>
      <c r="AL292" s="278">
        <v>0.85096775570650096</v>
      </c>
      <c r="AM292" s="278">
        <v>0.82581349861791797</v>
      </c>
      <c r="AN292" s="278">
        <v>0</v>
      </c>
      <c r="AO292" s="278">
        <v>0.105728070331281</v>
      </c>
      <c r="AP292" s="278">
        <v>0.598185625030215</v>
      </c>
      <c r="AQ292" s="278">
        <v>1.0151155205664499</v>
      </c>
      <c r="AR292" s="278">
        <v>0.71904447390653603</v>
      </c>
      <c r="AS292" s="278">
        <v>0.48052816957990102</v>
      </c>
      <c r="AT292" s="278">
        <v>0.193921017791536</v>
      </c>
      <c r="AU292" s="278">
        <v>0.249678658038329</v>
      </c>
      <c r="AV292" s="278">
        <v>2.5577500176033399E-3</v>
      </c>
      <c r="AW292" s="278">
        <v>9.1093126989324702</v>
      </c>
      <c r="AX292" s="278">
        <v>-5.7764545995530499E-2</v>
      </c>
      <c r="AY292" s="273"/>
      <c r="AZ292" s="273"/>
      <c r="BA292" s="273"/>
      <c r="BB292" s="273"/>
      <c r="BC292" s="273"/>
      <c r="BD292" s="273"/>
      <c r="BE292" s="273"/>
      <c r="BF292" s="273"/>
      <c r="BG292" s="273"/>
      <c r="BH292" s="273"/>
      <c r="BI292" s="273"/>
      <c r="BJ292" s="273"/>
      <c r="BK292" s="273"/>
      <c r="BL292" s="273"/>
      <c r="BM292" s="273"/>
      <c r="BN292" s="273"/>
      <c r="BO292" s="273"/>
      <c r="BP292" s="273"/>
      <c r="BQ292" s="273"/>
      <c r="BR292" s="273"/>
      <c r="BS292" s="273"/>
      <c r="BT292" s="273"/>
      <c r="BU292" s="273"/>
      <c r="BV292" s="273"/>
      <c r="BW292" s="273"/>
      <c r="BX292" s="273"/>
      <c r="BY292" s="273"/>
      <c r="BZ292" s="273"/>
    </row>
    <row r="293" spans="1:78">
      <c r="A293" s="290" t="s">
        <v>572</v>
      </c>
      <c r="B293" s="294">
        <v>3758.14</v>
      </c>
      <c r="C293" s="294">
        <v>4151.95</v>
      </c>
      <c r="D293" s="294">
        <v>1014.45</v>
      </c>
      <c r="E293" s="295">
        <v>125.44</v>
      </c>
      <c r="F293" s="294">
        <v>220.67</v>
      </c>
      <c r="G293" s="295">
        <v>72.91</v>
      </c>
      <c r="H293" s="288">
        <v>235.78</v>
      </c>
      <c r="I293" s="275">
        <v>744.12</v>
      </c>
      <c r="J293" s="282">
        <v>364.03</v>
      </c>
      <c r="K293" s="282">
        <v>395.44</v>
      </c>
      <c r="L293" s="282">
        <v>271.52999999999997</v>
      </c>
      <c r="M293" s="284">
        <v>8.3087404606552395E-2</v>
      </c>
      <c r="N293" s="284">
        <v>-1.06442803970814E-2</v>
      </c>
      <c r="O293" s="284">
        <v>5.1733969208439298E-2</v>
      </c>
      <c r="P293" s="284">
        <v>-3.5447904652057001E-2</v>
      </c>
      <c r="Q293" s="284">
        <v>2.4275900482732898E-2</v>
      </c>
      <c r="R293" s="284">
        <v>-3.9140748550342698E-2</v>
      </c>
      <c r="S293" s="284">
        <v>2.7498147906044299E-2</v>
      </c>
      <c r="T293" s="284">
        <v>-5.4305140751096201E-2</v>
      </c>
      <c r="U293" s="284">
        <v>1.1550837435712099E-3</v>
      </c>
      <c r="V293" s="284">
        <v>1.05284677501789E-2</v>
      </c>
      <c r="W293" s="284">
        <v>2.6216675282475501E-3</v>
      </c>
      <c r="X293" s="274" t="s">
        <v>210</v>
      </c>
      <c r="Y293" s="278">
        <v>2.3711540955321202</v>
      </c>
      <c r="Z293" s="278">
        <v>2.0104253126543998</v>
      </c>
      <c r="AA293" s="278">
        <v>0.85354259988997205</v>
      </c>
      <c r="AB293" s="278">
        <v>0.94372479560940403</v>
      </c>
      <c r="AC293" s="278">
        <v>0</v>
      </c>
      <c r="AD293" s="278">
        <v>0.10657895857751</v>
      </c>
      <c r="AE293" s="278">
        <v>0.54746969320584105</v>
      </c>
      <c r="AF293" s="278">
        <v>0.95647783338790904</v>
      </c>
      <c r="AG293" s="278">
        <v>0.68593124622961499</v>
      </c>
      <c r="AH293" s="278">
        <v>0.45182190986705101</v>
      </c>
      <c r="AI293" s="278">
        <v>0.18218625397864899</v>
      </c>
      <c r="AJ293" s="278">
        <v>2.5681671352520801</v>
      </c>
      <c r="AK293" s="278">
        <v>1.9890257819091099</v>
      </c>
      <c r="AL293" s="278">
        <v>0.897699746470771</v>
      </c>
      <c r="AM293" s="278">
        <v>0.91027172903686004</v>
      </c>
      <c r="AN293" s="278">
        <v>0</v>
      </c>
      <c r="AO293" s="278">
        <v>0.10240737835907</v>
      </c>
      <c r="AP293" s="278">
        <v>0.562524095803692</v>
      </c>
      <c r="AQ293" s="278">
        <v>0.90453617002047504</v>
      </c>
      <c r="AR293" s="278">
        <v>0.68672355426134202</v>
      </c>
      <c r="AS293" s="278">
        <v>0.45657890227391001</v>
      </c>
      <c r="AT293" s="278">
        <v>0.182663885764798</v>
      </c>
      <c r="AU293" s="278">
        <v>0.44779981921082901</v>
      </c>
      <c r="AV293" s="278">
        <v>2.9413620878135701E-3</v>
      </c>
      <c r="AW293" s="278">
        <v>9.2605983791521194</v>
      </c>
      <c r="AX293" s="278">
        <v>1.66078040374413E-2</v>
      </c>
      <c r="AY293" s="273"/>
      <c r="AZ293" s="273"/>
      <c r="BA293" s="273"/>
      <c r="BB293" s="273"/>
      <c r="BC293" s="273"/>
      <c r="BD293" s="273"/>
      <c r="BE293" s="273"/>
      <c r="BF293" s="273"/>
      <c r="BG293" s="273"/>
      <c r="BH293" s="273"/>
      <c r="BI293" s="273"/>
      <c r="BJ293" s="273"/>
      <c r="BK293" s="273"/>
      <c r="BL293" s="273"/>
      <c r="BM293" s="273"/>
      <c r="BN293" s="273"/>
      <c r="BO293" s="273"/>
      <c r="BP293" s="273"/>
      <c r="BQ293" s="273"/>
      <c r="BR293" s="273"/>
      <c r="BS293" s="273"/>
      <c r="BT293" s="273"/>
      <c r="BU293" s="273"/>
      <c r="BV293" s="273"/>
      <c r="BW293" s="273"/>
      <c r="BX293" s="273"/>
      <c r="BY293" s="273"/>
      <c r="BZ293" s="273"/>
    </row>
    <row r="294" spans="1:78">
      <c r="A294" s="290" t="s">
        <v>573</v>
      </c>
      <c r="B294" s="294">
        <v>3954.05</v>
      </c>
      <c r="C294" s="294">
        <v>4370.8999999999996</v>
      </c>
      <c r="D294" s="294">
        <v>1119.1600000000001</v>
      </c>
      <c r="E294" s="295">
        <v>143.66</v>
      </c>
      <c r="F294" s="294">
        <v>235.66</v>
      </c>
      <c r="G294" s="295">
        <v>68.319999999999993</v>
      </c>
      <c r="H294" s="288">
        <v>232.8</v>
      </c>
      <c r="I294" s="275">
        <v>744.12</v>
      </c>
      <c r="J294" s="282">
        <v>364.04</v>
      </c>
      <c r="K294" s="282">
        <v>397.97</v>
      </c>
      <c r="L294" s="282">
        <v>272.25</v>
      </c>
      <c r="M294" s="284">
        <v>5.2129510875060597E-2</v>
      </c>
      <c r="N294" s="284">
        <v>5.2734257397126602E-2</v>
      </c>
      <c r="O294" s="284">
        <v>0.10321849277933901</v>
      </c>
      <c r="P294" s="284">
        <v>0.14524872448979601</v>
      </c>
      <c r="Q294" s="284">
        <v>6.7929487469977803E-2</v>
      </c>
      <c r="R294" s="284">
        <v>-6.2954327252777498E-2</v>
      </c>
      <c r="S294" s="284">
        <v>-1.26389006701162E-2</v>
      </c>
      <c r="T294" s="284">
        <v>0</v>
      </c>
      <c r="U294" s="284">
        <v>2.74702634399659E-5</v>
      </c>
      <c r="V294" s="284">
        <v>6.3979364758244301E-3</v>
      </c>
      <c r="W294" s="284">
        <v>2.6516407026848702E-3</v>
      </c>
      <c r="X294" s="274" t="s">
        <v>210</v>
      </c>
      <c r="Y294" s="278">
        <v>2.4105337580933002</v>
      </c>
      <c r="Z294" s="278">
        <v>2.0438140622788699</v>
      </c>
      <c r="AA294" s="278">
        <v>0.86771806812655305</v>
      </c>
      <c r="AB294" s="278">
        <v>0.95939799208015897</v>
      </c>
      <c r="AC294" s="278">
        <v>0</v>
      </c>
      <c r="AD294" s="278">
        <v>0.10834900103608</v>
      </c>
      <c r="AE294" s="278">
        <v>0.55656196258704205</v>
      </c>
      <c r="AF294" s="278">
        <v>0.972362829810972</v>
      </c>
      <c r="AG294" s="278">
        <v>0.69732305795015403</v>
      </c>
      <c r="AH294" s="278">
        <v>0.459325679605945</v>
      </c>
      <c r="AI294" s="278">
        <v>0.18521196758304201</v>
      </c>
      <c r="AJ294" s="278">
        <v>2.53619370385052</v>
      </c>
      <c r="AK294" s="278">
        <v>2.1515930791109499</v>
      </c>
      <c r="AL294" s="278">
        <v>0.95728261927597502</v>
      </c>
      <c r="AM294" s="278">
        <v>1.0987493267078701</v>
      </c>
      <c r="AN294" s="278">
        <v>0</v>
      </c>
      <c r="AO294" s="278">
        <v>0.10152796256734301</v>
      </c>
      <c r="AP294" s="278">
        <v>0.54952763122514003</v>
      </c>
      <c r="AQ294" s="278">
        <v>0.972362829810972</v>
      </c>
      <c r="AR294" s="278">
        <v>0.69734221359825899</v>
      </c>
      <c r="AS294" s="278">
        <v>0.46226441612577901</v>
      </c>
      <c r="AT294" s="278">
        <v>0.18570308317490999</v>
      </c>
      <c r="AU294" s="278">
        <v>0.38715437743931203</v>
      </c>
      <c r="AV294" s="278">
        <v>2.8200056194287002E-3</v>
      </c>
      <c r="AW294" s="278">
        <v>9.7125468654477292</v>
      </c>
      <c r="AX294" s="278">
        <v>4.8803378333851302E-2</v>
      </c>
      <c r="AY294" s="273"/>
      <c r="AZ294" s="273"/>
      <c r="BA294" s="273"/>
      <c r="BB294" s="273"/>
      <c r="BC294" s="273"/>
      <c r="BD294" s="273"/>
      <c r="BE294" s="273"/>
      <c r="BF294" s="273"/>
      <c r="BG294" s="273"/>
      <c r="BH294" s="273"/>
      <c r="BI294" s="273"/>
      <c r="BJ294" s="273"/>
      <c r="BK294" s="273"/>
      <c r="BL294" s="273"/>
      <c r="BM294" s="273"/>
      <c r="BN294" s="273"/>
      <c r="BO294" s="273"/>
      <c r="BP294" s="273"/>
      <c r="BQ294" s="273"/>
      <c r="BR294" s="273"/>
      <c r="BS294" s="273"/>
      <c r="BT294" s="273"/>
      <c r="BU294" s="273"/>
      <c r="BV294" s="273"/>
      <c r="BW294" s="273"/>
      <c r="BX294" s="273"/>
      <c r="BY294" s="273"/>
      <c r="BZ294" s="273"/>
    </row>
    <row r="295" spans="1:78">
      <c r="A295" s="290" t="s">
        <v>574</v>
      </c>
      <c r="B295" s="294">
        <v>3989.63</v>
      </c>
      <c r="C295" s="294">
        <v>4380.43</v>
      </c>
      <c r="D295" s="294">
        <v>1203.3499999999999</v>
      </c>
      <c r="E295" s="295">
        <v>140.44</v>
      </c>
      <c r="F295" s="294">
        <v>243.57</v>
      </c>
      <c r="G295" s="295">
        <v>75.040000000000006</v>
      </c>
      <c r="H295" s="288">
        <v>228.4</v>
      </c>
      <c r="I295" s="275">
        <v>744.12</v>
      </c>
      <c r="J295" s="282">
        <v>361.42</v>
      </c>
      <c r="K295" s="282">
        <v>399.5</v>
      </c>
      <c r="L295" s="282">
        <v>272.93</v>
      </c>
      <c r="M295" s="284">
        <v>8.9983687611436807E-3</v>
      </c>
      <c r="N295" s="284">
        <v>2.18032899402876E-3</v>
      </c>
      <c r="O295" s="284">
        <v>7.5226062403945596E-2</v>
      </c>
      <c r="P295" s="284">
        <v>-2.2414033133788099E-2</v>
      </c>
      <c r="Q295" s="284">
        <v>3.3565305949248898E-2</v>
      </c>
      <c r="R295" s="284">
        <v>9.8360655737704999E-2</v>
      </c>
      <c r="S295" s="284">
        <v>-1.89003436426117E-2</v>
      </c>
      <c r="T295" s="284">
        <v>0</v>
      </c>
      <c r="U295" s="284">
        <v>-7.19701131743766E-3</v>
      </c>
      <c r="V295" s="284">
        <v>3.8445108927807098E-3</v>
      </c>
      <c r="W295" s="284">
        <v>2.4977043158862502E-3</v>
      </c>
      <c r="X295" s="274" t="s">
        <v>210</v>
      </c>
      <c r="Y295" s="278">
        <v>2.52817594907604</v>
      </c>
      <c r="Z295" s="278">
        <v>2.1435590932043098</v>
      </c>
      <c r="AA295" s="278">
        <v>0.91006564129245204</v>
      </c>
      <c r="AB295" s="278">
        <v>1.00621985526038</v>
      </c>
      <c r="AC295" s="278">
        <v>0</v>
      </c>
      <c r="AD295" s="278">
        <v>0.113636798325738</v>
      </c>
      <c r="AE295" s="278">
        <v>0.58372406661340803</v>
      </c>
      <c r="AF295" s="278">
        <v>1.0198174208720101</v>
      </c>
      <c r="AG295" s="278">
        <v>0.73135477896821399</v>
      </c>
      <c r="AH295" s="278">
        <v>0.48174232452620702</v>
      </c>
      <c r="AI295" s="278">
        <v>0.19425093730895501</v>
      </c>
      <c r="AJ295" s="278">
        <v>2.5509254085588799</v>
      </c>
      <c r="AK295" s="278">
        <v>2.1482327572456401</v>
      </c>
      <c r="AL295" s="278">
        <v>0.97852629601600505</v>
      </c>
      <c r="AM295" s="278">
        <v>0.98366641008470301</v>
      </c>
      <c r="AN295" s="278">
        <v>0</v>
      </c>
      <c r="AO295" s="278">
        <v>0.124814188324991</v>
      </c>
      <c r="AP295" s="278">
        <v>0.57269148116195201</v>
      </c>
      <c r="AQ295" s="278">
        <v>1.0198174208720101</v>
      </c>
      <c r="AR295" s="278">
        <v>0.72609121034691704</v>
      </c>
      <c r="AS295" s="278">
        <v>0.48359438814036199</v>
      </c>
      <c r="AT295" s="278">
        <v>0.19473611871343599</v>
      </c>
      <c r="AU295" s="278">
        <v>0.311596380224263</v>
      </c>
      <c r="AV295" s="278">
        <v>2.7215003236501999E-3</v>
      </c>
      <c r="AW295" s="278">
        <v>9.7830956794648998</v>
      </c>
      <c r="AX295" s="278">
        <v>7.2636781057038302E-3</v>
      </c>
      <c r="AY295" s="273"/>
      <c r="AZ295" s="273"/>
      <c r="BA295" s="273"/>
      <c r="BB295" s="273"/>
      <c r="BC295" s="273"/>
      <c r="BD295" s="273"/>
      <c r="BE295" s="273"/>
      <c r="BF295" s="273"/>
      <c r="BG295" s="273"/>
      <c r="BH295" s="273"/>
      <c r="BI295" s="273"/>
      <c r="BJ295" s="273"/>
      <c r="BK295" s="273"/>
      <c r="BL295" s="273"/>
      <c r="BM295" s="273"/>
      <c r="BN295" s="273"/>
      <c r="BO295" s="273"/>
      <c r="BP295" s="273"/>
      <c r="BQ295" s="273"/>
      <c r="BR295" s="273"/>
      <c r="BS295" s="273"/>
      <c r="BT295" s="273"/>
      <c r="BU295" s="273"/>
      <c r="BV295" s="273"/>
      <c r="BW295" s="273"/>
      <c r="BX295" s="273"/>
      <c r="BY295" s="273"/>
      <c r="BZ295" s="273"/>
    </row>
    <row r="296" spans="1:78">
      <c r="A296" s="290" t="s">
        <v>575</v>
      </c>
      <c r="B296" s="294">
        <v>4147.74</v>
      </c>
      <c r="C296" s="294">
        <v>4319.34</v>
      </c>
      <c r="D296" s="294">
        <v>1175.6199999999999</v>
      </c>
      <c r="E296" s="295">
        <v>138.63999999999999</v>
      </c>
      <c r="F296" s="294">
        <v>254.77</v>
      </c>
      <c r="G296" s="295">
        <v>74.72</v>
      </c>
      <c r="H296" s="288">
        <v>233.84</v>
      </c>
      <c r="I296" s="275">
        <v>746.65</v>
      </c>
      <c r="J296" s="282">
        <v>359.2</v>
      </c>
      <c r="K296" s="282">
        <v>404.01</v>
      </c>
      <c r="L296" s="282">
        <v>273.66000000000003</v>
      </c>
      <c r="M296" s="284">
        <v>3.9630241400831601E-2</v>
      </c>
      <c r="N296" s="284">
        <v>-1.39461194448948E-2</v>
      </c>
      <c r="O296" s="284">
        <v>-2.3044002160634999E-2</v>
      </c>
      <c r="P296" s="284">
        <v>-1.2816861293078999E-2</v>
      </c>
      <c r="Q296" s="284">
        <v>4.5982674385187002E-2</v>
      </c>
      <c r="R296" s="284">
        <v>-4.2643923240939198E-3</v>
      </c>
      <c r="S296" s="284">
        <v>2.38178633975481E-2</v>
      </c>
      <c r="T296" s="284">
        <v>3.3999892490457202E-3</v>
      </c>
      <c r="U296" s="284">
        <v>-6.1424381605888999E-3</v>
      </c>
      <c r="V296" s="284">
        <v>1.1289111389236601E-2</v>
      </c>
      <c r="W296" s="284">
        <v>2.6746784889899499E-3</v>
      </c>
      <c r="X296" s="274" t="s">
        <v>210</v>
      </c>
      <c r="Y296" s="278">
        <v>2.5465398053647101</v>
      </c>
      <c r="Z296" s="278">
        <v>2.1591292164579001</v>
      </c>
      <c r="AA296" s="278">
        <v>0.91667606516586098</v>
      </c>
      <c r="AB296" s="278">
        <v>1.01352871239256</v>
      </c>
      <c r="AC296" s="278">
        <v>0</v>
      </c>
      <c r="AD296" s="278">
        <v>0.114462219449739</v>
      </c>
      <c r="AE296" s="278">
        <v>0.58796405033584098</v>
      </c>
      <c r="AF296" s="278">
        <v>1.02722504634381</v>
      </c>
      <c r="AG296" s="278">
        <v>0.736667104663707</v>
      </c>
      <c r="AH296" s="278">
        <v>0.485241545701459</v>
      </c>
      <c r="AI296" s="278">
        <v>0.19566191358929799</v>
      </c>
      <c r="AJ296" s="278">
        <v>2.64745979258814</v>
      </c>
      <c r="AK296" s="278">
        <v>2.12901774250822</v>
      </c>
      <c r="AL296" s="278">
        <v>0.89555217993957603</v>
      </c>
      <c r="AM296" s="278">
        <v>1.00053845546928</v>
      </c>
      <c r="AN296" s="278">
        <v>0</v>
      </c>
      <c r="AO296" s="278">
        <v>0.11397410763971901</v>
      </c>
      <c r="AP296" s="278">
        <v>0.60196809776940896</v>
      </c>
      <c r="AQ296" s="278">
        <v>1.0307176004577301</v>
      </c>
      <c r="AR296" s="278">
        <v>0.73214217252836999</v>
      </c>
      <c r="AS296" s="278">
        <v>0.49071949156156802</v>
      </c>
      <c r="AT296" s="278">
        <v>0.19618524630069001</v>
      </c>
      <c r="AU296" s="278">
        <v>0.15317560583913101</v>
      </c>
      <c r="AV296" s="278">
        <v>2.3395581504908102E-3</v>
      </c>
      <c r="AW296" s="278">
        <v>9.8382748867627097</v>
      </c>
      <c r="AX296" s="278">
        <v>5.6402604150780399E-3</v>
      </c>
      <c r="AY296" s="273"/>
      <c r="AZ296" s="273"/>
      <c r="BA296" s="273"/>
      <c r="BB296" s="273"/>
      <c r="BC296" s="273"/>
      <c r="BD296" s="273"/>
      <c r="BE296" s="273"/>
      <c r="BF296" s="273"/>
      <c r="BG296" s="273"/>
      <c r="BH296" s="273"/>
      <c r="BI296" s="273"/>
      <c r="BJ296" s="273"/>
      <c r="BK296" s="273"/>
      <c r="BL296" s="273"/>
      <c r="BM296" s="273"/>
      <c r="BN296" s="273"/>
      <c r="BO296" s="273"/>
      <c r="BP296" s="273"/>
      <c r="BQ296" s="273"/>
      <c r="BR296" s="273"/>
      <c r="BS296" s="273"/>
      <c r="BT296" s="273"/>
      <c r="BU296" s="273"/>
      <c r="BV296" s="273"/>
      <c r="BW296" s="273"/>
      <c r="BX296" s="273"/>
      <c r="BY296" s="273"/>
      <c r="BZ296" s="273"/>
    </row>
    <row r="297" spans="1:78">
      <c r="A297" s="290" t="s">
        <v>576</v>
      </c>
      <c r="B297" s="294">
        <v>4446.46</v>
      </c>
      <c r="C297" s="294">
        <v>4557.3900000000003</v>
      </c>
      <c r="D297" s="294">
        <v>1272.6099999999999</v>
      </c>
      <c r="E297" s="295">
        <v>148.06</v>
      </c>
      <c r="F297" s="294">
        <v>262.64999999999998</v>
      </c>
      <c r="G297" s="295">
        <v>72.98</v>
      </c>
      <c r="H297" s="288">
        <v>229.8</v>
      </c>
      <c r="I297" s="275">
        <v>746.65</v>
      </c>
      <c r="J297" s="282">
        <v>360.33</v>
      </c>
      <c r="K297" s="282">
        <v>410.26</v>
      </c>
      <c r="L297" s="282">
        <v>274.39</v>
      </c>
      <c r="M297" s="284">
        <v>7.2019943390858598E-2</v>
      </c>
      <c r="N297" s="284">
        <v>5.5112586645182003E-2</v>
      </c>
      <c r="O297" s="284">
        <v>8.2501148330242705E-2</v>
      </c>
      <c r="P297" s="284">
        <v>6.7945758799769398E-2</v>
      </c>
      <c r="Q297" s="284">
        <v>3.09298583035678E-2</v>
      </c>
      <c r="R297" s="284">
        <v>-2.32869379014988E-2</v>
      </c>
      <c r="S297" s="284">
        <v>-1.7276770441327399E-2</v>
      </c>
      <c r="T297" s="284">
        <v>0</v>
      </c>
      <c r="U297" s="284">
        <v>3.1458797327395E-3</v>
      </c>
      <c r="V297" s="284">
        <v>1.5469914111036801E-2</v>
      </c>
      <c r="W297" s="284">
        <v>2.6675436673242502E-3</v>
      </c>
      <c r="X297" s="274" t="s">
        <v>210</v>
      </c>
      <c r="Y297" s="278">
        <v>2.5609029530243301</v>
      </c>
      <c r="Z297" s="278">
        <v>2.1713072675085301</v>
      </c>
      <c r="AA297" s="278">
        <v>0.92184635688966499</v>
      </c>
      <c r="AB297" s="278">
        <v>1.0192452782686201</v>
      </c>
      <c r="AC297" s="278">
        <v>0</v>
      </c>
      <c r="AD297" s="278">
        <v>0.115107816175124</v>
      </c>
      <c r="AE297" s="278">
        <v>0.59128032069443903</v>
      </c>
      <c r="AF297" s="278">
        <v>1.0330188631100801</v>
      </c>
      <c r="AG297" s="278">
        <v>0.74082209897323203</v>
      </c>
      <c r="AH297" s="278">
        <v>0.48797843438343003</v>
      </c>
      <c r="AI297" s="278">
        <v>0.19676549773525401</v>
      </c>
      <c r="AJ297" s="278">
        <v>2.7453390387306298</v>
      </c>
      <c r="AK297" s="278">
        <v>2.2909736274224102</v>
      </c>
      <c r="AL297" s="278">
        <v>0.997899739917114</v>
      </c>
      <c r="AM297" s="278">
        <v>1.08849867210366</v>
      </c>
      <c r="AN297" s="278">
        <v>0</v>
      </c>
      <c r="AO297" s="278">
        <v>0.112427307607876</v>
      </c>
      <c r="AP297" s="278">
        <v>0.58106490632732599</v>
      </c>
      <c r="AQ297" s="278">
        <v>1.0330188631100801</v>
      </c>
      <c r="AR297" s="278">
        <v>0.74315263619995697</v>
      </c>
      <c r="AS297" s="278">
        <v>0.49552741885138002</v>
      </c>
      <c r="AT297" s="278">
        <v>0.197290378292686</v>
      </c>
      <c r="AU297" s="278">
        <v>0.19997134763384</v>
      </c>
      <c r="AV297" s="278">
        <v>2.46758334643714E-3</v>
      </c>
      <c r="AW297" s="278">
        <v>10.285192588563101</v>
      </c>
      <c r="AX297" s="278">
        <v>4.5426429627589901E-2</v>
      </c>
      <c r="AY297" s="273"/>
      <c r="AZ297" s="273"/>
      <c r="BA297" s="273"/>
      <c r="BB297" s="273"/>
      <c r="BC297" s="273"/>
      <c r="BD297" s="273"/>
      <c r="BE297" s="273"/>
      <c r="BF297" s="273"/>
      <c r="BG297" s="273"/>
      <c r="BH297" s="273"/>
      <c r="BI297" s="273"/>
      <c r="BJ297" s="273"/>
      <c r="BK297" s="273"/>
      <c r="BL297" s="273"/>
      <c r="BM297" s="273"/>
      <c r="BN297" s="273"/>
      <c r="BO297" s="273"/>
      <c r="BP297" s="273"/>
      <c r="BQ297" s="273"/>
      <c r="BR297" s="273"/>
      <c r="BS297" s="273"/>
      <c r="BT297" s="273"/>
      <c r="BU297" s="273"/>
      <c r="BV297" s="273"/>
      <c r="BW297" s="273"/>
      <c r="BX297" s="273"/>
      <c r="BY297" s="273"/>
      <c r="BZ297" s="273"/>
    </row>
    <row r="298" spans="1:78">
      <c r="A298" s="290" t="s">
        <v>577</v>
      </c>
      <c r="B298" s="294">
        <v>4744.7299999999996</v>
      </c>
      <c r="C298" s="294">
        <v>4681.54</v>
      </c>
      <c r="D298" s="294">
        <v>1250.8</v>
      </c>
      <c r="E298" s="295">
        <v>165.29</v>
      </c>
      <c r="F298" s="294">
        <v>305.72000000000003</v>
      </c>
      <c r="G298" s="295">
        <v>70.27</v>
      </c>
      <c r="H298" s="288">
        <v>233.27</v>
      </c>
      <c r="I298" s="275">
        <v>746.65</v>
      </c>
      <c r="J298" s="282">
        <v>362.91</v>
      </c>
      <c r="K298" s="282">
        <v>415.45</v>
      </c>
      <c r="L298" s="282">
        <v>275.08</v>
      </c>
      <c r="M298" s="284">
        <v>6.7080329070766206E-2</v>
      </c>
      <c r="N298" s="284">
        <v>2.7241469349781298E-2</v>
      </c>
      <c r="O298" s="284">
        <v>-1.7138007716425301E-2</v>
      </c>
      <c r="P298" s="284">
        <v>0.116371741186006</v>
      </c>
      <c r="Q298" s="284">
        <v>0.163982486198363</v>
      </c>
      <c r="R298" s="284">
        <v>-3.7133461222252799E-2</v>
      </c>
      <c r="S298" s="284">
        <v>1.5100087032202E-2</v>
      </c>
      <c r="T298" s="284">
        <v>0</v>
      </c>
      <c r="U298" s="284">
        <v>7.1601032386978698E-3</v>
      </c>
      <c r="V298" s="284">
        <v>1.2650514307999801E-2</v>
      </c>
      <c r="W298" s="284">
        <v>2.5146689019279701E-3</v>
      </c>
      <c r="X298" s="274" t="s">
        <v>210</v>
      </c>
      <c r="Y298" s="278">
        <v>2.6772356308029801</v>
      </c>
      <c r="Z298" s="278">
        <v>2.26994200429588</v>
      </c>
      <c r="AA298" s="278">
        <v>0.96372254554836401</v>
      </c>
      <c r="AB298" s="278">
        <v>1.06554595217514</v>
      </c>
      <c r="AC298" s="278">
        <v>0</v>
      </c>
      <c r="AD298" s="278">
        <v>0.12033675328618799</v>
      </c>
      <c r="AE298" s="278">
        <v>0.61814007457264297</v>
      </c>
      <c r="AF298" s="278">
        <v>1.0799452217991301</v>
      </c>
      <c r="AG298" s="278">
        <v>0.77447500191880303</v>
      </c>
      <c r="AH298" s="278">
        <v>0.51014555239273096</v>
      </c>
      <c r="AI298" s="278">
        <v>0.20570385177126199</v>
      </c>
      <c r="AJ298" s="278">
        <v>2.8568254779172202</v>
      </c>
      <c r="AK298" s="278">
        <v>2.3317785598316898</v>
      </c>
      <c r="AL298" s="278">
        <v>0.94720626112626305</v>
      </c>
      <c r="AM298" s="278">
        <v>1.18954538994346</v>
      </c>
      <c r="AN298" s="278">
        <v>0</v>
      </c>
      <c r="AO298" s="278">
        <v>0.115868233124424</v>
      </c>
      <c r="AP298" s="278">
        <v>0.62747404349678204</v>
      </c>
      <c r="AQ298" s="278">
        <v>1.0799452217991301</v>
      </c>
      <c r="AR298" s="278">
        <v>0.78002032288833201</v>
      </c>
      <c r="AS298" s="278">
        <v>0.516599156002437</v>
      </c>
      <c r="AT298" s="278">
        <v>0.20622112885031799</v>
      </c>
      <c r="AU298" s="278">
        <v>0.29252989070288998</v>
      </c>
      <c r="AV298" s="278">
        <v>2.78836324446985E-3</v>
      </c>
      <c r="AW298" s="278">
        <v>10.6514837949801</v>
      </c>
      <c r="AX298" s="278">
        <v>3.56134514023825E-2</v>
      </c>
      <c r="AY298" s="273"/>
      <c r="AZ298" s="273"/>
      <c r="BA298" s="273"/>
      <c r="BB298" s="273"/>
      <c r="BC298" s="273"/>
      <c r="BD298" s="273"/>
      <c r="BE298" s="273"/>
      <c r="BF298" s="273"/>
      <c r="BG298" s="273"/>
      <c r="BH298" s="273"/>
      <c r="BI298" s="273"/>
      <c r="BJ298" s="273"/>
      <c r="BK298" s="273"/>
      <c r="BL298" s="273"/>
      <c r="BM298" s="273"/>
      <c r="BN298" s="273"/>
      <c r="BO298" s="273"/>
      <c r="BP298" s="273"/>
      <c r="BQ298" s="273"/>
      <c r="BR298" s="273"/>
      <c r="BS298" s="273"/>
      <c r="BT298" s="273"/>
      <c r="BU298" s="273"/>
      <c r="BV298" s="273"/>
      <c r="BW298" s="273"/>
      <c r="BX298" s="273"/>
      <c r="BY298" s="273"/>
      <c r="BZ298" s="273"/>
    </row>
    <row r="299" spans="1:78">
      <c r="A299" s="290" t="s">
        <v>578</v>
      </c>
      <c r="B299" s="294">
        <v>5060.12</v>
      </c>
      <c r="C299" s="294">
        <v>4651.8</v>
      </c>
      <c r="D299" s="294">
        <v>1303.46</v>
      </c>
      <c r="E299" s="295">
        <v>168.53</v>
      </c>
      <c r="F299" s="294">
        <v>335.99</v>
      </c>
      <c r="G299" s="295">
        <v>67.239999999999995</v>
      </c>
      <c r="H299" s="288">
        <v>237.39</v>
      </c>
      <c r="I299" s="275">
        <v>799.22</v>
      </c>
      <c r="J299" s="282">
        <v>365.54</v>
      </c>
      <c r="K299" s="282">
        <v>419.82</v>
      </c>
      <c r="L299" s="282">
        <v>275.86</v>
      </c>
      <c r="M299" s="284">
        <v>6.6471643275803002E-2</v>
      </c>
      <c r="N299" s="284">
        <v>-6.35261046578683E-3</v>
      </c>
      <c r="O299" s="284">
        <v>4.21010553245924E-2</v>
      </c>
      <c r="P299" s="284">
        <v>1.9601911791397E-2</v>
      </c>
      <c r="Q299" s="284">
        <v>9.9012167996859898E-2</v>
      </c>
      <c r="R299" s="284">
        <v>-4.3119396613064E-2</v>
      </c>
      <c r="S299" s="284">
        <v>1.7661936811420101E-2</v>
      </c>
      <c r="T299" s="284">
        <v>7.0407821603160906E-2</v>
      </c>
      <c r="U299" s="284">
        <v>7.2469758342288398E-3</v>
      </c>
      <c r="V299" s="284">
        <v>1.05187146467687E-2</v>
      </c>
      <c r="W299" s="284">
        <v>2.8355387523630901E-3</v>
      </c>
      <c r="X299" s="274" t="s">
        <v>210</v>
      </c>
      <c r="Y299" s="278">
        <v>2.7725812318333101</v>
      </c>
      <c r="Z299" s="278">
        <v>2.3507824735520999</v>
      </c>
      <c r="AA299" s="278">
        <v>0.99804403158963095</v>
      </c>
      <c r="AB299" s="278">
        <v>1.1034937211599301</v>
      </c>
      <c r="AC299" s="278">
        <v>0</v>
      </c>
      <c r="AD299" s="278">
        <v>0.12462236040126699</v>
      </c>
      <c r="AE299" s="278">
        <v>0.64015417607830105</v>
      </c>
      <c r="AF299" s="278">
        <v>1.1184057984729101</v>
      </c>
      <c r="AG299" s="278">
        <v>0.80205672976199804</v>
      </c>
      <c r="AH299" s="278">
        <v>0.52831359623101104</v>
      </c>
      <c r="AI299" s="278">
        <v>0.21302967589960101</v>
      </c>
      <c r="AJ299" s="278">
        <v>2.9568792624289202</v>
      </c>
      <c r="AK299" s="278">
        <v>2.3358488682078198</v>
      </c>
      <c r="AL299" s="278">
        <v>1.0400627385799699</v>
      </c>
      <c r="AM299" s="278">
        <v>1.1251243077444699</v>
      </c>
      <c r="AN299" s="278">
        <v>0</v>
      </c>
      <c r="AO299" s="278">
        <v>0.119248719416268</v>
      </c>
      <c r="AP299" s="278">
        <v>0.65146053868576304</v>
      </c>
      <c r="AQ299" s="278">
        <v>1.1971503144117299</v>
      </c>
      <c r="AR299" s="278">
        <v>0.80786921550026403</v>
      </c>
      <c r="AS299" s="278">
        <v>0.53387077619377299</v>
      </c>
      <c r="AT299" s="278">
        <v>0.213633729801018</v>
      </c>
      <c r="AU299" s="278">
        <v>0.340591829734883</v>
      </c>
      <c r="AV299" s="278">
        <v>2.9817763333332202E-3</v>
      </c>
      <c r="AW299" s="278">
        <v>10.98114847097</v>
      </c>
      <c r="AX299" s="278">
        <v>3.0950117592565302E-2</v>
      </c>
      <c r="AY299" s="273"/>
      <c r="AZ299" s="273"/>
      <c r="BA299" s="273"/>
      <c r="BB299" s="273"/>
      <c r="BC299" s="273"/>
      <c r="BD299" s="273"/>
      <c r="BE299" s="273"/>
      <c r="BF299" s="273"/>
      <c r="BG299" s="273"/>
      <c r="BH299" s="273"/>
      <c r="BI299" s="273"/>
      <c r="BJ299" s="273"/>
      <c r="BK299" s="273"/>
      <c r="BL299" s="273"/>
      <c r="BM299" s="273"/>
      <c r="BN299" s="273"/>
      <c r="BO299" s="273"/>
      <c r="BP299" s="273"/>
      <c r="BQ299" s="273"/>
      <c r="BR299" s="273"/>
      <c r="BS299" s="273"/>
      <c r="BT299" s="273"/>
      <c r="BU299" s="273"/>
      <c r="BV299" s="273"/>
      <c r="BW299" s="273"/>
      <c r="BX299" s="273"/>
      <c r="BY299" s="273"/>
      <c r="BZ299" s="273"/>
    </row>
    <row r="300" spans="1:78">
      <c r="A300" s="290" t="s">
        <v>579</v>
      </c>
      <c r="B300" s="294">
        <v>4945.53</v>
      </c>
      <c r="C300" s="294">
        <v>4463.58</v>
      </c>
      <c r="D300" s="294">
        <v>1274.79</v>
      </c>
      <c r="E300" s="295">
        <v>159.51</v>
      </c>
      <c r="F300" s="294">
        <v>306.42</v>
      </c>
      <c r="G300" s="295">
        <v>69.53</v>
      </c>
      <c r="H300" s="288">
        <v>235.78</v>
      </c>
      <c r="I300" s="275">
        <v>799.22</v>
      </c>
      <c r="J300" s="282">
        <v>365.26</v>
      </c>
      <c r="K300" s="282">
        <v>421.74</v>
      </c>
      <c r="L300" s="282">
        <v>276.57</v>
      </c>
      <c r="M300" s="284">
        <v>-2.2645708006924802E-2</v>
      </c>
      <c r="N300" s="284">
        <v>-4.0461756739326699E-2</v>
      </c>
      <c r="O300" s="284">
        <v>-2.1995304804136698E-2</v>
      </c>
      <c r="P300" s="284">
        <v>-5.3521628196760297E-2</v>
      </c>
      <c r="Q300" s="284">
        <v>-8.8008571683680994E-2</v>
      </c>
      <c r="R300" s="284">
        <v>3.4057108863771599E-2</v>
      </c>
      <c r="S300" s="284">
        <v>-6.7820885462740498E-3</v>
      </c>
      <c r="T300" s="284">
        <v>0</v>
      </c>
      <c r="U300" s="284">
        <v>-7.6599004212951605E-4</v>
      </c>
      <c r="V300" s="284">
        <v>4.5733885951122497E-3</v>
      </c>
      <c r="W300" s="284">
        <v>2.5737693032696898E-3</v>
      </c>
      <c r="X300" s="274" t="s">
        <v>210</v>
      </c>
      <c r="Y300" s="278">
        <v>2.8583929469934901</v>
      </c>
      <c r="Z300" s="278">
        <v>2.4235394675430801</v>
      </c>
      <c r="AA300" s="278">
        <v>1.02893361172989</v>
      </c>
      <c r="AB300" s="278">
        <v>1.1376469815924899</v>
      </c>
      <c r="AC300" s="278">
        <v>0</v>
      </c>
      <c r="AD300" s="278">
        <v>0.12847943711034901</v>
      </c>
      <c r="AE300" s="278">
        <v>0.65996702310529598</v>
      </c>
      <c r="AF300" s="278">
        <v>1.1530205894518499</v>
      </c>
      <c r="AG300" s="278">
        <v>0.82688047986404001</v>
      </c>
      <c r="AH300" s="278">
        <v>0.54466496416011101</v>
      </c>
      <c r="AI300" s="278">
        <v>0.21962296941939999</v>
      </c>
      <c r="AJ300" s="278">
        <v>2.79366261494682</v>
      </c>
      <c r="AK300" s="278">
        <v>2.3254788031591902</v>
      </c>
      <c r="AL300" s="278">
        <v>1.00630190331667</v>
      </c>
      <c r="AM300" s="278">
        <v>1.07675826282453</v>
      </c>
      <c r="AN300" s="278">
        <v>0</v>
      </c>
      <c r="AO300" s="278">
        <v>0.13285507528677201</v>
      </c>
      <c r="AP300" s="278">
        <v>0.65549106831697501</v>
      </c>
      <c r="AQ300" s="278">
        <v>1.1530205894518499</v>
      </c>
      <c r="AR300" s="278">
        <v>0.82624709765043303</v>
      </c>
      <c r="AS300" s="278">
        <v>0.54715592869535901</v>
      </c>
      <c r="AT300" s="278">
        <v>0.22018822827638401</v>
      </c>
      <c r="AU300" s="278">
        <v>0.30749033449076901</v>
      </c>
      <c r="AV300" s="278">
        <v>2.9649555304209199E-3</v>
      </c>
      <c r="AW300" s="278">
        <v>10.737159571925</v>
      </c>
      <c r="AX300" s="278">
        <v>-2.2218887185618E-2</v>
      </c>
      <c r="AY300" s="273"/>
      <c r="AZ300" s="273"/>
      <c r="BA300" s="273"/>
      <c r="BB300" s="273"/>
      <c r="BC300" s="273"/>
      <c r="BD300" s="273"/>
      <c r="BE300" s="273"/>
      <c r="BF300" s="273"/>
      <c r="BG300" s="273"/>
      <c r="BH300" s="273"/>
      <c r="BI300" s="273"/>
      <c r="BJ300" s="273"/>
      <c r="BK300" s="273"/>
      <c r="BL300" s="273"/>
      <c r="BM300" s="273"/>
      <c r="BN300" s="273"/>
      <c r="BO300" s="273"/>
      <c r="BP300" s="273"/>
      <c r="BQ300" s="273"/>
      <c r="BR300" s="273"/>
      <c r="BS300" s="273"/>
      <c r="BT300" s="273"/>
      <c r="BU300" s="273"/>
      <c r="BV300" s="273"/>
      <c r="BW300" s="273"/>
      <c r="BX300" s="273"/>
      <c r="BY300" s="273"/>
      <c r="BZ300" s="273"/>
    </row>
    <row r="301" spans="1:78">
      <c r="A301" s="290" t="s">
        <v>580</v>
      </c>
      <c r="B301" s="294">
        <v>5033.8100000000004</v>
      </c>
      <c r="C301" s="294">
        <v>4588.5600000000004</v>
      </c>
      <c r="D301" s="294">
        <v>1312.55</v>
      </c>
      <c r="E301" s="295">
        <v>162.9</v>
      </c>
      <c r="F301" s="294">
        <v>308.64</v>
      </c>
      <c r="G301" s="295">
        <v>69.680000000000007</v>
      </c>
      <c r="H301" s="288">
        <v>231.91</v>
      </c>
      <c r="I301" s="275">
        <v>799.22</v>
      </c>
      <c r="J301" s="282">
        <v>370.73</v>
      </c>
      <c r="K301" s="282">
        <v>427.13</v>
      </c>
      <c r="L301" s="282">
        <v>277.41000000000003</v>
      </c>
      <c r="M301" s="284">
        <v>1.7850462943304501E-2</v>
      </c>
      <c r="N301" s="284">
        <v>2.79999462315004E-2</v>
      </c>
      <c r="O301" s="284">
        <v>2.96205649557966E-2</v>
      </c>
      <c r="P301" s="284">
        <v>2.1252586044762101E-2</v>
      </c>
      <c r="Q301" s="284">
        <v>7.2449579009201698E-3</v>
      </c>
      <c r="R301" s="284">
        <v>2.1573421544658399E-3</v>
      </c>
      <c r="S301" s="284">
        <v>-1.6413605903808699E-2</v>
      </c>
      <c r="T301" s="284">
        <v>0</v>
      </c>
      <c r="U301" s="284">
        <v>1.4975633795105E-2</v>
      </c>
      <c r="V301" s="284">
        <v>1.27803860198226E-2</v>
      </c>
      <c r="W301" s="284">
        <v>3.0372057706911102E-3</v>
      </c>
      <c r="X301" s="274" t="s">
        <v>210</v>
      </c>
      <c r="Y301" s="278">
        <v>2.79488263657207</v>
      </c>
      <c r="Z301" s="278">
        <v>2.36969111752384</v>
      </c>
      <c r="AA301" s="278">
        <v>1.0060718518893701</v>
      </c>
      <c r="AB301" s="278">
        <v>1.11236973165143</v>
      </c>
      <c r="AC301" s="278">
        <v>0</v>
      </c>
      <c r="AD301" s="278">
        <v>0.125624766991522</v>
      </c>
      <c r="AE301" s="278">
        <v>0.64530329027269195</v>
      </c>
      <c r="AF301" s="278">
        <v>1.12740175505212</v>
      </c>
      <c r="AG301" s="278">
        <v>0.80850811576595105</v>
      </c>
      <c r="AH301" s="278">
        <v>0.53256311476747897</v>
      </c>
      <c r="AI301" s="278">
        <v>0.21474319143849999</v>
      </c>
      <c r="AJ301" s="278">
        <v>2.8447725855070898</v>
      </c>
      <c r="AK301" s="278">
        <v>2.43604234139978</v>
      </c>
      <c r="AL301" s="278">
        <v>1.03587226852846</v>
      </c>
      <c r="AM301" s="278">
        <v>1.13601046508694</v>
      </c>
      <c r="AN301" s="278">
        <v>0</v>
      </c>
      <c r="AO301" s="278">
        <v>0.12589578259699799</v>
      </c>
      <c r="AP301" s="278">
        <v>0.63471153637772504</v>
      </c>
      <c r="AQ301" s="278">
        <v>1.12740175505212</v>
      </c>
      <c r="AR301" s="278">
        <v>0.820616037228033</v>
      </c>
      <c r="AS301" s="278">
        <v>0.53936947695412696</v>
      </c>
      <c r="AT301" s="278">
        <v>0.21539541069875301</v>
      </c>
      <c r="AU301" s="278">
        <v>0.162087609633605</v>
      </c>
      <c r="AV301" s="278">
        <v>2.55265093846901E-3</v>
      </c>
      <c r="AW301" s="278">
        <v>10.91608765943</v>
      </c>
      <c r="AX301" s="278">
        <v>1.66643781631866E-2</v>
      </c>
      <c r="AY301" s="273"/>
      <c r="AZ301" s="273"/>
      <c r="BA301" s="273"/>
      <c r="BB301" s="273"/>
      <c r="BC301" s="273"/>
      <c r="BD301" s="273"/>
      <c r="BE301" s="273"/>
      <c r="BF301" s="273"/>
      <c r="BG301" s="273"/>
      <c r="BH301" s="273"/>
      <c r="BI301" s="273"/>
      <c r="BJ301" s="273"/>
      <c r="BK301" s="273"/>
      <c r="BL301" s="273"/>
      <c r="BM301" s="273"/>
      <c r="BN301" s="273"/>
      <c r="BO301" s="273"/>
      <c r="BP301" s="273"/>
      <c r="BQ301" s="273"/>
      <c r="BR301" s="273"/>
      <c r="BS301" s="273"/>
      <c r="BT301" s="273"/>
      <c r="BU301" s="273"/>
      <c r="BV301" s="273"/>
      <c r="BW301" s="273"/>
      <c r="BX301" s="273"/>
      <c r="BY301" s="273"/>
      <c r="BZ301" s="273"/>
    </row>
    <row r="302" spans="1:78">
      <c r="A302" s="290" t="s">
        <v>581</v>
      </c>
      <c r="B302" s="294">
        <v>5211.7700000000004</v>
      </c>
      <c r="C302" s="294">
        <v>4755.5600000000004</v>
      </c>
      <c r="D302" s="294">
        <v>1388.82</v>
      </c>
      <c r="E302" s="295">
        <v>173.33</v>
      </c>
      <c r="F302" s="294">
        <v>320.66000000000003</v>
      </c>
      <c r="G302" s="295">
        <v>71.53</v>
      </c>
      <c r="H302" s="288">
        <v>230.01</v>
      </c>
      <c r="I302" s="275">
        <v>845.57</v>
      </c>
      <c r="J302" s="282">
        <v>369.32</v>
      </c>
      <c r="K302" s="282">
        <v>424.49</v>
      </c>
      <c r="L302" s="282">
        <v>278.3</v>
      </c>
      <c r="M302" s="284">
        <v>3.5352943396751199E-2</v>
      </c>
      <c r="N302" s="284">
        <v>3.6394860261171197E-2</v>
      </c>
      <c r="O302" s="284">
        <v>5.8108262542379198E-2</v>
      </c>
      <c r="P302" s="284">
        <v>6.4027010435850198E-2</v>
      </c>
      <c r="Q302" s="284">
        <v>3.8945049248315197E-2</v>
      </c>
      <c r="R302" s="284">
        <v>2.6549942594718701E-2</v>
      </c>
      <c r="S302" s="284">
        <v>-8.1928334267603597E-3</v>
      </c>
      <c r="T302" s="284">
        <v>5.79940441930882E-2</v>
      </c>
      <c r="U302" s="284">
        <v>-3.8033069889138499E-3</v>
      </c>
      <c r="V302" s="284">
        <v>-6.18078805047639E-3</v>
      </c>
      <c r="W302" s="284">
        <v>3.2082477199812899E-3</v>
      </c>
      <c r="X302" s="274" t="s">
        <v>210</v>
      </c>
      <c r="Y302" s="278">
        <v>2.8414576177496298</v>
      </c>
      <c r="Z302" s="278">
        <v>2.4091805464362102</v>
      </c>
      <c r="AA302" s="278">
        <v>1.02283741368859</v>
      </c>
      <c r="AB302" s="278">
        <v>1.13090668151695</v>
      </c>
      <c r="AC302" s="278">
        <v>0</v>
      </c>
      <c r="AD302" s="278">
        <v>0.127718225615331</v>
      </c>
      <c r="AE302" s="278">
        <v>0.65605686833174404</v>
      </c>
      <c r="AF302" s="278">
        <v>1.14618920424015</v>
      </c>
      <c r="AG302" s="278">
        <v>0.82198140075508097</v>
      </c>
      <c r="AH302" s="278">
        <v>0.54143794790772903</v>
      </c>
      <c r="AI302" s="278">
        <v>0.2183217531886</v>
      </c>
      <c r="AJ302" s="278">
        <v>2.94191150807421</v>
      </c>
      <c r="AK302" s="278">
        <v>2.49686233576768</v>
      </c>
      <c r="AL302" s="278">
        <v>1.0822727186613801</v>
      </c>
      <c r="AM302" s="278">
        <v>1.2033152554164099</v>
      </c>
      <c r="AN302" s="278">
        <v>0</v>
      </c>
      <c r="AO302" s="278">
        <v>0.131109137173718</v>
      </c>
      <c r="AP302" s="278">
        <v>0.65068190369101997</v>
      </c>
      <c r="AQ302" s="278">
        <v>1.2126613516044999</v>
      </c>
      <c r="AR302" s="278">
        <v>0.81885515314883195</v>
      </c>
      <c r="AS302" s="278">
        <v>0.53809143470922705</v>
      </c>
      <c r="AT302" s="278">
        <v>0.21902218345548999</v>
      </c>
      <c r="AU302" s="278">
        <v>9.6630802261757701E-2</v>
      </c>
      <c r="AV302" s="278">
        <v>2.4247945375403999E-3</v>
      </c>
      <c r="AW302" s="278">
        <v>11.2947829817025</v>
      </c>
      <c r="AX302" s="278">
        <v>3.4691487837704697E-2</v>
      </c>
      <c r="AY302" s="273"/>
      <c r="AZ302" s="273"/>
      <c r="BA302" s="273"/>
      <c r="BB302" s="273"/>
      <c r="BC302" s="273"/>
      <c r="BD302" s="273"/>
      <c r="BE302" s="273"/>
      <c r="BF302" s="273"/>
      <c r="BG302" s="273"/>
      <c r="BH302" s="273"/>
      <c r="BI302" s="273"/>
      <c r="BJ302" s="273"/>
      <c r="BK302" s="273"/>
      <c r="BL302" s="273"/>
      <c r="BM302" s="273"/>
      <c r="BN302" s="273"/>
      <c r="BO302" s="273"/>
      <c r="BP302" s="273"/>
      <c r="BQ302" s="273"/>
      <c r="BR302" s="273"/>
      <c r="BS302" s="273"/>
      <c r="BT302" s="273"/>
      <c r="BU302" s="273"/>
      <c r="BV302" s="273"/>
      <c r="BW302" s="273"/>
      <c r="BX302" s="273"/>
      <c r="BY302" s="273"/>
      <c r="BZ302" s="273"/>
    </row>
    <row r="303" spans="1:78">
      <c r="A303" s="290" t="s">
        <v>582</v>
      </c>
      <c r="B303" s="294">
        <v>4904.33</v>
      </c>
      <c r="C303" s="294">
        <v>4613.79</v>
      </c>
      <c r="D303" s="294">
        <v>1327.08</v>
      </c>
      <c r="E303" s="295">
        <v>167.79</v>
      </c>
      <c r="F303" s="294">
        <v>309.85000000000002</v>
      </c>
      <c r="G303" s="295">
        <v>66.67</v>
      </c>
      <c r="H303" s="288">
        <v>219.64</v>
      </c>
      <c r="I303" s="275">
        <v>845.57</v>
      </c>
      <c r="J303" s="282">
        <v>374.29</v>
      </c>
      <c r="K303" s="282">
        <v>430.22</v>
      </c>
      <c r="L303" s="282">
        <v>279.27</v>
      </c>
      <c r="M303" s="284">
        <v>-5.8989556331150501E-2</v>
      </c>
      <c r="N303" s="284">
        <v>-2.9811420736990099E-2</v>
      </c>
      <c r="O303" s="284">
        <v>-4.4455004968246399E-2</v>
      </c>
      <c r="P303" s="284">
        <v>-3.1962153118329298E-2</v>
      </c>
      <c r="Q303" s="284">
        <v>-3.3711719578369603E-2</v>
      </c>
      <c r="R303" s="284">
        <v>-6.7943520201314098E-2</v>
      </c>
      <c r="S303" s="284">
        <v>-4.5084996304508601E-2</v>
      </c>
      <c r="T303" s="284">
        <v>0</v>
      </c>
      <c r="U303" s="284">
        <v>1.34571645185748E-2</v>
      </c>
      <c r="V303" s="284">
        <v>1.3498551202619599E-2</v>
      </c>
      <c r="W303" s="284">
        <v>3.4854473589649398E-3</v>
      </c>
      <c r="X303" s="274" t="s">
        <v>210</v>
      </c>
      <c r="Y303" s="278">
        <v>2.9400320101371502</v>
      </c>
      <c r="Z303" s="278">
        <v>2.4927586040617302</v>
      </c>
      <c r="AA303" s="278">
        <v>1.05832116538552</v>
      </c>
      <c r="AB303" s="278">
        <v>1.17013951690437</v>
      </c>
      <c r="AC303" s="278">
        <v>0</v>
      </c>
      <c r="AD303" s="278">
        <v>0.13214896088591899</v>
      </c>
      <c r="AE303" s="278">
        <v>0.67881645720031802</v>
      </c>
      <c r="AF303" s="278">
        <v>1.1859522130787601</v>
      </c>
      <c r="AG303" s="278">
        <v>0.85049715852219498</v>
      </c>
      <c r="AH303" s="278">
        <v>0.56022123589244199</v>
      </c>
      <c r="AI303" s="278">
        <v>0.22589565963404901</v>
      </c>
      <c r="AJ303" s="278">
        <v>2.7666008262597801</v>
      </c>
      <c r="AK303" s="278">
        <v>2.4184459285202999</v>
      </c>
      <c r="AL303" s="278">
        <v>1.01127349272031</v>
      </c>
      <c r="AM303" s="278">
        <v>1.13273933849527</v>
      </c>
      <c r="AN303" s="278">
        <v>0</v>
      </c>
      <c r="AO303" s="278">
        <v>0.123170295292384</v>
      </c>
      <c r="AP303" s="278">
        <v>0.64821201973600195</v>
      </c>
      <c r="AQ303" s="278">
        <v>1.1859522130787601</v>
      </c>
      <c r="AR303" s="278">
        <v>0.86194243870700904</v>
      </c>
      <c r="AS303" s="278">
        <v>0.56778341092993101</v>
      </c>
      <c r="AT303" s="278">
        <v>0.22668300706432201</v>
      </c>
      <c r="AU303" s="278">
        <v>0.179639319913273</v>
      </c>
      <c r="AV303" s="278">
        <v>2.7080548961236702E-3</v>
      </c>
      <c r="AW303" s="278">
        <v>10.942802970804101</v>
      </c>
      <c r="AX303" s="278">
        <v>-3.1163060987414198E-2</v>
      </c>
      <c r="AY303" s="273"/>
      <c r="AZ303" s="273"/>
      <c r="BA303" s="273"/>
      <c r="BB303" s="273"/>
      <c r="BC303" s="273"/>
      <c r="BD303" s="273"/>
      <c r="BE303" s="273"/>
      <c r="BF303" s="273"/>
      <c r="BG303" s="273"/>
      <c r="BH303" s="273"/>
      <c r="BI303" s="273"/>
      <c r="BJ303" s="273"/>
      <c r="BK303" s="273"/>
      <c r="BL303" s="273"/>
      <c r="BM303" s="273"/>
      <c r="BN303" s="273"/>
      <c r="BO303" s="273"/>
      <c r="BP303" s="273"/>
      <c r="BQ303" s="273"/>
      <c r="BR303" s="273"/>
      <c r="BS303" s="273"/>
      <c r="BT303" s="273"/>
      <c r="BU303" s="273"/>
      <c r="BV303" s="273"/>
      <c r="BW303" s="273"/>
      <c r="BX303" s="273"/>
      <c r="BY303" s="273"/>
      <c r="BZ303" s="273"/>
    </row>
    <row r="304" spans="1:78">
      <c r="A304" s="290" t="s">
        <v>583</v>
      </c>
      <c r="B304" s="294">
        <v>5034.34</v>
      </c>
      <c r="C304" s="294">
        <v>4645.91</v>
      </c>
      <c r="D304" s="294">
        <v>1322.14</v>
      </c>
      <c r="E304" s="295">
        <v>171.16</v>
      </c>
      <c r="F304" s="294">
        <v>314.8</v>
      </c>
      <c r="G304" s="295">
        <v>69.849999999999994</v>
      </c>
      <c r="H304" s="288">
        <v>209.67</v>
      </c>
      <c r="I304" s="275">
        <v>845.57</v>
      </c>
      <c r="J304" s="282">
        <v>376.15</v>
      </c>
      <c r="K304" s="282">
        <v>433.51</v>
      </c>
      <c r="L304" s="282">
        <v>280.23</v>
      </c>
      <c r="M304" s="284">
        <v>2.6509227560135702E-2</v>
      </c>
      <c r="N304" s="284">
        <v>6.9617386140243803E-3</v>
      </c>
      <c r="O304" s="284">
        <v>-3.7224583295655299E-3</v>
      </c>
      <c r="P304" s="284">
        <v>2.0084629596519601E-2</v>
      </c>
      <c r="Q304" s="284">
        <v>1.59754720025818E-2</v>
      </c>
      <c r="R304" s="284">
        <v>4.7697615119243898E-2</v>
      </c>
      <c r="S304" s="284">
        <v>-4.5392460389728703E-2</v>
      </c>
      <c r="T304" s="284">
        <v>0</v>
      </c>
      <c r="U304" s="284">
        <v>4.96940874722807E-3</v>
      </c>
      <c r="V304" s="284">
        <v>7.6472502440609897E-3</v>
      </c>
      <c r="W304" s="284">
        <v>3.4375335696639202E-3</v>
      </c>
      <c r="X304" s="274" t="s">
        <v>210</v>
      </c>
      <c r="Y304" s="278">
        <v>2.8484116133002999</v>
      </c>
      <c r="Z304" s="278">
        <v>2.41507661565646</v>
      </c>
      <c r="AA304" s="278">
        <v>1.02534063836434</v>
      </c>
      <c r="AB304" s="278">
        <v>1.1336743877752999</v>
      </c>
      <c r="AC304" s="278">
        <v>0</v>
      </c>
      <c r="AD304" s="278">
        <v>0.12803079475840701</v>
      </c>
      <c r="AE304" s="278">
        <v>0.65766245854532401</v>
      </c>
      <c r="AF304" s="278">
        <v>1.1489943119344299</v>
      </c>
      <c r="AG304" s="278">
        <v>0.82399306370154501</v>
      </c>
      <c r="AH304" s="278">
        <v>0.54276302735188098</v>
      </c>
      <c r="AI304" s="278">
        <v>0.21885605941608099</v>
      </c>
      <c r="AJ304" s="278">
        <v>2.9239208049422101</v>
      </c>
      <c r="AK304" s="278">
        <v>2.4318897477874999</v>
      </c>
      <c r="AL304" s="278">
        <v>1.02152385056442</v>
      </c>
      <c r="AM304" s="278">
        <v>1.1564438179368299</v>
      </c>
      <c r="AN304" s="278">
        <v>0</v>
      </c>
      <c r="AO304" s="278">
        <v>0.13413755833020499</v>
      </c>
      <c r="AP304" s="278">
        <v>0.62780954144599399</v>
      </c>
      <c r="AQ304" s="278">
        <v>1.1489943119344299</v>
      </c>
      <c r="AR304" s="278">
        <v>0.82808782203995901</v>
      </c>
      <c r="AS304" s="278">
        <v>0.54691367204526498</v>
      </c>
      <c r="AT304" s="278">
        <v>0.21960838446724801</v>
      </c>
      <c r="AU304" s="278">
        <v>0.22224784047985399</v>
      </c>
      <c r="AV304" s="278">
        <v>2.7441801953604502E-3</v>
      </c>
      <c r="AW304" s="278">
        <v>11.039329511494101</v>
      </c>
      <c r="AX304" s="278">
        <v>8.8210069163752198E-3</v>
      </c>
      <c r="AY304" s="273"/>
      <c r="AZ304" s="273"/>
      <c r="BA304" s="273"/>
      <c r="BB304" s="273"/>
      <c r="BC304" s="273"/>
      <c r="BD304" s="273"/>
      <c r="BE304" s="273"/>
      <c r="BF304" s="273"/>
      <c r="BG304" s="273"/>
      <c r="BH304" s="273"/>
      <c r="BI304" s="273"/>
      <c r="BJ304" s="273"/>
      <c r="BK304" s="273"/>
      <c r="BL304" s="273"/>
      <c r="BM304" s="273"/>
      <c r="BN304" s="273"/>
      <c r="BO304" s="273"/>
      <c r="BP304" s="273"/>
      <c r="BQ304" s="273"/>
      <c r="BR304" s="273"/>
      <c r="BS304" s="273"/>
      <c r="BT304" s="273"/>
      <c r="BU304" s="273"/>
      <c r="BV304" s="273"/>
      <c r="BW304" s="273"/>
      <c r="BX304" s="273"/>
      <c r="BY304" s="273"/>
      <c r="BZ304" s="273"/>
    </row>
    <row r="305" spans="1:78">
      <c r="A305" s="290" t="s">
        <v>584</v>
      </c>
      <c r="B305" s="294">
        <v>5321.84</v>
      </c>
      <c r="C305" s="294">
        <v>4816.0200000000004</v>
      </c>
      <c r="D305" s="294">
        <v>1394.19</v>
      </c>
      <c r="E305" s="295">
        <v>178.78</v>
      </c>
      <c r="F305" s="294">
        <v>314.24</v>
      </c>
      <c r="G305" s="295">
        <v>69.47</v>
      </c>
      <c r="H305" s="288">
        <v>207.21</v>
      </c>
      <c r="I305" s="275">
        <v>860.37</v>
      </c>
      <c r="J305" s="282">
        <v>373.96</v>
      </c>
      <c r="K305" s="282">
        <v>435.93</v>
      </c>
      <c r="L305" s="282">
        <v>281.14999999999998</v>
      </c>
      <c r="M305" s="284">
        <v>5.7107783741265003E-2</v>
      </c>
      <c r="N305" s="284">
        <v>3.6615001151550697E-2</v>
      </c>
      <c r="O305" s="284">
        <v>5.4494985402453497E-2</v>
      </c>
      <c r="P305" s="284">
        <v>4.4519747604580398E-2</v>
      </c>
      <c r="Q305" s="284">
        <v>-1.7789072426938101E-3</v>
      </c>
      <c r="R305" s="284">
        <v>-5.4402290622762601E-3</v>
      </c>
      <c r="S305" s="284">
        <v>-1.1732722850193099E-2</v>
      </c>
      <c r="T305" s="284">
        <v>1.75029861513534E-2</v>
      </c>
      <c r="U305" s="284">
        <v>-5.8221454207098003E-3</v>
      </c>
      <c r="V305" s="284">
        <v>5.5823395077392304E-3</v>
      </c>
      <c r="W305" s="284">
        <v>3.28301752132165E-3</v>
      </c>
      <c r="X305" s="274" t="s">
        <v>210</v>
      </c>
      <c r="Y305" s="278">
        <v>2.8735374718419</v>
      </c>
      <c r="Z305" s="278">
        <v>2.4363800231867399</v>
      </c>
      <c r="AA305" s="278">
        <v>1.0343851752269899</v>
      </c>
      <c r="AB305" s="278">
        <v>1.14367453739078</v>
      </c>
      <c r="AC305" s="278">
        <v>0</v>
      </c>
      <c r="AD305" s="278">
        <v>0.12916015528447999</v>
      </c>
      <c r="AE305" s="278">
        <v>0.66346370364079199</v>
      </c>
      <c r="AF305" s="278">
        <v>1.1591295987068799</v>
      </c>
      <c r="AG305" s="278">
        <v>0.83126151221550204</v>
      </c>
      <c r="AH305" s="278">
        <v>0.54755074377010504</v>
      </c>
      <c r="AI305" s="278">
        <v>0.22078659022988101</v>
      </c>
      <c r="AJ305" s="278">
        <v>3.0376388283562701</v>
      </c>
      <c r="AK305" s="278">
        <v>2.52558808054133</v>
      </c>
      <c r="AL305" s="278">
        <v>1.0907539802515001</v>
      </c>
      <c r="AM305" s="278">
        <v>1.1945906391372101</v>
      </c>
      <c r="AN305" s="278">
        <v>0</v>
      </c>
      <c r="AO305" s="278">
        <v>0.128457494454014</v>
      </c>
      <c r="AP305" s="278">
        <v>0.65567946788481202</v>
      </c>
      <c r="AQ305" s="278">
        <v>1.17941782802067</v>
      </c>
      <c r="AR305" s="278">
        <v>0.82642178680874401</v>
      </c>
      <c r="AS305" s="278">
        <v>0.55060735791954496</v>
      </c>
      <c r="AT305" s="278">
        <v>0.221511436474079</v>
      </c>
      <c r="AU305" s="278">
        <v>0.13626003338415099</v>
      </c>
      <c r="AV305" s="278">
        <v>2.5485159857591899E-3</v>
      </c>
      <c r="AW305" s="278">
        <v>11.4106668998482</v>
      </c>
      <c r="AX305" s="278">
        <v>3.3637675908440703E-2</v>
      </c>
      <c r="AY305" s="273"/>
      <c r="AZ305" s="273"/>
      <c r="BA305" s="273"/>
      <c r="BB305" s="273"/>
      <c r="BC305" s="273"/>
      <c r="BD305" s="273"/>
      <c r="BE305" s="273"/>
      <c r="BF305" s="273"/>
      <c r="BG305" s="273"/>
      <c r="BH305" s="273"/>
      <c r="BI305" s="273"/>
      <c r="BJ305" s="273"/>
      <c r="BK305" s="273"/>
      <c r="BL305" s="273"/>
      <c r="BM305" s="273"/>
      <c r="BN305" s="273"/>
      <c r="BO305" s="273"/>
      <c r="BP305" s="273"/>
      <c r="BQ305" s="273"/>
      <c r="BR305" s="273"/>
      <c r="BS305" s="273"/>
      <c r="BT305" s="273"/>
      <c r="BU305" s="273"/>
      <c r="BV305" s="273"/>
      <c r="BW305" s="273"/>
      <c r="BX305" s="273"/>
      <c r="BY305" s="273"/>
      <c r="BZ305" s="273"/>
    </row>
    <row r="306" spans="1:78">
      <c r="A306" s="290" t="s">
        <v>585</v>
      </c>
      <c r="B306" s="294">
        <v>5218.1000000000004</v>
      </c>
      <c r="C306" s="294">
        <v>4752.08</v>
      </c>
      <c r="D306" s="294">
        <v>1391.68</v>
      </c>
      <c r="E306" s="295">
        <v>184.11</v>
      </c>
      <c r="F306" s="294">
        <v>325.99</v>
      </c>
      <c r="G306" s="295">
        <v>70.400000000000006</v>
      </c>
      <c r="H306" s="288">
        <v>207.92</v>
      </c>
      <c r="I306" s="275">
        <v>860.37</v>
      </c>
      <c r="J306" s="282">
        <v>376.02</v>
      </c>
      <c r="K306" s="282">
        <v>439.76</v>
      </c>
      <c r="L306" s="282">
        <v>282.12</v>
      </c>
      <c r="M306" s="284">
        <v>-1.94932579709273E-2</v>
      </c>
      <c r="N306" s="284">
        <v>-1.32765229380277E-2</v>
      </c>
      <c r="O306" s="284">
        <v>-1.80032850615774E-3</v>
      </c>
      <c r="P306" s="284">
        <v>2.9813178207853199E-2</v>
      </c>
      <c r="Q306" s="284">
        <v>3.7391802443991901E-2</v>
      </c>
      <c r="R306" s="284">
        <v>1.3387073556931301E-2</v>
      </c>
      <c r="S306" s="284">
        <v>3.42647555619902E-3</v>
      </c>
      <c r="T306" s="284">
        <v>0</v>
      </c>
      <c r="U306" s="284">
        <v>5.50861054658247E-3</v>
      </c>
      <c r="V306" s="284">
        <v>8.7858142362304808E-3</v>
      </c>
      <c r="W306" s="284">
        <v>3.45011559665664E-3</v>
      </c>
      <c r="X306" s="274" t="s">
        <v>210</v>
      </c>
      <c r="Y306" s="278">
        <v>2.97019659403048</v>
      </c>
      <c r="Z306" s="278">
        <v>2.51833418479649</v>
      </c>
      <c r="AA306" s="278">
        <v>1.0691794885157699</v>
      </c>
      <c r="AB306" s="278">
        <v>1.1821450908242701</v>
      </c>
      <c r="AC306" s="278">
        <v>0</v>
      </c>
      <c r="AD306" s="278">
        <v>0.13350480272822399</v>
      </c>
      <c r="AE306" s="278">
        <v>0.68578108068087495</v>
      </c>
      <c r="AF306" s="278">
        <v>1.19812002448406</v>
      </c>
      <c r="AG306" s="278">
        <v>0.85922321755856701</v>
      </c>
      <c r="AH306" s="278">
        <v>0.565969078232469</v>
      </c>
      <c r="AI306" s="278">
        <v>0.228213337996963</v>
      </c>
      <c r="AJ306" s="278">
        <v>2.9122977855986698</v>
      </c>
      <c r="AK306" s="278">
        <v>2.4848994632264199</v>
      </c>
      <c r="AL306" s="278">
        <v>1.0672546142043999</v>
      </c>
      <c r="AM306" s="278">
        <v>1.2173885930845501</v>
      </c>
      <c r="AN306" s="278">
        <v>0</v>
      </c>
      <c r="AO306" s="278">
        <v>0.13529204134254999</v>
      </c>
      <c r="AP306" s="278">
        <v>0.68813089279073203</v>
      </c>
      <c r="AQ306" s="278">
        <v>1.19812002448406</v>
      </c>
      <c r="AR306" s="278">
        <v>0.86395634363667895</v>
      </c>
      <c r="AS306" s="278">
        <v>0.57094157741727003</v>
      </c>
      <c r="AT306" s="278">
        <v>0.229000700393752</v>
      </c>
      <c r="AU306" s="278">
        <v>0.21743234023859601</v>
      </c>
      <c r="AV306" s="278">
        <v>2.82571423056613E-3</v>
      </c>
      <c r="AW306" s="278">
        <v>11.3672820361791</v>
      </c>
      <c r="AX306" s="278">
        <v>-3.8021321671969401E-3</v>
      </c>
      <c r="AY306" s="273"/>
      <c r="AZ306" s="273"/>
      <c r="BA306" s="273"/>
      <c r="BB306" s="273"/>
      <c r="BC306" s="273"/>
      <c r="BD306" s="273"/>
      <c r="BE306" s="273"/>
      <c r="BF306" s="273"/>
      <c r="BG306" s="273"/>
      <c r="BH306" s="273"/>
      <c r="BI306" s="273"/>
      <c r="BJ306" s="273"/>
      <c r="BK306" s="273"/>
      <c r="BL306" s="273"/>
      <c r="BM306" s="273"/>
      <c r="BN306" s="273"/>
      <c r="BO306" s="273"/>
      <c r="BP306" s="273"/>
      <c r="BQ306" s="273"/>
      <c r="BR306" s="273"/>
      <c r="BS306" s="273"/>
      <c r="BT306" s="273"/>
      <c r="BU306" s="273"/>
      <c r="BV306" s="273"/>
      <c r="BW306" s="273"/>
      <c r="BX306" s="273"/>
      <c r="BY306" s="273"/>
      <c r="BZ306" s="273"/>
    </row>
    <row r="307" spans="1:78">
      <c r="A307" s="290" t="s">
        <v>586</v>
      </c>
      <c r="B307" s="294">
        <v>4824.16</v>
      </c>
      <c r="C307" s="294">
        <v>4773.72</v>
      </c>
      <c r="D307" s="294">
        <v>1409.31</v>
      </c>
      <c r="E307" s="295">
        <v>186.69</v>
      </c>
      <c r="F307" s="294">
        <v>310.89</v>
      </c>
      <c r="G307" s="295">
        <v>67.11</v>
      </c>
      <c r="H307" s="288">
        <v>206.11</v>
      </c>
      <c r="I307" s="275">
        <v>860.37</v>
      </c>
      <c r="J307" s="282">
        <v>382.2</v>
      </c>
      <c r="K307" s="282">
        <v>444.97</v>
      </c>
      <c r="L307" s="282">
        <v>283.18</v>
      </c>
      <c r="M307" s="284">
        <v>-7.5494911941128104E-2</v>
      </c>
      <c r="N307" s="284">
        <v>4.5537953906500403E-3</v>
      </c>
      <c r="O307" s="284">
        <v>1.26681421016326E-2</v>
      </c>
      <c r="P307" s="284">
        <v>1.40133615773179E-2</v>
      </c>
      <c r="Q307" s="284">
        <v>-4.6320439277278497E-2</v>
      </c>
      <c r="R307" s="284">
        <v>-4.6732954545454702E-2</v>
      </c>
      <c r="S307" s="284">
        <v>-8.7052712581761095E-3</v>
      </c>
      <c r="T307" s="284">
        <v>0</v>
      </c>
      <c r="U307" s="284">
        <v>1.6435295994893899E-2</v>
      </c>
      <c r="V307" s="284">
        <v>1.18473712934328E-2</v>
      </c>
      <c r="W307" s="284">
        <v>3.7572664114560199E-3</v>
      </c>
      <c r="X307" s="274" t="s">
        <v>210</v>
      </c>
      <c r="Y307" s="278">
        <v>2.95890351401742</v>
      </c>
      <c r="Z307" s="278">
        <v>2.5087591453847198</v>
      </c>
      <c r="AA307" s="278">
        <v>1.0651143267899801</v>
      </c>
      <c r="AB307" s="278">
        <v>1.17765041894815</v>
      </c>
      <c r="AC307" s="278">
        <v>0</v>
      </c>
      <c r="AD307" s="278">
        <v>0.132997199823295</v>
      </c>
      <c r="AE307" s="278">
        <v>0.68317365037436295</v>
      </c>
      <c r="AF307" s="278">
        <v>1.1935646137988001</v>
      </c>
      <c r="AG307" s="278">
        <v>0.855956337324285</v>
      </c>
      <c r="AH307" s="278">
        <v>0.56381718899448297</v>
      </c>
      <c r="AI307" s="278">
        <v>0.22734564072358199</v>
      </c>
      <c r="AJ307" s="278">
        <v>2.7355213537843799</v>
      </c>
      <c r="AK307" s="278">
        <v>2.5201835212172301</v>
      </c>
      <c r="AL307" s="278">
        <v>1.07860734643624</v>
      </c>
      <c r="AM307" s="278">
        <v>1.19415326008055</v>
      </c>
      <c r="AN307" s="278">
        <v>0</v>
      </c>
      <c r="AO307" s="278">
        <v>0.126781847729281</v>
      </c>
      <c r="AP307" s="278">
        <v>0.67722643843141594</v>
      </c>
      <c r="AQ307" s="278">
        <v>1.1935646137988001</v>
      </c>
      <c r="AR307" s="278">
        <v>0.87002423308691501</v>
      </c>
      <c r="AS307" s="278">
        <v>0.57049694057412004</v>
      </c>
      <c r="AT307" s="278">
        <v>0.228199838863263</v>
      </c>
      <c r="AU307" s="278">
        <v>0.140930821154094</v>
      </c>
      <c r="AV307" s="278">
        <v>2.6257834601210498E-3</v>
      </c>
      <c r="AW307" s="278">
        <v>11.194759394002199</v>
      </c>
      <c r="AX307" s="278">
        <v>-1.51771233992254E-2</v>
      </c>
      <c r="AY307" s="273"/>
      <c r="AZ307" s="273"/>
      <c r="BA307" s="273"/>
      <c r="BB307" s="273"/>
      <c r="BC307" s="273"/>
      <c r="BD307" s="273"/>
      <c r="BE307" s="273"/>
      <c r="BF307" s="273"/>
      <c r="BG307" s="273"/>
      <c r="BH307" s="273"/>
      <c r="BI307" s="273"/>
      <c r="BJ307" s="273"/>
      <c r="BK307" s="273"/>
      <c r="BL307" s="273"/>
      <c r="BM307" s="273"/>
      <c r="BN307" s="273"/>
      <c r="BO307" s="273"/>
      <c r="BP307" s="273"/>
      <c r="BQ307" s="273"/>
      <c r="BR307" s="273"/>
      <c r="BS307" s="273"/>
      <c r="BT307" s="273"/>
      <c r="BU307" s="273"/>
      <c r="BV307" s="273"/>
      <c r="BW307" s="273"/>
      <c r="BX307" s="273"/>
      <c r="BY307" s="273"/>
      <c r="BZ307" s="273"/>
    </row>
    <row r="308" spans="1:78">
      <c r="A308" s="290" t="s">
        <v>587</v>
      </c>
      <c r="B308" s="294">
        <v>4686.83</v>
      </c>
      <c r="C308" s="294">
        <v>4579.62</v>
      </c>
      <c r="D308" s="294">
        <v>1389.43</v>
      </c>
      <c r="E308" s="295">
        <v>181.92</v>
      </c>
      <c r="F308" s="294">
        <v>306.86</v>
      </c>
      <c r="G308" s="295">
        <v>67.63</v>
      </c>
      <c r="H308" s="288">
        <v>209.76</v>
      </c>
      <c r="I308" s="275">
        <v>879.04</v>
      </c>
      <c r="J308" s="282">
        <v>387.42</v>
      </c>
      <c r="K308" s="282">
        <v>446.75</v>
      </c>
      <c r="L308" s="282">
        <v>284.3</v>
      </c>
      <c r="M308" s="284">
        <v>-2.8467132101754399E-2</v>
      </c>
      <c r="N308" s="284">
        <v>-4.0660114124833502E-2</v>
      </c>
      <c r="O308" s="284">
        <v>-1.4106193811155699E-2</v>
      </c>
      <c r="P308" s="284">
        <v>-2.55503776313676E-2</v>
      </c>
      <c r="Q308" s="284">
        <v>-1.29627842645308E-2</v>
      </c>
      <c r="R308" s="284">
        <v>7.7484726568319796E-3</v>
      </c>
      <c r="S308" s="284">
        <v>1.7708990344961199E-2</v>
      </c>
      <c r="T308" s="284">
        <v>2.16999662935713E-2</v>
      </c>
      <c r="U308" s="284">
        <v>1.3657770800627999E-2</v>
      </c>
      <c r="V308" s="284">
        <v>4.0002696811021199E-3</v>
      </c>
      <c r="W308" s="284">
        <v>3.9550815735574004E-3</v>
      </c>
      <c r="X308" s="274" t="s">
        <v>210</v>
      </c>
      <c r="Y308" s="278">
        <v>2.9139958702587698</v>
      </c>
      <c r="Z308" s="278">
        <v>2.4706833982562899</v>
      </c>
      <c r="AA308" s="278">
        <v>1.04894895521801</v>
      </c>
      <c r="AB308" s="278">
        <v>1.1597770732186301</v>
      </c>
      <c r="AC308" s="278">
        <v>0</v>
      </c>
      <c r="AD308" s="278">
        <v>0.130978684909826</v>
      </c>
      <c r="AE308" s="278">
        <v>0.67280503957953197</v>
      </c>
      <c r="AF308" s="278">
        <v>1.1754497363702301</v>
      </c>
      <c r="AG308" s="278">
        <v>0.84296538236836605</v>
      </c>
      <c r="AH308" s="278">
        <v>0.55526006594250898</v>
      </c>
      <c r="AI308" s="278">
        <v>0.22389518788004401</v>
      </c>
      <c r="AJ308" s="278">
        <v>2.83104276487615</v>
      </c>
      <c r="AK308" s="278">
        <v>2.3702251293168501</v>
      </c>
      <c r="AL308" s="278">
        <v>1.0341522779576899</v>
      </c>
      <c r="AM308" s="278">
        <v>1.1301443310296899</v>
      </c>
      <c r="AN308" s="278">
        <v>0</v>
      </c>
      <c r="AO308" s="278">
        <v>0.131993569668477</v>
      </c>
      <c r="AP308" s="278">
        <v>0.684719737529487</v>
      </c>
      <c r="AQ308" s="278">
        <v>1.2009569560292499</v>
      </c>
      <c r="AR308" s="278">
        <v>0.85447841035361705</v>
      </c>
      <c r="AS308" s="278">
        <v>0.55748125594942599</v>
      </c>
      <c r="AT308" s="278">
        <v>0.224780711612037</v>
      </c>
      <c r="AU308" s="278">
        <v>0.365342707309881</v>
      </c>
      <c r="AV308" s="278">
        <v>3.1523086470751399E-3</v>
      </c>
      <c r="AW308" s="278">
        <v>11.0199751443227</v>
      </c>
      <c r="AX308" s="278">
        <v>-1.5613042096569199E-2</v>
      </c>
      <c r="AY308" s="273"/>
      <c r="AZ308" s="273"/>
      <c r="BA308" s="273"/>
      <c r="BB308" s="273"/>
      <c r="BC308" s="273"/>
      <c r="BD308" s="273"/>
      <c r="BE308" s="273"/>
      <c r="BF308" s="273"/>
      <c r="BG308" s="273"/>
      <c r="BH308" s="273"/>
      <c r="BI308" s="273"/>
      <c r="BJ308" s="273"/>
      <c r="BK308" s="273"/>
      <c r="BL308" s="273"/>
      <c r="BM308" s="273"/>
      <c r="BN308" s="273"/>
      <c r="BO308" s="273"/>
      <c r="BP308" s="273"/>
      <c r="BQ308" s="273"/>
      <c r="BR308" s="273"/>
      <c r="BS308" s="273"/>
      <c r="BT308" s="273"/>
      <c r="BU308" s="273"/>
      <c r="BV308" s="273"/>
      <c r="BW308" s="273"/>
      <c r="BX308" s="273"/>
      <c r="BY308" s="273"/>
      <c r="BZ308" s="273"/>
    </row>
    <row r="309" spans="1:78">
      <c r="A309" s="290" t="s">
        <v>588</v>
      </c>
      <c r="B309" s="294">
        <v>4906.05</v>
      </c>
      <c r="C309" s="294">
        <v>4620.59</v>
      </c>
      <c r="D309" s="294">
        <v>1405.29</v>
      </c>
      <c r="E309" s="295">
        <v>187.07</v>
      </c>
      <c r="F309" s="294">
        <v>309.95999999999998</v>
      </c>
      <c r="G309" s="295">
        <v>66.66</v>
      </c>
      <c r="H309" s="288">
        <v>217.5</v>
      </c>
      <c r="I309" s="275">
        <v>879.04</v>
      </c>
      <c r="J309" s="282">
        <v>388.48</v>
      </c>
      <c r="K309" s="282">
        <v>455.68</v>
      </c>
      <c r="L309" s="282">
        <v>285.5</v>
      </c>
      <c r="M309" s="284">
        <v>4.6773618842586698E-2</v>
      </c>
      <c r="N309" s="284">
        <v>8.9461571047380097E-3</v>
      </c>
      <c r="O309" s="284">
        <v>1.14147528123043E-2</v>
      </c>
      <c r="P309" s="284">
        <v>2.8309146877748499E-2</v>
      </c>
      <c r="Q309" s="284">
        <v>1.01023267939775E-2</v>
      </c>
      <c r="R309" s="284">
        <v>-1.4342747301493401E-2</v>
      </c>
      <c r="S309" s="284">
        <v>3.6899313501144199E-2</v>
      </c>
      <c r="T309" s="284">
        <v>0</v>
      </c>
      <c r="U309" s="284">
        <v>2.7360487326415499E-3</v>
      </c>
      <c r="V309" s="284">
        <v>1.9988808058197999E-2</v>
      </c>
      <c r="W309" s="284">
        <v>4.2208934224410299E-3</v>
      </c>
      <c r="X309" s="274" t="s">
        <v>210</v>
      </c>
      <c r="Y309" s="278">
        <v>2.8684995300671901</v>
      </c>
      <c r="Z309" s="278">
        <v>2.43210851435202</v>
      </c>
      <c r="AA309" s="278">
        <v>1.0325716710230399</v>
      </c>
      <c r="AB309" s="278">
        <v>1.14166942495183</v>
      </c>
      <c r="AC309" s="278">
        <v>0</v>
      </c>
      <c r="AD309" s="278">
        <v>0.128933709188575</v>
      </c>
      <c r="AE309" s="278">
        <v>0.66230050617379299</v>
      </c>
      <c r="AF309" s="278">
        <v>1.1570973901538799</v>
      </c>
      <c r="AG309" s="278">
        <v>0.82980412836749795</v>
      </c>
      <c r="AH309" s="278">
        <v>0.54659076715840504</v>
      </c>
      <c r="AI309" s="278">
        <v>0.22039950288645399</v>
      </c>
      <c r="AJ309" s="278">
        <v>3.0026696337367</v>
      </c>
      <c r="AK309" s="278">
        <v>2.4538665392171799</v>
      </c>
      <c r="AL309" s="278">
        <v>1.0443582214087499</v>
      </c>
      <c r="AM309" s="278">
        <v>1.1739891123886299</v>
      </c>
      <c r="AN309" s="278">
        <v>0</v>
      </c>
      <c r="AO309" s="278">
        <v>0.127084445579039</v>
      </c>
      <c r="AP309" s="278">
        <v>0.68673894018306603</v>
      </c>
      <c r="AQ309" s="278">
        <v>1.1570973901538799</v>
      </c>
      <c r="AR309" s="278">
        <v>0.832074512901259</v>
      </c>
      <c r="AS309" s="278">
        <v>0.55751646508951702</v>
      </c>
      <c r="AT309" s="278">
        <v>0.22132978569849601</v>
      </c>
      <c r="AU309" s="278">
        <v>0.22173048829669201</v>
      </c>
      <c r="AV309" s="278">
        <v>2.7583212496062699E-3</v>
      </c>
      <c r="AW309" s="278">
        <v>11.2567250463565</v>
      </c>
      <c r="AX309" s="278">
        <v>2.1483705628483101E-2</v>
      </c>
      <c r="AY309" s="273"/>
      <c r="AZ309" s="273"/>
      <c r="BA309" s="273"/>
      <c r="BB309" s="273"/>
      <c r="BC309" s="273"/>
      <c r="BD309" s="273"/>
      <c r="BE309" s="273"/>
      <c r="BF309" s="273"/>
      <c r="BG309" s="273"/>
      <c r="BH309" s="273"/>
      <c r="BI309" s="273"/>
      <c r="BJ309" s="273"/>
      <c r="BK309" s="273"/>
      <c r="BL309" s="273"/>
      <c r="BM309" s="273"/>
      <c r="BN309" s="273"/>
      <c r="BO309" s="273"/>
      <c r="BP309" s="273"/>
      <c r="BQ309" s="273"/>
      <c r="BR309" s="273"/>
      <c r="BS309" s="273"/>
      <c r="BT309" s="273"/>
      <c r="BU309" s="273"/>
      <c r="BV309" s="273"/>
      <c r="BW309" s="273"/>
      <c r="BX309" s="273"/>
      <c r="BY309" s="273"/>
      <c r="BZ309" s="273"/>
    </row>
    <row r="310" spans="1:78">
      <c r="A310" s="290" t="s">
        <v>589</v>
      </c>
      <c r="B310" s="294">
        <v>4837.3900000000003</v>
      </c>
      <c r="C310" s="294">
        <v>4525.97</v>
      </c>
      <c r="D310" s="294">
        <v>1402.02</v>
      </c>
      <c r="E310" s="295">
        <v>189.28</v>
      </c>
      <c r="F310" s="294">
        <v>319.64</v>
      </c>
      <c r="G310" s="295">
        <v>64.05</v>
      </c>
      <c r="H310" s="288">
        <v>228.5</v>
      </c>
      <c r="I310" s="275">
        <v>879.04</v>
      </c>
      <c r="J310" s="282">
        <v>395.94</v>
      </c>
      <c r="K310" s="282">
        <v>465.17</v>
      </c>
      <c r="L310" s="282">
        <v>286.66000000000003</v>
      </c>
      <c r="M310" s="284">
        <v>-1.3994965399863399E-2</v>
      </c>
      <c r="N310" s="284">
        <v>-2.0477904336891999E-2</v>
      </c>
      <c r="O310" s="284">
        <v>-2.3269218453130201E-3</v>
      </c>
      <c r="P310" s="284">
        <v>1.18137595552468E-2</v>
      </c>
      <c r="Q310" s="284">
        <v>3.1229836107884899E-2</v>
      </c>
      <c r="R310" s="284">
        <v>-3.9153915391539097E-2</v>
      </c>
      <c r="S310" s="284">
        <v>5.0574712643678202E-2</v>
      </c>
      <c r="T310" s="284">
        <v>0</v>
      </c>
      <c r="U310" s="284">
        <v>1.92030477759473E-2</v>
      </c>
      <c r="V310" s="284">
        <v>2.0826018258427E-2</v>
      </c>
      <c r="W310" s="284">
        <v>4.0630472854641404E-3</v>
      </c>
      <c r="X310" s="274" t="s">
        <v>210</v>
      </c>
      <c r="Y310" s="278">
        <v>2.9301255295666002</v>
      </c>
      <c r="Z310" s="278">
        <v>2.48435921773088</v>
      </c>
      <c r="AA310" s="278">
        <v>1.0547551368435999</v>
      </c>
      <c r="AB310" s="278">
        <v>1.1661967148025301</v>
      </c>
      <c r="AC310" s="278">
        <v>0</v>
      </c>
      <c r="AD310" s="278">
        <v>0.13170368304237101</v>
      </c>
      <c r="AE310" s="278">
        <v>0.67652917528602596</v>
      </c>
      <c r="AF310" s="278">
        <v>1.1819561298674299</v>
      </c>
      <c r="AG310" s="278">
        <v>0.84763139599064496</v>
      </c>
      <c r="AH310" s="278">
        <v>0.55833356229928299</v>
      </c>
      <c r="AI310" s="278">
        <v>0.22513450092713</v>
      </c>
      <c r="AJ310" s="278">
        <v>2.8891185241630599</v>
      </c>
      <c r="AK310" s="278">
        <v>2.4334847473317098</v>
      </c>
      <c r="AL310" s="278">
        <v>1.0523008040742301</v>
      </c>
      <c r="AM310" s="278">
        <v>1.1799738823853301</v>
      </c>
      <c r="AN310" s="278">
        <v>0</v>
      </c>
      <c r="AO310" s="278">
        <v>0.12654696817977601</v>
      </c>
      <c r="AP310" s="278">
        <v>0.71074444392118197</v>
      </c>
      <c r="AQ310" s="278">
        <v>1.1819561298674299</v>
      </c>
      <c r="AR310" s="278">
        <v>0.86390850218424597</v>
      </c>
      <c r="AS310" s="278">
        <v>0.56996142726202004</v>
      </c>
      <c r="AT310" s="278">
        <v>0.226049233049987</v>
      </c>
      <c r="AU310" s="278">
        <v>0.181092533306454</v>
      </c>
      <c r="AV310" s="278">
        <v>2.70407634253744E-3</v>
      </c>
      <c r="AW310" s="278">
        <v>11.234044662419</v>
      </c>
      <c r="AX310" s="278">
        <v>-2.0148296990587498E-3</v>
      </c>
      <c r="AY310" s="273"/>
      <c r="AZ310" s="273"/>
      <c r="BA310" s="273"/>
      <c r="BB310" s="273"/>
      <c r="BC310" s="273"/>
      <c r="BD310" s="273"/>
      <c r="BE310" s="273"/>
      <c r="BF310" s="273"/>
      <c r="BG310" s="273"/>
      <c r="BH310" s="273"/>
      <c r="BI310" s="273"/>
      <c r="BJ310" s="273"/>
      <c r="BK310" s="273"/>
      <c r="BL310" s="273"/>
      <c r="BM310" s="273"/>
      <c r="BN310" s="273"/>
      <c r="BO310" s="273"/>
      <c r="BP310" s="273"/>
      <c r="BQ310" s="273"/>
      <c r="BR310" s="273"/>
      <c r="BS310" s="273"/>
      <c r="BT310" s="273"/>
      <c r="BU310" s="273"/>
      <c r="BV310" s="273"/>
      <c r="BW310" s="273"/>
      <c r="BX310" s="273"/>
      <c r="BY310" s="273"/>
      <c r="BZ310" s="273"/>
    </row>
    <row r="311" spans="1:78">
      <c r="A311" s="290" t="s">
        <v>590</v>
      </c>
      <c r="B311" s="294">
        <v>5056.6000000000004</v>
      </c>
      <c r="C311" s="294">
        <v>4549.97</v>
      </c>
      <c r="D311" s="294">
        <v>1432.18</v>
      </c>
      <c r="E311" s="295">
        <v>185.6</v>
      </c>
      <c r="F311" s="294">
        <v>319.02999999999997</v>
      </c>
      <c r="G311" s="295">
        <v>63.87</v>
      </c>
      <c r="H311" s="288">
        <v>229.64</v>
      </c>
      <c r="I311" s="275">
        <v>922.64</v>
      </c>
      <c r="J311" s="282">
        <v>392.37</v>
      </c>
      <c r="K311" s="282">
        <v>466.09</v>
      </c>
      <c r="L311" s="282">
        <v>287.72000000000003</v>
      </c>
      <c r="M311" s="284">
        <v>4.5315759118036897E-2</v>
      </c>
      <c r="N311" s="284">
        <v>5.3027306853559199E-3</v>
      </c>
      <c r="O311" s="284">
        <v>2.15118186616454E-2</v>
      </c>
      <c r="P311" s="284">
        <v>-1.9442096365173401E-2</v>
      </c>
      <c r="Q311" s="284">
        <v>-1.90839694656497E-3</v>
      </c>
      <c r="R311" s="284">
        <v>-2.8103044496486898E-3</v>
      </c>
      <c r="S311" s="284">
        <v>4.9890590809626998E-3</v>
      </c>
      <c r="T311" s="284">
        <v>4.9599563159810699E-2</v>
      </c>
      <c r="U311" s="284">
        <v>-9.0165176541899799E-3</v>
      </c>
      <c r="V311" s="284">
        <v>1.97777156738388E-3</v>
      </c>
      <c r="W311" s="284">
        <v>3.6977604130328202E-3</v>
      </c>
      <c r="X311" s="274" t="s">
        <v>210</v>
      </c>
      <c r="Y311" s="278">
        <v>2.9242218256276602</v>
      </c>
      <c r="Z311" s="278">
        <v>2.4793536569958698</v>
      </c>
      <c r="AA311" s="278">
        <v>1.05262998486866</v>
      </c>
      <c r="AB311" s="278">
        <v>1.1638470270266099</v>
      </c>
      <c r="AC311" s="278">
        <v>0</v>
      </c>
      <c r="AD311" s="278">
        <v>0.13143832255030199</v>
      </c>
      <c r="AE311" s="278">
        <v>0.67516608421138002</v>
      </c>
      <c r="AF311" s="278">
        <v>1.17957468955399</v>
      </c>
      <c r="AG311" s="278">
        <v>0.84592356308014904</v>
      </c>
      <c r="AH311" s="278">
        <v>0.55720861525598098</v>
      </c>
      <c r="AI311" s="278">
        <v>0.224680893248379</v>
      </c>
      <c r="AJ311" s="278">
        <v>3.0567351574855102</v>
      </c>
      <c r="AK311" s="278">
        <v>2.4925010017126699</v>
      </c>
      <c r="AL311" s="278">
        <v>1.0752739702209599</v>
      </c>
      <c r="AM311" s="278">
        <v>1.14121940097283</v>
      </c>
      <c r="AN311" s="278">
        <v>0</v>
      </c>
      <c r="AO311" s="278">
        <v>0.131068940847584</v>
      </c>
      <c r="AP311" s="278">
        <v>0.67853452769497302</v>
      </c>
      <c r="AQ311" s="278">
        <v>1.2380810788702401</v>
      </c>
      <c r="AR311" s="278">
        <v>0.83829627833954101</v>
      </c>
      <c r="AS311" s="278">
        <v>0.55831064661233598</v>
      </c>
      <c r="AT311" s="278">
        <v>0.22551170936099799</v>
      </c>
      <c r="AU311" s="278">
        <v>0.172385492587422</v>
      </c>
      <c r="AV311" s="278">
        <v>2.6777726639523498E-3</v>
      </c>
      <c r="AW311" s="278">
        <v>11.435532712117601</v>
      </c>
      <c r="AX311" s="278">
        <v>1.79354859049747E-2</v>
      </c>
      <c r="AY311" s="273"/>
      <c r="AZ311" s="273"/>
      <c r="BA311" s="273"/>
      <c r="BB311" s="273"/>
      <c r="BC311" s="273"/>
      <c r="BD311" s="273"/>
      <c r="BE311" s="273"/>
      <c r="BF311" s="273"/>
      <c r="BG311" s="273"/>
      <c r="BH311" s="273"/>
      <c r="BI311" s="273"/>
      <c r="BJ311" s="273"/>
      <c r="BK311" s="273"/>
      <c r="BL311" s="273"/>
      <c r="BM311" s="273"/>
      <c r="BN311" s="273"/>
      <c r="BO311" s="273"/>
      <c r="BP311" s="273"/>
      <c r="BQ311" s="273"/>
      <c r="BR311" s="273"/>
      <c r="BS311" s="273"/>
      <c r="BT311" s="273"/>
      <c r="BU311" s="273"/>
      <c r="BV311" s="273"/>
      <c r="BW311" s="273"/>
      <c r="BX311" s="273"/>
      <c r="BY311" s="273"/>
      <c r="BZ311" s="273"/>
    </row>
    <row r="312" spans="1:78">
      <c r="A312" s="290" t="s">
        <v>591</v>
      </c>
      <c r="B312" s="294">
        <v>5138.2299999999996</v>
      </c>
      <c r="C312" s="294">
        <v>4663.04</v>
      </c>
      <c r="D312" s="294">
        <v>1455.92</v>
      </c>
      <c r="E312" s="295">
        <v>191.55</v>
      </c>
      <c r="F312" s="294">
        <v>317.55</v>
      </c>
      <c r="G312" s="295">
        <v>64.709999999999994</v>
      </c>
      <c r="H312" s="288">
        <v>235.48</v>
      </c>
      <c r="I312" s="275">
        <v>922.64</v>
      </c>
      <c r="J312" s="282">
        <v>392.37</v>
      </c>
      <c r="K312" s="282">
        <v>467.44</v>
      </c>
      <c r="L312" s="282">
        <v>288.93</v>
      </c>
      <c r="M312" s="284">
        <v>1.6143258315864301E-2</v>
      </c>
      <c r="N312" s="284">
        <v>2.48507133014064E-2</v>
      </c>
      <c r="O312" s="284">
        <v>1.6576128698906602E-2</v>
      </c>
      <c r="P312" s="284">
        <v>3.2058189655172598E-2</v>
      </c>
      <c r="Q312" s="284">
        <v>-4.63906215716381E-3</v>
      </c>
      <c r="R312" s="284">
        <v>1.3151714419915399E-2</v>
      </c>
      <c r="S312" s="284">
        <v>2.5431109562793899E-2</v>
      </c>
      <c r="T312" s="284">
        <v>0</v>
      </c>
      <c r="U312" s="284">
        <v>0</v>
      </c>
      <c r="V312" s="284">
        <v>2.8964363105838898E-3</v>
      </c>
      <c r="W312" s="284">
        <v>4.2054775476156898E-3</v>
      </c>
      <c r="X312" s="274" t="s">
        <v>210</v>
      </c>
      <c r="Y312" s="278">
        <v>2.9766691649642198</v>
      </c>
      <c r="Z312" s="278">
        <v>2.5238220695643601</v>
      </c>
      <c r="AA312" s="278">
        <v>1.0715094151254201</v>
      </c>
      <c r="AB312" s="278">
        <v>1.1847211889753899</v>
      </c>
      <c r="AC312" s="278">
        <v>0</v>
      </c>
      <c r="AD312" s="278">
        <v>0.133795732731776</v>
      </c>
      <c r="AE312" s="278">
        <v>0.68727551599827097</v>
      </c>
      <c r="AF312" s="278">
        <v>1.20073093477235</v>
      </c>
      <c r="AG312" s="278">
        <v>0.86109561322245898</v>
      </c>
      <c r="AH312" s="278">
        <v>0.56720242252103503</v>
      </c>
      <c r="AI312" s="278">
        <v>0.22871065424235301</v>
      </c>
      <c r="AJ312" s="278">
        <v>3.0247223042151101</v>
      </c>
      <c r="AK312" s="278">
        <v>2.5865408482388701</v>
      </c>
      <c r="AL312" s="278">
        <v>1.08927089309263</v>
      </c>
      <c r="AM312" s="278">
        <v>1.2227012055400599</v>
      </c>
      <c r="AN312" s="278">
        <v>0</v>
      </c>
      <c r="AO312" s="278">
        <v>0.13555537599926801</v>
      </c>
      <c r="AP312" s="278">
        <v>0.70475369494544804</v>
      </c>
      <c r="AQ312" s="278">
        <v>1.20073093477235</v>
      </c>
      <c r="AR312" s="278">
        <v>0.86109561322245898</v>
      </c>
      <c r="AS312" s="278">
        <v>0.56884528821307601</v>
      </c>
      <c r="AT312" s="278">
        <v>0.22967249176366999</v>
      </c>
      <c r="AU312" s="278">
        <v>0.24236138342942201</v>
      </c>
      <c r="AV312" s="278">
        <v>2.8930100009970801E-3</v>
      </c>
      <c r="AW312" s="278">
        <v>11.6238886500029</v>
      </c>
      <c r="AX312" s="278">
        <v>1.64711118079972E-2</v>
      </c>
      <c r="AY312" s="273"/>
      <c r="AZ312" s="273"/>
      <c r="BA312" s="273"/>
      <c r="BB312" s="273"/>
      <c r="BC312" s="273"/>
      <c r="BD312" s="273"/>
      <c r="BE312" s="273"/>
      <c r="BF312" s="273"/>
      <c r="BG312" s="273"/>
      <c r="BH312" s="273"/>
      <c r="BI312" s="273"/>
      <c r="BJ312" s="273"/>
      <c r="BK312" s="273"/>
      <c r="BL312" s="273"/>
      <c r="BM312" s="273"/>
      <c r="BN312" s="273"/>
      <c r="BO312" s="273"/>
      <c r="BP312" s="273"/>
      <c r="BQ312" s="273"/>
      <c r="BR312" s="273"/>
      <c r="BS312" s="273"/>
      <c r="BT312" s="273"/>
      <c r="BU312" s="273"/>
      <c r="BV312" s="273"/>
      <c r="BW312" s="273"/>
      <c r="BX312" s="273"/>
      <c r="BY312" s="273"/>
      <c r="BZ312" s="273"/>
    </row>
    <row r="313" spans="1:78">
      <c r="A313" s="290" t="s">
        <v>592</v>
      </c>
      <c r="B313" s="294">
        <v>5069.84</v>
      </c>
      <c r="C313" s="294">
        <v>4665.22</v>
      </c>
      <c r="D313" s="294">
        <v>1448.81</v>
      </c>
      <c r="E313" s="295">
        <v>188.36</v>
      </c>
      <c r="F313" s="294">
        <v>312.33999999999997</v>
      </c>
      <c r="G313" s="295">
        <v>66.849999999999994</v>
      </c>
      <c r="H313" s="288">
        <v>239.06</v>
      </c>
      <c r="I313" s="275">
        <v>922.64</v>
      </c>
      <c r="J313" s="282">
        <v>391.5</v>
      </c>
      <c r="K313" s="282">
        <v>463.96</v>
      </c>
      <c r="L313" s="282">
        <v>290.05</v>
      </c>
      <c r="M313" s="284">
        <v>-1.33100308861221E-2</v>
      </c>
      <c r="N313" s="284">
        <v>4.67506176228483E-4</v>
      </c>
      <c r="O313" s="284">
        <v>-4.8835100829717204E-3</v>
      </c>
      <c r="P313" s="284">
        <v>-1.6653615244061601E-2</v>
      </c>
      <c r="Q313" s="284">
        <v>-1.6406865060620501E-2</v>
      </c>
      <c r="R313" s="284">
        <v>3.3070622778550399E-2</v>
      </c>
      <c r="S313" s="284">
        <v>1.5202989638185799E-2</v>
      </c>
      <c r="T313" s="284">
        <v>0</v>
      </c>
      <c r="U313" s="284">
        <v>-2.21729490022171E-3</v>
      </c>
      <c r="V313" s="284">
        <v>-7.44480575047068E-3</v>
      </c>
      <c r="W313" s="284">
        <v>3.8763714394489698E-3</v>
      </c>
      <c r="X313" s="274" t="s">
        <v>210</v>
      </c>
      <c r="Y313" s="278">
        <v>3.0256982155957699</v>
      </c>
      <c r="Z313" s="278">
        <v>2.5653922250556498</v>
      </c>
      <c r="AA313" s="278">
        <v>1.08915836650528</v>
      </c>
      <c r="AB313" s="278">
        <v>1.20423486414031</v>
      </c>
      <c r="AC313" s="278">
        <v>0</v>
      </c>
      <c r="AD313" s="278">
        <v>0.13599949720503399</v>
      </c>
      <c r="AE313" s="278">
        <v>0.698595707865177</v>
      </c>
      <c r="AF313" s="278">
        <v>1.2205083082503101</v>
      </c>
      <c r="AG313" s="278">
        <v>0.87527881534522201</v>
      </c>
      <c r="AH313" s="278">
        <v>0.57654487704014601</v>
      </c>
      <c r="AI313" s="278">
        <v>0.23247777300005901</v>
      </c>
      <c r="AJ313" s="278">
        <v>2.9854260788941001</v>
      </c>
      <c r="AK313" s="278">
        <v>2.5665915617653101</v>
      </c>
      <c r="AL313" s="278">
        <v>1.08383945064049</v>
      </c>
      <c r="AM313" s="278">
        <v>1.18418000004943</v>
      </c>
      <c r="AN313" s="278">
        <v>0</v>
      </c>
      <c r="AO313" s="278">
        <v>0.14049708527517499</v>
      </c>
      <c r="AP313" s="278">
        <v>0.70921645117313203</v>
      </c>
      <c r="AQ313" s="278">
        <v>1.2205083082503101</v>
      </c>
      <c r="AR313" s="278">
        <v>0.87333806409168502</v>
      </c>
      <c r="AS313" s="278">
        <v>0.57225261242415304</v>
      </c>
      <c r="AT313" s="278">
        <v>0.23337894319962299</v>
      </c>
      <c r="AU313" s="278">
        <v>9.1770956501208895E-2</v>
      </c>
      <c r="AV313" s="278">
        <v>2.5542051212536099E-3</v>
      </c>
      <c r="AW313" s="278">
        <v>11.5692285557634</v>
      </c>
      <c r="AX313" s="278">
        <v>-4.70239313928011E-3</v>
      </c>
      <c r="AY313" s="273"/>
      <c r="AZ313" s="273"/>
      <c r="BA313" s="273"/>
      <c r="BB313" s="273"/>
      <c r="BC313" s="273"/>
      <c r="BD313" s="273"/>
      <c r="BE313" s="273"/>
      <c r="BF313" s="273"/>
      <c r="BG313" s="273"/>
      <c r="BH313" s="273"/>
      <c r="BI313" s="273"/>
      <c r="BJ313" s="273"/>
      <c r="BK313" s="273"/>
      <c r="BL313" s="273"/>
      <c r="BM313" s="273"/>
      <c r="BN313" s="273"/>
      <c r="BO313" s="273"/>
      <c r="BP313" s="273"/>
      <c r="BQ313" s="273"/>
      <c r="BR313" s="273"/>
      <c r="BS313" s="273"/>
      <c r="BT313" s="273"/>
      <c r="BU313" s="273"/>
      <c r="BV313" s="273"/>
      <c r="BW313" s="273"/>
      <c r="BX313" s="273"/>
      <c r="BY313" s="273"/>
      <c r="BZ313" s="273"/>
    </row>
    <row r="314" spans="1:78">
      <c r="A314" s="290" t="s">
        <v>593</v>
      </c>
      <c r="B314" s="294">
        <v>5246.29</v>
      </c>
      <c r="C314" s="294">
        <v>4687.21</v>
      </c>
      <c r="D314" s="294">
        <v>1452.41</v>
      </c>
      <c r="E314" s="295">
        <v>187.71</v>
      </c>
      <c r="F314" s="294">
        <v>318.64999999999998</v>
      </c>
      <c r="G314" s="295">
        <v>68.430000000000007</v>
      </c>
      <c r="H314" s="288">
        <v>245.42</v>
      </c>
      <c r="I314" s="275">
        <v>912.03</v>
      </c>
      <c r="J314" s="282">
        <v>391.61</v>
      </c>
      <c r="K314" s="282">
        <v>463.87</v>
      </c>
      <c r="L314" s="282">
        <v>291.27999999999997</v>
      </c>
      <c r="M314" s="284">
        <v>3.4803859687879697E-2</v>
      </c>
      <c r="N314" s="284">
        <v>4.7136040744057998E-3</v>
      </c>
      <c r="O314" s="284">
        <v>2.4847978685957899E-3</v>
      </c>
      <c r="P314" s="284">
        <v>-3.4508388192822101E-3</v>
      </c>
      <c r="Q314" s="284">
        <v>2.0202343599923199E-2</v>
      </c>
      <c r="R314" s="284">
        <v>2.3635003739715901E-2</v>
      </c>
      <c r="S314" s="284">
        <v>2.66041997824813E-2</v>
      </c>
      <c r="T314" s="284">
        <v>-1.14996098153126E-2</v>
      </c>
      <c r="U314" s="284">
        <v>2.8097062579823801E-4</v>
      </c>
      <c r="V314" s="284">
        <v>-1.9398223984823401E-4</v>
      </c>
      <c r="W314" s="284">
        <v>4.2406481641095199E-3</v>
      </c>
      <c r="X314" s="274" t="s">
        <v>210</v>
      </c>
      <c r="Y314" s="278">
        <v>3.0114701930652199</v>
      </c>
      <c r="Z314" s="278">
        <v>2.5533287422569901</v>
      </c>
      <c r="AA314" s="278">
        <v>1.0840367156750299</v>
      </c>
      <c r="AB314" s="278">
        <v>1.1985720783770899</v>
      </c>
      <c r="AC314" s="278">
        <v>0</v>
      </c>
      <c r="AD314" s="278">
        <v>0.135359974102432</v>
      </c>
      <c r="AE314" s="278">
        <v>0.695310636201381</v>
      </c>
      <c r="AF314" s="278">
        <v>1.2147689983551599</v>
      </c>
      <c r="AG314" s="278">
        <v>0.87116291024898496</v>
      </c>
      <c r="AH314" s="278">
        <v>0.57383373636586499</v>
      </c>
      <c r="AI314" s="278">
        <v>0.231384571115268</v>
      </c>
      <c r="AJ314" s="278">
        <v>3.1162809791188901</v>
      </c>
      <c r="AK314" s="278">
        <v>2.5653641230197901</v>
      </c>
      <c r="AL314" s="278">
        <v>1.08673032779562</v>
      </c>
      <c r="AM314" s="278">
        <v>1.1944359993213201</v>
      </c>
      <c r="AN314" s="278">
        <v>0</v>
      </c>
      <c r="AO314" s="278">
        <v>0.13855920759655099</v>
      </c>
      <c r="AP314" s="278">
        <v>0.71380881927776696</v>
      </c>
      <c r="AQ314" s="278">
        <v>1.20079962885834</v>
      </c>
      <c r="AR314" s="278">
        <v>0.87140768143705005</v>
      </c>
      <c r="AS314" s="278">
        <v>0.57372242281238495</v>
      </c>
      <c r="AT314" s="278">
        <v>0.23236579167197199</v>
      </c>
      <c r="AU314" s="278">
        <v>8.4429162950051997E-2</v>
      </c>
      <c r="AV314" s="278">
        <v>2.5249186185278098E-3</v>
      </c>
      <c r="AW314" s="278">
        <v>11.6934749809097</v>
      </c>
      <c r="AX314" s="278">
        <v>1.0739387206968799E-2</v>
      </c>
      <c r="AY314" s="273"/>
      <c r="AZ314" s="273"/>
      <c r="BA314" s="273"/>
      <c r="BB314" s="273"/>
      <c r="BC314" s="273"/>
      <c r="BD314" s="273"/>
      <c r="BE314" s="273"/>
      <c r="BF314" s="273"/>
      <c r="BG314" s="273"/>
      <c r="BH314" s="273"/>
      <c r="BI314" s="273"/>
      <c r="BJ314" s="273"/>
      <c r="BK314" s="273"/>
      <c r="BL314" s="273"/>
      <c r="BM314" s="273"/>
      <c r="BN314" s="273"/>
      <c r="BO314" s="273"/>
      <c r="BP314" s="273"/>
      <c r="BQ314" s="273"/>
      <c r="BR314" s="273"/>
      <c r="BS314" s="273"/>
      <c r="BT314" s="273"/>
      <c r="BU314" s="273"/>
      <c r="BV314" s="273"/>
      <c r="BW314" s="273"/>
      <c r="BX314" s="273"/>
      <c r="BY314" s="273"/>
      <c r="BZ314" s="273"/>
    </row>
    <row r="315" spans="1:78">
      <c r="A315" s="290" t="s">
        <v>594</v>
      </c>
      <c r="B315" s="294">
        <v>5270.83</v>
      </c>
      <c r="C315" s="294">
        <v>4929.08</v>
      </c>
      <c r="D315" s="294">
        <v>1453.05</v>
      </c>
      <c r="E315" s="295">
        <v>196.55</v>
      </c>
      <c r="F315" s="294">
        <v>325.7</v>
      </c>
      <c r="G315" s="295">
        <v>72.5</v>
      </c>
      <c r="H315" s="288">
        <v>245.37</v>
      </c>
      <c r="I315" s="275">
        <v>912.03</v>
      </c>
      <c r="J315" s="282">
        <v>395.21</v>
      </c>
      <c r="K315" s="282">
        <v>464.27</v>
      </c>
      <c r="L315" s="282">
        <v>292.52999999999997</v>
      </c>
      <c r="M315" s="284">
        <v>4.6775912120755603E-3</v>
      </c>
      <c r="N315" s="284">
        <v>5.1602125784848497E-2</v>
      </c>
      <c r="O315" s="284">
        <v>4.4064692476641898E-4</v>
      </c>
      <c r="P315" s="284">
        <v>4.7093921474615101E-2</v>
      </c>
      <c r="Q315" s="284">
        <v>2.2124588106072499E-2</v>
      </c>
      <c r="R315" s="284">
        <v>5.9476837644308E-2</v>
      </c>
      <c r="S315" s="284">
        <v>-2.0373237714932401E-4</v>
      </c>
      <c r="T315" s="284">
        <v>0</v>
      </c>
      <c r="U315" s="284">
        <v>9.1928193866346302E-3</v>
      </c>
      <c r="V315" s="284">
        <v>8.6231056114849402E-4</v>
      </c>
      <c r="W315" s="284">
        <v>4.2914034605876497E-3</v>
      </c>
      <c r="X315" s="274" t="s">
        <v>210</v>
      </c>
      <c r="Y315" s="278">
        <v>3.0438115375307899</v>
      </c>
      <c r="Z315" s="278">
        <v>2.5807499282867701</v>
      </c>
      <c r="AA315" s="278">
        <v>1.09567860571124</v>
      </c>
      <c r="AB315" s="278">
        <v>1.2114440080222399</v>
      </c>
      <c r="AC315" s="278">
        <v>0</v>
      </c>
      <c r="AD315" s="278">
        <v>0.13681365727664299</v>
      </c>
      <c r="AE315" s="278">
        <v>0.70277784635267204</v>
      </c>
      <c r="AF315" s="278">
        <v>1.2278148729955201</v>
      </c>
      <c r="AG315" s="278">
        <v>0.88051866606249896</v>
      </c>
      <c r="AH315" s="278">
        <v>0.57999635905311997</v>
      </c>
      <c r="AI315" s="278">
        <v>0.233869499618194</v>
      </c>
      <c r="AJ315" s="278">
        <v>3.0580492436299598</v>
      </c>
      <c r="AK315" s="278">
        <v>2.7139221107054601</v>
      </c>
      <c r="AL315" s="278">
        <v>1.09616141311938</v>
      </c>
      <c r="AM315" s="278">
        <v>1.2684956570069399</v>
      </c>
      <c r="AN315" s="278">
        <v>0</v>
      </c>
      <c r="AO315" s="278">
        <v>0.14495090095801</v>
      </c>
      <c r="AP315" s="278">
        <v>0.70263466775142602</v>
      </c>
      <c r="AQ315" s="278">
        <v>1.2278148729955201</v>
      </c>
      <c r="AR315" s="278">
        <v>0.88861311512617203</v>
      </c>
      <c r="AS315" s="278">
        <v>0.58049649603895903</v>
      </c>
      <c r="AT315" s="278">
        <v>0.234873127998181</v>
      </c>
      <c r="AU315" s="278">
        <v>0.17049192966621099</v>
      </c>
      <c r="AV315" s="278">
        <v>2.7649248203474599E-3</v>
      </c>
      <c r="AW315" s="278">
        <v>11.91601160533</v>
      </c>
      <c r="AX315" s="278">
        <v>1.9030837692270101E-2</v>
      </c>
      <c r="AY315" s="273"/>
      <c r="AZ315" s="273"/>
      <c r="BA315" s="273"/>
      <c r="BB315" s="273"/>
      <c r="BC315" s="273"/>
      <c r="BD315" s="273"/>
      <c r="BE315" s="273"/>
      <c r="BF315" s="273"/>
      <c r="BG315" s="273"/>
      <c r="BH315" s="273"/>
      <c r="BI315" s="273"/>
      <c r="BJ315" s="273"/>
      <c r="BK315" s="273"/>
      <c r="BL315" s="273"/>
      <c r="BM315" s="273"/>
      <c r="BN315" s="273"/>
      <c r="BO315" s="273"/>
      <c r="BP315" s="273"/>
      <c r="BQ315" s="273"/>
      <c r="BR315" s="273"/>
      <c r="BS315" s="273"/>
      <c r="BT315" s="273"/>
      <c r="BU315" s="273"/>
      <c r="BV315" s="273"/>
      <c r="BW315" s="273"/>
      <c r="BX315" s="273"/>
      <c r="BY315" s="273"/>
      <c r="BZ315" s="273"/>
    </row>
    <row r="316" spans="1:78">
      <c r="A316" s="290" t="s">
        <v>595</v>
      </c>
      <c r="B316" s="294">
        <v>5398.56</v>
      </c>
      <c r="C316" s="294">
        <v>4997.08</v>
      </c>
      <c r="D316" s="294">
        <v>1409.6</v>
      </c>
      <c r="E316" s="295">
        <v>200.95</v>
      </c>
      <c r="F316" s="294">
        <v>336.7</v>
      </c>
      <c r="G316" s="295">
        <v>73.64</v>
      </c>
      <c r="H316" s="288">
        <v>249.73</v>
      </c>
      <c r="I316" s="275">
        <v>912.03</v>
      </c>
      <c r="J316" s="282">
        <v>396.89</v>
      </c>
      <c r="K316" s="282">
        <v>466.73</v>
      </c>
      <c r="L316" s="282">
        <v>293.62</v>
      </c>
      <c r="M316" s="284">
        <v>2.42333750092492E-2</v>
      </c>
      <c r="N316" s="284">
        <v>1.37956778952664E-2</v>
      </c>
      <c r="O316" s="284">
        <v>-2.99026186297787E-2</v>
      </c>
      <c r="P316" s="284">
        <v>2.2386161282116301E-2</v>
      </c>
      <c r="Q316" s="284">
        <v>3.3773411114522499E-2</v>
      </c>
      <c r="R316" s="284">
        <v>1.5724137931034401E-2</v>
      </c>
      <c r="S316" s="284">
        <v>1.7769083425031501E-2</v>
      </c>
      <c r="T316" s="284">
        <v>0</v>
      </c>
      <c r="U316" s="284">
        <v>4.2509045823739804E-3</v>
      </c>
      <c r="V316" s="284">
        <v>5.2986408770758801E-3</v>
      </c>
      <c r="W316" s="284">
        <v>3.7261135610025002E-3</v>
      </c>
      <c r="X316" s="274" t="s">
        <v>210</v>
      </c>
      <c r="Y316" s="278">
        <v>3.1017378208673998</v>
      </c>
      <c r="Z316" s="278">
        <v>2.6298637612963298</v>
      </c>
      <c r="AA316" s="278">
        <v>1.1165302874194201</v>
      </c>
      <c r="AB316" s="278">
        <v>1.2344988023121899</v>
      </c>
      <c r="AC316" s="278">
        <v>0</v>
      </c>
      <c r="AD316" s="278">
        <v>0.13941733578236101</v>
      </c>
      <c r="AE316" s="278">
        <v>0.71615229748033205</v>
      </c>
      <c r="AF316" s="278">
        <v>1.25118121855965</v>
      </c>
      <c r="AG316" s="278">
        <v>0.89727567388134799</v>
      </c>
      <c r="AH316" s="278">
        <v>0.591034175624367</v>
      </c>
      <c r="AI316" s="278">
        <v>0.2383202321066</v>
      </c>
      <c r="AJ316" s="278">
        <v>3.1769033966608502</v>
      </c>
      <c r="AK316" s="278">
        <v>2.6661445146556102</v>
      </c>
      <c r="AL316" s="278">
        <v>1.08314310804612</v>
      </c>
      <c r="AM316" s="278">
        <v>1.2621344916033299</v>
      </c>
      <c r="AN316" s="278">
        <v>0</v>
      </c>
      <c r="AO316" s="278">
        <v>0.14160955320018001</v>
      </c>
      <c r="AP316" s="278">
        <v>0.72887766739928805</v>
      </c>
      <c r="AQ316" s="278">
        <v>1.25118121855965</v>
      </c>
      <c r="AR316" s="278">
        <v>0.90108990715510295</v>
      </c>
      <c r="AS316" s="278">
        <v>0.59416585346707995</v>
      </c>
      <c r="AT316" s="278">
        <v>0.23920824035531299</v>
      </c>
      <c r="AU316" s="278">
        <v>0.247177538559052</v>
      </c>
      <c r="AV316" s="278">
        <v>3.0011461674636299E-3</v>
      </c>
      <c r="AW316" s="278">
        <v>12.044457951102499</v>
      </c>
      <c r="AX316" s="278">
        <v>1.07793068710231E-2</v>
      </c>
      <c r="AY316" s="273"/>
      <c r="AZ316" s="273"/>
      <c r="BA316" s="273"/>
      <c r="BB316" s="273"/>
      <c r="BC316" s="273"/>
      <c r="BD316" s="273"/>
      <c r="BE316" s="273"/>
      <c r="BF316" s="273"/>
      <c r="BG316" s="273"/>
      <c r="BH316" s="273"/>
      <c r="BI316" s="273"/>
      <c r="BJ316" s="273"/>
      <c r="BK316" s="273"/>
      <c r="BL316" s="273"/>
      <c r="BM316" s="273"/>
      <c r="BN316" s="273"/>
      <c r="BO316" s="273"/>
      <c r="BP316" s="273"/>
      <c r="BQ316" s="273"/>
      <c r="BR316" s="273"/>
      <c r="BS316" s="273"/>
      <c r="BT316" s="273"/>
      <c r="BU316" s="273"/>
      <c r="BV316" s="273"/>
      <c r="BW316" s="273"/>
      <c r="BX316" s="273"/>
      <c r="BY316" s="273"/>
      <c r="BZ316" s="273"/>
    </row>
    <row r="317" spans="1:78">
      <c r="A317" s="290" t="s">
        <v>596</v>
      </c>
      <c r="B317" s="294">
        <v>5433.47</v>
      </c>
      <c r="C317" s="294">
        <v>4874.2299999999996</v>
      </c>
      <c r="D317" s="294">
        <v>1469.82</v>
      </c>
      <c r="E317" s="295">
        <v>196.42</v>
      </c>
      <c r="F317" s="294">
        <v>331.38</v>
      </c>
      <c r="G317" s="295">
        <v>75.67</v>
      </c>
      <c r="H317" s="288">
        <v>248.54</v>
      </c>
      <c r="I317" s="275">
        <v>925.62</v>
      </c>
      <c r="J317" s="282">
        <v>399.6</v>
      </c>
      <c r="K317" s="282">
        <v>468.3</v>
      </c>
      <c r="L317" s="282">
        <v>294.85000000000002</v>
      </c>
      <c r="M317" s="284">
        <v>6.4665392252749596E-3</v>
      </c>
      <c r="N317" s="284">
        <v>-2.4584357264642601E-2</v>
      </c>
      <c r="O317" s="284">
        <v>4.27213393870602E-2</v>
      </c>
      <c r="P317" s="284">
        <v>-2.2542921124657798E-2</v>
      </c>
      <c r="Q317" s="284">
        <v>-1.5800415800415801E-2</v>
      </c>
      <c r="R317" s="284">
        <v>2.75665399239544E-2</v>
      </c>
      <c r="S317" s="284">
        <v>-4.7651463580666896E-3</v>
      </c>
      <c r="T317" s="284">
        <v>1.49008256307359E-2</v>
      </c>
      <c r="U317" s="284">
        <v>6.8280883872107196E-3</v>
      </c>
      <c r="V317" s="284">
        <v>3.3638291946091999E-3</v>
      </c>
      <c r="W317" s="284">
        <v>4.1890879367891803E-3</v>
      </c>
      <c r="X317" s="274" t="s">
        <v>210</v>
      </c>
      <c r="Y317" s="278">
        <v>3.1351724046719802</v>
      </c>
      <c r="Z317" s="278">
        <v>2.6582118698083201</v>
      </c>
      <c r="AA317" s="278">
        <v>1.12856571001831</v>
      </c>
      <c r="AB317" s="278">
        <v>1.2478058437342201</v>
      </c>
      <c r="AC317" s="278">
        <v>0</v>
      </c>
      <c r="AD317" s="278">
        <v>0.14092015802789901</v>
      </c>
      <c r="AE317" s="278">
        <v>0.72387192286126101</v>
      </c>
      <c r="AF317" s="278">
        <v>1.2646680848657601</v>
      </c>
      <c r="AG317" s="278">
        <v>0.90694768371801904</v>
      </c>
      <c r="AH317" s="278">
        <v>0.59740511437468502</v>
      </c>
      <c r="AI317" s="278">
        <v>0.24088915902204999</v>
      </c>
      <c r="AJ317" s="278">
        <v>3.1554461200047998</v>
      </c>
      <c r="AK317" s="278">
        <v>2.5928614395158398</v>
      </c>
      <c r="AL317" s="278">
        <v>1.1767795487366</v>
      </c>
      <c r="AM317" s="278">
        <v>1.21967665502003</v>
      </c>
      <c r="AN317" s="278">
        <v>0</v>
      </c>
      <c r="AO317" s="278">
        <v>0.14480483919026499</v>
      </c>
      <c r="AP317" s="278">
        <v>0.72042256720433195</v>
      </c>
      <c r="AQ317" s="278">
        <v>1.28351268347911</v>
      </c>
      <c r="AR317" s="278">
        <v>0.91314040266502206</v>
      </c>
      <c r="AS317" s="278">
        <v>0.59941468313942703</v>
      </c>
      <c r="AT317" s="278">
        <v>0.241898264892213</v>
      </c>
      <c r="AU317" s="278">
        <v>0.139374848831117</v>
      </c>
      <c r="AV317" s="278">
        <v>2.7573287122983001E-3</v>
      </c>
      <c r="AW317" s="278">
        <v>12.0479572038476</v>
      </c>
      <c r="AX317" s="278">
        <v>2.9052803864870698E-4</v>
      </c>
      <c r="AY317" s="273"/>
      <c r="AZ317" s="273"/>
      <c r="BA317" s="273"/>
      <c r="BB317" s="273"/>
      <c r="BC317" s="273"/>
      <c r="BD317" s="273"/>
      <c r="BE317" s="273"/>
      <c r="BF317" s="273"/>
      <c r="BG317" s="273"/>
      <c r="BH317" s="273"/>
      <c r="BI317" s="273"/>
      <c r="BJ317" s="273"/>
      <c r="BK317" s="273"/>
      <c r="BL317" s="273"/>
      <c r="BM317" s="273"/>
      <c r="BN317" s="273"/>
      <c r="BO317" s="273"/>
      <c r="BP317" s="273"/>
      <c r="BQ317" s="273"/>
      <c r="BR317" s="273"/>
      <c r="BS317" s="273"/>
      <c r="BT317" s="273"/>
      <c r="BU317" s="273"/>
      <c r="BV317" s="273"/>
      <c r="BW317" s="273"/>
      <c r="BX317" s="273"/>
      <c r="BY317" s="273"/>
      <c r="BZ317" s="273"/>
    </row>
    <row r="318" spans="1:78">
      <c r="A318" s="290" t="s">
        <v>597</v>
      </c>
      <c r="B318" s="294">
        <v>5430.92</v>
      </c>
      <c r="C318" s="294">
        <v>4804.6899999999996</v>
      </c>
      <c r="D318" s="294">
        <v>1432.35</v>
      </c>
      <c r="E318" s="295">
        <v>196.7</v>
      </c>
      <c r="F318" s="294">
        <v>331.43</v>
      </c>
      <c r="G318" s="295">
        <v>74.66</v>
      </c>
      <c r="H318" s="288">
        <v>250.55</v>
      </c>
      <c r="I318" s="275">
        <v>925.62</v>
      </c>
      <c r="J318" s="282">
        <v>401.51</v>
      </c>
      <c r="K318" s="282">
        <v>474.11</v>
      </c>
      <c r="L318" s="282">
        <v>296.02999999999997</v>
      </c>
      <c r="M318" s="284">
        <v>-4.6931334855993001E-4</v>
      </c>
      <c r="N318" s="284">
        <v>-1.42668688182543E-2</v>
      </c>
      <c r="O318" s="284">
        <v>-2.5492917500102099E-2</v>
      </c>
      <c r="P318" s="284">
        <v>1.42551674982183E-3</v>
      </c>
      <c r="Q318" s="284">
        <v>1.5088418130249101E-4</v>
      </c>
      <c r="R318" s="284">
        <v>-1.3347429628650801E-2</v>
      </c>
      <c r="S318" s="284">
        <v>8.08722941981177E-3</v>
      </c>
      <c r="T318" s="284">
        <v>0</v>
      </c>
      <c r="U318" s="284">
        <v>4.7797797797797196E-3</v>
      </c>
      <c r="V318" s="284">
        <v>1.24065769805679E-2</v>
      </c>
      <c r="W318" s="284">
        <v>4.0020349330165397E-3</v>
      </c>
      <c r="X318" s="274" t="s">
        <v>210</v>
      </c>
      <c r="Y318" s="278">
        <v>3.13608326016154</v>
      </c>
      <c r="Z318" s="278">
        <v>2.6589841548891702</v>
      </c>
      <c r="AA318" s="278">
        <v>1.1288935900005199</v>
      </c>
      <c r="AB318" s="278">
        <v>1.2481683663186101</v>
      </c>
      <c r="AC318" s="278">
        <v>0</v>
      </c>
      <c r="AD318" s="278">
        <v>0.14096109928501699</v>
      </c>
      <c r="AE318" s="278">
        <v>0.724082227951243</v>
      </c>
      <c r="AF318" s="278">
        <v>1.265035506404</v>
      </c>
      <c r="AG318" s="278">
        <v>0.90721117744972701</v>
      </c>
      <c r="AH318" s="278">
        <v>0.59757867731084302</v>
      </c>
      <c r="AI318" s="278">
        <v>0.24095914407695301</v>
      </c>
      <c r="AJ318" s="278">
        <v>3.1346114544253498</v>
      </c>
      <c r="AK318" s="278">
        <v>2.6210487767615498</v>
      </c>
      <c r="AL318" s="278">
        <v>1.1001147988442499</v>
      </c>
      <c r="AM318" s="278">
        <v>1.2499476512314001</v>
      </c>
      <c r="AN318" s="278">
        <v>0</v>
      </c>
      <c r="AO318" s="278">
        <v>0.13907963093193301</v>
      </c>
      <c r="AP318" s="278">
        <v>0.72993804704749299</v>
      </c>
      <c r="AQ318" s="278">
        <v>1.265035506404</v>
      </c>
      <c r="AR318" s="278">
        <v>0.911547447091691</v>
      </c>
      <c r="AS318" s="278">
        <v>0.60499258317284599</v>
      </c>
      <c r="AT318" s="278">
        <v>0.24192347098897801</v>
      </c>
      <c r="AU318" s="278">
        <v>0.196548174837643</v>
      </c>
      <c r="AV318" s="278">
        <v>2.9009618778636399E-3</v>
      </c>
      <c r="AW318" s="278">
        <v>11.998239366899501</v>
      </c>
      <c r="AX318" s="278">
        <v>-4.12666115150728E-3</v>
      </c>
      <c r="AY318" s="273"/>
      <c r="AZ318" s="273"/>
      <c r="BA318" s="273"/>
      <c r="BB318" s="273"/>
      <c r="BC318" s="273"/>
      <c r="BD318" s="273"/>
      <c r="BE318" s="273"/>
      <c r="BF318" s="273"/>
      <c r="BG318" s="273"/>
      <c r="BH318" s="273"/>
      <c r="BI318" s="273"/>
      <c r="BJ318" s="273"/>
      <c r="BK318" s="273"/>
      <c r="BL318" s="273"/>
      <c r="BM318" s="273"/>
      <c r="BN318" s="273"/>
      <c r="BO318" s="273"/>
      <c r="BP318" s="273"/>
      <c r="BQ318" s="273"/>
      <c r="BR318" s="273"/>
      <c r="BS318" s="273"/>
      <c r="BT318" s="273"/>
      <c r="BU318" s="273"/>
      <c r="BV318" s="273"/>
      <c r="BW318" s="273"/>
      <c r="BX318" s="273"/>
      <c r="BY318" s="273"/>
      <c r="BZ318" s="273"/>
    </row>
    <row r="319" spans="1:78">
      <c r="A319" s="290" t="s">
        <v>598</v>
      </c>
      <c r="B319" s="294">
        <v>5297.93</v>
      </c>
      <c r="C319" s="294">
        <v>4837.18</v>
      </c>
      <c r="D319" s="294">
        <v>1433.06</v>
      </c>
      <c r="E319" s="295">
        <v>203.27</v>
      </c>
      <c r="F319" s="294">
        <v>331.87</v>
      </c>
      <c r="G319" s="295">
        <v>71.400000000000006</v>
      </c>
      <c r="H319" s="288">
        <v>256.45999999999998</v>
      </c>
      <c r="I319" s="275">
        <v>925.62</v>
      </c>
      <c r="J319" s="282">
        <v>406.67</v>
      </c>
      <c r="K319" s="282">
        <v>480.67</v>
      </c>
      <c r="L319" s="282">
        <v>297.27</v>
      </c>
      <c r="M319" s="284">
        <v>-2.4487563801344901E-2</v>
      </c>
      <c r="N319" s="284">
        <v>6.76214282295029E-3</v>
      </c>
      <c r="O319" s="284">
        <v>4.9568890285201005E-4</v>
      </c>
      <c r="P319" s="284">
        <v>3.34011184544993E-2</v>
      </c>
      <c r="Q319" s="284">
        <v>1.32758048456694E-3</v>
      </c>
      <c r="R319" s="284">
        <v>-4.3664612911866997E-2</v>
      </c>
      <c r="S319" s="284">
        <v>2.3588106166433798E-2</v>
      </c>
      <c r="T319" s="284">
        <v>0</v>
      </c>
      <c r="U319" s="284">
        <v>1.28514856417026E-2</v>
      </c>
      <c r="V319" s="284">
        <v>1.38364514564131E-2</v>
      </c>
      <c r="W319" s="284">
        <v>4.1887646522311703E-3</v>
      </c>
      <c r="X319" s="274" t="s">
        <v>210</v>
      </c>
      <c r="Y319" s="278">
        <v>3.1231417072039398</v>
      </c>
      <c r="Z319" s="278">
        <v>2.64801142827472</v>
      </c>
      <c r="AA319" s="278">
        <v>1.1242350286784799</v>
      </c>
      <c r="AB319" s="278">
        <v>1.2430175984107901</v>
      </c>
      <c r="AC319" s="278">
        <v>0</v>
      </c>
      <c r="AD319" s="278">
        <v>0.140379400592724</v>
      </c>
      <c r="AE319" s="278">
        <v>0.72109418595065999</v>
      </c>
      <c r="AF319" s="278">
        <v>1.2598151335244501</v>
      </c>
      <c r="AG319" s="278">
        <v>0.90346742432753202</v>
      </c>
      <c r="AH319" s="278">
        <v>0.59511267259821499</v>
      </c>
      <c r="AI319" s="278">
        <v>0.23996478733799001</v>
      </c>
      <c r="AJ319" s="278">
        <v>3.0466635753881399</v>
      </c>
      <c r="AK319" s="278">
        <v>2.6659176597495202</v>
      </c>
      <c r="AL319" s="278">
        <v>1.1247922995063999</v>
      </c>
      <c r="AM319" s="278">
        <v>1.2845357764563301</v>
      </c>
      <c r="AN319" s="278">
        <v>0</v>
      </c>
      <c r="AO319" s="278">
        <v>0.13424978840504301</v>
      </c>
      <c r="AP319" s="278">
        <v>0.73810343216486196</v>
      </c>
      <c r="AQ319" s="278">
        <v>1.2598151335244501</v>
      </c>
      <c r="AR319" s="278">
        <v>0.91507832295902303</v>
      </c>
      <c r="AS319" s="278">
        <v>0.60334692020371605</v>
      </c>
      <c r="AT319" s="278">
        <v>0.240969943356971</v>
      </c>
      <c r="AU319" s="278">
        <v>0.104765302016384</v>
      </c>
      <c r="AV319" s="278">
        <v>2.6615611284208601E-3</v>
      </c>
      <c r="AW319" s="278">
        <v>12.0134728517145</v>
      </c>
      <c r="AX319" s="278">
        <v>1.2696433492551699E-3</v>
      </c>
      <c r="AY319" s="273"/>
      <c r="AZ319" s="273"/>
      <c r="BA319" s="273"/>
      <c r="BB319" s="273"/>
      <c r="BC319" s="273"/>
      <c r="BD319" s="273"/>
      <c r="BE319" s="273"/>
      <c r="BF319" s="273"/>
      <c r="BG319" s="273"/>
      <c r="BH319" s="273"/>
      <c r="BI319" s="273"/>
      <c r="BJ319" s="273"/>
      <c r="BK319" s="273"/>
      <c r="BL319" s="273"/>
      <c r="BM319" s="273"/>
      <c r="BN319" s="273"/>
      <c r="BO319" s="273"/>
      <c r="BP319" s="273"/>
      <c r="BQ319" s="273"/>
      <c r="BR319" s="273"/>
      <c r="BS319" s="273"/>
      <c r="BT319" s="273"/>
      <c r="BU319" s="273"/>
      <c r="BV319" s="273"/>
      <c r="BW319" s="273"/>
      <c r="BX319" s="273"/>
      <c r="BY319" s="273"/>
      <c r="BZ319" s="273"/>
    </row>
    <row r="320" spans="1:78">
      <c r="A320" s="290" t="s">
        <v>599</v>
      </c>
      <c r="B320" s="294">
        <v>5218.8500000000004</v>
      </c>
      <c r="C320" s="294">
        <v>4740.0600000000004</v>
      </c>
      <c r="D320" s="294">
        <v>1404.96</v>
      </c>
      <c r="E320" s="295">
        <v>197.74</v>
      </c>
      <c r="F320" s="294">
        <v>329.36</v>
      </c>
      <c r="G320" s="295">
        <v>67.290000000000006</v>
      </c>
      <c r="H320" s="288">
        <v>259.45999999999998</v>
      </c>
      <c r="I320" s="275">
        <v>953.85</v>
      </c>
      <c r="J320" s="282">
        <v>408.91</v>
      </c>
      <c r="K320" s="282">
        <v>481.75</v>
      </c>
      <c r="L320" s="282">
        <v>298.47000000000003</v>
      </c>
      <c r="M320" s="284">
        <v>-1.49265845339595E-2</v>
      </c>
      <c r="N320" s="284">
        <v>-2.00778139329113E-2</v>
      </c>
      <c r="O320" s="284">
        <v>-1.9608390437246201E-2</v>
      </c>
      <c r="P320" s="284">
        <v>-2.7205195060756599E-2</v>
      </c>
      <c r="Q320" s="284">
        <v>-7.5632024587940503E-3</v>
      </c>
      <c r="R320" s="284">
        <v>-5.75630252100841E-2</v>
      </c>
      <c r="S320" s="284">
        <v>1.1697730640255701E-2</v>
      </c>
      <c r="T320" s="284">
        <v>3.0498476696700701E-2</v>
      </c>
      <c r="U320" s="284">
        <v>5.5081515725281501E-3</v>
      </c>
      <c r="V320" s="284">
        <v>2.2468637526784599E-3</v>
      </c>
      <c r="W320" s="284">
        <v>4.0367342819660496E-3</v>
      </c>
      <c r="X320" s="274" t="s">
        <v>210</v>
      </c>
      <c r="Y320" s="278">
        <v>3.1271069833012701</v>
      </c>
      <c r="Z320" s="278">
        <v>2.6513734583733801</v>
      </c>
      <c r="AA320" s="278">
        <v>1.12566240620564</v>
      </c>
      <c r="AB320" s="278">
        <v>1.2445957874376199</v>
      </c>
      <c r="AC320" s="278">
        <v>0</v>
      </c>
      <c r="AD320" s="278">
        <v>0.140557632365059</v>
      </c>
      <c r="AE320" s="278">
        <v>0.72200971838803896</v>
      </c>
      <c r="AF320" s="278">
        <v>1.26141464943002</v>
      </c>
      <c r="AG320" s="278">
        <v>0.90461450573409796</v>
      </c>
      <c r="AH320" s="278">
        <v>0.59586825344503702</v>
      </c>
      <c r="AI320" s="278">
        <v>0.24026945703428901</v>
      </c>
      <c r="AJ320" s="278">
        <v>3.08042995656829</v>
      </c>
      <c r="AK320" s="278">
        <v>2.5981396754095001</v>
      </c>
      <c r="AL320" s="278">
        <v>1.10358997824423</v>
      </c>
      <c r="AM320" s="278">
        <v>1.21073631626858</v>
      </c>
      <c r="AN320" s="278">
        <v>0</v>
      </c>
      <c r="AO320" s="278">
        <v>0.132466709829759</v>
      </c>
      <c r="AP320" s="278">
        <v>0.73045559359338896</v>
      </c>
      <c r="AQ320" s="278">
        <v>1.29988587472054</v>
      </c>
      <c r="AR320" s="278">
        <v>0.90959725954638904</v>
      </c>
      <c r="AS320" s="278">
        <v>0.59720708822507396</v>
      </c>
      <c r="AT320" s="278">
        <v>0.24123936098840901</v>
      </c>
      <c r="AU320" s="278">
        <v>0.17844174895593001</v>
      </c>
      <c r="AV320" s="278">
        <v>2.8487989427327201E-3</v>
      </c>
      <c r="AW320" s="278">
        <v>11.903747813394199</v>
      </c>
      <c r="AX320" s="278">
        <v>-9.1334986705888799E-3</v>
      </c>
      <c r="AY320" s="273"/>
      <c r="AZ320" s="273"/>
      <c r="BA320" s="273"/>
      <c r="BB320" s="273"/>
      <c r="BC320" s="273"/>
      <c r="BD320" s="273"/>
      <c r="BE320" s="273"/>
      <c r="BF320" s="273"/>
      <c r="BG320" s="273"/>
      <c r="BH320" s="273"/>
      <c r="BI320" s="273"/>
      <c r="BJ320" s="273"/>
      <c r="BK320" s="273"/>
      <c r="BL320" s="273"/>
      <c r="BM320" s="273"/>
      <c r="BN320" s="273"/>
      <c r="BO320" s="273"/>
      <c r="BP320" s="273"/>
      <c r="BQ320" s="273"/>
      <c r="BR320" s="273"/>
      <c r="BS320" s="273"/>
      <c r="BT320" s="273"/>
      <c r="BU320" s="273"/>
      <c r="BV320" s="273"/>
      <c r="BW320" s="273"/>
      <c r="BX320" s="273"/>
      <c r="BY320" s="273"/>
      <c r="BZ320" s="273"/>
    </row>
    <row r="321" spans="1:78">
      <c r="A321" s="290" t="s">
        <v>600</v>
      </c>
      <c r="B321" s="294">
        <v>4974.74</v>
      </c>
      <c r="C321" s="294">
        <v>4537.34</v>
      </c>
      <c r="D321" s="294">
        <v>1364.19</v>
      </c>
      <c r="E321" s="295">
        <v>193.39</v>
      </c>
      <c r="F321" s="294">
        <v>309.35000000000002</v>
      </c>
      <c r="G321" s="295">
        <v>67.180000000000007</v>
      </c>
      <c r="H321" s="288">
        <v>253.34</v>
      </c>
      <c r="I321" s="275">
        <v>953.85</v>
      </c>
      <c r="J321" s="282">
        <v>415.75</v>
      </c>
      <c r="K321" s="282">
        <v>488.94</v>
      </c>
      <c r="L321" s="282">
        <v>299.70999999999998</v>
      </c>
      <c r="M321" s="284">
        <v>-4.6774672581124298E-2</v>
      </c>
      <c r="N321" s="284">
        <v>-4.2767391130070102E-2</v>
      </c>
      <c r="O321" s="284">
        <v>-2.90186197471815E-2</v>
      </c>
      <c r="P321" s="284">
        <v>-2.1998583999190999E-2</v>
      </c>
      <c r="Q321" s="284">
        <v>-6.0754189944134097E-2</v>
      </c>
      <c r="R321" s="284">
        <v>-1.6347154109079801E-3</v>
      </c>
      <c r="S321" s="284">
        <v>-2.3587450859477301E-2</v>
      </c>
      <c r="T321" s="284">
        <v>0</v>
      </c>
      <c r="U321" s="284">
        <v>1.6727397226773601E-2</v>
      </c>
      <c r="V321" s="284">
        <v>1.4924753502854301E-2</v>
      </c>
      <c r="W321" s="284">
        <v>4.1545213924345497E-3</v>
      </c>
      <c r="X321" s="274" t="s">
        <v>210</v>
      </c>
      <c r="Y321" s="278">
        <v>3.0985455558265</v>
      </c>
      <c r="Z321" s="278">
        <v>2.62715714241609</v>
      </c>
      <c r="AA321" s="278">
        <v>1.11538117011503</v>
      </c>
      <c r="AB321" s="278">
        <v>1.2332282734676401</v>
      </c>
      <c r="AC321" s="278">
        <v>0</v>
      </c>
      <c r="AD321" s="278">
        <v>0.139273849416712</v>
      </c>
      <c r="AE321" s="278">
        <v>0.71541524358498898</v>
      </c>
      <c r="AF321" s="278">
        <v>1.2498935204063899</v>
      </c>
      <c r="AG321" s="278">
        <v>0.89635221034858004</v>
      </c>
      <c r="AH321" s="278">
        <v>0.59042589154434999</v>
      </c>
      <c r="AI321" s="278">
        <v>0.238074956267883</v>
      </c>
      <c r="AJ321" s="278">
        <v>2.9536121019750201</v>
      </c>
      <c r="AK321" s="278">
        <v>2.51480048534623</v>
      </c>
      <c r="AL321" s="278">
        <v>1.0830143480662999</v>
      </c>
      <c r="AM321" s="278">
        <v>1.2060989977035801</v>
      </c>
      <c r="AN321" s="278">
        <v>0</v>
      </c>
      <c r="AO321" s="278">
        <v>0.139046176308734</v>
      </c>
      <c r="AP321" s="278">
        <v>0.69854042168280694</v>
      </c>
      <c r="AQ321" s="278">
        <v>1.2498935204063899</v>
      </c>
      <c r="AR321" s="278">
        <v>0.91134584982617795</v>
      </c>
      <c r="AS321" s="278">
        <v>0.59923785243735295</v>
      </c>
      <c r="AT321" s="278">
        <v>0.23906404376670101</v>
      </c>
      <c r="AU321" s="278">
        <v>0.176446709843215</v>
      </c>
      <c r="AV321" s="278">
        <v>2.82186633728687E-3</v>
      </c>
      <c r="AW321" s="278">
        <v>11.5946537975193</v>
      </c>
      <c r="AX321" s="278">
        <v>-2.59661092220961E-2</v>
      </c>
      <c r="AY321" s="273"/>
      <c r="AZ321" s="273"/>
      <c r="BA321" s="273"/>
      <c r="BB321" s="273"/>
      <c r="BC321" s="273"/>
      <c r="BD321" s="273"/>
      <c r="BE321" s="273"/>
      <c r="BF321" s="273"/>
      <c r="BG321" s="273"/>
      <c r="BH321" s="273"/>
      <c r="BI321" s="273"/>
      <c r="BJ321" s="273"/>
      <c r="BK321" s="273"/>
      <c r="BL321" s="273"/>
      <c r="BM321" s="273"/>
      <c r="BN321" s="273"/>
      <c r="BO321" s="273"/>
      <c r="BP321" s="273"/>
      <c r="BQ321" s="273"/>
      <c r="BR321" s="273"/>
      <c r="BS321" s="273"/>
      <c r="BT321" s="273"/>
      <c r="BU321" s="273"/>
      <c r="BV321" s="273"/>
      <c r="BW321" s="273"/>
      <c r="BX321" s="273"/>
      <c r="BY321" s="273"/>
      <c r="BZ321" s="273"/>
    </row>
    <row r="322" spans="1:78">
      <c r="A322" s="290" t="s">
        <v>601</v>
      </c>
      <c r="B322" s="294">
        <v>4878.4799999999996</v>
      </c>
      <c r="C322" s="294">
        <v>4327.8999999999996</v>
      </c>
      <c r="D322" s="294">
        <v>1274.69</v>
      </c>
      <c r="E322" s="295">
        <v>188.42</v>
      </c>
      <c r="F322" s="294">
        <v>316.49</v>
      </c>
      <c r="G322" s="295">
        <v>67.63</v>
      </c>
      <c r="H322" s="288">
        <v>252.3</v>
      </c>
      <c r="I322" s="275">
        <v>953.85</v>
      </c>
      <c r="J322" s="282">
        <v>424.03</v>
      </c>
      <c r="K322" s="282">
        <v>497.16</v>
      </c>
      <c r="L322" s="282">
        <v>300.99</v>
      </c>
      <c r="M322" s="284">
        <v>-1.9349754962068401E-2</v>
      </c>
      <c r="N322" s="284">
        <v>-4.6159203409927498E-2</v>
      </c>
      <c r="O322" s="284">
        <v>-6.5606697014345502E-2</v>
      </c>
      <c r="P322" s="284">
        <v>-2.5699363979523202E-2</v>
      </c>
      <c r="Q322" s="284">
        <v>2.3080652982059101E-2</v>
      </c>
      <c r="R322" s="284">
        <v>6.6984221494490502E-3</v>
      </c>
      <c r="S322" s="284">
        <v>-4.1051551274966496E-3</v>
      </c>
      <c r="T322" s="284">
        <v>0</v>
      </c>
      <c r="U322" s="284">
        <v>1.9915814792543601E-2</v>
      </c>
      <c r="V322" s="284">
        <v>1.6811878758129999E-2</v>
      </c>
      <c r="W322" s="284">
        <v>4.2707951019320704E-3</v>
      </c>
      <c r="X322" s="274" t="s">
        <v>210</v>
      </c>
      <c r="Y322" s="278">
        <v>3.0180883834942702</v>
      </c>
      <c r="Z322" s="278">
        <v>2.5589400931125099</v>
      </c>
      <c r="AA322" s="278">
        <v>1.0864190608275599</v>
      </c>
      <c r="AB322" s="278">
        <v>1.201206133423</v>
      </c>
      <c r="AC322" s="278">
        <v>0</v>
      </c>
      <c r="AD322" s="278">
        <v>0.13565744943097599</v>
      </c>
      <c r="AE322" s="278">
        <v>0.69683869323090897</v>
      </c>
      <c r="AF322" s="278">
        <v>1.2174386487395199</v>
      </c>
      <c r="AG322" s="278">
        <v>0.873077430953202</v>
      </c>
      <c r="AH322" s="278">
        <v>0.57509482835695602</v>
      </c>
      <c r="AI322" s="278">
        <v>0.231893075950386</v>
      </c>
      <c r="AJ322" s="278">
        <v>2.95968911281979</v>
      </c>
      <c r="AK322" s="278">
        <v>2.4408214568407098</v>
      </c>
      <c r="AL322" s="278">
        <v>1.01514269467323</v>
      </c>
      <c r="AM322" s="278">
        <v>1.1703358997857201</v>
      </c>
      <c r="AN322" s="278">
        <v>0</v>
      </c>
      <c r="AO322" s="278">
        <v>0.13656614029498201</v>
      </c>
      <c r="AP322" s="278">
        <v>0.69397806229635395</v>
      </c>
      <c r="AQ322" s="278">
        <v>1.2174386487395199</v>
      </c>
      <c r="AR322" s="278">
        <v>0.890465479367616</v>
      </c>
      <c r="AS322" s="278">
        <v>0.58476325288572095</v>
      </c>
      <c r="AT322" s="278">
        <v>0.23288344376332701</v>
      </c>
      <c r="AU322" s="278">
        <v>0.224041204093578</v>
      </c>
      <c r="AV322" s="278">
        <v>2.8790337697378E-3</v>
      </c>
      <c r="AW322" s="278">
        <v>11.342084191467</v>
      </c>
      <c r="AX322" s="278">
        <v>-2.1783281369413699E-2</v>
      </c>
      <c r="AY322" s="273"/>
      <c r="AZ322" s="273"/>
      <c r="BA322" s="273"/>
      <c r="BB322" s="273"/>
      <c r="BC322" s="273"/>
      <c r="BD322" s="273"/>
      <c r="BE322" s="273"/>
      <c r="BF322" s="273"/>
      <c r="BG322" s="273"/>
      <c r="BH322" s="273"/>
      <c r="BI322" s="273"/>
      <c r="BJ322" s="273"/>
      <c r="BK322" s="273"/>
      <c r="BL322" s="273"/>
      <c r="BM322" s="273"/>
      <c r="BN322" s="273"/>
      <c r="BO322" s="273"/>
      <c r="BP322" s="273"/>
      <c r="BQ322" s="273"/>
      <c r="BR322" s="273"/>
      <c r="BS322" s="273"/>
      <c r="BT322" s="273"/>
      <c r="BU322" s="273"/>
      <c r="BV322" s="273"/>
      <c r="BW322" s="273"/>
      <c r="BX322" s="273"/>
      <c r="BY322" s="273"/>
      <c r="BZ322" s="273"/>
    </row>
    <row r="323" spans="1:78">
      <c r="A323" s="290" t="s">
        <v>602</v>
      </c>
      <c r="B323" s="294">
        <v>4590.8500000000004</v>
      </c>
      <c r="C323" s="294">
        <v>4358.97</v>
      </c>
      <c r="D323" s="294">
        <v>1200.06</v>
      </c>
      <c r="E323" s="295">
        <v>183.77</v>
      </c>
      <c r="F323" s="294">
        <v>299.98</v>
      </c>
      <c r="G323" s="295">
        <v>65.459999999999994</v>
      </c>
      <c r="H323" s="288">
        <v>256.26</v>
      </c>
      <c r="I323" s="275">
        <v>958.9</v>
      </c>
      <c r="J323" s="282">
        <v>427.85</v>
      </c>
      <c r="K323" s="282">
        <v>502.38</v>
      </c>
      <c r="L323" s="282">
        <v>302.16000000000003</v>
      </c>
      <c r="M323" s="284">
        <v>-5.8958938029877901E-2</v>
      </c>
      <c r="N323" s="284">
        <v>7.1790013632480098E-3</v>
      </c>
      <c r="O323" s="284">
        <v>-5.8547568428402301E-2</v>
      </c>
      <c r="P323" s="284">
        <v>-2.4678908820719499E-2</v>
      </c>
      <c r="Q323" s="284">
        <v>-5.2165945211539097E-2</v>
      </c>
      <c r="R323" s="284">
        <v>-3.2086352210557403E-2</v>
      </c>
      <c r="S323" s="284">
        <v>1.56956004756241E-2</v>
      </c>
      <c r="T323" s="284">
        <v>5.2943334905906098E-3</v>
      </c>
      <c r="U323" s="284">
        <v>9.0087965474141603E-3</v>
      </c>
      <c r="V323" s="284">
        <v>1.0499637943519199E-2</v>
      </c>
      <c r="W323" s="284">
        <v>3.8871723313067502E-3</v>
      </c>
      <c r="X323" s="274" t="s">
        <v>210</v>
      </c>
      <c r="Y323" s="278">
        <v>2.9523445150388601</v>
      </c>
      <c r="Z323" s="278">
        <v>2.5031979810567599</v>
      </c>
      <c r="AA323" s="278">
        <v>1.06275328874046</v>
      </c>
      <c r="AB323" s="278">
        <v>1.17503992223598</v>
      </c>
      <c r="AC323" s="278">
        <v>0</v>
      </c>
      <c r="AD323" s="278">
        <v>0.13270238504016399</v>
      </c>
      <c r="AE323" s="278">
        <v>0.68165925990716503</v>
      </c>
      <c r="AF323" s="278">
        <v>1.19091884010403</v>
      </c>
      <c r="AG323" s="278">
        <v>0.85405893961746404</v>
      </c>
      <c r="AH323" s="278">
        <v>0.56256737589676198</v>
      </c>
      <c r="AI323" s="278">
        <v>0.22684168382934</v>
      </c>
      <c r="AJ323" s="278">
        <v>2.7782774177338299</v>
      </c>
      <c r="AK323" s="278">
        <v>2.5211684427752501</v>
      </c>
      <c r="AL323" s="278">
        <v>1.0005316678454099</v>
      </c>
      <c r="AM323" s="278">
        <v>1.14604121913441</v>
      </c>
      <c r="AN323" s="278">
        <v>0</v>
      </c>
      <c r="AO323" s="278">
        <v>0.12844444957458401</v>
      </c>
      <c r="AP323" s="278">
        <v>0.69235831131117798</v>
      </c>
      <c r="AQ323" s="278">
        <v>1.1972239616037701</v>
      </c>
      <c r="AR323" s="278">
        <v>0.86175298284397805</v>
      </c>
      <c r="AS323" s="278">
        <v>0.56847412966251398</v>
      </c>
      <c r="AT323" s="278">
        <v>0.22772345654630799</v>
      </c>
      <c r="AU323" s="278">
        <v>0.22938228146706499</v>
      </c>
      <c r="AV323" s="278">
        <v>2.8418725419610599E-3</v>
      </c>
      <c r="AW323" s="278">
        <v>11.121996039031201</v>
      </c>
      <c r="AX323" s="278">
        <v>-1.9404559930997899E-2</v>
      </c>
      <c r="AY323" s="273"/>
      <c r="AZ323" s="273"/>
      <c r="BA323" s="273"/>
      <c r="BB323" s="273"/>
      <c r="BC323" s="273"/>
      <c r="BD323" s="273"/>
      <c r="BE323" s="273"/>
      <c r="BF323" s="273"/>
      <c r="BG323" s="273"/>
      <c r="BH323" s="273"/>
      <c r="BI323" s="273"/>
      <c r="BJ323" s="273"/>
      <c r="BK323" s="273"/>
      <c r="BL323" s="273"/>
      <c r="BM323" s="273"/>
      <c r="BN323" s="273"/>
      <c r="BO323" s="273"/>
      <c r="BP323" s="273"/>
      <c r="BQ323" s="273"/>
      <c r="BR323" s="273"/>
      <c r="BS323" s="273"/>
      <c r="BT323" s="273"/>
      <c r="BU323" s="273"/>
      <c r="BV323" s="273"/>
      <c r="BW323" s="273"/>
      <c r="BX323" s="273"/>
      <c r="BY323" s="273"/>
      <c r="BZ323" s="273"/>
    </row>
    <row r="324" spans="1:78">
      <c r="A324" s="290" t="s">
        <v>603</v>
      </c>
      <c r="B324" s="294">
        <v>4921.0200000000004</v>
      </c>
      <c r="C324" s="294">
        <v>4407.2700000000004</v>
      </c>
      <c r="D324" s="294">
        <v>1245.05</v>
      </c>
      <c r="E324" s="295">
        <v>188.37</v>
      </c>
      <c r="F324" s="294">
        <v>312.64</v>
      </c>
      <c r="G324" s="295">
        <v>65.81</v>
      </c>
      <c r="H324" s="288">
        <v>257.29000000000002</v>
      </c>
      <c r="I324" s="275">
        <v>958.9</v>
      </c>
      <c r="J324" s="282">
        <v>425.4</v>
      </c>
      <c r="K324" s="282">
        <v>504.1</v>
      </c>
      <c r="L324" s="282">
        <v>303.43</v>
      </c>
      <c r="M324" s="284">
        <v>7.1919143513728301E-2</v>
      </c>
      <c r="N324" s="284">
        <v>1.1080599315893599E-2</v>
      </c>
      <c r="O324" s="284">
        <v>3.74897921770578E-2</v>
      </c>
      <c r="P324" s="284">
        <v>2.5031289111389299E-2</v>
      </c>
      <c r="Q324" s="284">
        <v>4.2202813520901397E-2</v>
      </c>
      <c r="R324" s="284">
        <v>5.34677665750083E-3</v>
      </c>
      <c r="S324" s="284">
        <v>4.0193553422307503E-3</v>
      </c>
      <c r="T324" s="284">
        <v>0</v>
      </c>
      <c r="U324" s="284">
        <v>-5.7263059483464397E-3</v>
      </c>
      <c r="V324" s="284">
        <v>3.4237031728969699E-3</v>
      </c>
      <c r="W324" s="284">
        <v>4.2030712205454197E-3</v>
      </c>
      <c r="X324" s="274" t="s">
        <v>210</v>
      </c>
      <c r="Y324" s="278">
        <v>2.8950555689598301</v>
      </c>
      <c r="Z324" s="278">
        <v>2.4546245258141899</v>
      </c>
      <c r="AA324" s="278">
        <v>1.0421310288572301</v>
      </c>
      <c r="AB324" s="278">
        <v>1.1522387896436399</v>
      </c>
      <c r="AC324" s="278">
        <v>0</v>
      </c>
      <c r="AD324" s="278">
        <v>0.130127353656665</v>
      </c>
      <c r="AE324" s="278">
        <v>0.66843196194577703</v>
      </c>
      <c r="AF324" s="278">
        <v>1.1678095840982801</v>
      </c>
      <c r="AG324" s="278">
        <v>0.83748630173905203</v>
      </c>
      <c r="AH324" s="278">
        <v>0.55165100353594898</v>
      </c>
      <c r="AI324" s="278">
        <v>0.22243992078062499</v>
      </c>
      <c r="AJ324" s="278">
        <v>3.1032654859040698</v>
      </c>
      <c r="AK324" s="278">
        <v>2.48182323665571</v>
      </c>
      <c r="AL324" s="278">
        <v>1.08120030455035</v>
      </c>
      <c r="AM324" s="278">
        <v>1.18108081191256</v>
      </c>
      <c r="AN324" s="278">
        <v>0</v>
      </c>
      <c r="AO324" s="278">
        <v>0.13082311555369899</v>
      </c>
      <c r="AP324" s="278">
        <v>0.67111862752294205</v>
      </c>
      <c r="AQ324" s="278">
        <v>1.1678095840982801</v>
      </c>
      <c r="AR324" s="278">
        <v>0.832690598947745</v>
      </c>
      <c r="AS324" s="278">
        <v>0.55353969282708704</v>
      </c>
      <c r="AT324" s="278">
        <v>0.22337485160995799</v>
      </c>
      <c r="AU324" s="278">
        <v>0.33251597365823898</v>
      </c>
      <c r="AV324" s="278">
        <v>3.0556891419518399E-3</v>
      </c>
      <c r="AW324" s="278">
        <v>11.426726309582399</v>
      </c>
      <c r="AX324" s="278">
        <v>2.7398883211408299E-2</v>
      </c>
      <c r="AY324" s="273"/>
      <c r="AZ324" s="273"/>
      <c r="BA324" s="273"/>
      <c r="BB324" s="273"/>
      <c r="BC324" s="273"/>
      <c r="BD324" s="273"/>
      <c r="BE324" s="273"/>
      <c r="BF324" s="273"/>
      <c r="BG324" s="273"/>
      <c r="BH324" s="273"/>
      <c r="BI324" s="273"/>
      <c r="BJ324" s="273"/>
      <c r="BK324" s="273"/>
      <c r="BL324" s="273"/>
      <c r="BM324" s="273"/>
      <c r="BN324" s="273"/>
      <c r="BO324" s="273"/>
      <c r="BP324" s="273"/>
      <c r="BQ324" s="273"/>
      <c r="BR324" s="273"/>
      <c r="BS324" s="273"/>
      <c r="BT324" s="273"/>
      <c r="BU324" s="273"/>
      <c r="BV324" s="273"/>
      <c r="BW324" s="273"/>
      <c r="BX324" s="273"/>
      <c r="BY324" s="273"/>
      <c r="BZ324" s="273"/>
    </row>
    <row r="325" spans="1:78">
      <c r="A325" s="290" t="s">
        <v>604</v>
      </c>
      <c r="B325" s="294">
        <v>4742.26</v>
      </c>
      <c r="C325" s="294">
        <v>4443.1099999999997</v>
      </c>
      <c r="D325" s="294">
        <v>1200.21</v>
      </c>
      <c r="E325" s="295">
        <v>186.97</v>
      </c>
      <c r="F325" s="294">
        <v>318.33</v>
      </c>
      <c r="G325" s="295">
        <v>68.930000000000007</v>
      </c>
      <c r="H325" s="288">
        <v>265.42</v>
      </c>
      <c r="I325" s="275">
        <v>958.9</v>
      </c>
      <c r="J325" s="282">
        <v>432.78</v>
      </c>
      <c r="K325" s="282">
        <v>503.09</v>
      </c>
      <c r="L325" s="282">
        <v>304.62</v>
      </c>
      <c r="M325" s="284">
        <v>-3.6325802374304599E-2</v>
      </c>
      <c r="N325" s="284">
        <v>8.1320182335094006E-3</v>
      </c>
      <c r="O325" s="284">
        <v>-3.6014617886831801E-2</v>
      </c>
      <c r="P325" s="284">
        <v>-7.43218134522483E-3</v>
      </c>
      <c r="Q325" s="284">
        <v>1.8199846468782001E-2</v>
      </c>
      <c r="R325" s="284">
        <v>4.74092083270021E-2</v>
      </c>
      <c r="S325" s="284">
        <v>3.1598585253993498E-2</v>
      </c>
      <c r="T325" s="284">
        <v>0</v>
      </c>
      <c r="U325" s="284">
        <v>1.7348377997179001E-2</v>
      </c>
      <c r="V325" s="284">
        <v>-2.00357072009527E-3</v>
      </c>
      <c r="W325" s="284">
        <v>3.9218271100418499E-3</v>
      </c>
      <c r="X325" s="274" t="s">
        <v>210</v>
      </c>
      <c r="Y325" s="278">
        <v>2.9743768583843</v>
      </c>
      <c r="Z325" s="278">
        <v>2.5218784965248302</v>
      </c>
      <c r="AA325" s="278">
        <v>1.0706842552078699</v>
      </c>
      <c r="AB325" s="278">
        <v>1.18380884567274</v>
      </c>
      <c r="AC325" s="278">
        <v>0</v>
      </c>
      <c r="AD325" s="278">
        <v>0.13369269782211399</v>
      </c>
      <c r="AE325" s="278">
        <v>0.68674625120590205</v>
      </c>
      <c r="AF325" s="278">
        <v>1.1998062625061501</v>
      </c>
      <c r="AG325" s="278">
        <v>0.86043249111155495</v>
      </c>
      <c r="AH325" s="278">
        <v>0.56676562495528704</v>
      </c>
      <c r="AI325" s="278">
        <v>0.22853452619164799</v>
      </c>
      <c r="AJ325" s="278">
        <v>2.8663302324399198</v>
      </c>
      <c r="AK325" s="278">
        <v>2.5423864584412699</v>
      </c>
      <c r="AL325" s="278">
        <v>1.0321239708791099</v>
      </c>
      <c r="AM325" s="278">
        <v>1.1750105636536201</v>
      </c>
      <c r="AN325" s="278">
        <v>0</v>
      </c>
      <c r="AO325" s="278">
        <v>0.14003096278496199</v>
      </c>
      <c r="AP325" s="278">
        <v>0.70844646117249199</v>
      </c>
      <c r="AQ325" s="278">
        <v>1.1998062625061501</v>
      </c>
      <c r="AR325" s="278">
        <v>0.875359599208412</v>
      </c>
      <c r="AS325" s="278">
        <v>0.56563006994397003</v>
      </c>
      <c r="AT325" s="278">
        <v>0.229430799092047</v>
      </c>
      <c r="AU325" s="278">
        <v>0.278809353724498</v>
      </c>
      <c r="AV325" s="278">
        <v>2.9823686462277202E-3</v>
      </c>
      <c r="AW325" s="278">
        <v>11.334555380122</v>
      </c>
      <c r="AX325" s="278">
        <v>-8.0662586083949401E-3</v>
      </c>
      <c r="AY325" s="273"/>
      <c r="AZ325" s="273"/>
      <c r="BA325" s="273"/>
      <c r="BB325" s="273"/>
      <c r="BC325" s="273"/>
      <c r="BD325" s="273"/>
      <c r="BE325" s="273"/>
      <c r="BF325" s="273"/>
      <c r="BG325" s="273"/>
      <c r="BH325" s="273"/>
      <c r="BI325" s="273"/>
      <c r="BJ325" s="273"/>
      <c r="BK325" s="273"/>
      <c r="BL325" s="273"/>
      <c r="BM325" s="273"/>
      <c r="BN325" s="273"/>
      <c r="BO325" s="273"/>
      <c r="BP325" s="273"/>
      <c r="BQ325" s="273"/>
      <c r="BR325" s="273"/>
      <c r="BS325" s="273"/>
      <c r="BT325" s="273"/>
      <c r="BU325" s="273"/>
      <c r="BV325" s="273"/>
      <c r="BW325" s="273"/>
      <c r="BX325" s="273"/>
      <c r="BY325" s="273"/>
      <c r="BZ325" s="273"/>
    </row>
    <row r="326" spans="1:78">
      <c r="A326" s="290" t="s">
        <v>605</v>
      </c>
      <c r="B326" s="294">
        <v>4679.38</v>
      </c>
      <c r="C326" s="294">
        <v>4451.42</v>
      </c>
      <c r="D326" s="294">
        <v>1188.29</v>
      </c>
      <c r="E326" s="295">
        <v>190.88</v>
      </c>
      <c r="F326" s="294">
        <v>310.67</v>
      </c>
      <c r="G326" s="295">
        <v>67.61</v>
      </c>
      <c r="H326" s="288">
        <v>271.18</v>
      </c>
      <c r="I326" s="275">
        <v>982.11</v>
      </c>
      <c r="J326" s="282">
        <v>436.15</v>
      </c>
      <c r="K326" s="282">
        <v>512.63</v>
      </c>
      <c r="L326" s="282">
        <v>305.83999999999997</v>
      </c>
      <c r="M326" s="284">
        <v>-1.32595007443709E-2</v>
      </c>
      <c r="N326" s="284">
        <v>1.87031156104633E-3</v>
      </c>
      <c r="O326" s="284">
        <v>-9.9315953041552198E-3</v>
      </c>
      <c r="P326" s="284">
        <v>2.09124458469272E-2</v>
      </c>
      <c r="Q326" s="284">
        <v>-2.4063079194546401E-2</v>
      </c>
      <c r="R326" s="284">
        <v>-1.9149862179022301E-2</v>
      </c>
      <c r="S326" s="284">
        <v>2.1701454298847199E-2</v>
      </c>
      <c r="T326" s="284">
        <v>2.4204818020648701E-2</v>
      </c>
      <c r="U326" s="284">
        <v>7.7868663062063996E-3</v>
      </c>
      <c r="V326" s="284">
        <v>1.8962809835218399E-2</v>
      </c>
      <c r="W326" s="284">
        <v>4.0049898233864801E-3</v>
      </c>
      <c r="X326" s="274" t="s">
        <v>210</v>
      </c>
      <c r="Y326" s="278">
        <v>2.9503847654457398</v>
      </c>
      <c r="Z326" s="278">
        <v>2.5015363723929198</v>
      </c>
      <c r="AA326" s="278">
        <v>1.0620478391174299</v>
      </c>
      <c r="AB326" s="278">
        <v>1.1742599373806299</v>
      </c>
      <c r="AC326" s="278">
        <v>0</v>
      </c>
      <c r="AD326" s="278">
        <v>0.13261429794742699</v>
      </c>
      <c r="AE326" s="278">
        <v>0.68120677834532894</v>
      </c>
      <c r="AF326" s="278">
        <v>1.1901283149128099</v>
      </c>
      <c r="AG326" s="278">
        <v>0.85349202012318304</v>
      </c>
      <c r="AH326" s="278">
        <v>0.562193946854049</v>
      </c>
      <c r="AI326" s="278">
        <v>0.22669110760243899</v>
      </c>
      <c r="AJ326" s="278">
        <v>2.9112641364521399</v>
      </c>
      <c r="AK326" s="278">
        <v>2.5062150247905799</v>
      </c>
      <c r="AL326" s="278">
        <v>1.0515000097856599</v>
      </c>
      <c r="AM326" s="278">
        <v>1.1988165847313199</v>
      </c>
      <c r="AN326" s="278">
        <v>0</v>
      </c>
      <c r="AO326" s="278">
        <v>0.13007475241876601</v>
      </c>
      <c r="AP326" s="278">
        <v>0.695989956113655</v>
      </c>
      <c r="AQ326" s="278">
        <v>1.2189351541964899</v>
      </c>
      <c r="AR326" s="278">
        <v>0.86013804837729602</v>
      </c>
      <c r="AS326" s="278">
        <v>0.57285472375875301</v>
      </c>
      <c r="AT326" s="278">
        <v>0.227599003181439</v>
      </c>
      <c r="AU326" s="278">
        <v>0.22795680248827199</v>
      </c>
      <c r="AV326" s="278">
        <v>2.8368030822450698E-3</v>
      </c>
      <c r="AW326" s="278">
        <v>11.3733873938061</v>
      </c>
      <c r="AX326" s="278">
        <v>3.42598473269162E-3</v>
      </c>
      <c r="AY326" s="273"/>
      <c r="AZ326" s="273"/>
      <c r="BA326" s="273"/>
      <c r="BB326" s="273"/>
      <c r="BC326" s="273"/>
      <c r="BD326" s="273"/>
      <c r="BE326" s="273"/>
      <c r="BF326" s="273"/>
      <c r="BG326" s="273"/>
      <c r="BH326" s="273"/>
      <c r="BI326" s="273"/>
      <c r="BJ326" s="273"/>
      <c r="BK326" s="273"/>
      <c r="BL326" s="273"/>
      <c r="BM326" s="273"/>
      <c r="BN326" s="273"/>
      <c r="BO326" s="273"/>
      <c r="BP326" s="273"/>
      <c r="BQ326" s="273"/>
      <c r="BR326" s="273"/>
      <c r="BS326" s="273"/>
      <c r="BT326" s="273"/>
      <c r="BU326" s="273"/>
      <c r="BV326" s="273"/>
      <c r="BW326" s="273"/>
      <c r="BX326" s="273"/>
      <c r="BY326" s="273"/>
      <c r="BZ326" s="273"/>
    </row>
    <row r="327" spans="1:78">
      <c r="A327" s="290" t="s">
        <v>606</v>
      </c>
      <c r="B327" s="294">
        <v>4912.25</v>
      </c>
      <c r="C327" s="294">
        <v>4510.8900000000003</v>
      </c>
      <c r="D327" s="294">
        <v>1276.54</v>
      </c>
      <c r="E327" s="295">
        <v>196.08</v>
      </c>
      <c r="F327" s="294">
        <v>327.26</v>
      </c>
      <c r="G327" s="295">
        <v>66.680000000000007</v>
      </c>
      <c r="H327" s="288">
        <v>271.94</v>
      </c>
      <c r="I327" s="275">
        <v>982.11</v>
      </c>
      <c r="J327" s="282">
        <v>436.74</v>
      </c>
      <c r="K327" s="282">
        <v>519.47</v>
      </c>
      <c r="L327" s="282">
        <v>307.04000000000002</v>
      </c>
      <c r="M327" s="284">
        <v>4.97651398262162E-2</v>
      </c>
      <c r="N327" s="284">
        <v>1.3359781822429801E-2</v>
      </c>
      <c r="O327" s="284">
        <v>7.4266382785346904E-2</v>
      </c>
      <c r="P327" s="284">
        <v>2.72422464375526E-2</v>
      </c>
      <c r="Q327" s="284">
        <v>5.3400714584607399E-2</v>
      </c>
      <c r="R327" s="284">
        <v>-1.37553616328945E-2</v>
      </c>
      <c r="S327" s="284">
        <v>2.8025665609559E-3</v>
      </c>
      <c r="T327" s="284">
        <v>0</v>
      </c>
      <c r="U327" s="284">
        <v>1.3527456150408399E-3</v>
      </c>
      <c r="V327" s="284">
        <v>1.33429569084915E-2</v>
      </c>
      <c r="W327" s="284">
        <v>3.92362019356551E-3</v>
      </c>
      <c r="X327" s="274" t="s">
        <v>210</v>
      </c>
      <c r="Y327" s="278">
        <v>2.96049273860773</v>
      </c>
      <c r="Z327" s="278">
        <v>2.5101065978130102</v>
      </c>
      <c r="AA327" s="278">
        <v>1.0656863987996299</v>
      </c>
      <c r="AB327" s="278">
        <v>1.1782829339983101</v>
      </c>
      <c r="AC327" s="278">
        <v>0</v>
      </c>
      <c r="AD327" s="278">
        <v>0.13306863250753101</v>
      </c>
      <c r="AE327" s="278">
        <v>0.68354058236774695</v>
      </c>
      <c r="AF327" s="278">
        <v>1.19420567634964</v>
      </c>
      <c r="AG327" s="278">
        <v>0.85641607075359905</v>
      </c>
      <c r="AH327" s="278">
        <v>0.56412001473278295</v>
      </c>
      <c r="AI327" s="278">
        <v>0.22746774787612201</v>
      </c>
      <c r="AJ327" s="278">
        <v>3.1078220736990398</v>
      </c>
      <c r="AK327" s="278">
        <v>2.54364107431083</v>
      </c>
      <c r="AL327" s="278">
        <v>1.1448310728220199</v>
      </c>
      <c r="AM327" s="278">
        <v>1.2103820080594601</v>
      </c>
      <c r="AN327" s="278">
        <v>0</v>
      </c>
      <c r="AO327" s="278">
        <v>0.131238225345396</v>
      </c>
      <c r="AP327" s="278">
        <v>0.68545625034694702</v>
      </c>
      <c r="AQ327" s="278">
        <v>1.19420567634964</v>
      </c>
      <c r="AR327" s="278">
        <v>0.85757458383796203</v>
      </c>
      <c r="AS327" s="278">
        <v>0.57164704378057996</v>
      </c>
      <c r="AT327" s="278">
        <v>0.22836024492507401</v>
      </c>
      <c r="AU327" s="278">
        <v>0.14060088856151001</v>
      </c>
      <c r="AV327" s="278">
        <v>2.626179700165E-3</v>
      </c>
      <c r="AW327" s="278">
        <v>11.6751582534769</v>
      </c>
      <c r="AX327" s="278">
        <v>2.6533067873445702E-2</v>
      </c>
      <c r="AY327" s="273"/>
      <c r="AZ327" s="273"/>
      <c r="BA327" s="273"/>
      <c r="BB327" s="273"/>
      <c r="BC327" s="273"/>
      <c r="BD327" s="273"/>
      <c r="BE327" s="273"/>
      <c r="BF327" s="273"/>
      <c r="BG327" s="273"/>
      <c r="BH327" s="273"/>
      <c r="BI327" s="273"/>
      <c r="BJ327" s="273"/>
      <c r="BK327" s="273"/>
      <c r="BL327" s="273"/>
      <c r="BM327" s="273"/>
      <c r="BN327" s="273"/>
      <c r="BO327" s="273"/>
      <c r="BP327" s="273"/>
      <c r="BQ327" s="273"/>
      <c r="BR327" s="273"/>
      <c r="BS327" s="273"/>
      <c r="BT327" s="273"/>
      <c r="BU327" s="273"/>
      <c r="BV327" s="273"/>
      <c r="BW327" s="273"/>
      <c r="BX327" s="273"/>
      <c r="BY327" s="273"/>
      <c r="BZ327" s="273"/>
    </row>
    <row r="328" spans="1:78">
      <c r="A328" s="290" t="s">
        <v>607</v>
      </c>
      <c r="B328" s="294">
        <v>4979.54</v>
      </c>
      <c r="C328" s="294">
        <v>4656.18</v>
      </c>
      <c r="D328" s="294">
        <v>1331.08</v>
      </c>
      <c r="E328" s="295">
        <v>194.62</v>
      </c>
      <c r="F328" s="294">
        <v>334.62</v>
      </c>
      <c r="G328" s="295">
        <v>69.56</v>
      </c>
      <c r="H328" s="288">
        <v>272.91000000000003</v>
      </c>
      <c r="I328" s="275">
        <v>982.11</v>
      </c>
      <c r="J328" s="282">
        <v>435.82</v>
      </c>
      <c r="K328" s="282">
        <v>523.02</v>
      </c>
      <c r="L328" s="282">
        <v>308.06</v>
      </c>
      <c r="M328" s="284">
        <v>1.3698407043615499E-2</v>
      </c>
      <c r="N328" s="284">
        <v>3.2208721560490303E-2</v>
      </c>
      <c r="O328" s="284">
        <v>4.2724865652466797E-2</v>
      </c>
      <c r="P328" s="284">
        <v>-7.44594043247659E-3</v>
      </c>
      <c r="Q328" s="284">
        <v>2.2489763490802599E-2</v>
      </c>
      <c r="R328" s="284">
        <v>4.3191361727654497E-2</v>
      </c>
      <c r="S328" s="284">
        <v>3.5669633007282498E-3</v>
      </c>
      <c r="T328" s="284">
        <v>0</v>
      </c>
      <c r="U328" s="284">
        <v>-2.1065164628841799E-3</v>
      </c>
      <c r="V328" s="284">
        <v>6.83388838623977E-3</v>
      </c>
      <c r="W328" s="284">
        <v>3.32204273058889E-3</v>
      </c>
      <c r="X328" s="274" t="s">
        <v>210</v>
      </c>
      <c r="Y328" s="278">
        <v>3.0390436933800502</v>
      </c>
      <c r="Z328" s="278">
        <v>2.57670742654236</v>
      </c>
      <c r="AA328" s="278">
        <v>1.09396232835079</v>
      </c>
      <c r="AB328" s="278">
        <v>1.2095463950602099</v>
      </c>
      <c r="AC328" s="278">
        <v>0</v>
      </c>
      <c r="AD328" s="278">
        <v>0.13659935156568001</v>
      </c>
      <c r="AE328" s="278">
        <v>0.70167701103396496</v>
      </c>
      <c r="AF328" s="278">
        <v>1.2258916166150799</v>
      </c>
      <c r="AG328" s="278">
        <v>0.87913941648681404</v>
      </c>
      <c r="AH328" s="278">
        <v>0.57908784937245705</v>
      </c>
      <c r="AI328" s="278">
        <v>0.233503165069539</v>
      </c>
      <c r="AJ328" s="278">
        <v>3.0806737509153002</v>
      </c>
      <c r="AK328" s="278">
        <v>2.6596998785867099</v>
      </c>
      <c r="AL328" s="278">
        <v>1.1407017218584401</v>
      </c>
      <c r="AM328" s="278">
        <v>1.2005401846522801</v>
      </c>
      <c r="AN328" s="278">
        <v>0</v>
      </c>
      <c r="AO328" s="278">
        <v>0.142499263570917</v>
      </c>
      <c r="AP328" s="278">
        <v>0.704179867181287</v>
      </c>
      <c r="AQ328" s="278">
        <v>1.2258916166150799</v>
      </c>
      <c r="AR328" s="278">
        <v>0.87728749483281399</v>
      </c>
      <c r="AS328" s="278">
        <v>0.58304527110089599</v>
      </c>
      <c r="AT328" s="278">
        <v>0.23427887256162799</v>
      </c>
      <c r="AU328" s="278">
        <v>0.24096547557893599</v>
      </c>
      <c r="AV328" s="278">
        <v>2.9374453396427301E-3</v>
      </c>
      <c r="AW328" s="278">
        <v>11.848797921875301</v>
      </c>
      <c r="AX328" s="278">
        <v>1.48725751401861E-2</v>
      </c>
      <c r="AY328" s="273"/>
      <c r="AZ328" s="273"/>
      <c r="BA328" s="273"/>
      <c r="BB328" s="273"/>
      <c r="BC328" s="273"/>
      <c r="BD328" s="273"/>
      <c r="BE328" s="273"/>
      <c r="BF328" s="273"/>
      <c r="BG328" s="273"/>
      <c r="BH328" s="273"/>
      <c r="BI328" s="273"/>
      <c r="BJ328" s="273"/>
      <c r="BK328" s="273"/>
      <c r="BL328" s="273"/>
      <c r="BM328" s="273"/>
      <c r="BN328" s="273"/>
      <c r="BO328" s="273"/>
      <c r="BP328" s="273"/>
      <c r="BQ328" s="273"/>
      <c r="BR328" s="273"/>
      <c r="BS328" s="273"/>
      <c r="BT328" s="273"/>
      <c r="BU328" s="273"/>
      <c r="BV328" s="273"/>
      <c r="BW328" s="273"/>
      <c r="BX328" s="273"/>
      <c r="BY328" s="273"/>
      <c r="BZ328" s="273"/>
    </row>
    <row r="329" spans="1:78">
      <c r="A329" s="290" t="s">
        <v>608</v>
      </c>
      <c r="B329" s="294">
        <v>5047.93</v>
      </c>
      <c r="C329" s="294">
        <v>4921.3</v>
      </c>
      <c r="D329" s="294">
        <v>1342.07</v>
      </c>
      <c r="E329" s="295">
        <v>209.67</v>
      </c>
      <c r="F329" s="294">
        <v>333.09</v>
      </c>
      <c r="G329" s="295">
        <v>70.849999999999994</v>
      </c>
      <c r="H329" s="288">
        <v>276.05</v>
      </c>
      <c r="I329" s="275">
        <v>997.53</v>
      </c>
      <c r="J329" s="282">
        <v>439.57</v>
      </c>
      <c r="K329" s="282">
        <v>524.04999999999995</v>
      </c>
      <c r="L329" s="282">
        <v>309.26</v>
      </c>
      <c r="M329" s="284">
        <v>1.3734200347823401E-2</v>
      </c>
      <c r="N329" s="284">
        <v>5.6939379491342597E-2</v>
      </c>
      <c r="O329" s="284">
        <v>8.2564534062565809E-3</v>
      </c>
      <c r="P329" s="284">
        <v>7.73301818929195E-2</v>
      </c>
      <c r="Q329" s="284">
        <v>-4.5723507261969899E-3</v>
      </c>
      <c r="R329" s="284">
        <v>1.85451408855664E-2</v>
      </c>
      <c r="S329" s="284">
        <v>1.15056245648748E-2</v>
      </c>
      <c r="T329" s="284">
        <v>1.5700888902465002E-2</v>
      </c>
      <c r="U329" s="284">
        <v>8.6044697352118896E-3</v>
      </c>
      <c r="V329" s="284">
        <v>1.9693319567128898E-3</v>
      </c>
      <c r="W329" s="284">
        <v>3.8953450626499899E-3</v>
      </c>
      <c r="X329" s="274" t="s">
        <v>210</v>
      </c>
      <c r="Y329" s="278">
        <v>3.0842420990641499</v>
      </c>
      <c r="Z329" s="278">
        <v>2.6150297013578898</v>
      </c>
      <c r="AA329" s="278">
        <v>1.1102323652797199</v>
      </c>
      <c r="AB329" s="278">
        <v>1.2275354647062899</v>
      </c>
      <c r="AC329" s="278">
        <v>0</v>
      </c>
      <c r="AD329" s="278">
        <v>0.13863093568594201</v>
      </c>
      <c r="AE329" s="278">
        <v>0.71211275510470895</v>
      </c>
      <c r="AF329" s="278">
        <v>1.24412378179691</v>
      </c>
      <c r="AG329" s="278">
        <v>0.892214483517214</v>
      </c>
      <c r="AH329" s="278">
        <v>0.58770037692501698</v>
      </c>
      <c r="AI329" s="278">
        <v>0.23697595843750699</v>
      </c>
      <c r="AJ329" s="278">
        <v>3.1266016979738902</v>
      </c>
      <c r="AK329" s="278">
        <v>2.7639278699046401</v>
      </c>
      <c r="AL329" s="278">
        <v>1.11939894707377</v>
      </c>
      <c r="AM329" s="278">
        <v>1.32246100547203</v>
      </c>
      <c r="AN329" s="278">
        <v>0</v>
      </c>
      <c r="AO329" s="278">
        <v>0.14120186591933501</v>
      </c>
      <c r="AP329" s="278">
        <v>0.72030605711280205</v>
      </c>
      <c r="AQ329" s="278">
        <v>1.2636576310758201</v>
      </c>
      <c r="AR329" s="278">
        <v>0.89989151603795503</v>
      </c>
      <c r="AS329" s="278">
        <v>0.58885775405826801</v>
      </c>
      <c r="AT329" s="278">
        <v>0.237899061567173</v>
      </c>
      <c r="AU329" s="278">
        <v>0.15801572338503</v>
      </c>
      <c r="AV329" s="278">
        <v>2.7647988928376399E-3</v>
      </c>
      <c r="AW329" s="278">
        <v>12.184203406195699</v>
      </c>
      <c r="AX329" s="278">
        <v>2.8307131789386802E-2</v>
      </c>
      <c r="AY329" s="273"/>
      <c r="AZ329" s="273"/>
      <c r="BA329" s="273"/>
      <c r="BB329" s="273"/>
      <c r="BC329" s="273"/>
      <c r="BD329" s="273"/>
      <c r="BE329" s="273"/>
      <c r="BF329" s="273"/>
      <c r="BG329" s="273"/>
      <c r="BH329" s="273"/>
      <c r="BI329" s="273"/>
      <c r="BJ329" s="273"/>
      <c r="BK329" s="273"/>
      <c r="BL329" s="273"/>
      <c r="BM329" s="273"/>
      <c r="BN329" s="273"/>
      <c r="BO329" s="273"/>
      <c r="BP329" s="273"/>
      <c r="BQ329" s="273"/>
      <c r="BR329" s="273"/>
      <c r="BS329" s="273"/>
      <c r="BT329" s="273"/>
      <c r="BU329" s="273"/>
      <c r="BV329" s="273"/>
      <c r="BW329" s="273"/>
      <c r="BX329" s="273"/>
      <c r="BY329" s="273"/>
      <c r="BZ329" s="273"/>
    </row>
    <row r="330" spans="1:78">
      <c r="A330" s="290" t="s">
        <v>609</v>
      </c>
      <c r="B330" s="294">
        <v>5120.68</v>
      </c>
      <c r="C330" s="294">
        <v>4844.99</v>
      </c>
      <c r="D330" s="294">
        <v>1319.9</v>
      </c>
      <c r="E330" s="295">
        <v>214.4</v>
      </c>
      <c r="F330" s="294">
        <v>349.88</v>
      </c>
      <c r="G330" s="295">
        <v>70.14</v>
      </c>
      <c r="H330" s="288">
        <v>276.94</v>
      </c>
      <c r="I330" s="275">
        <v>997.53</v>
      </c>
      <c r="J330" s="282">
        <v>446.58</v>
      </c>
      <c r="K330" s="282">
        <v>529.08000000000004</v>
      </c>
      <c r="L330" s="282">
        <v>310.43</v>
      </c>
      <c r="M330" s="284">
        <v>1.44118480248339E-2</v>
      </c>
      <c r="N330" s="284">
        <v>-1.55060654705058E-2</v>
      </c>
      <c r="O330" s="284">
        <v>-1.6519257564806499E-2</v>
      </c>
      <c r="P330" s="284">
        <v>2.2559259789192598E-2</v>
      </c>
      <c r="Q330" s="284">
        <v>5.0406796961782102E-2</v>
      </c>
      <c r="R330" s="284">
        <v>-1.0021171489061301E-2</v>
      </c>
      <c r="S330" s="284">
        <v>3.2240536134757699E-3</v>
      </c>
      <c r="T330" s="284">
        <v>0</v>
      </c>
      <c r="U330" s="284">
        <v>1.59474031439817E-2</v>
      </c>
      <c r="V330" s="284">
        <v>9.5983207709189299E-3</v>
      </c>
      <c r="W330" s="284">
        <v>3.7832244713187401E-3</v>
      </c>
      <c r="X330" s="274" t="s">
        <v>210</v>
      </c>
      <c r="Y330" s="278">
        <v>3.1715481466327402</v>
      </c>
      <c r="Z330" s="278">
        <v>2.68905369174739</v>
      </c>
      <c r="AA330" s="278">
        <v>1.14165985916054</v>
      </c>
      <c r="AB330" s="278">
        <v>1.2622834728818699</v>
      </c>
      <c r="AC330" s="278">
        <v>0</v>
      </c>
      <c r="AD330" s="278">
        <v>0.14255517985249</v>
      </c>
      <c r="AE330" s="278">
        <v>0.73227062471236104</v>
      </c>
      <c r="AF330" s="278">
        <v>1.2793413576505499</v>
      </c>
      <c r="AG330" s="278">
        <v>0.91747051648653499</v>
      </c>
      <c r="AH330" s="278">
        <v>0.60433648894730596</v>
      </c>
      <c r="AI330" s="278">
        <v>0.24368406812391399</v>
      </c>
      <c r="AJ330" s="278">
        <v>3.2172560165254498</v>
      </c>
      <c r="AK330" s="278">
        <v>2.6473570491494498</v>
      </c>
      <c r="AL330" s="278">
        <v>1.1228004858956599</v>
      </c>
      <c r="AM330" s="278">
        <v>1.2907596536742201</v>
      </c>
      <c r="AN330" s="278">
        <v>0</v>
      </c>
      <c r="AO330" s="278">
        <v>0.14112660994853399</v>
      </c>
      <c r="AP330" s="278">
        <v>0.734631504466007</v>
      </c>
      <c r="AQ330" s="278">
        <v>1.2793413576505499</v>
      </c>
      <c r="AR330" s="278">
        <v>0.93210178868566296</v>
      </c>
      <c r="AS330" s="278">
        <v>0.61013710442179303</v>
      </c>
      <c r="AT330" s="278">
        <v>0.244605979653711</v>
      </c>
      <c r="AU330" s="278">
        <v>0.27010342149482103</v>
      </c>
      <c r="AV330" s="278">
        <v>3.1120992349761901E-3</v>
      </c>
      <c r="AW330" s="278">
        <v>12.220117550071</v>
      </c>
      <c r="AX330" s="278">
        <v>2.9475988440153E-3</v>
      </c>
      <c r="AY330" s="273"/>
      <c r="AZ330" s="273"/>
      <c r="BA330" s="273"/>
      <c r="BB330" s="273"/>
      <c r="BC330" s="273"/>
      <c r="BD330" s="273"/>
      <c r="BE330" s="273"/>
      <c r="BF330" s="273"/>
      <c r="BG330" s="273"/>
      <c r="BH330" s="273"/>
      <c r="BI330" s="273"/>
      <c r="BJ330" s="273"/>
      <c r="BK330" s="273"/>
      <c r="BL330" s="273"/>
      <c r="BM330" s="273"/>
      <c r="BN330" s="273"/>
      <c r="BO330" s="273"/>
      <c r="BP330" s="273"/>
      <c r="BQ330" s="273"/>
      <c r="BR330" s="273"/>
      <c r="BS330" s="273"/>
      <c r="BT330" s="273"/>
      <c r="BU330" s="273"/>
      <c r="BV330" s="273"/>
      <c r="BW330" s="273"/>
      <c r="BX330" s="273"/>
      <c r="BY330" s="273"/>
      <c r="BZ330" s="273"/>
    </row>
    <row r="331" spans="1:78">
      <c r="A331" s="290" t="s">
        <v>610</v>
      </c>
      <c r="B331" s="294">
        <v>4785.6899999999996</v>
      </c>
      <c r="C331" s="294">
        <v>4756.21</v>
      </c>
      <c r="D331" s="294">
        <v>1258.52</v>
      </c>
      <c r="E331" s="295">
        <v>218.12</v>
      </c>
      <c r="F331" s="294">
        <v>345.6</v>
      </c>
      <c r="G331" s="295">
        <v>65.510000000000005</v>
      </c>
      <c r="H331" s="288">
        <v>281.06</v>
      </c>
      <c r="I331" s="275">
        <v>997.53</v>
      </c>
      <c r="J331" s="282">
        <v>460.41</v>
      </c>
      <c r="K331" s="282">
        <v>536.80999999999995</v>
      </c>
      <c r="L331" s="282">
        <v>311.61</v>
      </c>
      <c r="M331" s="284">
        <v>-6.5419045907965406E-2</v>
      </c>
      <c r="N331" s="284">
        <v>-1.8324083228241899E-2</v>
      </c>
      <c r="O331" s="284">
        <v>-4.6503522994166303E-2</v>
      </c>
      <c r="P331" s="284">
        <v>1.7350746268656601E-2</v>
      </c>
      <c r="Q331" s="284">
        <v>-1.22327655196066E-2</v>
      </c>
      <c r="R331" s="284">
        <v>-6.6010835471913207E-2</v>
      </c>
      <c r="S331" s="284">
        <v>1.4876868635805601E-2</v>
      </c>
      <c r="T331" s="284">
        <v>0</v>
      </c>
      <c r="U331" s="284">
        <v>3.09686954185142E-2</v>
      </c>
      <c r="V331" s="284">
        <v>1.4610266878354801E-2</v>
      </c>
      <c r="W331" s="284">
        <v>3.80117900976074E-3</v>
      </c>
      <c r="X331" s="274" t="s">
        <v>210</v>
      </c>
      <c r="Y331" s="278">
        <v>3.18089659828349</v>
      </c>
      <c r="Z331" s="278">
        <v>2.69697994330068</v>
      </c>
      <c r="AA331" s="278">
        <v>1.14502501444166</v>
      </c>
      <c r="AB331" s="278">
        <v>1.2660041781873601</v>
      </c>
      <c r="AC331" s="278">
        <v>0</v>
      </c>
      <c r="AD331" s="278">
        <v>0.14297537533583099</v>
      </c>
      <c r="AE331" s="278">
        <v>0.73442906475926895</v>
      </c>
      <c r="AF331" s="278">
        <v>1.28311234275746</v>
      </c>
      <c r="AG331" s="278">
        <v>0.92017485152034895</v>
      </c>
      <c r="AH331" s="278">
        <v>0.60611783048352297</v>
      </c>
      <c r="AI331" s="278">
        <v>0.24440235100142099</v>
      </c>
      <c r="AJ331" s="278">
        <v>2.9728053776918899</v>
      </c>
      <c r="AK331" s="278">
        <v>2.6475602583547402</v>
      </c>
      <c r="AL331" s="278">
        <v>1.09177731735367</v>
      </c>
      <c r="AM331" s="278">
        <v>1.28797029545815</v>
      </c>
      <c r="AN331" s="278">
        <v>0</v>
      </c>
      <c r="AO331" s="278">
        <v>0.13353745135800299</v>
      </c>
      <c r="AP331" s="278">
        <v>0.745355069478011</v>
      </c>
      <c r="AQ331" s="278">
        <v>1.28311234275746</v>
      </c>
      <c r="AR331" s="278">
        <v>0.94867146622885901</v>
      </c>
      <c r="AS331" s="278">
        <v>0.61497337374661698</v>
      </c>
      <c r="AT331" s="278">
        <v>0.245331368087984</v>
      </c>
      <c r="AU331" s="278">
        <v>0.15493434638286499</v>
      </c>
      <c r="AV331" s="278">
        <v>2.8313593759713698E-3</v>
      </c>
      <c r="AW331" s="278">
        <v>11.9710943205154</v>
      </c>
      <c r="AX331" s="278">
        <v>-2.0378136997070698E-2</v>
      </c>
      <c r="AY331" s="273"/>
      <c r="AZ331" s="273"/>
      <c r="BA331" s="273"/>
      <c r="BB331" s="273"/>
      <c r="BC331" s="273"/>
      <c r="BD331" s="273"/>
      <c r="BE331" s="273"/>
      <c r="BF331" s="273"/>
      <c r="BG331" s="273"/>
      <c r="BH331" s="273"/>
      <c r="BI331" s="273"/>
      <c r="BJ331" s="273"/>
      <c r="BK331" s="273"/>
      <c r="BL331" s="273"/>
      <c r="BM331" s="273"/>
      <c r="BN331" s="273"/>
      <c r="BO331" s="273"/>
      <c r="BP331" s="273"/>
      <c r="BQ331" s="273"/>
      <c r="BR331" s="273"/>
      <c r="BS331" s="273"/>
      <c r="BT331" s="273"/>
      <c r="BU331" s="273"/>
      <c r="BV331" s="273"/>
      <c r="BW331" s="273"/>
      <c r="BX331" s="273"/>
      <c r="BY331" s="273"/>
      <c r="BZ331" s="273"/>
    </row>
    <row r="332" spans="1:78">
      <c r="A332" s="290" t="s">
        <v>611</v>
      </c>
      <c r="B332" s="294">
        <v>4845.45</v>
      </c>
      <c r="C332" s="294">
        <v>4732.12</v>
      </c>
      <c r="D332" s="294">
        <v>1237.3900000000001</v>
      </c>
      <c r="E332" s="295">
        <v>219.12</v>
      </c>
      <c r="F332" s="294">
        <v>358.76</v>
      </c>
      <c r="G332" s="295">
        <v>62.73</v>
      </c>
      <c r="H332" s="288">
        <v>278.83999999999997</v>
      </c>
      <c r="I332" s="275">
        <v>995.43</v>
      </c>
      <c r="J332" s="282">
        <v>459.66</v>
      </c>
      <c r="K332" s="282">
        <v>537.54999999999995</v>
      </c>
      <c r="L332" s="282">
        <v>312.5</v>
      </c>
      <c r="M332" s="284">
        <v>1.24872275471248E-2</v>
      </c>
      <c r="N332" s="284">
        <v>-5.0649571822943803E-3</v>
      </c>
      <c r="O332" s="284">
        <v>-1.6789562343069501E-2</v>
      </c>
      <c r="P332" s="284">
        <v>4.5846323124885098E-3</v>
      </c>
      <c r="Q332" s="284">
        <v>3.8078703703703601E-2</v>
      </c>
      <c r="R332" s="284">
        <v>-4.2436269271867097E-2</v>
      </c>
      <c r="S332" s="284">
        <v>-7.8986693232763194E-3</v>
      </c>
      <c r="T332" s="284">
        <v>-2.1051998436137898E-3</v>
      </c>
      <c r="U332" s="284">
        <v>-1.6289828631003099E-3</v>
      </c>
      <c r="V332" s="284">
        <v>1.37851381308107E-3</v>
      </c>
      <c r="W332" s="284">
        <v>2.8561342704021002E-3</v>
      </c>
      <c r="X332" s="274" t="s">
        <v>210</v>
      </c>
      <c r="Y332" s="278">
        <v>3.1160758516301499</v>
      </c>
      <c r="Z332" s="278">
        <v>2.6420205165377402</v>
      </c>
      <c r="AA332" s="278">
        <v>1.12169153783229</v>
      </c>
      <c r="AB332" s="278">
        <v>1.24020537160539</v>
      </c>
      <c r="AC332" s="278">
        <v>0</v>
      </c>
      <c r="AD332" s="278">
        <v>0.14006180355003001</v>
      </c>
      <c r="AE332" s="278">
        <v>0.71946276866297398</v>
      </c>
      <c r="AF332" s="278">
        <v>1.2569649036541199</v>
      </c>
      <c r="AG332" s="278">
        <v>0.901423402334808</v>
      </c>
      <c r="AH332" s="278">
        <v>0.59376627829756301</v>
      </c>
      <c r="AI332" s="278">
        <v>0.23942188641030801</v>
      </c>
      <c r="AJ332" s="278">
        <v>3.15498699984356</v>
      </c>
      <c r="AK332" s="278">
        <v>2.6286387957467401</v>
      </c>
      <c r="AL332" s="278">
        <v>1.1028588278281599</v>
      </c>
      <c r="AM332" s="278">
        <v>1.24589125722618</v>
      </c>
      <c r="AN332" s="278">
        <v>0</v>
      </c>
      <c r="AO332" s="278">
        <v>0.13411810313987799</v>
      </c>
      <c r="AP332" s="278">
        <v>0.71377997016289696</v>
      </c>
      <c r="AQ332" s="278">
        <v>1.2543187413355099</v>
      </c>
      <c r="AR332" s="278">
        <v>0.89995499906000698</v>
      </c>
      <c r="AS332" s="278">
        <v>0.59458479331393799</v>
      </c>
      <c r="AT332" s="278">
        <v>0.24010570746516799</v>
      </c>
      <c r="AU332" s="278">
        <v>0.35941809321781498</v>
      </c>
      <c r="AV332" s="278">
        <v>3.2927640971476099E-3</v>
      </c>
      <c r="AW332" s="278">
        <v>11.969238195121999</v>
      </c>
      <c r="AX332" s="278">
        <v>-1.55050603031226E-4</v>
      </c>
      <c r="AY332" s="273"/>
      <c r="AZ332" s="273"/>
      <c r="BA332" s="273"/>
      <c r="BB332" s="273"/>
      <c r="BC332" s="273"/>
      <c r="BD332" s="273"/>
      <c r="BE332" s="273"/>
      <c r="BF332" s="273"/>
      <c r="BG332" s="273"/>
      <c r="BH332" s="273"/>
      <c r="BI332" s="273"/>
      <c r="BJ332" s="273"/>
      <c r="BK332" s="273"/>
      <c r="BL332" s="273"/>
      <c r="BM332" s="273"/>
      <c r="BN332" s="273"/>
      <c r="BO332" s="273"/>
      <c r="BP332" s="273"/>
      <c r="BQ332" s="273"/>
      <c r="BR332" s="273"/>
      <c r="BS332" s="273"/>
      <c r="BT332" s="273"/>
      <c r="BU332" s="273"/>
      <c r="BV332" s="273"/>
      <c r="BW332" s="273"/>
      <c r="BX332" s="273"/>
      <c r="BY332" s="273"/>
      <c r="BZ332" s="273"/>
    </row>
    <row r="333" spans="1:78">
      <c r="A333" s="290" t="s">
        <v>612</v>
      </c>
      <c r="B333" s="294">
        <v>5071.24</v>
      </c>
      <c r="C333" s="294">
        <v>4669.8999999999996</v>
      </c>
      <c r="D333" s="294">
        <v>1229.67</v>
      </c>
      <c r="E333" s="295">
        <v>220.37</v>
      </c>
      <c r="F333" s="294">
        <v>379.56</v>
      </c>
      <c r="G333" s="295">
        <v>65</v>
      </c>
      <c r="H333" s="288">
        <v>275.94</v>
      </c>
      <c r="I333" s="275">
        <v>995.43</v>
      </c>
      <c r="J333" s="282">
        <v>461.36</v>
      </c>
      <c r="K333" s="282">
        <v>546.25</v>
      </c>
      <c r="L333" s="282">
        <v>313.41000000000003</v>
      </c>
      <c r="M333" s="284">
        <v>4.6598355157931599E-2</v>
      </c>
      <c r="N333" s="284">
        <v>-1.3148440867940901E-2</v>
      </c>
      <c r="O333" s="284">
        <v>-6.2389384106870099E-3</v>
      </c>
      <c r="P333" s="284">
        <v>5.7046367287330001E-3</v>
      </c>
      <c r="Q333" s="284">
        <v>5.7977477979708002E-2</v>
      </c>
      <c r="R333" s="284">
        <v>3.618683245656E-2</v>
      </c>
      <c r="S333" s="284">
        <v>-1.0400229522306599E-2</v>
      </c>
      <c r="T333" s="284">
        <v>0</v>
      </c>
      <c r="U333" s="284">
        <v>3.6983857633903199E-3</v>
      </c>
      <c r="V333" s="284">
        <v>1.6184540972932902E-2</v>
      </c>
      <c r="W333" s="284">
        <v>2.91200000000003E-3</v>
      </c>
      <c r="X333" s="274" t="s">
        <v>210</v>
      </c>
      <c r="Y333" s="278">
        <v>3.1155927021902698</v>
      </c>
      <c r="Z333" s="278">
        <v>2.6416108696634302</v>
      </c>
      <c r="AA333" s="278">
        <v>1.1215176188829401</v>
      </c>
      <c r="AB333" s="278">
        <v>1.24001307701464</v>
      </c>
      <c r="AC333" s="278">
        <v>0</v>
      </c>
      <c r="AD333" s="278">
        <v>0.14004008688292799</v>
      </c>
      <c r="AE333" s="278">
        <v>0.71935121552683501</v>
      </c>
      <c r="AF333" s="278">
        <v>1.2567700104878099</v>
      </c>
      <c r="AG333" s="278">
        <v>0.90128363609269002</v>
      </c>
      <c r="AH333" s="278">
        <v>0.59367421447805302</v>
      </c>
      <c r="AI333" s="278">
        <v>0.23938476390244101</v>
      </c>
      <c r="AJ333" s="278">
        <v>3.2607741974543898</v>
      </c>
      <c r="AK333" s="278">
        <v>2.6068778053475601</v>
      </c>
      <c r="AL333" s="278">
        <v>1.11452053953222</v>
      </c>
      <c r="AM333" s="278">
        <v>1.24708690115789</v>
      </c>
      <c r="AN333" s="278">
        <v>0</v>
      </c>
      <c r="AO333" s="278">
        <v>0.14510769404416199</v>
      </c>
      <c r="AP333" s="278">
        <v>0.71186979777820503</v>
      </c>
      <c r="AQ333" s="278">
        <v>1.2567700104878099</v>
      </c>
      <c r="AR333" s="278">
        <v>0.90461693066119198</v>
      </c>
      <c r="AS333" s="278">
        <v>0.60328255912684703</v>
      </c>
      <c r="AT333" s="278">
        <v>0.24008185233492499</v>
      </c>
      <c r="AU333" s="278">
        <v>9.3808000526879001E-2</v>
      </c>
      <c r="AV333" s="278">
        <v>2.62836764034161E-3</v>
      </c>
      <c r="AW333" s="278">
        <v>12.0909882879252</v>
      </c>
      <c r="AX333" s="278">
        <v>1.01719166097622E-2</v>
      </c>
      <c r="AY333" s="273"/>
      <c r="AZ333" s="273"/>
      <c r="BA333" s="273"/>
      <c r="BB333" s="273"/>
      <c r="BC333" s="273"/>
      <c r="BD333" s="273"/>
      <c r="BE333" s="273"/>
      <c r="BF333" s="273"/>
      <c r="BG333" s="273"/>
      <c r="BH333" s="273"/>
      <c r="BI333" s="273"/>
      <c r="BJ333" s="273"/>
      <c r="BK333" s="273"/>
      <c r="BL333" s="273"/>
      <c r="BM333" s="273"/>
      <c r="BN333" s="273"/>
      <c r="BO333" s="273"/>
      <c r="BP333" s="273"/>
      <c r="BQ333" s="273"/>
      <c r="BR333" s="273"/>
      <c r="BS333" s="273"/>
      <c r="BT333" s="273"/>
      <c r="BU333" s="273"/>
      <c r="BV333" s="273"/>
      <c r="BW333" s="273"/>
      <c r="BX333" s="273"/>
      <c r="BY333" s="273"/>
      <c r="BZ333" s="273"/>
    </row>
    <row r="334" spans="1:78">
      <c r="A334" s="290" t="s">
        <v>613</v>
      </c>
      <c r="B334" s="294">
        <v>5175.04</v>
      </c>
      <c r="C334" s="294">
        <v>4878.26</v>
      </c>
      <c r="D334" s="294">
        <v>1248.54</v>
      </c>
      <c r="E334" s="295">
        <v>225.37</v>
      </c>
      <c r="F334" s="294">
        <v>380.42</v>
      </c>
      <c r="G334" s="295">
        <v>70.400000000000006</v>
      </c>
      <c r="H334" s="288">
        <v>277.16000000000003</v>
      </c>
      <c r="I334" s="275">
        <v>995.43</v>
      </c>
      <c r="J334" s="282">
        <v>464.26</v>
      </c>
      <c r="K334" s="282">
        <v>549.22</v>
      </c>
      <c r="L334" s="282">
        <v>314.35000000000002</v>
      </c>
      <c r="M334" s="284">
        <v>2.0468366711100298E-2</v>
      </c>
      <c r="N334" s="284">
        <v>4.4617657765690898E-2</v>
      </c>
      <c r="O334" s="284">
        <v>1.5345580521603199E-2</v>
      </c>
      <c r="P334" s="284">
        <v>2.26891137632164E-2</v>
      </c>
      <c r="Q334" s="284">
        <v>2.2657814311308798E-3</v>
      </c>
      <c r="R334" s="284">
        <v>8.3076923076923298E-2</v>
      </c>
      <c r="S334" s="284">
        <v>4.4212509965935202E-3</v>
      </c>
      <c r="T334" s="284">
        <v>0</v>
      </c>
      <c r="U334" s="284">
        <v>6.2857638286804001E-3</v>
      </c>
      <c r="V334" s="284">
        <v>5.4370709382152204E-3</v>
      </c>
      <c r="W334" s="284">
        <v>2.9992661370090699E-3</v>
      </c>
      <c r="X334" s="274" t="s">
        <v>210</v>
      </c>
      <c r="Y334" s="278">
        <v>3.1472842513469299</v>
      </c>
      <c r="Z334" s="278">
        <v>2.6684811151450898</v>
      </c>
      <c r="AA334" s="278">
        <v>1.1329256025785901</v>
      </c>
      <c r="AB334" s="278">
        <v>1.2526263866290499</v>
      </c>
      <c r="AC334" s="278">
        <v>0</v>
      </c>
      <c r="AD334" s="278">
        <v>0.14146456296872501</v>
      </c>
      <c r="AE334" s="278">
        <v>0.726668396104305</v>
      </c>
      <c r="AF334" s="278">
        <v>1.26955377023215</v>
      </c>
      <c r="AG334" s="278">
        <v>0.91045141808076802</v>
      </c>
      <c r="AH334" s="278">
        <v>0.59971301908108998</v>
      </c>
      <c r="AI334" s="278">
        <v>0.241819765758504</v>
      </c>
      <c r="AJ334" s="278">
        <v>3.2117040195475699</v>
      </c>
      <c r="AK334" s="278">
        <v>2.78754249229485</v>
      </c>
      <c r="AL334" s="278">
        <v>1.15031100363795</v>
      </c>
      <c r="AM334" s="278">
        <v>1.2810473692180799</v>
      </c>
      <c r="AN334" s="278">
        <v>0</v>
      </c>
      <c r="AO334" s="278">
        <v>0.15321700358458801</v>
      </c>
      <c r="AP334" s="278">
        <v>0.72988117947477404</v>
      </c>
      <c r="AQ334" s="278">
        <v>1.26955377023215</v>
      </c>
      <c r="AR334" s="278">
        <v>0.91617430067231098</v>
      </c>
      <c r="AS334" s="278">
        <v>0.602973701308405</v>
      </c>
      <c r="AT334" s="278">
        <v>0.242545047593203</v>
      </c>
      <c r="AU334" s="278">
        <v>0.24140523445730699</v>
      </c>
      <c r="AV334" s="278">
        <v>3.0217107437283102E-3</v>
      </c>
      <c r="AW334" s="278">
        <v>12.344949887563899</v>
      </c>
      <c r="AX334" s="278">
        <v>2.10042052470014E-2</v>
      </c>
      <c r="AY334" s="273"/>
      <c r="AZ334" s="273"/>
      <c r="BA334" s="273"/>
      <c r="BB334" s="273"/>
      <c r="BC334" s="273"/>
      <c r="BD334" s="273"/>
      <c r="BE334" s="273"/>
      <c r="BF334" s="273"/>
      <c r="BG334" s="273"/>
      <c r="BH334" s="273"/>
      <c r="BI334" s="273"/>
      <c r="BJ334" s="273"/>
      <c r="BK334" s="273"/>
      <c r="BL334" s="273"/>
      <c r="BM334" s="273"/>
      <c r="BN334" s="273"/>
      <c r="BO334" s="273"/>
      <c r="BP334" s="273"/>
      <c r="BQ334" s="273"/>
      <c r="BR334" s="273"/>
      <c r="BS334" s="273"/>
      <c r="BT334" s="273"/>
      <c r="BU334" s="273"/>
      <c r="BV334" s="273"/>
      <c r="BW334" s="273"/>
      <c r="BX334" s="273"/>
      <c r="BY334" s="273"/>
      <c r="BZ334" s="273"/>
    </row>
    <row r="335" spans="1:78">
      <c r="A335" s="290" t="s">
        <v>614</v>
      </c>
      <c r="B335" s="294">
        <v>5278.52</v>
      </c>
      <c r="C335" s="294">
        <v>4983.3599999999997</v>
      </c>
      <c r="D335" s="294">
        <v>1315.91</v>
      </c>
      <c r="E335" s="295">
        <v>223.66</v>
      </c>
      <c r="F335" s="294">
        <v>383.52</v>
      </c>
      <c r="G335" s="295">
        <v>68.97</v>
      </c>
      <c r="H335" s="288">
        <v>271.02999999999997</v>
      </c>
      <c r="I335" s="275">
        <v>1027.0899999999999</v>
      </c>
      <c r="J335" s="282">
        <v>468.78</v>
      </c>
      <c r="K335" s="282">
        <v>552.92999999999995</v>
      </c>
      <c r="L335" s="282">
        <v>315.33</v>
      </c>
      <c r="M335" s="284">
        <v>1.99959807073955E-2</v>
      </c>
      <c r="N335" s="284">
        <v>2.1544567120243701E-2</v>
      </c>
      <c r="O335" s="284">
        <v>5.3959024140195898E-2</v>
      </c>
      <c r="P335" s="284">
        <v>-7.5875227403825497E-3</v>
      </c>
      <c r="Q335" s="284">
        <v>8.1488880710791599E-3</v>
      </c>
      <c r="R335" s="284">
        <v>-2.0312500000000101E-2</v>
      </c>
      <c r="S335" s="284">
        <v>-2.2117188627507799E-2</v>
      </c>
      <c r="T335" s="284">
        <v>3.1805350451563602E-2</v>
      </c>
      <c r="U335" s="284">
        <v>9.7359238357816996E-3</v>
      </c>
      <c r="V335" s="284">
        <v>6.7550344124394099E-3</v>
      </c>
      <c r="W335" s="284">
        <v>3.1175441386988001E-3</v>
      </c>
      <c r="X335" s="274" t="s">
        <v>210</v>
      </c>
      <c r="Y335" s="278">
        <v>3.2133904557328798</v>
      </c>
      <c r="Z335" s="278">
        <v>2.7245304401853501</v>
      </c>
      <c r="AA335" s="278">
        <v>1.15672180446474</v>
      </c>
      <c r="AB335" s="278">
        <v>1.2789368083516199</v>
      </c>
      <c r="AC335" s="278">
        <v>0</v>
      </c>
      <c r="AD335" s="278">
        <v>0.14443591368449701</v>
      </c>
      <c r="AE335" s="278">
        <v>0.74193148824258903</v>
      </c>
      <c r="AF335" s="278">
        <v>1.29621973819421</v>
      </c>
      <c r="AG335" s="278">
        <v>0.92957472653355999</v>
      </c>
      <c r="AH335" s="278">
        <v>0.61230951442316806</v>
      </c>
      <c r="AI335" s="278">
        <v>0.24689899775127799</v>
      </c>
      <c r="AJ335" s="278">
        <v>3.2776453492910398</v>
      </c>
      <c r="AK335" s="278">
        <v>2.7832292691250702</v>
      </c>
      <c r="AL335" s="278">
        <v>1.2191373842353399</v>
      </c>
      <c r="AM335" s="278">
        <v>1.26923284623474</v>
      </c>
      <c r="AN335" s="278">
        <v>0</v>
      </c>
      <c r="AO335" s="278">
        <v>0.141502059187781</v>
      </c>
      <c r="AP335" s="278">
        <v>0.72552204956844002</v>
      </c>
      <c r="AQ335" s="278">
        <v>1.3374464612297099</v>
      </c>
      <c r="AR335" s="278">
        <v>0.93862499527075804</v>
      </c>
      <c r="AS335" s="278">
        <v>0.61644568626416096</v>
      </c>
      <c r="AT335" s="278">
        <v>0.24766871627456799</v>
      </c>
      <c r="AU335" s="278">
        <v>0.14780740575211199</v>
      </c>
      <c r="AV335" s="278">
        <v>2.8385084918930601E-3</v>
      </c>
      <c r="AW335" s="278">
        <v>12.556454816681599</v>
      </c>
      <c r="AX335" s="278">
        <v>1.71329111129719E-2</v>
      </c>
      <c r="AY335" s="273"/>
      <c r="AZ335" s="273"/>
      <c r="BA335" s="273"/>
      <c r="BB335" s="273"/>
      <c r="BC335" s="273"/>
      <c r="BD335" s="273"/>
      <c r="BE335" s="273"/>
      <c r="BF335" s="273"/>
      <c r="BG335" s="273"/>
      <c r="BH335" s="273"/>
      <c r="BI335" s="273"/>
      <c r="BJ335" s="273"/>
      <c r="BK335" s="273"/>
      <c r="BL335" s="273"/>
      <c r="BM335" s="273"/>
      <c r="BN335" s="273"/>
      <c r="BO335" s="273"/>
      <c r="BP335" s="273"/>
      <c r="BQ335" s="273"/>
      <c r="BR335" s="273"/>
      <c r="BS335" s="273"/>
      <c r="BT335" s="273"/>
      <c r="BU335" s="273"/>
      <c r="BV335" s="273"/>
      <c r="BW335" s="273"/>
      <c r="BX335" s="273"/>
      <c r="BY335" s="273"/>
      <c r="BZ335" s="273"/>
    </row>
    <row r="336" spans="1:78">
      <c r="A336" s="290" t="s">
        <v>615</v>
      </c>
      <c r="B336" s="294">
        <v>5433.63</v>
      </c>
      <c r="C336" s="294">
        <v>4965.1899999999996</v>
      </c>
      <c r="D336" s="294">
        <v>1311.79</v>
      </c>
      <c r="E336" s="295">
        <v>226.46</v>
      </c>
      <c r="F336" s="294">
        <v>404.93</v>
      </c>
      <c r="G336" s="295">
        <v>66.349999999999994</v>
      </c>
      <c r="H336" s="288">
        <v>264.04000000000002</v>
      </c>
      <c r="I336" s="275">
        <v>1027.0899999999999</v>
      </c>
      <c r="J336" s="282">
        <v>468.86</v>
      </c>
      <c r="K336" s="282">
        <v>556.11</v>
      </c>
      <c r="L336" s="282">
        <v>316.27</v>
      </c>
      <c r="M336" s="284">
        <v>2.9385130680569499E-2</v>
      </c>
      <c r="N336" s="284">
        <v>-3.64613433506711E-3</v>
      </c>
      <c r="O336" s="284">
        <v>-3.1309132083502402E-3</v>
      </c>
      <c r="P336" s="284">
        <v>1.25190020566932E-2</v>
      </c>
      <c r="Q336" s="284">
        <v>5.5824989570296198E-2</v>
      </c>
      <c r="R336" s="284">
        <v>-3.7987530810497397E-2</v>
      </c>
      <c r="S336" s="284">
        <v>-2.5790502896358199E-2</v>
      </c>
      <c r="T336" s="284">
        <v>0</v>
      </c>
      <c r="U336" s="284">
        <v>1.70655744698989E-4</v>
      </c>
      <c r="V336" s="284">
        <v>5.7511800770442302E-3</v>
      </c>
      <c r="W336" s="284">
        <v>2.98100402752666E-3</v>
      </c>
      <c r="X336" s="274" t="s">
        <v>210</v>
      </c>
      <c r="Y336" s="278">
        <v>3.2684451887822199</v>
      </c>
      <c r="Z336" s="278">
        <v>2.7712095780416299</v>
      </c>
      <c r="AA336" s="278">
        <v>1.17653981632307</v>
      </c>
      <c r="AB336" s="278">
        <v>1.3008487190082101</v>
      </c>
      <c r="AC336" s="278">
        <v>0</v>
      </c>
      <c r="AD336" s="278">
        <v>0.14691052135517499</v>
      </c>
      <c r="AE336" s="278">
        <v>0.75464293448256403</v>
      </c>
      <c r="AF336" s="278">
        <v>1.31842775575157</v>
      </c>
      <c r="AG336" s="278">
        <v>0.94550104769612497</v>
      </c>
      <c r="AH336" s="278">
        <v>0.62280015890740703</v>
      </c>
      <c r="AI336" s="278">
        <v>0.25112909633363201</v>
      </c>
      <c r="AJ336" s="278">
        <v>3.3644888777768598</v>
      </c>
      <c r="AK336" s="278">
        <v>2.7611053756494601</v>
      </c>
      <c r="AL336" s="278">
        <v>1.1728561722719899</v>
      </c>
      <c r="AM336" s="278">
        <v>1.3171340467969199</v>
      </c>
      <c r="AN336" s="278">
        <v>0</v>
      </c>
      <c r="AO336" s="278">
        <v>0.14132975339880899</v>
      </c>
      <c r="AP336" s="278">
        <v>0.73518031369507497</v>
      </c>
      <c r="AQ336" s="278">
        <v>1.31842775575157</v>
      </c>
      <c r="AR336" s="278">
        <v>0.94566240288153303</v>
      </c>
      <c r="AS336" s="278">
        <v>0.62638199477329504</v>
      </c>
      <c r="AT336" s="278">
        <v>0.25187771318123198</v>
      </c>
      <c r="AU336" s="278">
        <v>0.16567224996534199</v>
      </c>
      <c r="AV336" s="278">
        <v>2.9254715882496801E-3</v>
      </c>
      <c r="AW336" s="278">
        <v>12.634444406176801</v>
      </c>
      <c r="AX336" s="278">
        <v>6.2111153692479002E-3</v>
      </c>
      <c r="AY336" s="273"/>
      <c r="AZ336" s="273"/>
      <c r="BA336" s="273"/>
      <c r="BB336" s="273"/>
      <c r="BC336" s="273"/>
      <c r="BD336" s="273"/>
      <c r="BE336" s="273"/>
      <c r="BF336" s="273"/>
      <c r="BG336" s="273"/>
      <c r="BH336" s="273"/>
      <c r="BI336" s="273"/>
      <c r="BJ336" s="273"/>
      <c r="BK336" s="273"/>
      <c r="BL336" s="273"/>
      <c r="BM336" s="273"/>
      <c r="BN336" s="273"/>
      <c r="BO336" s="273"/>
      <c r="BP336" s="273"/>
      <c r="BQ336" s="273"/>
      <c r="BR336" s="273"/>
      <c r="BS336" s="273"/>
      <c r="BT336" s="273"/>
      <c r="BU336" s="273"/>
      <c r="BV336" s="273"/>
      <c r="BW336" s="273"/>
      <c r="BX336" s="273"/>
      <c r="BY336" s="273"/>
      <c r="BZ336" s="273"/>
    </row>
    <row r="337" spans="1:78">
      <c r="A337" s="290" t="s">
        <v>616</v>
      </c>
      <c r="B337" s="294">
        <v>5462.39</v>
      </c>
      <c r="C337" s="294">
        <v>5001.0600000000004</v>
      </c>
      <c r="D337" s="294">
        <v>1320.52</v>
      </c>
      <c r="E337" s="295">
        <v>225.4</v>
      </c>
      <c r="F337" s="294">
        <v>399.87</v>
      </c>
      <c r="G337" s="295">
        <v>66.930000000000007</v>
      </c>
      <c r="H337" s="288">
        <v>269.79000000000002</v>
      </c>
      <c r="I337" s="275">
        <v>1027.0899999999999</v>
      </c>
      <c r="J337" s="282">
        <v>468.9</v>
      </c>
      <c r="K337" s="282">
        <v>560.23</v>
      </c>
      <c r="L337" s="282">
        <v>317.07</v>
      </c>
      <c r="M337" s="284">
        <v>5.2929625314936902E-3</v>
      </c>
      <c r="N337" s="284">
        <v>7.2242955455885704E-3</v>
      </c>
      <c r="O337" s="284">
        <v>6.6550286250086597E-3</v>
      </c>
      <c r="P337" s="284">
        <v>-4.6807383202331901E-3</v>
      </c>
      <c r="Q337" s="284">
        <v>-1.2495986960709299E-2</v>
      </c>
      <c r="R337" s="284">
        <v>8.7415222305955408E-3</v>
      </c>
      <c r="S337" s="284">
        <v>2.17770034843205E-2</v>
      </c>
      <c r="T337" s="284">
        <v>0</v>
      </c>
      <c r="U337" s="284">
        <v>8.5313313142432206E-5</v>
      </c>
      <c r="V337" s="284">
        <v>7.40860621100148E-3</v>
      </c>
      <c r="W337" s="284">
        <v>2.52948430138811E-3</v>
      </c>
      <c r="X337" s="274" t="s">
        <v>210</v>
      </c>
      <c r="Y337" s="278">
        <v>3.2887458789278101</v>
      </c>
      <c r="Z337" s="278">
        <v>2.7884218804432099</v>
      </c>
      <c r="AA337" s="278">
        <v>1.18384744085876</v>
      </c>
      <c r="AB337" s="278">
        <v>1.30892844047991</v>
      </c>
      <c r="AC337" s="278">
        <v>0</v>
      </c>
      <c r="AD337" s="278">
        <v>0.14782299955226799</v>
      </c>
      <c r="AE337" s="278">
        <v>0.75933010881122298</v>
      </c>
      <c r="AF337" s="278">
        <v>1.32661666264856</v>
      </c>
      <c r="AG337" s="278">
        <v>0.95137366378511001</v>
      </c>
      <c r="AH337" s="278">
        <v>0.626668442546367</v>
      </c>
      <c r="AI337" s="278">
        <v>0.25268888812353502</v>
      </c>
      <c r="AJ337" s="278">
        <v>3.3061530876405798</v>
      </c>
      <c r="AK337" s="278">
        <v>2.80856626421332</v>
      </c>
      <c r="AL337" s="278">
        <v>1.1917259794653201</v>
      </c>
      <c r="AM337" s="278">
        <v>1.30280168897011</v>
      </c>
      <c r="AN337" s="278">
        <v>0</v>
      </c>
      <c r="AO337" s="278">
        <v>0.14911519758904701</v>
      </c>
      <c r="AP337" s="278">
        <v>0.77586604323655495</v>
      </c>
      <c r="AQ337" s="278">
        <v>1.32661666264856</v>
      </c>
      <c r="AR337" s="278">
        <v>0.951454828624404</v>
      </c>
      <c r="AS337" s="278">
        <v>0.63131118226205496</v>
      </c>
      <c r="AT337" s="278">
        <v>0.25332806069917901</v>
      </c>
      <c r="AU337" s="278">
        <v>0.167897210332136</v>
      </c>
      <c r="AV337" s="278">
        <v>2.9466319070656898E-3</v>
      </c>
      <c r="AW337" s="278">
        <v>12.6969389953491</v>
      </c>
      <c r="AX337" s="278">
        <v>4.9463662321249701E-3</v>
      </c>
      <c r="AY337" s="273"/>
      <c r="AZ337" s="273"/>
      <c r="BA337" s="273"/>
      <c r="BB337" s="273"/>
      <c r="BC337" s="273"/>
      <c r="BD337" s="273"/>
      <c r="BE337" s="273"/>
      <c r="BF337" s="273"/>
      <c r="BG337" s="273"/>
      <c r="BH337" s="273"/>
      <c r="BI337" s="273"/>
      <c r="BJ337" s="273"/>
      <c r="BK337" s="273"/>
      <c r="BL337" s="273"/>
      <c r="BM337" s="273"/>
      <c r="BN337" s="273"/>
      <c r="BO337" s="273"/>
      <c r="BP337" s="273"/>
      <c r="BQ337" s="273"/>
      <c r="BR337" s="273"/>
      <c r="BS337" s="273"/>
      <c r="BT337" s="273"/>
      <c r="BU337" s="273"/>
      <c r="BV337" s="273"/>
      <c r="BW337" s="273"/>
      <c r="BX337" s="273"/>
      <c r="BY337" s="273"/>
      <c r="BZ337" s="273"/>
    </row>
    <row r="338" spans="1:78">
      <c r="A338" s="290" t="s">
        <v>617</v>
      </c>
      <c r="B338" s="294">
        <v>5651.4</v>
      </c>
      <c r="C338" s="294">
        <v>5122.6000000000004</v>
      </c>
      <c r="D338" s="294">
        <v>1391.98</v>
      </c>
      <c r="E338" s="295">
        <v>233.22</v>
      </c>
      <c r="F338" s="294">
        <v>412.3</v>
      </c>
      <c r="G338" s="295">
        <v>66.819999999999993</v>
      </c>
      <c r="H338" s="288">
        <v>267.56</v>
      </c>
      <c r="I338" s="275">
        <v>1039.93</v>
      </c>
      <c r="J338" s="282">
        <v>469.75</v>
      </c>
      <c r="K338" s="282">
        <v>562.16</v>
      </c>
      <c r="L338" s="282">
        <v>317.98</v>
      </c>
      <c r="M338" s="284">
        <v>3.4602069789963601E-2</v>
      </c>
      <c r="N338" s="284">
        <v>2.43028477962672E-2</v>
      </c>
      <c r="O338" s="284">
        <v>5.41150455881017E-2</v>
      </c>
      <c r="P338" s="284">
        <v>3.4693877551020401E-2</v>
      </c>
      <c r="Q338" s="284">
        <v>3.1085102658364099E-2</v>
      </c>
      <c r="R338" s="284">
        <v>-1.6435081428359799E-3</v>
      </c>
      <c r="S338" s="284">
        <v>-8.2656881278031502E-3</v>
      </c>
      <c r="T338" s="284">
        <v>1.25013387337041E-2</v>
      </c>
      <c r="U338" s="284">
        <v>1.8127532522926901E-3</v>
      </c>
      <c r="V338" s="284">
        <v>3.44501365510586E-3</v>
      </c>
      <c r="W338" s="284">
        <v>2.8700287002871899E-3</v>
      </c>
      <c r="X338" s="274" t="s">
        <v>210</v>
      </c>
      <c r="Y338" s="278">
        <v>3.3050132204893798</v>
      </c>
      <c r="Z338" s="278">
        <v>2.8022144362735499</v>
      </c>
      <c r="AA338" s="278">
        <v>1.18970318386421</v>
      </c>
      <c r="AB338" s="278">
        <v>1.3154028799181701</v>
      </c>
      <c r="AC338" s="278">
        <v>0</v>
      </c>
      <c r="AD338" s="278">
        <v>0.148554186245585</v>
      </c>
      <c r="AE338" s="278">
        <v>0.763086033620483</v>
      </c>
      <c r="AF338" s="278">
        <v>1.3331785945116601</v>
      </c>
      <c r="AG338" s="278">
        <v>0.95607950634979</v>
      </c>
      <c r="AH338" s="278">
        <v>0.62976817416931696</v>
      </c>
      <c r="AI338" s="278">
        <v>0.25393877990698299</v>
      </c>
      <c r="AJ338" s="278">
        <v>3.4193735186015002</v>
      </c>
      <c r="AK338" s="278">
        <v>2.87031622721081</v>
      </c>
      <c r="AL338" s="278">
        <v>1.2540840258953301</v>
      </c>
      <c r="AM338" s="278">
        <v>1.36103930636431</v>
      </c>
      <c r="AN338" s="278">
        <v>0</v>
      </c>
      <c r="AO338" s="278">
        <v>0.14831003623083799</v>
      </c>
      <c r="AP338" s="278">
        <v>0.75677860245189399</v>
      </c>
      <c r="AQ338" s="278">
        <v>1.3498451117141701</v>
      </c>
      <c r="AR338" s="278">
        <v>0.95781264258437504</v>
      </c>
      <c r="AS338" s="278">
        <v>0.63193773412888099</v>
      </c>
      <c r="AT338" s="278">
        <v>0.25466759149343199</v>
      </c>
      <c r="AU338" s="278">
        <v>4.8797039488688403E-2</v>
      </c>
      <c r="AV338" s="278">
        <v>2.6613803977915502E-3</v>
      </c>
      <c r="AW338" s="278">
        <v>13.0041647966756</v>
      </c>
      <c r="AX338" s="278">
        <v>2.41968399973378E-2</v>
      </c>
      <c r="AY338" s="273"/>
      <c r="AZ338" s="273"/>
      <c r="BA338" s="273"/>
      <c r="BB338" s="273"/>
      <c r="BC338" s="273"/>
      <c r="BD338" s="273"/>
      <c r="BE338" s="273"/>
      <c r="BF338" s="273"/>
      <c r="BG338" s="273"/>
      <c r="BH338" s="273"/>
      <c r="BI338" s="273"/>
      <c r="BJ338" s="273"/>
      <c r="BK338" s="273"/>
      <c r="BL338" s="273"/>
      <c r="BM338" s="273"/>
      <c r="BN338" s="273"/>
      <c r="BO338" s="273"/>
      <c r="BP338" s="273"/>
      <c r="BQ338" s="273"/>
      <c r="BR338" s="273"/>
      <c r="BS338" s="273"/>
      <c r="BT338" s="273"/>
      <c r="BU338" s="273"/>
      <c r="BV338" s="273"/>
      <c r="BW338" s="273"/>
      <c r="BX338" s="273"/>
      <c r="BY338" s="273"/>
      <c r="BZ338" s="273"/>
    </row>
    <row r="339" spans="1:78">
      <c r="A339" s="290" t="s">
        <v>618</v>
      </c>
      <c r="B339" s="294">
        <v>5934.97</v>
      </c>
      <c r="C339" s="294">
        <v>5360.09</v>
      </c>
      <c r="D339" s="294">
        <v>1404.83</v>
      </c>
      <c r="E339" s="295">
        <v>239.71</v>
      </c>
      <c r="F339" s="294">
        <v>432.5</v>
      </c>
      <c r="G339" s="295">
        <v>69.400000000000006</v>
      </c>
      <c r="H339" s="288">
        <v>273.83999999999997</v>
      </c>
      <c r="I339" s="275">
        <v>1039.93</v>
      </c>
      <c r="J339" s="282">
        <v>468.69</v>
      </c>
      <c r="K339" s="282">
        <v>560.42999999999995</v>
      </c>
      <c r="L339" s="282">
        <v>318.83999999999997</v>
      </c>
      <c r="M339" s="284">
        <v>5.0176947305092597E-2</v>
      </c>
      <c r="N339" s="284">
        <v>4.63612228165384E-2</v>
      </c>
      <c r="O339" s="284">
        <v>9.2314544749205803E-3</v>
      </c>
      <c r="P339" s="284">
        <v>2.7827802075293801E-2</v>
      </c>
      <c r="Q339" s="284">
        <v>4.8993451370361402E-2</v>
      </c>
      <c r="R339" s="284">
        <v>3.8611194253217698E-2</v>
      </c>
      <c r="S339" s="284">
        <v>2.3471370907459901E-2</v>
      </c>
      <c r="T339" s="284">
        <v>0</v>
      </c>
      <c r="U339" s="284">
        <v>-2.2565194252262E-3</v>
      </c>
      <c r="V339" s="284">
        <v>-3.07741568236808E-3</v>
      </c>
      <c r="W339" s="284">
        <v>2.70457261462975E-3</v>
      </c>
      <c r="X339" s="274" t="s">
        <v>210</v>
      </c>
      <c r="Y339" s="278">
        <v>3.3849840965746498</v>
      </c>
      <c r="Z339" s="278">
        <v>2.8700191706262901</v>
      </c>
      <c r="AA339" s="278">
        <v>1.2184902414484999</v>
      </c>
      <c r="AB339" s="278">
        <v>1.3472314729355901</v>
      </c>
      <c r="AC339" s="278">
        <v>0</v>
      </c>
      <c r="AD339" s="278">
        <v>0.152148728121104</v>
      </c>
      <c r="AE339" s="278">
        <v>0.781550304280201</v>
      </c>
      <c r="AF339" s="278">
        <v>1.36543730365093</v>
      </c>
      <c r="AG339" s="278">
        <v>0.97921360918966904</v>
      </c>
      <c r="AH339" s="278">
        <v>0.64500657391510696</v>
      </c>
      <c r="AI339" s="278">
        <v>0.26008329593351098</v>
      </c>
      <c r="AJ339" s="278">
        <v>3.5548322652170499</v>
      </c>
      <c r="AK339" s="278">
        <v>3.0030767688834401</v>
      </c>
      <c r="AL339" s="278">
        <v>1.22973867864057</v>
      </c>
      <c r="AM339" s="278">
        <v>1.38472196371405</v>
      </c>
      <c r="AN339" s="278">
        <v>0</v>
      </c>
      <c r="AO339" s="278">
        <v>0.158023372217968</v>
      </c>
      <c r="AP339" s="278">
        <v>0.79989436135479897</v>
      </c>
      <c r="AQ339" s="278">
        <v>1.36543730365093</v>
      </c>
      <c r="AR339" s="278">
        <v>0.97700399465908705</v>
      </c>
      <c r="AS339" s="278">
        <v>0.64302162056931</v>
      </c>
      <c r="AT339" s="278">
        <v>0.26078671009321502</v>
      </c>
      <c r="AU339" s="278">
        <v>0.16817619297386799</v>
      </c>
      <c r="AV339" s="278">
        <v>3.0212734417697801E-3</v>
      </c>
      <c r="AW339" s="278">
        <v>13.3765370390004</v>
      </c>
      <c r="AX339" s="278">
        <v>2.8634844924454901E-2</v>
      </c>
      <c r="AY339" s="273"/>
      <c r="AZ339" s="273"/>
      <c r="BA339" s="273"/>
      <c r="BB339" s="273"/>
      <c r="BC339" s="273"/>
      <c r="BD339" s="273"/>
      <c r="BE339" s="273"/>
      <c r="BF339" s="273"/>
      <c r="BG339" s="273"/>
      <c r="BH339" s="273"/>
      <c r="BI339" s="273"/>
      <c r="BJ339" s="273"/>
      <c r="BK339" s="273"/>
      <c r="BL339" s="273"/>
      <c r="BM339" s="273"/>
      <c r="BN339" s="273"/>
      <c r="BO339" s="273"/>
      <c r="BP339" s="273"/>
      <c r="BQ339" s="273"/>
      <c r="BR339" s="273"/>
      <c r="BS339" s="273"/>
      <c r="BT339" s="273"/>
      <c r="BU339" s="273"/>
      <c r="BV339" s="273"/>
      <c r="BW339" s="273"/>
      <c r="BX339" s="273"/>
      <c r="BY339" s="273"/>
      <c r="BZ339" s="273"/>
    </row>
    <row r="340" spans="1:78">
      <c r="A340" s="290" t="s">
        <v>619</v>
      </c>
      <c r="B340" s="294">
        <v>6284.59</v>
      </c>
      <c r="C340" s="294">
        <v>5472.88</v>
      </c>
      <c r="D340" s="294">
        <v>1413.53</v>
      </c>
      <c r="E340" s="295">
        <v>247.05</v>
      </c>
      <c r="F340" s="294">
        <v>447.73</v>
      </c>
      <c r="G340" s="295">
        <v>67.61</v>
      </c>
      <c r="H340" s="288">
        <v>279.37</v>
      </c>
      <c r="I340" s="275">
        <v>1039.93</v>
      </c>
      <c r="J340" s="282">
        <v>471.47</v>
      </c>
      <c r="K340" s="282">
        <v>565.08000000000004</v>
      </c>
      <c r="L340" s="282">
        <v>319.55</v>
      </c>
      <c r="M340" s="284">
        <v>5.89084696300066E-2</v>
      </c>
      <c r="N340" s="284">
        <v>2.1042557121242301E-2</v>
      </c>
      <c r="O340" s="284">
        <v>6.1929201398034399E-3</v>
      </c>
      <c r="P340" s="284">
        <v>3.0620332902256998E-2</v>
      </c>
      <c r="Q340" s="284">
        <v>3.5213872832369902E-2</v>
      </c>
      <c r="R340" s="284">
        <v>-2.5792507204611001E-2</v>
      </c>
      <c r="S340" s="284">
        <v>2.01942740286301E-2</v>
      </c>
      <c r="T340" s="284">
        <v>0</v>
      </c>
      <c r="U340" s="284">
        <v>5.9314258891804998E-3</v>
      </c>
      <c r="V340" s="284">
        <v>8.2972003640062707E-3</v>
      </c>
      <c r="W340" s="284">
        <v>2.2268222305859E-3</v>
      </c>
      <c r="X340" s="274" t="s">
        <v>210</v>
      </c>
      <c r="Y340" s="278">
        <v>3.4819125912518101</v>
      </c>
      <c r="Z340" s="278">
        <v>2.9522017245073902</v>
      </c>
      <c r="AA340" s="278">
        <v>1.2533815205543399</v>
      </c>
      <c r="AB340" s="278">
        <v>1.38580923724044</v>
      </c>
      <c r="AC340" s="278">
        <v>0</v>
      </c>
      <c r="AD340" s="278">
        <v>0.15650548335630499</v>
      </c>
      <c r="AE340" s="278">
        <v>0.80392987604392496</v>
      </c>
      <c r="AF340" s="278">
        <v>1.40453638909504</v>
      </c>
      <c r="AG340" s="278">
        <v>1.0072532390367299</v>
      </c>
      <c r="AH340" s="278">
        <v>0.66347623713442005</v>
      </c>
      <c r="AI340" s="278">
        <v>0.26753074078000799</v>
      </c>
      <c r="AJ340" s="278">
        <v>3.6870267333879001</v>
      </c>
      <c r="AK340" s="278">
        <v>3.0143235979287701</v>
      </c>
      <c r="AL340" s="278">
        <v>1.2611436122158399</v>
      </c>
      <c r="AM340" s="278">
        <v>1.42824317742377</v>
      </c>
      <c r="AN340" s="278">
        <v>0</v>
      </c>
      <c r="AO340" s="278">
        <v>0.15246881454927599</v>
      </c>
      <c r="AP340" s="278">
        <v>0.82016465626055801</v>
      </c>
      <c r="AQ340" s="278">
        <v>1.40453638909504</v>
      </c>
      <c r="AR340" s="278">
        <v>1.01322768697571</v>
      </c>
      <c r="AS340" s="278">
        <v>0.66898123241068197</v>
      </c>
      <c r="AT340" s="278">
        <v>0.26812648418094198</v>
      </c>
      <c r="AU340" s="278">
        <v>0.25062521440590302</v>
      </c>
      <c r="AV340" s="278">
        <v>3.3018704438148401E-3</v>
      </c>
      <c r="AW340" s="278">
        <v>13.7182423844285</v>
      </c>
      <c r="AX340" s="278">
        <v>2.55451275940708E-2</v>
      </c>
      <c r="AY340" s="273"/>
      <c r="AZ340" s="273"/>
      <c r="BA340" s="273"/>
      <c r="BB340" s="273"/>
      <c r="BC340" s="273"/>
      <c r="BD340" s="273"/>
      <c r="BE340" s="273"/>
      <c r="BF340" s="273"/>
      <c r="BG340" s="273"/>
      <c r="BH340" s="273"/>
      <c r="BI340" s="273"/>
      <c r="BJ340" s="273"/>
      <c r="BK340" s="273"/>
      <c r="BL340" s="273"/>
      <c r="BM340" s="273"/>
      <c r="BN340" s="273"/>
      <c r="BO340" s="273"/>
      <c r="BP340" s="273"/>
      <c r="BQ340" s="273"/>
      <c r="BR340" s="273"/>
      <c r="BS340" s="273"/>
      <c r="BT340" s="273"/>
      <c r="BU340" s="273"/>
      <c r="BV340" s="273"/>
      <c r="BW340" s="273"/>
      <c r="BX340" s="273"/>
      <c r="BY340" s="273"/>
      <c r="BZ340" s="273"/>
    </row>
    <row r="341" spans="1:78">
      <c r="A341" s="290" t="s">
        <v>620</v>
      </c>
      <c r="B341" s="294">
        <v>6139.64</v>
      </c>
      <c r="C341" s="294">
        <v>5502.85</v>
      </c>
      <c r="D341" s="294">
        <v>1364.44</v>
      </c>
      <c r="E341" s="295">
        <v>250.58</v>
      </c>
      <c r="F341" s="294">
        <v>436.47</v>
      </c>
      <c r="G341" s="295">
        <v>66.900000000000006</v>
      </c>
      <c r="H341" s="288">
        <v>279.45999999999998</v>
      </c>
      <c r="I341" s="275">
        <v>1066.45</v>
      </c>
      <c r="J341" s="282">
        <v>470.52</v>
      </c>
      <c r="K341" s="282">
        <v>569.29999999999995</v>
      </c>
      <c r="L341" s="282">
        <v>320.33999999999997</v>
      </c>
      <c r="M341" s="284">
        <v>-2.3064352646712E-2</v>
      </c>
      <c r="N341" s="284">
        <v>5.4760930259754002E-3</v>
      </c>
      <c r="O341" s="284">
        <v>-3.4728658040508502E-2</v>
      </c>
      <c r="P341" s="284">
        <v>1.42886055454361E-2</v>
      </c>
      <c r="Q341" s="284">
        <v>-2.51490853862819E-2</v>
      </c>
      <c r="R341" s="284">
        <v>-1.0501405117586E-2</v>
      </c>
      <c r="S341" s="284">
        <v>3.22153416615789E-4</v>
      </c>
      <c r="T341" s="284">
        <v>2.5501716461684899E-2</v>
      </c>
      <c r="U341" s="284">
        <v>-2.01497444164012E-3</v>
      </c>
      <c r="V341" s="284">
        <v>7.46796913711312E-3</v>
      </c>
      <c r="W341" s="284">
        <v>2.4722265686118999E-3</v>
      </c>
      <c r="X341" s="274" t="s">
        <v>210</v>
      </c>
      <c r="Y341" s="278">
        <v>3.5708584926667402</v>
      </c>
      <c r="Z341" s="278">
        <v>3.0276160942433701</v>
      </c>
      <c r="AA341" s="278">
        <v>1.2853993114209501</v>
      </c>
      <c r="AB341" s="278">
        <v>1.42120991102679</v>
      </c>
      <c r="AC341" s="278">
        <v>0</v>
      </c>
      <c r="AD341" s="278">
        <v>0.16050343589781299</v>
      </c>
      <c r="AE341" s="278">
        <v>0.82446636730415201</v>
      </c>
      <c r="AF341" s="278">
        <v>1.44041545036499</v>
      </c>
      <c r="AG341" s="278">
        <v>1.03298365154747</v>
      </c>
      <c r="AH341" s="278">
        <v>0.680424822267653</v>
      </c>
      <c r="AI341" s="278">
        <v>0.27436484768857</v>
      </c>
      <c r="AJ341" s="278">
        <v>3.4884989531403598</v>
      </c>
      <c r="AK341" s="278">
        <v>3.0441956016223801</v>
      </c>
      <c r="AL341" s="278">
        <v>1.24075911828911</v>
      </c>
      <c r="AM341" s="278">
        <v>1.44151701884272</v>
      </c>
      <c r="AN341" s="278">
        <v>0</v>
      </c>
      <c r="AO341" s="278">
        <v>0.158817924294686</v>
      </c>
      <c r="AP341" s="278">
        <v>0.82473197196126402</v>
      </c>
      <c r="AQ341" s="278">
        <v>1.47714851676723</v>
      </c>
      <c r="AR341" s="278">
        <v>1.03090221589097</v>
      </c>
      <c r="AS341" s="278">
        <v>0.68550621384047405</v>
      </c>
      <c r="AT341" s="278">
        <v>0.27504313975451899</v>
      </c>
      <c r="AU341" s="278">
        <v>0.246403014236284</v>
      </c>
      <c r="AV341" s="278">
        <v>3.35965601247641E-3</v>
      </c>
      <c r="AW341" s="278">
        <v>13.6671206744037</v>
      </c>
      <c r="AX341" s="278">
        <v>-3.7265495529375E-3</v>
      </c>
      <c r="AY341" s="273"/>
      <c r="AZ341" s="273"/>
      <c r="BA341" s="273"/>
      <c r="BB341" s="273"/>
      <c r="BC341" s="273"/>
      <c r="BD341" s="273"/>
      <c r="BE341" s="273"/>
      <c r="BF341" s="273"/>
      <c r="BG341" s="273"/>
      <c r="BH341" s="273"/>
      <c r="BI341" s="273"/>
      <c r="BJ341" s="273"/>
      <c r="BK341" s="273"/>
      <c r="BL341" s="273"/>
      <c r="BM341" s="273"/>
      <c r="BN341" s="273"/>
      <c r="BO341" s="273"/>
      <c r="BP341" s="273"/>
      <c r="BQ341" s="273"/>
      <c r="BR341" s="273"/>
      <c r="BS341" s="273"/>
      <c r="BT341" s="273"/>
      <c r="BU341" s="273"/>
      <c r="BV341" s="273"/>
      <c r="BW341" s="273"/>
      <c r="BX341" s="273"/>
      <c r="BY341" s="273"/>
      <c r="BZ341" s="273"/>
    </row>
    <row r="342" spans="1:78">
      <c r="A342" s="290" t="s">
        <v>621</v>
      </c>
      <c r="B342" s="294">
        <v>6454.25</v>
      </c>
      <c r="C342" s="294">
        <v>5704.68</v>
      </c>
      <c r="D342" s="294">
        <v>1381.22</v>
      </c>
      <c r="E342" s="295">
        <v>267.18</v>
      </c>
      <c r="F342" s="294">
        <v>471.34</v>
      </c>
      <c r="G342" s="295">
        <v>64.02</v>
      </c>
      <c r="H342" s="288">
        <v>278.83999999999997</v>
      </c>
      <c r="I342" s="275">
        <v>1066.45</v>
      </c>
      <c r="J342" s="282">
        <v>477.77</v>
      </c>
      <c r="K342" s="282">
        <v>576.84</v>
      </c>
      <c r="L342" s="282">
        <v>321.18</v>
      </c>
      <c r="M342" s="284">
        <v>5.1242418122235102E-2</v>
      </c>
      <c r="N342" s="284">
        <v>3.6677358096259202E-2</v>
      </c>
      <c r="O342" s="284">
        <v>1.2298085661516699E-2</v>
      </c>
      <c r="P342" s="284">
        <v>6.6246308564131204E-2</v>
      </c>
      <c r="Q342" s="284">
        <v>7.9890943249249599E-2</v>
      </c>
      <c r="R342" s="284">
        <v>-4.30493273542603E-2</v>
      </c>
      <c r="S342" s="284">
        <v>-2.2185643741501298E-3</v>
      </c>
      <c r="T342" s="284">
        <v>0</v>
      </c>
      <c r="U342" s="284">
        <v>1.54084842302133E-2</v>
      </c>
      <c r="V342" s="284">
        <v>1.32443351484279E-2</v>
      </c>
      <c r="W342" s="284">
        <v>2.62221389773365E-3</v>
      </c>
      <c r="X342" s="274" t="s">
        <v>210</v>
      </c>
      <c r="Y342" s="278">
        <v>3.55755151154729</v>
      </c>
      <c r="Z342" s="278">
        <v>3.0163335328408998</v>
      </c>
      <c r="AA342" s="278">
        <v>1.28060920719163</v>
      </c>
      <c r="AB342" s="278">
        <v>1.41591370186822</v>
      </c>
      <c r="AC342" s="278">
        <v>0</v>
      </c>
      <c r="AD342" s="278">
        <v>0.15990531189052301</v>
      </c>
      <c r="AE342" s="278">
        <v>0.82139395253166303</v>
      </c>
      <c r="AF342" s="278">
        <v>1.43504767081239</v>
      </c>
      <c r="AG342" s="278">
        <v>1.0291341867826</v>
      </c>
      <c r="AH342" s="278">
        <v>0.67788918545042398</v>
      </c>
      <c r="AI342" s="278">
        <v>0.27334241348807398</v>
      </c>
      <c r="AJ342" s="278">
        <v>3.7398490535933799</v>
      </c>
      <c r="AK342" s="278">
        <v>3.1269646779626599</v>
      </c>
      <c r="AL342" s="278">
        <v>1.2963582489206</v>
      </c>
      <c r="AM342" s="278">
        <v>1.5097127578623699</v>
      </c>
      <c r="AN342" s="278">
        <v>0</v>
      </c>
      <c r="AO342" s="278">
        <v>0.15302149577326299</v>
      </c>
      <c r="AP342" s="278">
        <v>0.819571637171434</v>
      </c>
      <c r="AQ342" s="278">
        <v>1.43504767081239</v>
      </c>
      <c r="AR342" s="278">
        <v>1.0449915846704101</v>
      </c>
      <c r="AS342" s="278">
        <v>0.68686737701602396</v>
      </c>
      <c r="AT342" s="278">
        <v>0.27405917576356298</v>
      </c>
      <c r="AU342" s="278">
        <v>0.21998006981056201</v>
      </c>
      <c r="AV342" s="278">
        <v>3.28337430940715E-3</v>
      </c>
      <c r="AW342" s="278">
        <v>14.0864436795461</v>
      </c>
      <c r="AX342" s="278">
        <v>3.0681151877711001E-2</v>
      </c>
      <c r="AY342" s="273"/>
      <c r="AZ342" s="273"/>
      <c r="BA342" s="273"/>
      <c r="BB342" s="273"/>
      <c r="BC342" s="273"/>
      <c r="BD342" s="273"/>
      <c r="BE342" s="273"/>
      <c r="BF342" s="273"/>
      <c r="BG342" s="273"/>
      <c r="BH342" s="273"/>
      <c r="BI342" s="273"/>
      <c r="BJ342" s="273"/>
      <c r="BK342" s="273"/>
      <c r="BL342" s="273"/>
      <c r="BM342" s="273"/>
      <c r="BN342" s="273"/>
      <c r="BO342" s="273"/>
      <c r="BP342" s="273"/>
      <c r="BQ342" s="273"/>
      <c r="BR342" s="273"/>
      <c r="BS342" s="273"/>
      <c r="BT342" s="273"/>
      <c r="BU342" s="273"/>
      <c r="BV342" s="273"/>
      <c r="BW342" s="273"/>
      <c r="BX342" s="273"/>
      <c r="BY342" s="273"/>
      <c r="BZ342" s="273"/>
    </row>
    <row r="343" spans="1:78">
      <c r="A343" s="290" t="s">
        <v>622</v>
      </c>
      <c r="B343" s="294">
        <v>6142.74</v>
      </c>
      <c r="C343" s="294">
        <v>6184.34</v>
      </c>
      <c r="D343" s="294">
        <v>1457.8</v>
      </c>
      <c r="E343" s="295">
        <v>268.74</v>
      </c>
      <c r="F343" s="294">
        <v>453.27</v>
      </c>
      <c r="G343" s="295">
        <v>68.28</v>
      </c>
      <c r="H343" s="288">
        <v>274.3</v>
      </c>
      <c r="I343" s="275">
        <v>1066.45</v>
      </c>
      <c r="J343" s="282">
        <v>477.42</v>
      </c>
      <c r="K343" s="282">
        <v>569.29</v>
      </c>
      <c r="L343" s="282">
        <v>322</v>
      </c>
      <c r="M343" s="284">
        <v>-4.8264321958399602E-2</v>
      </c>
      <c r="N343" s="284">
        <v>8.4081841575688807E-2</v>
      </c>
      <c r="O343" s="284">
        <v>5.54437381445387E-2</v>
      </c>
      <c r="P343" s="284">
        <v>5.8387603862564098E-3</v>
      </c>
      <c r="Q343" s="284">
        <v>-3.8337505834429499E-2</v>
      </c>
      <c r="R343" s="284">
        <v>6.6541705716963495E-2</v>
      </c>
      <c r="S343" s="284">
        <v>-1.62817386314731E-2</v>
      </c>
      <c r="T343" s="284">
        <v>0</v>
      </c>
      <c r="U343" s="284">
        <v>-7.3257006509397404E-4</v>
      </c>
      <c r="V343" s="284">
        <v>-1.3088551418071E-2</v>
      </c>
      <c r="W343" s="284">
        <v>2.5530854972288801E-3</v>
      </c>
      <c r="X343" s="274" t="s">
        <v>210</v>
      </c>
      <c r="Y343" s="278">
        <v>3.6667012897858502</v>
      </c>
      <c r="Z343" s="278">
        <v>3.1088781200758202</v>
      </c>
      <c r="AA343" s="278">
        <v>1.31989977277347</v>
      </c>
      <c r="AB343" s="278">
        <v>1.45935556520098</v>
      </c>
      <c r="AC343" s="278">
        <v>0</v>
      </c>
      <c r="AD343" s="278">
        <v>0.16481139105068901</v>
      </c>
      <c r="AE343" s="278">
        <v>0.84659526514072003</v>
      </c>
      <c r="AF343" s="278">
        <v>1.4790765863523401</v>
      </c>
      <c r="AG343" s="278">
        <v>1.06070920906982</v>
      </c>
      <c r="AH343" s="278">
        <v>0.698687606505486</v>
      </c>
      <c r="AI343" s="278">
        <v>0.28172887359092202</v>
      </c>
      <c r="AJ343" s="278">
        <v>3.48973043821035</v>
      </c>
      <c r="AK343" s="278">
        <v>3.3702783176461599</v>
      </c>
      <c r="AL343" s="278">
        <v>1.39307995015216</v>
      </c>
      <c r="AM343" s="278">
        <v>1.46787639266453</v>
      </c>
      <c r="AN343" s="278">
        <v>0</v>
      </c>
      <c r="AO343" s="278">
        <v>0.17577822213278799</v>
      </c>
      <c r="AP343" s="278">
        <v>0.83281122230705695</v>
      </c>
      <c r="AQ343" s="278">
        <v>1.4790765863523401</v>
      </c>
      <c r="AR343" s="278">
        <v>1.0599321652554901</v>
      </c>
      <c r="AS343" s="278">
        <v>0.68954279784257</v>
      </c>
      <c r="AT343" s="278">
        <v>0.28244815149223801</v>
      </c>
      <c r="AU343" s="278">
        <v>0.28318302871152601</v>
      </c>
      <c r="AV343" s="278">
        <v>3.5252463076880301E-3</v>
      </c>
      <c r="AW343" s="278">
        <v>14.2405542440557</v>
      </c>
      <c r="AX343" s="278">
        <v>1.0940345768986301E-2</v>
      </c>
      <c r="AY343" s="273"/>
      <c r="AZ343" s="273"/>
      <c r="BA343" s="273"/>
      <c r="BB343" s="273"/>
      <c r="BC343" s="273"/>
      <c r="BD343" s="273"/>
      <c r="BE343" s="273"/>
      <c r="BF343" s="273"/>
      <c r="BG343" s="273"/>
      <c r="BH343" s="273"/>
      <c r="BI343" s="273"/>
      <c r="BJ343" s="273"/>
      <c r="BK343" s="273"/>
      <c r="BL343" s="273"/>
      <c r="BM343" s="273"/>
      <c r="BN343" s="273"/>
      <c r="BO343" s="273"/>
      <c r="BP343" s="273"/>
      <c r="BQ343" s="273"/>
      <c r="BR343" s="273"/>
      <c r="BS343" s="273"/>
      <c r="BT343" s="273"/>
      <c r="BU343" s="273"/>
      <c r="BV343" s="273"/>
      <c r="BW343" s="273"/>
      <c r="BX343" s="273"/>
      <c r="BY343" s="273"/>
      <c r="BZ343" s="273"/>
    </row>
    <row r="344" spans="1:78">
      <c r="A344" s="290" t="s">
        <v>623</v>
      </c>
      <c r="B344" s="294">
        <v>6021.77</v>
      </c>
      <c r="C344" s="294">
        <v>6320.54</v>
      </c>
      <c r="D344" s="294">
        <v>1430.44</v>
      </c>
      <c r="E344" s="295">
        <v>273.73</v>
      </c>
      <c r="F344" s="294">
        <v>444.54</v>
      </c>
      <c r="G344" s="295">
        <v>71.680000000000007</v>
      </c>
      <c r="H344" s="288">
        <v>275.2</v>
      </c>
      <c r="I344" s="275">
        <v>1131.93</v>
      </c>
      <c r="J344" s="282">
        <v>472.42</v>
      </c>
      <c r="K344" s="282">
        <v>562.23</v>
      </c>
      <c r="L344" s="282">
        <v>322.74</v>
      </c>
      <c r="M344" s="284">
        <v>-1.96931662417748E-2</v>
      </c>
      <c r="N344" s="284">
        <v>2.20233687022382E-2</v>
      </c>
      <c r="O344" s="284">
        <v>-1.87680065852655E-2</v>
      </c>
      <c r="P344" s="284">
        <v>1.8568132767730901E-2</v>
      </c>
      <c r="Q344" s="284">
        <v>-1.92600436825732E-2</v>
      </c>
      <c r="R344" s="284">
        <v>4.9794961921499702E-2</v>
      </c>
      <c r="S344" s="284">
        <v>3.2810791104629401E-3</v>
      </c>
      <c r="T344" s="284">
        <v>6.1399971869285898E-2</v>
      </c>
      <c r="U344" s="284">
        <v>-1.0472958820326001E-2</v>
      </c>
      <c r="V344" s="284">
        <v>-1.24014122854783E-2</v>
      </c>
      <c r="W344" s="284">
        <v>2.2981366459626801E-3</v>
      </c>
      <c r="X344" s="274" t="s">
        <v>210</v>
      </c>
      <c r="Y344" s="278">
        <v>3.7068162697276898</v>
      </c>
      <c r="Z344" s="278">
        <v>3.1428903216630899</v>
      </c>
      <c r="AA344" s="278">
        <v>1.3343399326680201</v>
      </c>
      <c r="AB344" s="278">
        <v>1.47532141968417</v>
      </c>
      <c r="AC344" s="278">
        <v>0</v>
      </c>
      <c r="AD344" s="278">
        <v>0.16661448465545101</v>
      </c>
      <c r="AE344" s="278">
        <v>0.85585731006774601</v>
      </c>
      <c r="AF344" s="278">
        <v>1.4952581956258499</v>
      </c>
      <c r="AG344" s="278">
        <v>1.0723137345773901</v>
      </c>
      <c r="AH344" s="278">
        <v>0.70633149050516197</v>
      </c>
      <c r="AI344" s="278">
        <v>0.28481108488111401</v>
      </c>
      <c r="AJ344" s="278">
        <v>3.63381732070023</v>
      </c>
      <c r="AK344" s="278">
        <v>3.2121073540077698</v>
      </c>
      <c r="AL344" s="278">
        <v>1.3092970320247199</v>
      </c>
      <c r="AM344" s="278">
        <v>1.5027153836799401</v>
      </c>
      <c r="AN344" s="278">
        <v>0</v>
      </c>
      <c r="AO344" s="278">
        <v>0.17491104657444001</v>
      </c>
      <c r="AP344" s="278">
        <v>0.85866544560934699</v>
      </c>
      <c r="AQ344" s="278">
        <v>1.58706700677459</v>
      </c>
      <c r="AR344" s="278">
        <v>1.06108343699269</v>
      </c>
      <c r="AS344" s="278">
        <v>0.69757198248119101</v>
      </c>
      <c r="AT344" s="278">
        <v>0.28546561967245498</v>
      </c>
      <c r="AU344" s="278">
        <v>0.59058350188910402</v>
      </c>
      <c r="AV344" s="278">
        <v>4.3245696035339003E-3</v>
      </c>
      <c r="AW344" s="278">
        <v>14.3227016285174</v>
      </c>
      <c r="AX344" s="278">
        <v>5.7685524772321797E-3</v>
      </c>
      <c r="AY344" s="273"/>
      <c r="AZ344" s="273"/>
      <c r="BA344" s="273"/>
      <c r="BB344" s="273"/>
      <c r="BC344" s="273"/>
      <c r="BD344" s="273"/>
      <c r="BE344" s="273"/>
      <c r="BF344" s="273"/>
      <c r="BG344" s="273"/>
      <c r="BH344" s="273"/>
      <c r="BI344" s="273"/>
      <c r="BJ344" s="273"/>
      <c r="BK344" s="273"/>
      <c r="BL344" s="273"/>
      <c r="BM344" s="273"/>
      <c r="BN344" s="273"/>
      <c r="BO344" s="273"/>
      <c r="BP344" s="273"/>
      <c r="BQ344" s="273"/>
      <c r="BR344" s="273"/>
      <c r="BS344" s="273"/>
      <c r="BT344" s="273"/>
      <c r="BU344" s="273"/>
      <c r="BV344" s="273"/>
      <c r="BW344" s="273"/>
      <c r="BX344" s="273"/>
      <c r="BY344" s="273"/>
      <c r="BZ344" s="273"/>
    </row>
    <row r="345" spans="1:78">
      <c r="A345" s="290" t="s">
        <v>624</v>
      </c>
      <c r="B345" s="294">
        <v>6315.46</v>
      </c>
      <c r="C345" s="294">
        <v>6787.87</v>
      </c>
      <c r="D345" s="294">
        <v>1475</v>
      </c>
      <c r="E345" s="295">
        <v>281.14999999999998</v>
      </c>
      <c r="F345" s="294">
        <v>443.02</v>
      </c>
      <c r="G345" s="295">
        <v>76.7</v>
      </c>
      <c r="H345" s="288">
        <v>278.42</v>
      </c>
      <c r="I345" s="275">
        <v>1131.93</v>
      </c>
      <c r="J345" s="282">
        <v>476.46</v>
      </c>
      <c r="K345" s="282">
        <v>565.77</v>
      </c>
      <c r="L345" s="282">
        <v>323.56</v>
      </c>
      <c r="M345" s="284">
        <v>4.8771374529415601E-2</v>
      </c>
      <c r="N345" s="284">
        <v>7.3938302739955802E-2</v>
      </c>
      <c r="O345" s="284">
        <v>3.11512541595593E-2</v>
      </c>
      <c r="P345" s="284">
        <v>2.7107003251378901E-2</v>
      </c>
      <c r="Q345" s="284">
        <v>-3.4192648580556599E-3</v>
      </c>
      <c r="R345" s="284">
        <v>7.0033482142856998E-2</v>
      </c>
      <c r="S345" s="284">
        <v>1.1700581395349E-2</v>
      </c>
      <c r="T345" s="284">
        <v>0</v>
      </c>
      <c r="U345" s="284">
        <v>8.5517124592522399E-3</v>
      </c>
      <c r="V345" s="284">
        <v>6.2963555840136499E-3</v>
      </c>
      <c r="W345" s="284">
        <v>2.5407448720331498E-3</v>
      </c>
      <c r="X345" s="274" t="s">
        <v>210</v>
      </c>
      <c r="Y345" s="278">
        <v>3.7281992339030801</v>
      </c>
      <c r="Z345" s="278">
        <v>3.1610202494137898</v>
      </c>
      <c r="AA345" s="278">
        <v>1.3420371425920801</v>
      </c>
      <c r="AB345" s="278">
        <v>1.4838318887144</v>
      </c>
      <c r="AC345" s="278">
        <v>0</v>
      </c>
      <c r="AD345" s="278">
        <v>0.16757560905365301</v>
      </c>
      <c r="AE345" s="278">
        <v>0.86079436787389496</v>
      </c>
      <c r="AF345" s="278">
        <v>1.50388367099433</v>
      </c>
      <c r="AG345" s="278">
        <v>1.07849943262736</v>
      </c>
      <c r="AH345" s="278">
        <v>0.71040600077446203</v>
      </c>
      <c r="AI345" s="278">
        <v>0.28645403257034802</v>
      </c>
      <c r="AJ345" s="278">
        <v>3.9100286350600402</v>
      </c>
      <c r="AK345" s="278">
        <v>3.3947407215820702</v>
      </c>
      <c r="AL345" s="278">
        <v>1.38384328271253</v>
      </c>
      <c r="AM345" s="278">
        <v>1.52405412454628</v>
      </c>
      <c r="AN345" s="278">
        <v>0</v>
      </c>
      <c r="AO345" s="278">
        <v>0.17931151247789101</v>
      </c>
      <c r="AP345" s="278">
        <v>0.87086616243986104</v>
      </c>
      <c r="AQ345" s="278">
        <v>1.50388367099433</v>
      </c>
      <c r="AR345" s="278">
        <v>1.0877224496626501</v>
      </c>
      <c r="AS345" s="278">
        <v>0.71487896956435504</v>
      </c>
      <c r="AT345" s="278">
        <v>0.28718183918467399</v>
      </c>
      <c r="AU345" s="278">
        <v>0.32097874572115798</v>
      </c>
      <c r="AV345" s="278">
        <v>3.66698719000637E-3</v>
      </c>
      <c r="AW345" s="278">
        <v>14.8565113682247</v>
      </c>
      <c r="AX345" s="278">
        <v>3.727018502183E-2</v>
      </c>
      <c r="AY345" s="273"/>
      <c r="AZ345" s="273"/>
      <c r="BA345" s="273"/>
      <c r="BB345" s="273"/>
      <c r="BC345" s="273"/>
      <c r="BD345" s="273"/>
      <c r="BE345" s="273"/>
      <c r="BF345" s="273"/>
      <c r="BG345" s="273"/>
      <c r="BH345" s="273"/>
      <c r="BI345" s="273"/>
      <c r="BJ345" s="273"/>
      <c r="BK345" s="273"/>
      <c r="BL345" s="273"/>
      <c r="BM345" s="273"/>
      <c r="BN345" s="273"/>
      <c r="BO345" s="273"/>
      <c r="BP345" s="273"/>
      <c r="BQ345" s="273"/>
      <c r="BR345" s="273"/>
      <c r="BS345" s="273"/>
      <c r="BT345" s="273"/>
      <c r="BU345" s="273"/>
      <c r="BV345" s="273"/>
      <c r="BW345" s="273"/>
      <c r="BX345" s="273"/>
      <c r="BY345" s="273"/>
      <c r="BZ345" s="273"/>
    </row>
    <row r="346" spans="1:78">
      <c r="A346" s="290" t="s">
        <v>625</v>
      </c>
      <c r="B346" s="294">
        <v>6463.47</v>
      </c>
      <c r="C346" s="294">
        <v>6697.03</v>
      </c>
      <c r="D346" s="294">
        <v>1461.32</v>
      </c>
      <c r="E346" s="295">
        <v>267.38</v>
      </c>
      <c r="F346" s="294">
        <v>444.85</v>
      </c>
      <c r="G346" s="295">
        <v>79.900000000000006</v>
      </c>
      <c r="H346" s="288">
        <v>280.62</v>
      </c>
      <c r="I346" s="275">
        <v>1131.93</v>
      </c>
      <c r="J346" s="282">
        <v>474.94</v>
      </c>
      <c r="K346" s="282">
        <v>564.83000000000004</v>
      </c>
      <c r="L346" s="282">
        <v>324.31</v>
      </c>
      <c r="M346" s="284">
        <v>2.3436139251931099E-2</v>
      </c>
      <c r="N346" s="284">
        <v>-1.3382695897240299E-2</v>
      </c>
      <c r="O346" s="284">
        <v>-9.2745762711864393E-3</v>
      </c>
      <c r="P346" s="284">
        <v>-4.8977414191712497E-2</v>
      </c>
      <c r="Q346" s="284">
        <v>4.1307390185545403E-3</v>
      </c>
      <c r="R346" s="284">
        <v>4.1720990873533197E-2</v>
      </c>
      <c r="S346" s="284">
        <v>7.9017311974714007E-3</v>
      </c>
      <c r="T346" s="284">
        <v>0</v>
      </c>
      <c r="U346" s="284">
        <v>-3.1901943499978999E-3</v>
      </c>
      <c r="V346" s="284">
        <v>-1.6614525337149699E-3</v>
      </c>
      <c r="W346" s="284">
        <v>2.31796266534801E-3</v>
      </c>
      <c r="X346" s="274" t="s">
        <v>210</v>
      </c>
      <c r="Y346" s="278">
        <v>3.8671499091488899</v>
      </c>
      <c r="Z346" s="278">
        <v>3.2788320589671902</v>
      </c>
      <c r="AA346" s="278">
        <v>1.3920551152026499</v>
      </c>
      <c r="AB346" s="278">
        <v>1.53913457774808</v>
      </c>
      <c r="AC346" s="278">
        <v>0</v>
      </c>
      <c r="AD346" s="278">
        <v>0.17382118300822899</v>
      </c>
      <c r="AE346" s="278">
        <v>0.89287633323030402</v>
      </c>
      <c r="AF346" s="278">
        <v>1.5599336936635899</v>
      </c>
      <c r="AG346" s="278">
        <v>1.1186953060273199</v>
      </c>
      <c r="AH346" s="278">
        <v>0.73688296386394503</v>
      </c>
      <c r="AI346" s="278">
        <v>0.29713022736449402</v>
      </c>
      <c r="AJ346" s="278">
        <v>3.95778097292779</v>
      </c>
      <c r="AK346" s="278">
        <v>3.2349524466239101</v>
      </c>
      <c r="AL346" s="278">
        <v>1.3791443938630099</v>
      </c>
      <c r="AM346" s="278">
        <v>1.46375174603692</v>
      </c>
      <c r="AN346" s="278">
        <v>0</v>
      </c>
      <c r="AO346" s="278">
        <v>0.18107317499814199</v>
      </c>
      <c r="AP346" s="278">
        <v>0.89993160200807398</v>
      </c>
      <c r="AQ346" s="278">
        <v>1.5599336936635899</v>
      </c>
      <c r="AR346" s="278">
        <v>1.1151264505826599</v>
      </c>
      <c r="AS346" s="278">
        <v>0.73565866779658196</v>
      </c>
      <c r="AT346" s="278">
        <v>0.29781896413827103</v>
      </c>
      <c r="AU346" s="278">
        <v>0.32855543599140002</v>
      </c>
      <c r="AV346" s="278">
        <v>3.7926908636234402E-3</v>
      </c>
      <c r="AW346" s="278">
        <v>14.825172112639001</v>
      </c>
      <c r="AX346" s="278">
        <v>-2.1094626328467302E-3</v>
      </c>
      <c r="AY346" s="273"/>
      <c r="AZ346" s="273"/>
      <c r="BA346" s="273"/>
      <c r="BB346" s="273"/>
      <c r="BC346" s="273"/>
      <c r="BD346" s="273"/>
      <c r="BE346" s="273"/>
      <c r="BF346" s="273"/>
      <c r="BG346" s="273"/>
      <c r="BH346" s="273"/>
      <c r="BI346" s="273"/>
      <c r="BJ346" s="273"/>
      <c r="BK346" s="273"/>
      <c r="BL346" s="273"/>
      <c r="BM346" s="273"/>
      <c r="BN346" s="273"/>
      <c r="BO346" s="273"/>
      <c r="BP346" s="273"/>
      <c r="BQ346" s="273"/>
      <c r="BR346" s="273"/>
      <c r="BS346" s="273"/>
      <c r="BT346" s="273"/>
      <c r="BU346" s="273"/>
      <c r="BV346" s="273"/>
      <c r="BW346" s="273"/>
      <c r="BX346" s="273"/>
      <c r="BY346" s="273"/>
      <c r="BZ346" s="273"/>
    </row>
    <row r="347" spans="1:78">
      <c r="A347" s="290" t="s">
        <v>626</v>
      </c>
      <c r="B347" s="294">
        <v>6601.6</v>
      </c>
      <c r="C347" s="294">
        <v>6700.56</v>
      </c>
      <c r="D347" s="294">
        <v>1482.89</v>
      </c>
      <c r="E347" s="295">
        <v>268.16000000000003</v>
      </c>
      <c r="F347" s="294">
        <v>450.95</v>
      </c>
      <c r="G347" s="295">
        <v>73.52</v>
      </c>
      <c r="H347" s="288">
        <v>283.51</v>
      </c>
      <c r="I347" s="275">
        <v>1162.49</v>
      </c>
      <c r="J347" s="282">
        <v>477.31</v>
      </c>
      <c r="K347" s="282">
        <v>570.35</v>
      </c>
      <c r="L347" s="282">
        <v>324.99</v>
      </c>
      <c r="M347" s="284">
        <v>2.1370873540064401E-2</v>
      </c>
      <c r="N347" s="284">
        <v>5.27099326119274E-4</v>
      </c>
      <c r="O347" s="284">
        <v>1.4760627377987201E-2</v>
      </c>
      <c r="P347" s="284">
        <v>2.9171964993643901E-3</v>
      </c>
      <c r="Q347" s="284">
        <v>1.3712487355288299E-2</v>
      </c>
      <c r="R347" s="284">
        <v>-7.9849812265331804E-2</v>
      </c>
      <c r="S347" s="284">
        <v>1.02986244743781E-2</v>
      </c>
      <c r="T347" s="284">
        <v>2.69981359271332E-2</v>
      </c>
      <c r="U347" s="284">
        <v>4.9901040131386E-3</v>
      </c>
      <c r="V347" s="284">
        <v>9.7728520085689202E-3</v>
      </c>
      <c r="W347" s="284">
        <v>2.0967592735345901E-3</v>
      </c>
      <c r="X347" s="274" t="s">
        <v>210</v>
      </c>
      <c r="Y347" s="278">
        <v>3.8589923009199198</v>
      </c>
      <c r="Z347" s="278">
        <v>3.2719154852594201</v>
      </c>
      <c r="AA347" s="278">
        <v>1.3891186269542699</v>
      </c>
      <c r="AB347" s="278">
        <v>1.5358878308694</v>
      </c>
      <c r="AC347" s="278">
        <v>0</v>
      </c>
      <c r="AD347" s="278">
        <v>0.17345451371787601</v>
      </c>
      <c r="AE347" s="278">
        <v>0.89099284396960199</v>
      </c>
      <c r="AF347" s="278">
        <v>1.5566430718270901</v>
      </c>
      <c r="AG347" s="278">
        <v>1.1163354600817099</v>
      </c>
      <c r="AH347" s="278">
        <v>0.73532853678689203</v>
      </c>
      <c r="AI347" s="278">
        <v>0.29650344225277903</v>
      </c>
      <c r="AJ347" s="278">
        <v>3.94146233737496</v>
      </c>
      <c r="AK347" s="278">
        <v>3.27364010970682</v>
      </c>
      <c r="AL347" s="278">
        <v>1.40962288939056</v>
      </c>
      <c r="AM347" s="278">
        <v>1.5403683174730201</v>
      </c>
      <c r="AN347" s="278">
        <v>0</v>
      </c>
      <c r="AO347" s="278">
        <v>0.15960420336092901</v>
      </c>
      <c r="AP347" s="278">
        <v>0.90016884467900304</v>
      </c>
      <c r="AQ347" s="278">
        <v>1.59866953307031</v>
      </c>
      <c r="AR347" s="278">
        <v>1.12190609014108</v>
      </c>
      <c r="AS347" s="278">
        <v>0.74251479375458795</v>
      </c>
      <c r="AT347" s="278">
        <v>0.29712513859495798</v>
      </c>
      <c r="AU347" s="278">
        <v>0.24056473211658599</v>
      </c>
      <c r="AV347" s="278">
        <v>3.5664462528192599E-3</v>
      </c>
      <c r="AW347" s="278">
        <v>14.9850822575462</v>
      </c>
      <c r="AX347" s="278">
        <v>1.07863938234447E-2</v>
      </c>
      <c r="AY347" s="273"/>
      <c r="AZ347" s="273"/>
      <c r="BA347" s="273"/>
      <c r="BB347" s="273"/>
      <c r="BC347" s="273"/>
      <c r="BD347" s="273"/>
      <c r="BE347" s="273"/>
      <c r="BF347" s="273"/>
      <c r="BG347" s="273"/>
      <c r="BH347" s="273"/>
      <c r="BI347" s="273"/>
      <c r="BJ347" s="273"/>
      <c r="BK347" s="273"/>
      <c r="BL347" s="273"/>
      <c r="BM347" s="273"/>
      <c r="BN347" s="273"/>
      <c r="BO347" s="273"/>
      <c r="BP347" s="273"/>
      <c r="BQ347" s="273"/>
      <c r="BR347" s="273"/>
      <c r="BS347" s="273"/>
      <c r="BT347" s="273"/>
      <c r="BU347" s="273"/>
      <c r="BV347" s="273"/>
      <c r="BW347" s="273"/>
      <c r="BX347" s="273"/>
      <c r="BY347" s="273"/>
      <c r="BZ347" s="273"/>
    </row>
    <row r="348" spans="1:78">
      <c r="A348" s="290" t="s">
        <v>627</v>
      </c>
      <c r="B348" s="294">
        <v>6881.49</v>
      </c>
      <c r="C348" s="294">
        <v>6876.91</v>
      </c>
      <c r="D348" s="294">
        <v>1535.61</v>
      </c>
      <c r="E348" s="295">
        <v>275.08</v>
      </c>
      <c r="F348" s="294">
        <v>465.88</v>
      </c>
      <c r="G348" s="295">
        <v>71.55</v>
      </c>
      <c r="H348" s="288">
        <v>283.14</v>
      </c>
      <c r="I348" s="275">
        <v>1162.49</v>
      </c>
      <c r="J348" s="282">
        <v>477.05</v>
      </c>
      <c r="K348" s="282">
        <v>576.66</v>
      </c>
      <c r="L348" s="282">
        <v>325.7</v>
      </c>
      <c r="M348" s="284">
        <v>4.23972976248181E-2</v>
      </c>
      <c r="N348" s="284">
        <v>2.6318695750802801E-2</v>
      </c>
      <c r="O348" s="284">
        <v>3.5552198747041103E-2</v>
      </c>
      <c r="P348" s="284">
        <v>2.5805489260143099E-2</v>
      </c>
      <c r="Q348" s="284">
        <v>3.3107883357356802E-2</v>
      </c>
      <c r="R348" s="284">
        <v>-2.67954298150163E-2</v>
      </c>
      <c r="S348" s="284">
        <v>-1.30506860428203E-3</v>
      </c>
      <c r="T348" s="284">
        <v>0</v>
      </c>
      <c r="U348" s="284">
        <v>-5.4471936477340499E-4</v>
      </c>
      <c r="V348" s="284">
        <v>1.10633821337773E-2</v>
      </c>
      <c r="W348" s="284">
        <v>2.1846826056186601E-3</v>
      </c>
      <c r="X348" s="274" t="s">
        <v>210</v>
      </c>
      <c r="Y348" s="278">
        <v>3.9006169116392901</v>
      </c>
      <c r="Z348" s="278">
        <v>3.3072076542404498</v>
      </c>
      <c r="AA348" s="278">
        <v>1.4041022075320799</v>
      </c>
      <c r="AB348" s="278">
        <v>1.55245452188179</v>
      </c>
      <c r="AC348" s="278">
        <v>0</v>
      </c>
      <c r="AD348" s="278">
        <v>0.175325462413291</v>
      </c>
      <c r="AE348" s="278">
        <v>0.90060344367852896</v>
      </c>
      <c r="AF348" s="278">
        <v>1.5734336370423501</v>
      </c>
      <c r="AG348" s="278">
        <v>1.12837669399323</v>
      </c>
      <c r="AH348" s="278">
        <v>0.743260079974293</v>
      </c>
      <c r="AI348" s="278">
        <v>0.29970164515092501</v>
      </c>
      <c r="AJ348" s="278">
        <v>4.06599252776246</v>
      </c>
      <c r="AK348" s="278">
        <v>3.39424904627713</v>
      </c>
      <c r="AL348" s="278">
        <v>1.4540211282754201</v>
      </c>
      <c r="AM348" s="278">
        <v>1.59251637037307</v>
      </c>
      <c r="AN348" s="278">
        <v>0</v>
      </c>
      <c r="AO348" s="278">
        <v>0.17062754129041</v>
      </c>
      <c r="AP348" s="278">
        <v>0.89942809439927596</v>
      </c>
      <c r="AQ348" s="278">
        <v>1.5734336370423501</v>
      </c>
      <c r="AR348" s="278">
        <v>1.1277620453572501</v>
      </c>
      <c r="AS348" s="278">
        <v>0.751483050263831</v>
      </c>
      <c r="AT348" s="278">
        <v>0.30035639812196102</v>
      </c>
      <c r="AU348" s="278">
        <v>0.14320400724422999</v>
      </c>
      <c r="AV348" s="278">
        <v>3.3550264696198201E-3</v>
      </c>
      <c r="AW348" s="278">
        <v>15.3298698391632</v>
      </c>
      <c r="AX348" s="278">
        <v>2.3008721319718099E-2</v>
      </c>
      <c r="AY348" s="273"/>
      <c r="AZ348" s="273"/>
      <c r="BA348" s="273"/>
      <c r="BB348" s="273"/>
      <c r="BC348" s="273"/>
      <c r="BD348" s="273"/>
      <c r="BE348" s="273"/>
      <c r="BF348" s="273"/>
      <c r="BG348" s="273"/>
      <c r="BH348" s="273"/>
      <c r="BI348" s="273"/>
      <c r="BJ348" s="273"/>
      <c r="BK348" s="273"/>
      <c r="BL348" s="273"/>
      <c r="BM348" s="273"/>
      <c r="BN348" s="273"/>
      <c r="BO348" s="273"/>
      <c r="BP348" s="273"/>
      <c r="BQ348" s="273"/>
      <c r="BR348" s="273"/>
      <c r="BS348" s="273"/>
      <c r="BT348" s="273"/>
      <c r="BU348" s="273"/>
      <c r="BV348" s="273"/>
      <c r="BW348" s="273"/>
      <c r="BX348" s="273"/>
      <c r="BY348" s="273"/>
      <c r="BZ348" s="273"/>
    </row>
    <row r="349" spans="1:78">
      <c r="A349" s="290" t="s">
        <v>628</v>
      </c>
      <c r="B349" s="294">
        <v>6817.03</v>
      </c>
      <c r="C349" s="294">
        <v>7255.95</v>
      </c>
      <c r="D349" s="294">
        <v>1568.09</v>
      </c>
      <c r="E349" s="295">
        <v>272.7</v>
      </c>
      <c r="F349" s="294">
        <v>453.87</v>
      </c>
      <c r="G349" s="295">
        <v>73.569999999999993</v>
      </c>
      <c r="H349" s="288">
        <v>284.73</v>
      </c>
      <c r="I349" s="275">
        <v>1162.49</v>
      </c>
      <c r="J349" s="282">
        <v>476.58</v>
      </c>
      <c r="K349" s="282">
        <v>576.96</v>
      </c>
      <c r="L349" s="282">
        <v>326.39999999999998</v>
      </c>
      <c r="M349" s="284">
        <v>-9.3671574034112099E-3</v>
      </c>
      <c r="N349" s="284">
        <v>5.5117778188168903E-2</v>
      </c>
      <c r="O349" s="284">
        <v>2.1151203756162099E-2</v>
      </c>
      <c r="P349" s="284">
        <v>-8.6520285007997098E-3</v>
      </c>
      <c r="Q349" s="284">
        <v>-2.5779170601871699E-2</v>
      </c>
      <c r="R349" s="284">
        <v>2.8232005590496101E-2</v>
      </c>
      <c r="S349" s="284">
        <v>5.6155965246875699E-3</v>
      </c>
      <c r="T349" s="284">
        <v>0</v>
      </c>
      <c r="U349" s="284">
        <v>-9.8522167487691292E-4</v>
      </c>
      <c r="V349" s="284">
        <v>5.2023722817606799E-4</v>
      </c>
      <c r="W349" s="284">
        <v>2.1492170709240801E-3</v>
      </c>
      <c r="X349" s="274" t="s">
        <v>210</v>
      </c>
      <c r="Y349" s="278">
        <v>3.9903651191341698</v>
      </c>
      <c r="Z349" s="278">
        <v>3.3833022735033098</v>
      </c>
      <c r="AA349" s="278">
        <v>1.4364088039295899</v>
      </c>
      <c r="AB349" s="278">
        <v>1.5881745153372999</v>
      </c>
      <c r="AC349" s="278">
        <v>0</v>
      </c>
      <c r="AD349" s="278">
        <v>0.17935947711820899</v>
      </c>
      <c r="AE349" s="278">
        <v>0.921325177333707</v>
      </c>
      <c r="AF349" s="278">
        <v>1.6096363331121299</v>
      </c>
      <c r="AG349" s="278">
        <v>1.1543391988889899</v>
      </c>
      <c r="AH349" s="278">
        <v>0.76036154402249301</v>
      </c>
      <c r="AI349" s="278">
        <v>0.30659739678326298</v>
      </c>
      <c r="AJ349" s="278">
        <v>3.9529867409661601</v>
      </c>
      <c r="AK349" s="278">
        <v>3.5697823777577899</v>
      </c>
      <c r="AL349" s="278">
        <v>1.46679057921865</v>
      </c>
      <c r="AM349" s="278">
        <v>1.5744335841663599</v>
      </c>
      <c r="AN349" s="278">
        <v>0</v>
      </c>
      <c r="AO349" s="278">
        <v>0.184423154878919</v>
      </c>
      <c r="AP349" s="278">
        <v>0.92649896779764895</v>
      </c>
      <c r="AQ349" s="278">
        <v>1.6096363331121299</v>
      </c>
      <c r="AR349" s="278">
        <v>1.1532019188900799</v>
      </c>
      <c r="AS349" s="278">
        <v>0.760757112404567</v>
      </c>
      <c r="AT349" s="278">
        <v>0.30725634114233102</v>
      </c>
      <c r="AU349" s="278">
        <v>0.21705672156740999</v>
      </c>
      <c r="AV349" s="278">
        <v>3.6086157717511599E-3</v>
      </c>
      <c r="AW349" s="278">
        <v>15.505767110334601</v>
      </c>
      <c r="AX349" s="278">
        <v>1.14741529456508E-2</v>
      </c>
      <c r="AY349" s="273"/>
      <c r="AZ349" s="273"/>
      <c r="BA349" s="273"/>
      <c r="BB349" s="273"/>
      <c r="BC349" s="273"/>
      <c r="BD349" s="273"/>
      <c r="BE349" s="273"/>
      <c r="BF349" s="273"/>
      <c r="BG349" s="273"/>
      <c r="BH349" s="273"/>
      <c r="BI349" s="273"/>
      <c r="BJ349" s="273"/>
      <c r="BK349" s="273"/>
      <c r="BL349" s="273"/>
      <c r="BM349" s="273"/>
      <c r="BN349" s="273"/>
      <c r="BO349" s="273"/>
      <c r="BP349" s="273"/>
      <c r="BQ349" s="273"/>
      <c r="BR349" s="273"/>
      <c r="BS349" s="273"/>
      <c r="BT349" s="273"/>
      <c r="BU349" s="273"/>
      <c r="BV349" s="273"/>
      <c r="BW349" s="273"/>
      <c r="BX349" s="273"/>
      <c r="BY349" s="273"/>
      <c r="BZ349" s="273"/>
    </row>
    <row r="350" spans="1:78">
      <c r="A350" s="290" t="s">
        <v>629</v>
      </c>
      <c r="B350" s="294">
        <v>6842.81</v>
      </c>
      <c r="C350" s="294">
        <v>7571.27</v>
      </c>
      <c r="D350" s="294">
        <v>1578.71</v>
      </c>
      <c r="E350" s="295">
        <v>278.23</v>
      </c>
      <c r="F350" s="294">
        <v>448.76</v>
      </c>
      <c r="G350" s="295">
        <v>76.59</v>
      </c>
      <c r="H350" s="288">
        <v>290.97000000000003</v>
      </c>
      <c r="I350" s="275">
        <v>1276.6400000000001</v>
      </c>
      <c r="J350" s="282">
        <v>479.08</v>
      </c>
      <c r="K350" s="282">
        <v>574.91</v>
      </c>
      <c r="L350" s="282">
        <v>327.10000000000002</v>
      </c>
      <c r="M350" s="284">
        <v>3.7817055227864502E-3</v>
      </c>
      <c r="N350" s="284">
        <v>4.3456749288514999E-2</v>
      </c>
      <c r="O350" s="284">
        <v>6.7725704519512302E-3</v>
      </c>
      <c r="P350" s="284">
        <v>2.0278694536120401E-2</v>
      </c>
      <c r="Q350" s="284">
        <v>-1.1258730473483599E-2</v>
      </c>
      <c r="R350" s="284">
        <v>4.1049340763898497E-2</v>
      </c>
      <c r="S350" s="284">
        <v>2.1915498893688701E-2</v>
      </c>
      <c r="T350" s="284">
        <v>9.8194393070048E-2</v>
      </c>
      <c r="U350" s="284">
        <v>5.2457090100297404E-3</v>
      </c>
      <c r="V350" s="284">
        <v>-3.5531059345535999E-3</v>
      </c>
      <c r="W350" s="284">
        <v>2.1446078431373002E-3</v>
      </c>
      <c r="X350" s="274" t="s">
        <v>210</v>
      </c>
      <c r="Y350" s="278">
        <v>4.0361511788201101</v>
      </c>
      <c r="Z350" s="278">
        <v>3.4221228012508602</v>
      </c>
      <c r="AA350" s="278">
        <v>1.45289037823836</v>
      </c>
      <c r="AB350" s="278">
        <v>1.60639747263067</v>
      </c>
      <c r="AC350" s="278">
        <v>0</v>
      </c>
      <c r="AD350" s="278">
        <v>0.181417475190915</v>
      </c>
      <c r="AE350" s="278">
        <v>0.93189660333111202</v>
      </c>
      <c r="AF350" s="278">
        <v>1.62810554658514</v>
      </c>
      <c r="AG350" s="278">
        <v>1.1675842634082001</v>
      </c>
      <c r="AH350" s="278">
        <v>0.769086048672599</v>
      </c>
      <c r="AI350" s="278">
        <v>0.31011534220669301</v>
      </c>
      <c r="AJ350" s="278">
        <v>4.0514147140238501</v>
      </c>
      <c r="AK350" s="278">
        <v>3.5708371338593299</v>
      </c>
      <c r="AL350" s="278">
        <v>1.4627301806839399</v>
      </c>
      <c r="AM350" s="278">
        <v>1.63897311628174</v>
      </c>
      <c r="AN350" s="278">
        <v>0</v>
      </c>
      <c r="AO350" s="278">
        <v>0.18886454295055299</v>
      </c>
      <c r="AP350" s="278">
        <v>0.952319582310448</v>
      </c>
      <c r="AQ350" s="278">
        <v>1.78797638258604</v>
      </c>
      <c r="AR350" s="278">
        <v>1.1737090706987301</v>
      </c>
      <c r="AS350" s="278">
        <v>0.76635340446887801</v>
      </c>
      <c r="AT350" s="278">
        <v>0.31078041800186701</v>
      </c>
      <c r="AU350" s="278">
        <v>0.32913091435046798</v>
      </c>
      <c r="AV350" s="278">
        <v>3.9239807079430996E-3</v>
      </c>
      <c r="AW350" s="278">
        <v>15.9039585458654</v>
      </c>
      <c r="AX350" s="278">
        <v>2.5680215154614099E-2</v>
      </c>
      <c r="AY350" s="273"/>
      <c r="AZ350" s="273"/>
      <c r="BA350" s="273"/>
      <c r="BB350" s="273"/>
      <c r="BC350" s="273"/>
      <c r="BD350" s="273"/>
      <c r="BE350" s="273"/>
      <c r="BF350" s="273"/>
      <c r="BG350" s="273"/>
      <c r="BH350" s="273"/>
      <c r="BI350" s="273"/>
      <c r="BJ350" s="273"/>
      <c r="BK350" s="273"/>
      <c r="BL350" s="273"/>
      <c r="BM350" s="273"/>
      <c r="BN350" s="273"/>
      <c r="BO350" s="273"/>
      <c r="BP350" s="273"/>
      <c r="BQ350" s="273"/>
      <c r="BR350" s="273"/>
      <c r="BS350" s="273"/>
      <c r="BT350" s="273"/>
      <c r="BU350" s="273"/>
      <c r="BV350" s="273"/>
      <c r="BW350" s="273"/>
      <c r="BX350" s="273"/>
      <c r="BY350" s="273"/>
      <c r="BZ350" s="273"/>
    </row>
    <row r="351" spans="1:78">
      <c r="A351" s="290" t="s">
        <v>630</v>
      </c>
      <c r="B351" s="294">
        <v>6636.04</v>
      </c>
      <c r="C351" s="294">
        <v>7477.68</v>
      </c>
      <c r="D351" s="294">
        <v>1514.03</v>
      </c>
      <c r="E351" s="295">
        <v>290.19</v>
      </c>
      <c r="F351" s="294">
        <v>449.24</v>
      </c>
      <c r="G351" s="295">
        <v>77.25</v>
      </c>
      <c r="H351" s="288">
        <v>291.69</v>
      </c>
      <c r="I351" s="275">
        <v>1276.6400000000001</v>
      </c>
      <c r="J351" s="282">
        <v>484.29</v>
      </c>
      <c r="K351" s="282">
        <v>584.53</v>
      </c>
      <c r="L351" s="282">
        <v>327.83</v>
      </c>
      <c r="M351" s="284">
        <v>-3.0217118406034998E-2</v>
      </c>
      <c r="N351" s="284">
        <v>-1.23612022817836E-2</v>
      </c>
      <c r="O351" s="284">
        <v>-4.0970159180596898E-2</v>
      </c>
      <c r="P351" s="284">
        <v>4.2986018761456399E-2</v>
      </c>
      <c r="Q351" s="284">
        <v>1.0696140475978701E-3</v>
      </c>
      <c r="R351" s="284">
        <v>8.6173129651390106E-3</v>
      </c>
      <c r="S351" s="284">
        <v>2.47448190535104E-3</v>
      </c>
      <c r="T351" s="284">
        <v>0</v>
      </c>
      <c r="U351" s="284">
        <v>1.08750104366704E-2</v>
      </c>
      <c r="V351" s="284">
        <v>1.6733053869301399E-2</v>
      </c>
      <c r="W351" s="284">
        <v>2.23173341485783E-3</v>
      </c>
      <c r="X351" s="274" t="s">
        <v>210</v>
      </c>
      <c r="Y351" s="278">
        <v>4.1398004094887604</v>
      </c>
      <c r="Z351" s="278">
        <v>3.5100036510724899</v>
      </c>
      <c r="AA351" s="278">
        <v>1.4902009157475899</v>
      </c>
      <c r="AB351" s="278">
        <v>1.6476501053516499</v>
      </c>
      <c r="AC351" s="278">
        <v>0</v>
      </c>
      <c r="AD351" s="278">
        <v>0.186076314986625</v>
      </c>
      <c r="AE351" s="278">
        <v>0.95582790860650901</v>
      </c>
      <c r="AF351" s="278">
        <v>1.6699156473158601</v>
      </c>
      <c r="AG351" s="278">
        <v>1.19756807850366</v>
      </c>
      <c r="AH351" s="278">
        <v>0.78883634387492296</v>
      </c>
      <c r="AI351" s="278">
        <v>0.31807917091730797</v>
      </c>
      <c r="AJ351" s="278">
        <v>4.0147075703378796</v>
      </c>
      <c r="AK351" s="278">
        <v>3.4666157859317801</v>
      </c>
      <c r="AL351" s="278">
        <v>1.4291471470183399</v>
      </c>
      <c r="AM351" s="278">
        <v>1.71847602369262</v>
      </c>
      <c r="AN351" s="278">
        <v>0</v>
      </c>
      <c r="AO351" s="278">
        <v>0.187679792828264</v>
      </c>
      <c r="AP351" s="278">
        <v>0.95819308747098597</v>
      </c>
      <c r="AQ351" s="278">
        <v>1.6699156473158601</v>
      </c>
      <c r="AR351" s="278">
        <v>1.21059164385601</v>
      </c>
      <c r="AS351" s="278">
        <v>0.802035984911045</v>
      </c>
      <c r="AT351" s="278">
        <v>0.31878903883161402</v>
      </c>
      <c r="AU351" s="278">
        <v>0.36336489204189099</v>
      </c>
      <c r="AV351" s="278">
        <v>4.0892039392778001E-3</v>
      </c>
      <c r="AW351" s="278">
        <v>15.776151722194401</v>
      </c>
      <c r="AX351" s="278">
        <v>-8.0361642859161399E-3</v>
      </c>
      <c r="AY351" s="273"/>
      <c r="AZ351" s="273"/>
      <c r="BA351" s="273"/>
      <c r="BB351" s="273"/>
      <c r="BC351" s="273"/>
      <c r="BD351" s="273"/>
      <c r="BE351" s="273"/>
      <c r="BF351" s="273"/>
      <c r="BG351" s="273"/>
      <c r="BH351" s="273"/>
      <c r="BI351" s="273"/>
      <c r="BJ351" s="273"/>
      <c r="BK351" s="273"/>
      <c r="BL351" s="273"/>
      <c r="BM351" s="273"/>
      <c r="BN351" s="273"/>
      <c r="BO351" s="273"/>
      <c r="BP351" s="273"/>
      <c r="BQ351" s="273"/>
      <c r="BR351" s="273"/>
      <c r="BS351" s="273"/>
      <c r="BT351" s="273"/>
      <c r="BU351" s="273"/>
      <c r="BV351" s="273"/>
      <c r="BW351" s="273"/>
      <c r="BX351" s="273"/>
      <c r="BY351" s="273"/>
      <c r="BZ351" s="273"/>
    </row>
    <row r="352" spans="1:78">
      <c r="A352" s="290" t="s">
        <v>631</v>
      </c>
      <c r="B352" s="294">
        <v>6972.44</v>
      </c>
      <c r="C352" s="294">
        <v>7659.78</v>
      </c>
      <c r="D352" s="294">
        <v>1525.43</v>
      </c>
      <c r="E352" s="295">
        <v>297.83</v>
      </c>
      <c r="F352" s="294">
        <v>468.75</v>
      </c>
      <c r="G352" s="295">
        <v>78.72</v>
      </c>
      <c r="H352" s="288">
        <v>294.2</v>
      </c>
      <c r="I352" s="275">
        <v>1276.6400000000001</v>
      </c>
      <c r="J352" s="282">
        <v>485.94</v>
      </c>
      <c r="K352" s="282">
        <v>588.46</v>
      </c>
      <c r="L352" s="282">
        <v>328.48</v>
      </c>
      <c r="M352" s="284">
        <v>5.0692883104984203E-2</v>
      </c>
      <c r="N352" s="284">
        <v>2.4352472959527499E-2</v>
      </c>
      <c r="O352" s="284">
        <v>7.5295733902234199E-3</v>
      </c>
      <c r="P352" s="284">
        <v>2.6327578483062799E-2</v>
      </c>
      <c r="Q352" s="284">
        <v>4.3428902145846299E-2</v>
      </c>
      <c r="R352" s="284">
        <v>1.90291262135922E-2</v>
      </c>
      <c r="S352" s="284">
        <v>8.6050258836436501E-3</v>
      </c>
      <c r="T352" s="284">
        <v>0</v>
      </c>
      <c r="U352" s="284">
        <v>3.4070494951372599E-3</v>
      </c>
      <c r="V352" s="284">
        <v>6.7233503840693496E-3</v>
      </c>
      <c r="W352" s="284">
        <v>1.9827349540921801E-3</v>
      </c>
      <c r="X352" s="274" t="s">
        <v>210</v>
      </c>
      <c r="Y352" s="278">
        <v>4.1065322932872004</v>
      </c>
      <c r="Z352" s="278">
        <v>3.4817966850883102</v>
      </c>
      <c r="AA352" s="278">
        <v>1.47822541636962</v>
      </c>
      <c r="AB352" s="278">
        <v>1.63440931841934</v>
      </c>
      <c r="AC352" s="278">
        <v>0</v>
      </c>
      <c r="AD352" s="278">
        <v>0.184580975149675</v>
      </c>
      <c r="AE352" s="278">
        <v>0.94814671850388399</v>
      </c>
      <c r="AF352" s="278">
        <v>1.6564959308304099</v>
      </c>
      <c r="AG352" s="278">
        <v>1.1879442246812399</v>
      </c>
      <c r="AH352" s="278">
        <v>0.78249712542084204</v>
      </c>
      <c r="AI352" s="278">
        <v>0.31552303444388802</v>
      </c>
      <c r="AJ352" s="278">
        <v>4.3147042547976602</v>
      </c>
      <c r="AK352" s="278">
        <v>3.5665870447124899</v>
      </c>
      <c r="AL352" s="278">
        <v>1.4893558231294599</v>
      </c>
      <c r="AM352" s="278">
        <v>1.6774393580234701</v>
      </c>
      <c r="AN352" s="278">
        <v>0</v>
      </c>
      <c r="AO352" s="278">
        <v>0.18809338982242599</v>
      </c>
      <c r="AP352" s="278">
        <v>0.95630554555810099</v>
      </c>
      <c r="AQ352" s="278">
        <v>1.6564959308304099</v>
      </c>
      <c r="AR352" s="278">
        <v>1.1919916094521901</v>
      </c>
      <c r="AS352" s="278">
        <v>0.78775812776957399</v>
      </c>
      <c r="AT352" s="278">
        <v>0.31614863299310098</v>
      </c>
      <c r="AU352" s="278">
        <v>0.31216778291424402</v>
      </c>
      <c r="AV352" s="278">
        <v>3.93564980172449E-3</v>
      </c>
      <c r="AW352" s="278">
        <v>16.144879717088902</v>
      </c>
      <c r="AX352" s="278">
        <v>2.3372492949326199E-2</v>
      </c>
      <c r="AY352" s="273"/>
      <c r="AZ352" s="273"/>
      <c r="BA352" s="273"/>
      <c r="BB352" s="273"/>
      <c r="BC352" s="273"/>
      <c r="BD352" s="273"/>
      <c r="BE352" s="273"/>
      <c r="BF352" s="273"/>
      <c r="BG352" s="273"/>
      <c r="BH352" s="273"/>
      <c r="BI352" s="273"/>
      <c r="BJ352" s="273"/>
      <c r="BK352" s="273"/>
      <c r="BL352" s="273"/>
      <c r="BM352" s="273"/>
      <c r="BN352" s="273"/>
      <c r="BO352" s="273"/>
      <c r="BP352" s="273"/>
      <c r="BQ352" s="273"/>
      <c r="BR352" s="273"/>
      <c r="BS352" s="273"/>
      <c r="BT352" s="273"/>
      <c r="BU352" s="273"/>
      <c r="BV352" s="273"/>
      <c r="BW352" s="273"/>
      <c r="BX352" s="273"/>
      <c r="BY352" s="273"/>
      <c r="BZ352" s="273"/>
    </row>
    <row r="353" spans="1:78">
      <c r="A353" s="290" t="s">
        <v>632</v>
      </c>
      <c r="B353" s="294">
        <v>6998.94</v>
      </c>
      <c r="C353" s="294">
        <v>7410.23</v>
      </c>
      <c r="D353" s="294">
        <v>1518.3</v>
      </c>
      <c r="E353" s="295">
        <v>288.10000000000002</v>
      </c>
      <c r="F353" s="294">
        <v>464.23</v>
      </c>
      <c r="G353" s="295">
        <v>76.11</v>
      </c>
      <c r="H353" s="288">
        <v>296.44</v>
      </c>
      <c r="I353" s="275">
        <v>1319.41</v>
      </c>
      <c r="J353" s="282">
        <v>486.03</v>
      </c>
      <c r="K353" s="282">
        <v>590.27</v>
      </c>
      <c r="L353" s="282">
        <v>329.2</v>
      </c>
      <c r="M353" s="284">
        <v>3.8006780983414999E-3</v>
      </c>
      <c r="N353" s="284">
        <v>-3.2579264678619997E-2</v>
      </c>
      <c r="O353" s="284">
        <v>-4.6740918954000198E-3</v>
      </c>
      <c r="P353" s="284">
        <v>-3.2669643756505301E-2</v>
      </c>
      <c r="Q353" s="284">
        <v>-9.6426666666665807E-3</v>
      </c>
      <c r="R353" s="284">
        <v>-3.3155487804878099E-2</v>
      </c>
      <c r="S353" s="284">
        <v>7.6138681169273196E-3</v>
      </c>
      <c r="T353" s="284">
        <v>3.3502005263817497E-2</v>
      </c>
      <c r="U353" s="284">
        <v>1.85208050376584E-4</v>
      </c>
      <c r="V353" s="284">
        <v>3.0758250348366101E-3</v>
      </c>
      <c r="W353" s="284">
        <v>2.1919142717972098E-3</v>
      </c>
      <c r="X353" s="274" t="s">
        <v>210</v>
      </c>
      <c r="Y353" s="278">
        <v>4.2025121903582399</v>
      </c>
      <c r="Z353" s="278">
        <v>3.56317495356152</v>
      </c>
      <c r="AA353" s="278">
        <v>1.51277522949123</v>
      </c>
      <c r="AB353" s="278">
        <v>1.6726095386904101</v>
      </c>
      <c r="AC353" s="278">
        <v>0</v>
      </c>
      <c r="AD353" s="278">
        <v>0.18889509268994001</v>
      </c>
      <c r="AE353" s="278">
        <v>0.97030727099704295</v>
      </c>
      <c r="AF353" s="278">
        <v>1.69521237029433</v>
      </c>
      <c r="AG353" s="278">
        <v>1.21570944269679</v>
      </c>
      <c r="AH353" s="278">
        <v>0.80078603396760895</v>
      </c>
      <c r="AI353" s="278">
        <v>0.322897594341778</v>
      </c>
      <c r="AJ353" s="278">
        <v>4.2184845863981497</v>
      </c>
      <c r="AK353" s="278">
        <v>3.44708933365321</v>
      </c>
      <c r="AL353" s="278">
        <v>1.5057043790514999</v>
      </c>
      <c r="AM353" s="278">
        <v>1.6179659809176601</v>
      </c>
      <c r="AN353" s="278">
        <v>0</v>
      </c>
      <c r="AO353" s="278">
        <v>0.182632183747857</v>
      </c>
      <c r="AP353" s="278">
        <v>0.97769506259131</v>
      </c>
      <c r="AQ353" s="278">
        <v>1.7520053840472201</v>
      </c>
      <c r="AR353" s="278">
        <v>1.2159346018724999</v>
      </c>
      <c r="AS353" s="278">
        <v>0.80324911169843405</v>
      </c>
      <c r="AT353" s="278">
        <v>0.32360535818714498</v>
      </c>
      <c r="AU353" s="278">
        <v>0.24086794984691101</v>
      </c>
      <c r="AV353" s="278">
        <v>3.83114581803506E-3</v>
      </c>
      <c r="AW353" s="278">
        <v>16.044365982165001</v>
      </c>
      <c r="AX353" s="278">
        <v>-6.2257345167776599E-3</v>
      </c>
      <c r="AY353" s="273"/>
      <c r="AZ353" s="273"/>
      <c r="BA353" s="273"/>
      <c r="BB353" s="273"/>
      <c r="BC353" s="273"/>
      <c r="BD353" s="273"/>
      <c r="BE353" s="273"/>
      <c r="BF353" s="273"/>
      <c r="BG353" s="273"/>
      <c r="BH353" s="273"/>
      <c r="BI353" s="273"/>
      <c r="BJ353" s="273"/>
      <c r="BK353" s="273"/>
      <c r="BL353" s="273"/>
      <c r="BM353" s="273"/>
      <c r="BN353" s="273"/>
      <c r="BO353" s="273"/>
      <c r="BP353" s="273"/>
      <c r="BQ353" s="273"/>
      <c r="BR353" s="273"/>
      <c r="BS353" s="273"/>
      <c r="BT353" s="273"/>
      <c r="BU353" s="273"/>
      <c r="BV353" s="273"/>
      <c r="BW353" s="273"/>
      <c r="BX353" s="273"/>
      <c r="BY353" s="273"/>
      <c r="BZ353" s="273"/>
    </row>
    <row r="354" spans="1:78">
      <c r="A354" s="290" t="s">
        <v>633</v>
      </c>
      <c r="B354" s="294">
        <v>7132.12</v>
      </c>
      <c r="C354" s="294">
        <v>7492.66</v>
      </c>
      <c r="D354" s="294">
        <v>1524.45</v>
      </c>
      <c r="E354" s="295">
        <v>298.67</v>
      </c>
      <c r="F354" s="294">
        <v>490.42</v>
      </c>
      <c r="G354" s="295">
        <v>76.7</v>
      </c>
      <c r="H354" s="288">
        <v>298.07</v>
      </c>
      <c r="I354" s="275">
        <v>1319.41</v>
      </c>
      <c r="J354" s="282">
        <v>490.44</v>
      </c>
      <c r="K354" s="282">
        <v>595.57000000000005</v>
      </c>
      <c r="L354" s="282">
        <v>329.93</v>
      </c>
      <c r="M354" s="284">
        <v>1.90285957587863E-2</v>
      </c>
      <c r="N354" s="284">
        <v>1.11238112717149E-2</v>
      </c>
      <c r="O354" s="284">
        <v>4.05058288875715E-3</v>
      </c>
      <c r="P354" s="284">
        <v>3.6688649774383901E-2</v>
      </c>
      <c r="Q354" s="284">
        <v>5.6416000689313503E-2</v>
      </c>
      <c r="R354" s="284">
        <v>7.7519379844961404E-3</v>
      </c>
      <c r="S354" s="284">
        <v>5.4985831871541303E-3</v>
      </c>
      <c r="T354" s="284">
        <v>0</v>
      </c>
      <c r="U354" s="284">
        <v>9.0735139806186194E-3</v>
      </c>
      <c r="V354" s="284">
        <v>8.9789418401748904E-3</v>
      </c>
      <c r="W354" s="284">
        <v>2.21749696233298E-3</v>
      </c>
      <c r="X354" s="274" t="s">
        <v>210</v>
      </c>
      <c r="Y354" s="278">
        <v>4.1763484651575498</v>
      </c>
      <c r="Z354" s="278">
        <v>3.5409915722638101</v>
      </c>
      <c r="AA354" s="278">
        <v>1.50335709252886</v>
      </c>
      <c r="AB354" s="278">
        <v>1.6621963157522901</v>
      </c>
      <c r="AC354" s="278">
        <v>0</v>
      </c>
      <c r="AD354" s="278">
        <v>0.18771908199133</v>
      </c>
      <c r="AE354" s="278">
        <v>0.96426639552811599</v>
      </c>
      <c r="AF354" s="278">
        <v>1.68465842812732</v>
      </c>
      <c r="AG354" s="278">
        <v>1.2081407584570201</v>
      </c>
      <c r="AH354" s="278">
        <v>0.79580055271538397</v>
      </c>
      <c r="AI354" s="278">
        <v>0.32088731964329997</v>
      </c>
      <c r="AJ354" s="278">
        <v>4.2558185118488598</v>
      </c>
      <c r="AK354" s="278">
        <v>3.5803808942284099</v>
      </c>
      <c r="AL354" s="278">
        <v>1.50944656504355</v>
      </c>
      <c r="AM354" s="278">
        <v>1.7231800542372</v>
      </c>
      <c r="AN354" s="278">
        <v>0</v>
      </c>
      <c r="AO354" s="278">
        <v>0.18917426867343401</v>
      </c>
      <c r="AP354" s="278">
        <v>0.96956849451850402</v>
      </c>
      <c r="AQ354" s="278">
        <v>1.68465842812732</v>
      </c>
      <c r="AR354" s="278">
        <v>1.21910284051944</v>
      </c>
      <c r="AS354" s="278">
        <v>0.80294599959459401</v>
      </c>
      <c r="AT354" s="278">
        <v>0.32159888629986</v>
      </c>
      <c r="AU354" s="278">
        <v>0.28643894337741899</v>
      </c>
      <c r="AV354" s="278">
        <v>3.9249705548765404E-3</v>
      </c>
      <c r="AW354" s="278">
        <v>16.2558749430912</v>
      </c>
      <c r="AX354" s="278">
        <v>1.31827559382089E-2</v>
      </c>
      <c r="AY354" s="273"/>
      <c r="AZ354" s="273"/>
      <c r="BA354" s="273"/>
      <c r="BB354" s="273"/>
      <c r="BC354" s="273"/>
      <c r="BD354" s="273"/>
      <c r="BE354" s="273"/>
      <c r="BF354" s="273"/>
      <c r="BG354" s="273"/>
      <c r="BH354" s="273"/>
      <c r="BI354" s="273"/>
      <c r="BJ354" s="273"/>
      <c r="BK354" s="273"/>
      <c r="BL354" s="273"/>
      <c r="BM354" s="273"/>
      <c r="BN354" s="273"/>
      <c r="BO354" s="273"/>
      <c r="BP354" s="273"/>
      <c r="BQ354" s="273"/>
      <c r="BR354" s="273"/>
      <c r="BS354" s="273"/>
      <c r="BT354" s="273"/>
      <c r="BU354" s="273"/>
      <c r="BV354" s="273"/>
      <c r="BW354" s="273"/>
      <c r="BX354" s="273"/>
      <c r="BY354" s="273"/>
      <c r="BZ354" s="273"/>
    </row>
    <row r="355" spans="1:78">
      <c r="A355" s="290" t="s">
        <v>634</v>
      </c>
      <c r="B355" s="294">
        <v>7178.46</v>
      </c>
      <c r="C355" s="294">
        <v>7613.04</v>
      </c>
      <c r="D355" s="294">
        <v>1570.97</v>
      </c>
      <c r="E355" s="295">
        <v>305.38</v>
      </c>
      <c r="F355" s="294">
        <v>492.07</v>
      </c>
      <c r="G355" s="295">
        <v>76.22</v>
      </c>
      <c r="H355" s="288">
        <v>294.16000000000003</v>
      </c>
      <c r="I355" s="275">
        <v>1319.41</v>
      </c>
      <c r="J355" s="282">
        <v>497.17</v>
      </c>
      <c r="K355" s="282">
        <v>602.55999999999995</v>
      </c>
      <c r="L355" s="282">
        <v>330.67</v>
      </c>
      <c r="M355" s="284">
        <v>6.4973668418366604E-3</v>
      </c>
      <c r="N355" s="284">
        <v>1.6066390307314202E-2</v>
      </c>
      <c r="O355" s="284">
        <v>3.05159237757879E-2</v>
      </c>
      <c r="P355" s="284">
        <v>2.2466267117554398E-2</v>
      </c>
      <c r="Q355" s="284">
        <v>3.3644631132498902E-3</v>
      </c>
      <c r="R355" s="284">
        <v>-6.2581486310300197E-3</v>
      </c>
      <c r="S355" s="284">
        <v>-1.31177240245579E-2</v>
      </c>
      <c r="T355" s="284">
        <v>0</v>
      </c>
      <c r="U355" s="284">
        <v>1.3722371747818299E-2</v>
      </c>
      <c r="V355" s="284">
        <v>1.1736655640814501E-2</v>
      </c>
      <c r="W355" s="284">
        <v>2.24290000909289E-3</v>
      </c>
      <c r="X355" s="274" t="s">
        <v>210</v>
      </c>
      <c r="Y355" s="278">
        <v>4.2314042476866298</v>
      </c>
      <c r="Z355" s="278">
        <v>3.58767159994022</v>
      </c>
      <c r="AA355" s="278">
        <v>1.52317548216764</v>
      </c>
      <c r="AB355" s="278">
        <v>1.6841086441042501</v>
      </c>
      <c r="AC355" s="278">
        <v>0</v>
      </c>
      <c r="AD355" s="278">
        <v>0.19019373683416699</v>
      </c>
      <c r="AE355" s="278">
        <v>0.97697808407977904</v>
      </c>
      <c r="AF355" s="278">
        <v>1.7068668690245701</v>
      </c>
      <c r="AG355" s="278">
        <v>1.2240673832147699</v>
      </c>
      <c r="AH355" s="278">
        <v>0.80629139717732201</v>
      </c>
      <c r="AI355" s="278">
        <v>0.32511749886182301</v>
      </c>
      <c r="AJ355" s="278">
        <v>4.25889723333996</v>
      </c>
      <c r="AK355" s="278">
        <v>3.64531253215933</v>
      </c>
      <c r="AL355" s="278">
        <v>1.56965658907862</v>
      </c>
      <c r="AM355" s="278">
        <v>1.72194427875767</v>
      </c>
      <c r="AN355" s="278">
        <v>0</v>
      </c>
      <c r="AO355" s="278">
        <v>0.189003476160367</v>
      </c>
      <c r="AP355" s="278">
        <v>0.96416235519478</v>
      </c>
      <c r="AQ355" s="278">
        <v>1.7068668690245701</v>
      </c>
      <c r="AR355" s="278">
        <v>1.24086449089162</v>
      </c>
      <c r="AS355" s="278">
        <v>0.81575456165214399</v>
      </c>
      <c r="AT355" s="278">
        <v>0.32584670490297701</v>
      </c>
      <c r="AU355" s="278">
        <v>0.12697134859036199</v>
      </c>
      <c r="AV355" s="278">
        <v>3.5686033600941399E-3</v>
      </c>
      <c r="AW355" s="278">
        <v>16.438309091162001</v>
      </c>
      <c r="AX355" s="278">
        <v>1.1222659420642199E-2</v>
      </c>
      <c r="AY355" s="273"/>
      <c r="AZ355" s="273"/>
      <c r="BA355" s="273"/>
      <c r="BB355" s="273"/>
      <c r="BC355" s="273"/>
      <c r="BD355" s="273"/>
      <c r="BE355" s="273"/>
      <c r="BF355" s="273"/>
      <c r="BG355" s="273"/>
      <c r="BH355" s="273"/>
      <c r="BI355" s="273"/>
      <c r="BJ355" s="273"/>
      <c r="BK355" s="273"/>
      <c r="BL355" s="273"/>
      <c r="BM355" s="273"/>
      <c r="BN355" s="273"/>
      <c r="BO355" s="273"/>
      <c r="BP355" s="273"/>
      <c r="BQ355" s="273"/>
      <c r="BR355" s="273"/>
      <c r="BS355" s="273"/>
      <c r="BT355" s="273"/>
      <c r="BU355" s="273"/>
      <c r="BV355" s="273"/>
      <c r="BW355" s="273"/>
      <c r="BX355" s="273"/>
      <c r="BY355" s="273"/>
      <c r="BZ355" s="273"/>
    </row>
    <row r="356" spans="1:78">
      <c r="A356" s="290" t="s">
        <v>635</v>
      </c>
      <c r="B356" s="294">
        <v>7068.63</v>
      </c>
      <c r="C356" s="294">
        <v>7644.49</v>
      </c>
      <c r="D356" s="294">
        <v>1590.94</v>
      </c>
      <c r="E356" s="295">
        <v>306.41000000000003</v>
      </c>
      <c r="F356" s="294">
        <v>506.1</v>
      </c>
      <c r="G356" s="295">
        <v>76.75</v>
      </c>
      <c r="H356" s="288">
        <v>298.08</v>
      </c>
      <c r="I356" s="275">
        <v>1385.51</v>
      </c>
      <c r="J356" s="282">
        <v>501.17</v>
      </c>
      <c r="K356" s="282">
        <v>605.86</v>
      </c>
      <c r="L356" s="282">
        <v>331.4</v>
      </c>
      <c r="M356" s="284">
        <v>-1.5299938984127501E-2</v>
      </c>
      <c r="N356" s="284">
        <v>4.1310698485754697E-3</v>
      </c>
      <c r="O356" s="284">
        <v>1.27118913792117E-2</v>
      </c>
      <c r="P356" s="284">
        <v>3.3728469447902301E-3</v>
      </c>
      <c r="Q356" s="284">
        <v>2.8512203548275699E-2</v>
      </c>
      <c r="R356" s="284">
        <v>6.95355549724486E-3</v>
      </c>
      <c r="S356" s="284">
        <v>1.33260810443294E-2</v>
      </c>
      <c r="T356" s="284">
        <v>5.0098149930650801E-2</v>
      </c>
      <c r="U356" s="284">
        <v>8.0455377436290405E-3</v>
      </c>
      <c r="V356" s="284">
        <v>5.4766330323952096E-3</v>
      </c>
      <c r="W356" s="284">
        <v>2.20763903589671E-3</v>
      </c>
      <c r="X356" s="274" t="s">
        <v>210</v>
      </c>
      <c r="Y356" s="278">
        <v>4.27889185642948</v>
      </c>
      <c r="Z356" s="278">
        <v>3.6279348164194598</v>
      </c>
      <c r="AA356" s="278">
        <v>1.54026956184188</v>
      </c>
      <c r="AB356" s="278">
        <v>1.70300882184439</v>
      </c>
      <c r="AC356" s="278">
        <v>0</v>
      </c>
      <c r="AD356" s="278">
        <v>0.192328216366596</v>
      </c>
      <c r="AE356" s="278">
        <v>0.98794237637883797</v>
      </c>
      <c r="AF356" s="278">
        <v>1.72602245457201</v>
      </c>
      <c r="AG356" s="278">
        <v>1.2378046745644999</v>
      </c>
      <c r="AH356" s="278">
        <v>0.81534013092163704</v>
      </c>
      <c r="AI356" s="278">
        <v>0.32876618182324102</v>
      </c>
      <c r="AJ356" s="278">
        <v>4.2134250721064301</v>
      </c>
      <c r="AK356" s="278">
        <v>3.6429220685521702</v>
      </c>
      <c r="AL356" s="278">
        <v>1.5598493012067201</v>
      </c>
      <c r="AM356" s="278">
        <v>1.7087528099461</v>
      </c>
      <c r="AN356" s="278">
        <v>0</v>
      </c>
      <c r="AO356" s="278">
        <v>0.19366558129278699</v>
      </c>
      <c r="AP356" s="278">
        <v>1.0011077765535901</v>
      </c>
      <c r="AQ356" s="278">
        <v>1.81249298628483</v>
      </c>
      <c r="AR356" s="278">
        <v>1.2477634787929499</v>
      </c>
      <c r="AS356" s="278">
        <v>0.81980544961528001</v>
      </c>
      <c r="AT356" s="278">
        <v>0.32949197887991599</v>
      </c>
      <c r="AU356" s="278">
        <v>0.138348893895024</v>
      </c>
      <c r="AV356" s="278">
        <v>3.6335340529699699E-3</v>
      </c>
      <c r="AW356" s="278">
        <v>16.5292765032308</v>
      </c>
      <c r="AX356" s="278">
        <v>5.5338667477449199E-3</v>
      </c>
      <c r="AY356" s="273"/>
      <c r="AZ356" s="273"/>
      <c r="BA356" s="273"/>
      <c r="BB356" s="273"/>
      <c r="BC356" s="273"/>
      <c r="BD356" s="273"/>
      <c r="BE356" s="273"/>
      <c r="BF356" s="273"/>
      <c r="BG356" s="273"/>
      <c r="BH356" s="273"/>
      <c r="BI356" s="273"/>
      <c r="BJ356" s="273"/>
      <c r="BK356" s="273"/>
      <c r="BL356" s="273"/>
      <c r="BM356" s="273"/>
      <c r="BN356" s="273"/>
      <c r="BO356" s="273"/>
      <c r="BP356" s="273"/>
      <c r="BQ356" s="273"/>
      <c r="BR356" s="273"/>
      <c r="BS356" s="273"/>
      <c r="BT356" s="273"/>
      <c r="BU356" s="273"/>
      <c r="BV356" s="273"/>
      <c r="BW356" s="273"/>
      <c r="BX356" s="273"/>
      <c r="BY356" s="273"/>
      <c r="BZ356" s="273"/>
    </row>
    <row r="357" spans="1:78">
      <c r="A357" s="290" t="s">
        <v>636</v>
      </c>
      <c r="B357" s="294">
        <v>7381.56</v>
      </c>
      <c r="C357" s="294">
        <v>7638.85</v>
      </c>
      <c r="D357" s="294">
        <v>1647.71</v>
      </c>
      <c r="E357" s="295">
        <v>311.35000000000002</v>
      </c>
      <c r="F357" s="294">
        <v>530.39</v>
      </c>
      <c r="G357" s="295">
        <v>73.790000000000006</v>
      </c>
      <c r="H357" s="288">
        <v>297.14999999999998</v>
      </c>
      <c r="I357" s="275">
        <v>1385.51</v>
      </c>
      <c r="J357" s="282">
        <v>502.63</v>
      </c>
      <c r="K357" s="282">
        <v>608.65</v>
      </c>
      <c r="L357" s="282">
        <v>332.16</v>
      </c>
      <c r="M357" s="284">
        <v>4.4270247558579202E-2</v>
      </c>
      <c r="N357" s="284">
        <v>-7.3778630098275699E-4</v>
      </c>
      <c r="O357" s="284">
        <v>3.56833067243265E-2</v>
      </c>
      <c r="P357" s="284">
        <v>1.6122189223589201E-2</v>
      </c>
      <c r="Q357" s="284">
        <v>4.7994467496542001E-2</v>
      </c>
      <c r="R357" s="284">
        <v>-3.8566775244299599E-2</v>
      </c>
      <c r="S357" s="284">
        <v>-3.1199677938809102E-3</v>
      </c>
      <c r="T357" s="284">
        <v>0</v>
      </c>
      <c r="U357" s="284">
        <v>2.9131831514255199E-3</v>
      </c>
      <c r="V357" s="284">
        <v>4.60502426303111E-3</v>
      </c>
      <c r="W357" s="284">
        <v>2.2933011466508301E-3</v>
      </c>
      <c r="X357" s="274" t="s">
        <v>210</v>
      </c>
      <c r="Y357" s="278">
        <v>4.3025706737909699</v>
      </c>
      <c r="Z357" s="278">
        <v>3.6480113242630301</v>
      </c>
      <c r="AA357" s="278">
        <v>1.5487932083527201</v>
      </c>
      <c r="AB357" s="278">
        <v>1.7124330457347099</v>
      </c>
      <c r="AC357" s="278">
        <v>0</v>
      </c>
      <c r="AD357" s="278">
        <v>0.19339253508779999</v>
      </c>
      <c r="AE357" s="278">
        <v>0.99340951784416898</v>
      </c>
      <c r="AF357" s="278">
        <v>1.73557403283923</v>
      </c>
      <c r="AG357" s="278">
        <v>1.24465452069328</v>
      </c>
      <c r="AH357" s="278">
        <v>0.81985211456024598</v>
      </c>
      <c r="AI357" s="278">
        <v>0.330585530064615</v>
      </c>
      <c r="AJ357" s="278">
        <v>4.4930465426579804</v>
      </c>
      <c r="AK357" s="278">
        <v>3.64531987148216</v>
      </c>
      <c r="AL357" s="278">
        <v>1.6040592714589299</v>
      </c>
      <c r="AM357" s="278">
        <v>1.7400412153307701</v>
      </c>
      <c r="AN357" s="278">
        <v>0</v>
      </c>
      <c r="AO357" s="278">
        <v>0.185934008653143</v>
      </c>
      <c r="AP357" s="278">
        <v>0.99031011214236098</v>
      </c>
      <c r="AQ357" s="278">
        <v>1.73557403283923</v>
      </c>
      <c r="AR357" s="278">
        <v>1.24828042727231</v>
      </c>
      <c r="AS357" s="278">
        <v>0.82362755343989402</v>
      </c>
      <c r="AT357" s="278">
        <v>0.33134366223977901</v>
      </c>
      <c r="AU357" s="278">
        <v>0.19811061862736501</v>
      </c>
      <c r="AV357" s="278">
        <v>3.8011318472145699E-3</v>
      </c>
      <c r="AW357" s="278">
        <v>16.797536697516598</v>
      </c>
      <c r="AX357" s="278">
        <v>1.6229397229415601E-2</v>
      </c>
      <c r="AY357" s="273"/>
      <c r="AZ357" s="273"/>
      <c r="BA357" s="273"/>
      <c r="BB357" s="273"/>
      <c r="BC357" s="273"/>
      <c r="BD357" s="273"/>
      <c r="BE357" s="273"/>
      <c r="BF357" s="273"/>
      <c r="BG357" s="273"/>
      <c r="BH357" s="273"/>
      <c r="BI357" s="273"/>
      <c r="BJ357" s="273"/>
      <c r="BK357" s="273"/>
      <c r="BL357" s="273"/>
      <c r="BM357" s="273"/>
      <c r="BN357" s="273"/>
      <c r="BO357" s="273"/>
      <c r="BP357" s="273"/>
      <c r="BQ357" s="273"/>
      <c r="BR357" s="273"/>
      <c r="BS357" s="273"/>
      <c r="BT357" s="273"/>
      <c r="BU357" s="273"/>
      <c r="BV357" s="273"/>
      <c r="BW357" s="273"/>
      <c r="BX357" s="273"/>
      <c r="BY357" s="273"/>
      <c r="BZ357" s="273"/>
    </row>
    <row r="358" spans="1:78">
      <c r="A358" s="290" t="s">
        <v>637</v>
      </c>
      <c r="B358" s="294">
        <v>7414.17</v>
      </c>
      <c r="C358" s="294">
        <v>7763.55</v>
      </c>
      <c r="D358" s="294">
        <v>1675.41</v>
      </c>
      <c r="E358" s="295">
        <v>317.08999999999997</v>
      </c>
      <c r="F358" s="294">
        <v>540.66999999999996</v>
      </c>
      <c r="G358" s="295">
        <v>72.150000000000006</v>
      </c>
      <c r="H358" s="288">
        <v>301.33999999999997</v>
      </c>
      <c r="I358" s="275">
        <v>1385.51</v>
      </c>
      <c r="J358" s="282">
        <v>507.73</v>
      </c>
      <c r="K358" s="282">
        <v>617.33000000000004</v>
      </c>
      <c r="L358" s="282">
        <v>332.91</v>
      </c>
      <c r="M358" s="284">
        <v>4.4177653504135998E-3</v>
      </c>
      <c r="N358" s="284">
        <v>1.6324446742637999E-2</v>
      </c>
      <c r="O358" s="284">
        <v>1.6811210710622599E-2</v>
      </c>
      <c r="P358" s="284">
        <v>1.8435843905572302E-2</v>
      </c>
      <c r="Q358" s="284">
        <v>1.93819642150115E-2</v>
      </c>
      <c r="R358" s="284">
        <v>-2.2225233771513801E-2</v>
      </c>
      <c r="S358" s="284">
        <v>1.41006225811879E-2</v>
      </c>
      <c r="T358" s="284">
        <v>0</v>
      </c>
      <c r="U358" s="284">
        <v>1.01466287328651E-2</v>
      </c>
      <c r="V358" s="284">
        <v>1.42610695802186E-2</v>
      </c>
      <c r="W358" s="284">
        <v>2.2579479768785001E-3</v>
      </c>
      <c r="X358" s="274" t="s">
        <v>210</v>
      </c>
      <c r="Y358" s="278">
        <v>4.37239880236356</v>
      </c>
      <c r="Z358" s="278">
        <v>3.7072163491419001</v>
      </c>
      <c r="AA358" s="278">
        <v>1.5739291885572999</v>
      </c>
      <c r="AB358" s="278">
        <v>1.74022480186271</v>
      </c>
      <c r="AC358" s="278">
        <v>0</v>
      </c>
      <c r="AD358" s="278">
        <v>0.196531179360944</v>
      </c>
      <c r="AE358" s="278">
        <v>1.00953195552074</v>
      </c>
      <c r="AF358" s="278">
        <v>1.7637413532392401</v>
      </c>
      <c r="AG358" s="278">
        <v>1.264854513323</v>
      </c>
      <c r="AH358" s="278">
        <v>0.83315782019682105</v>
      </c>
      <c r="AI358" s="278">
        <v>0.33595073395033098</v>
      </c>
      <c r="AJ358" s="278">
        <v>4.3917150342908302</v>
      </c>
      <c r="AK358" s="278">
        <v>3.7677346049969098</v>
      </c>
      <c r="AL358" s="278">
        <v>1.60038884378974</v>
      </c>
      <c r="AM358" s="278">
        <v>1.77230731467046</v>
      </c>
      <c r="AN358" s="278">
        <v>0</v>
      </c>
      <c r="AO358" s="278">
        <v>0.19216322795625501</v>
      </c>
      <c r="AP358" s="278">
        <v>1.0237669846091899</v>
      </c>
      <c r="AQ358" s="278">
        <v>1.7637413532392401</v>
      </c>
      <c r="AR358" s="278">
        <v>1.2776885224707699</v>
      </c>
      <c r="AS358" s="278">
        <v>0.84503954184195096</v>
      </c>
      <c r="AT358" s="278">
        <v>0.33670929323038501</v>
      </c>
      <c r="AU358" s="278">
        <v>0.30155564639209498</v>
      </c>
      <c r="AV358" s="278">
        <v>4.1133964554835502E-3</v>
      </c>
      <c r="AW358" s="278">
        <v>16.971254721095701</v>
      </c>
      <c r="AX358" s="278">
        <v>1.0341874925319501E-2</v>
      </c>
      <c r="AY358" s="273"/>
      <c r="AZ358" s="273"/>
      <c r="BA358" s="273"/>
      <c r="BB358" s="273"/>
      <c r="BC358" s="273"/>
      <c r="BD358" s="273"/>
      <c r="BE358" s="273"/>
      <c r="BF358" s="273"/>
      <c r="BG358" s="273"/>
      <c r="BH358" s="273"/>
      <c r="BI358" s="273"/>
      <c r="BJ358" s="273"/>
      <c r="BK358" s="273"/>
      <c r="BL358" s="273"/>
      <c r="BM358" s="273"/>
      <c r="BN358" s="273"/>
      <c r="BO358" s="273"/>
      <c r="BP358" s="273"/>
      <c r="BQ358" s="273"/>
      <c r="BR358" s="273"/>
      <c r="BS358" s="273"/>
      <c r="BT358" s="273"/>
      <c r="BU358" s="273"/>
      <c r="BV358" s="273"/>
      <c r="BW358" s="273"/>
      <c r="BX358" s="273"/>
      <c r="BY358" s="273"/>
      <c r="BZ358" s="273"/>
    </row>
    <row r="359" spans="1:78">
      <c r="A359" s="290" t="s">
        <v>638</v>
      </c>
      <c r="B359" s="294">
        <v>7020.7</v>
      </c>
      <c r="C359" s="294">
        <v>8076.29</v>
      </c>
      <c r="D359" s="294">
        <v>1658.4</v>
      </c>
      <c r="E359" s="295">
        <v>317.72000000000003</v>
      </c>
      <c r="F359" s="294">
        <v>516.28</v>
      </c>
      <c r="G359" s="295">
        <v>72.47</v>
      </c>
      <c r="H359" s="288">
        <v>306.33999999999997</v>
      </c>
      <c r="I359" s="275">
        <v>1477.65</v>
      </c>
      <c r="J359" s="282">
        <v>506.04</v>
      </c>
      <c r="K359" s="282">
        <v>616.62</v>
      </c>
      <c r="L359" s="282">
        <v>333.55</v>
      </c>
      <c r="M359" s="284">
        <v>-5.30699997437339E-2</v>
      </c>
      <c r="N359" s="284">
        <v>4.0283117903536302E-2</v>
      </c>
      <c r="O359" s="284">
        <v>-1.0152738732608701E-2</v>
      </c>
      <c r="P359" s="284">
        <v>1.9868176227570999E-3</v>
      </c>
      <c r="Q359" s="284">
        <v>-4.5110695988310703E-2</v>
      </c>
      <c r="R359" s="284">
        <v>4.43520443520429E-3</v>
      </c>
      <c r="S359" s="284">
        <v>1.6592553262096101E-2</v>
      </c>
      <c r="T359" s="284">
        <v>6.6502587494857504E-2</v>
      </c>
      <c r="U359" s="284">
        <v>-3.32854075985267E-3</v>
      </c>
      <c r="V359" s="284">
        <v>-1.1501142014805901E-3</v>
      </c>
      <c r="W359" s="284">
        <v>1.9224415007057501E-3</v>
      </c>
      <c r="X359" s="274" t="s">
        <v>210</v>
      </c>
      <c r="Y359" s="278">
        <v>4.4176176039012196</v>
      </c>
      <c r="Z359" s="278">
        <v>3.7455559169458299</v>
      </c>
      <c r="AA359" s="278">
        <v>1.5902065673666701</v>
      </c>
      <c r="AB359" s="278">
        <v>1.75822198910552</v>
      </c>
      <c r="AC359" s="278">
        <v>0</v>
      </c>
      <c r="AD359" s="278">
        <v>0.19856368023682</v>
      </c>
      <c r="AE359" s="278">
        <v>1.0199724087378499</v>
      </c>
      <c r="AF359" s="278">
        <v>1.78198174571505</v>
      </c>
      <c r="AG359" s="278">
        <v>1.2779354804985099</v>
      </c>
      <c r="AH359" s="278">
        <v>0.841774234166348</v>
      </c>
      <c r="AI359" s="278">
        <v>0.33942509442191499</v>
      </c>
      <c r="AJ359" s="278">
        <v>4.1831746387942701</v>
      </c>
      <c r="AK359" s="278">
        <v>3.8964385875624399</v>
      </c>
      <c r="AL359" s="278">
        <v>1.5740616155573199</v>
      </c>
      <c r="AM359" s="278">
        <v>1.7617152555381901</v>
      </c>
      <c r="AN359" s="278">
        <v>0</v>
      </c>
      <c r="AO359" s="278">
        <v>0.199444350752077</v>
      </c>
      <c r="AP359" s="278">
        <v>1.0368963552557</v>
      </c>
      <c r="AQ359" s="278">
        <v>1.9004881426737099</v>
      </c>
      <c r="AR359" s="278">
        <v>1.2736818201632101</v>
      </c>
      <c r="AS359" s="278">
        <v>0.84080609766519299</v>
      </c>
      <c r="AT359" s="278">
        <v>0.34007761930981201</v>
      </c>
      <c r="AU359" s="278">
        <v>0.107012347172062</v>
      </c>
      <c r="AV359" s="278">
        <v>3.6617818121492999E-3</v>
      </c>
      <c r="AW359" s="278">
        <v>17.0067844832719</v>
      </c>
      <c r="AX359" s="278">
        <v>2.0935259507965901E-3</v>
      </c>
      <c r="AY359" s="273"/>
      <c r="AZ359" s="273"/>
      <c r="BA359" s="273"/>
      <c r="BB359" s="273"/>
      <c r="BC359" s="273"/>
      <c r="BD359" s="273"/>
      <c r="BE359" s="273"/>
      <c r="BF359" s="273"/>
      <c r="BG359" s="273"/>
      <c r="BH359" s="273"/>
      <c r="BI359" s="273"/>
      <c r="BJ359" s="273"/>
      <c r="BK359" s="273"/>
      <c r="BL359" s="273"/>
      <c r="BM359" s="273"/>
      <c r="BN359" s="273"/>
      <c r="BO359" s="273"/>
      <c r="BP359" s="273"/>
      <c r="BQ359" s="273"/>
      <c r="BR359" s="273"/>
      <c r="BS359" s="273"/>
      <c r="BT359" s="273"/>
      <c r="BU359" s="273"/>
      <c r="BV359" s="273"/>
      <c r="BW359" s="273"/>
      <c r="BX359" s="273"/>
      <c r="BY359" s="273"/>
      <c r="BZ359" s="273"/>
    </row>
    <row r="360" spans="1:78">
      <c r="A360" s="290" t="s">
        <v>639</v>
      </c>
      <c r="B360" s="294">
        <v>7358.22</v>
      </c>
      <c r="C360" s="294">
        <v>8093.93</v>
      </c>
      <c r="D360" s="294">
        <v>1670.61</v>
      </c>
      <c r="E360" s="295">
        <v>339.32</v>
      </c>
      <c r="F360" s="294">
        <v>549.64</v>
      </c>
      <c r="G360" s="295">
        <v>67.83</v>
      </c>
      <c r="H360" s="288">
        <v>308.95</v>
      </c>
      <c r="I360" s="275">
        <v>1477.65</v>
      </c>
      <c r="J360" s="282">
        <v>510.88</v>
      </c>
      <c r="K360" s="282">
        <v>622.5</v>
      </c>
      <c r="L360" s="282">
        <v>334.37</v>
      </c>
      <c r="M360" s="284">
        <v>4.8074978278519302E-2</v>
      </c>
      <c r="N360" s="284">
        <v>2.1841711974186499E-3</v>
      </c>
      <c r="O360" s="284">
        <v>7.3625180897249898E-3</v>
      </c>
      <c r="P360" s="284">
        <v>6.7984388769985998E-2</v>
      </c>
      <c r="Q360" s="284">
        <v>6.4616099790811204E-2</v>
      </c>
      <c r="R360" s="284">
        <v>-6.4026493721539901E-2</v>
      </c>
      <c r="S360" s="284">
        <v>8.5199451589736998E-3</v>
      </c>
      <c r="T360" s="284">
        <v>0</v>
      </c>
      <c r="U360" s="284">
        <v>9.5644613074064005E-3</v>
      </c>
      <c r="V360" s="284">
        <v>9.5358567675392098E-3</v>
      </c>
      <c r="W360" s="284">
        <v>2.4584020386748699E-3</v>
      </c>
      <c r="X360" s="274" t="s">
        <v>210</v>
      </c>
      <c r="Y360" s="278">
        <v>4.4268660009956804</v>
      </c>
      <c r="Z360" s="278">
        <v>3.7533973354581098</v>
      </c>
      <c r="AA360" s="278">
        <v>1.5935357060825801</v>
      </c>
      <c r="AB360" s="278">
        <v>1.7619028724669701</v>
      </c>
      <c r="AC360" s="278">
        <v>0</v>
      </c>
      <c r="AD360" s="278">
        <v>0.19897937845428201</v>
      </c>
      <c r="AE360" s="278">
        <v>1.0221077474446401</v>
      </c>
      <c r="AF360" s="278">
        <v>1.78571237074355</v>
      </c>
      <c r="AG360" s="278">
        <v>1.2806108715903799</v>
      </c>
      <c r="AH360" s="278">
        <v>0.84353651037028698</v>
      </c>
      <c r="AI360" s="278">
        <v>0.340135689665439</v>
      </c>
      <c r="AJ360" s="278">
        <v>4.6396874878354701</v>
      </c>
      <c r="AK360" s="278">
        <v>3.76159539781069</v>
      </c>
      <c r="AL360" s="278">
        <v>1.6052681415452299</v>
      </c>
      <c r="AM360" s="278">
        <v>1.8816847623237201</v>
      </c>
      <c r="AN360" s="278">
        <v>0</v>
      </c>
      <c r="AO360" s="278">
        <v>0.186239426528963</v>
      </c>
      <c r="AP360" s="278">
        <v>1.0308160493994301</v>
      </c>
      <c r="AQ360" s="278">
        <v>1.78571237074355</v>
      </c>
      <c r="AR360" s="278">
        <v>1.29285922472155</v>
      </c>
      <c r="AS360" s="278">
        <v>0.85158035371136798</v>
      </c>
      <c r="AT360" s="278">
        <v>0.340971879938338</v>
      </c>
      <c r="AU360" s="278">
        <v>0.546141208286688</v>
      </c>
      <c r="AV360" s="278">
        <v>4.7667099173711097E-3</v>
      </c>
      <c r="AW360" s="278">
        <v>17.3764150945583</v>
      </c>
      <c r="AX360" s="278">
        <v>2.1734303251150101E-2</v>
      </c>
      <c r="AY360" s="273"/>
      <c r="AZ360" s="273"/>
      <c r="BA360" s="273"/>
      <c r="BB360" s="273"/>
      <c r="BC360" s="273"/>
      <c r="BD360" s="273"/>
      <c r="BE360" s="273"/>
      <c r="BF360" s="273"/>
      <c r="BG360" s="273"/>
      <c r="BH360" s="273"/>
      <c r="BI360" s="273"/>
      <c r="BJ360" s="273"/>
      <c r="BK360" s="273"/>
      <c r="BL360" s="273"/>
      <c r="BM360" s="273"/>
      <c r="BN360" s="273"/>
      <c r="BO360" s="273"/>
      <c r="BP360" s="273"/>
      <c r="BQ360" s="273"/>
      <c r="BR360" s="273"/>
      <c r="BS360" s="273"/>
      <c r="BT360" s="273"/>
      <c r="BU360" s="273"/>
      <c r="BV360" s="273"/>
      <c r="BW360" s="273"/>
      <c r="BX360" s="273"/>
      <c r="BY360" s="273"/>
      <c r="BZ360" s="273"/>
    </row>
    <row r="361" spans="1:78">
      <c r="A361" s="290" t="s">
        <v>640</v>
      </c>
      <c r="B361" s="294">
        <v>7101.64</v>
      </c>
      <c r="C361" s="294">
        <v>8506.74</v>
      </c>
      <c r="D361" s="294">
        <v>1702.43</v>
      </c>
      <c r="E361" s="295">
        <v>355.17</v>
      </c>
      <c r="F361" s="294">
        <v>548.5</v>
      </c>
      <c r="G361" s="295">
        <v>62.22</v>
      </c>
      <c r="H361" s="288">
        <v>308.05</v>
      </c>
      <c r="I361" s="275">
        <v>1477.65</v>
      </c>
      <c r="J361" s="282">
        <v>517.36</v>
      </c>
      <c r="K361" s="282">
        <v>629.79999999999995</v>
      </c>
      <c r="L361" s="282">
        <v>335.13</v>
      </c>
      <c r="M361" s="284">
        <v>-3.4869846239987297E-2</v>
      </c>
      <c r="N361" s="284">
        <v>5.1002417861286002E-2</v>
      </c>
      <c r="O361" s="284">
        <v>1.90469349519038E-2</v>
      </c>
      <c r="P361" s="284">
        <v>4.6711069197218097E-2</v>
      </c>
      <c r="Q361" s="284">
        <v>-2.07408485554184E-3</v>
      </c>
      <c r="R361" s="284">
        <v>-8.2706766917293201E-2</v>
      </c>
      <c r="S361" s="284">
        <v>-2.9130927334519701E-3</v>
      </c>
      <c r="T361" s="284">
        <v>0</v>
      </c>
      <c r="U361" s="284">
        <v>1.26839962417788E-2</v>
      </c>
      <c r="V361" s="284">
        <v>1.1726907630521999E-2</v>
      </c>
      <c r="W361" s="284">
        <v>2.2729311840177201E-3</v>
      </c>
      <c r="X361" s="274" t="s">
        <v>210</v>
      </c>
      <c r="Y361" s="278">
        <v>4.5230808491135299</v>
      </c>
      <c r="Z361" s="278">
        <v>3.8349748113690199</v>
      </c>
      <c r="AA361" s="278">
        <v>1.6281700943601101</v>
      </c>
      <c r="AB361" s="278">
        <v>1.80019660379624</v>
      </c>
      <c r="AC361" s="278">
        <v>0</v>
      </c>
      <c r="AD361" s="278">
        <v>0.203304056606332</v>
      </c>
      <c r="AE361" s="278">
        <v>1.04432254718295</v>
      </c>
      <c r="AF361" s="278">
        <v>1.8245235849286201</v>
      </c>
      <c r="AG361" s="278">
        <v>1.30844405662024</v>
      </c>
      <c r="AH361" s="278">
        <v>0.86187018869009202</v>
      </c>
      <c r="AI361" s="278">
        <v>0.34752830189116601</v>
      </c>
      <c r="AJ361" s="278">
        <v>4.3653617153739104</v>
      </c>
      <c r="AK361" s="278">
        <v>4.0305677991859703</v>
      </c>
      <c r="AL361" s="278">
        <v>1.6591817442380301</v>
      </c>
      <c r="AM361" s="278">
        <v>1.88428571192476</v>
      </c>
      <c r="AN361" s="278">
        <v>0</v>
      </c>
      <c r="AO361" s="278">
        <v>0.18648943538325199</v>
      </c>
      <c r="AP361" s="278">
        <v>1.0412803387593801</v>
      </c>
      <c r="AQ361" s="278">
        <v>1.8245235849286201</v>
      </c>
      <c r="AR361" s="278">
        <v>1.3250403561169899</v>
      </c>
      <c r="AS361" s="278">
        <v>0.87197726078236104</v>
      </c>
      <c r="AT361" s="278">
        <v>0.34831820980586298</v>
      </c>
      <c r="AU361" s="278">
        <v>0.39618959449883401</v>
      </c>
      <c r="AV361" s="278">
        <v>4.46575700515875E-3</v>
      </c>
      <c r="AW361" s="278">
        <v>17.537026156499099</v>
      </c>
      <c r="AX361" s="278">
        <v>9.2430493324899797E-3</v>
      </c>
      <c r="AY361" s="273"/>
      <c r="AZ361" s="273"/>
      <c r="BA361" s="273"/>
      <c r="BB361" s="273"/>
      <c r="BC361" s="273"/>
      <c r="BD361" s="273"/>
      <c r="BE361" s="273"/>
      <c r="BF361" s="273"/>
      <c r="BG361" s="273"/>
      <c r="BH361" s="273"/>
      <c r="BI361" s="273"/>
      <c r="BJ361" s="273"/>
      <c r="BK361" s="273"/>
      <c r="BL361" s="273"/>
      <c r="BM361" s="273"/>
      <c r="BN361" s="273"/>
      <c r="BO361" s="273"/>
      <c r="BP361" s="273"/>
      <c r="BQ361" s="273"/>
      <c r="BR361" s="273"/>
      <c r="BS361" s="273"/>
      <c r="BT361" s="273"/>
      <c r="BU361" s="273"/>
      <c r="BV361" s="273"/>
      <c r="BW361" s="273"/>
      <c r="BX361" s="273"/>
      <c r="BY361" s="273"/>
      <c r="BZ361" s="273"/>
    </row>
    <row r="362" spans="1:78">
      <c r="A362" s="290" t="s">
        <v>641</v>
      </c>
      <c r="B362" s="294">
        <v>7238.53</v>
      </c>
      <c r="C362" s="294">
        <v>8732.74</v>
      </c>
      <c r="D362" s="294">
        <v>1694.56</v>
      </c>
      <c r="E362" s="295">
        <v>373.54</v>
      </c>
      <c r="F362" s="294">
        <v>573.54</v>
      </c>
      <c r="G362" s="295">
        <v>56.05</v>
      </c>
      <c r="H362" s="288">
        <v>313.54000000000002</v>
      </c>
      <c r="I362" s="275">
        <v>1562.32</v>
      </c>
      <c r="J362" s="282">
        <v>526.07000000000005</v>
      </c>
      <c r="K362" s="282">
        <v>634.53</v>
      </c>
      <c r="L362" s="282">
        <v>335.9</v>
      </c>
      <c r="M362" s="284">
        <v>1.92758292450756E-2</v>
      </c>
      <c r="N362" s="284">
        <v>2.6567169091802598E-2</v>
      </c>
      <c r="O362" s="284">
        <v>-4.6228038744618996E-3</v>
      </c>
      <c r="P362" s="284">
        <v>5.1721710730072902E-2</v>
      </c>
      <c r="Q362" s="284">
        <v>4.5651777575204999E-2</v>
      </c>
      <c r="R362" s="284">
        <v>-9.9164255866280998E-2</v>
      </c>
      <c r="S362" s="284">
        <v>1.7821782178217799E-2</v>
      </c>
      <c r="T362" s="284">
        <v>5.7300443271410602E-2</v>
      </c>
      <c r="U362" s="284">
        <v>1.6835472398329901E-2</v>
      </c>
      <c r="V362" s="284">
        <v>7.51032073674196E-3</v>
      </c>
      <c r="W362" s="284">
        <v>2.29761585056543E-3</v>
      </c>
      <c r="X362" s="274" t="s">
        <v>210</v>
      </c>
      <c r="Y362" s="278">
        <v>4.56488790853673</v>
      </c>
      <c r="Z362" s="278">
        <v>3.8704216727393601</v>
      </c>
      <c r="AA362" s="278">
        <v>1.6432193508639701</v>
      </c>
      <c r="AB362" s="278">
        <v>1.81683590981331</v>
      </c>
      <c r="AC362" s="278">
        <v>0</v>
      </c>
      <c r="AD362" s="278">
        <v>0.20518320603104001</v>
      </c>
      <c r="AE362" s="278">
        <v>1.0539752720055999</v>
      </c>
      <c r="AF362" s="278">
        <v>1.84138774643241</v>
      </c>
      <c r="AG362" s="278">
        <v>1.32053806958439</v>
      </c>
      <c r="AH362" s="278">
        <v>0.86983649736235702</v>
      </c>
      <c r="AI362" s="278">
        <v>0.350740523129983</v>
      </c>
      <c r="AJ362" s="278">
        <v>4.6528799083845902</v>
      </c>
      <c r="AK362" s="278">
        <v>3.9732478197756</v>
      </c>
      <c r="AL362" s="278">
        <v>1.6356230700822001</v>
      </c>
      <c r="AM362" s="278">
        <v>1.91080577118468</v>
      </c>
      <c r="AN362" s="278">
        <v>0</v>
      </c>
      <c r="AO362" s="278">
        <v>0.18483636608871401</v>
      </c>
      <c r="AP362" s="278">
        <v>1.07275898972451</v>
      </c>
      <c r="AQ362" s="278">
        <v>1.9469000805375301</v>
      </c>
      <c r="AR362" s="278">
        <v>1.34276995180582</v>
      </c>
      <c r="AS362" s="278">
        <v>0.876369248446073</v>
      </c>
      <c r="AT362" s="278">
        <v>0.35154639011536198</v>
      </c>
      <c r="AU362" s="278">
        <v>0.50040274376946203</v>
      </c>
      <c r="AV362" s="278">
        <v>4.75841209072348E-3</v>
      </c>
      <c r="AW362" s="278">
        <v>17.9477375961451</v>
      </c>
      <c r="AX362" s="278">
        <v>2.34196742355741E-2</v>
      </c>
      <c r="AY362" s="273"/>
      <c r="AZ362" s="273"/>
      <c r="BA362" s="273"/>
      <c r="BB362" s="273"/>
      <c r="BC362" s="273"/>
      <c r="BD362" s="273"/>
      <c r="BE362" s="273"/>
      <c r="BF362" s="273"/>
      <c r="BG362" s="273"/>
      <c r="BH362" s="273"/>
      <c r="BI362" s="273"/>
      <c r="BJ362" s="273"/>
      <c r="BK362" s="273"/>
      <c r="BL362" s="273"/>
      <c r="BM362" s="273"/>
      <c r="BN362" s="273"/>
      <c r="BO362" s="273"/>
      <c r="BP362" s="273"/>
      <c r="BQ362" s="273"/>
      <c r="BR362" s="273"/>
      <c r="BS362" s="273"/>
      <c r="BT362" s="273"/>
      <c r="BU362" s="273"/>
      <c r="BV362" s="273"/>
      <c r="BW362" s="273"/>
      <c r="BX362" s="273"/>
      <c r="BY362" s="273"/>
      <c r="BZ362" s="273"/>
    </row>
    <row r="363" spans="1:78">
      <c r="A363" s="290" t="s">
        <v>642</v>
      </c>
      <c r="B363" s="294">
        <v>7471.52</v>
      </c>
      <c r="C363" s="294">
        <v>9012.69</v>
      </c>
      <c r="D363" s="294">
        <v>1791.55</v>
      </c>
      <c r="E363" s="295">
        <v>413.98</v>
      </c>
      <c r="F363" s="294">
        <v>612.73</v>
      </c>
      <c r="G363" s="295">
        <v>54.49</v>
      </c>
      <c r="H363" s="288">
        <v>313.16000000000003</v>
      </c>
      <c r="I363" s="275">
        <v>1562.32</v>
      </c>
      <c r="J363" s="282">
        <v>534.54999999999995</v>
      </c>
      <c r="K363" s="282">
        <v>648.35</v>
      </c>
      <c r="L363" s="282">
        <v>336.75</v>
      </c>
      <c r="M363" s="284">
        <v>3.2187474528668103E-2</v>
      </c>
      <c r="N363" s="284">
        <v>3.2057521465198802E-2</v>
      </c>
      <c r="O363" s="284">
        <v>5.7236096685865399E-2</v>
      </c>
      <c r="P363" s="284">
        <v>0.108261498099266</v>
      </c>
      <c r="Q363" s="284">
        <v>6.8330020573979203E-2</v>
      </c>
      <c r="R363" s="284">
        <v>-2.78322925958965E-2</v>
      </c>
      <c r="S363" s="284">
        <v>-1.2119665752375901E-3</v>
      </c>
      <c r="T363" s="284">
        <v>0</v>
      </c>
      <c r="U363" s="284">
        <v>1.61195278194914E-2</v>
      </c>
      <c r="V363" s="284">
        <v>2.1779900083526399E-2</v>
      </c>
      <c r="W363" s="284">
        <v>2.53051503423651E-3</v>
      </c>
      <c r="X363" s="274" t="s">
        <v>210</v>
      </c>
      <c r="Y363" s="278">
        <v>4.6717960962765703</v>
      </c>
      <c r="Z363" s="278">
        <v>3.9610656874692198</v>
      </c>
      <c r="AA363" s="278">
        <v>1.68170301275879</v>
      </c>
      <c r="AB363" s="278">
        <v>1.85938561496063</v>
      </c>
      <c r="AC363" s="278">
        <v>0</v>
      </c>
      <c r="AD363" s="278">
        <v>0.20998852987489799</v>
      </c>
      <c r="AE363" s="278">
        <v>1.07865902952832</v>
      </c>
      <c r="AF363" s="278">
        <v>1.88451244759523</v>
      </c>
      <c r="AG363" s="278">
        <v>1.35146464098973</v>
      </c>
      <c r="AH363" s="278">
        <v>0.89020778476879603</v>
      </c>
      <c r="AI363" s="278">
        <v>0.35895475192290199</v>
      </c>
      <c r="AJ363" s="278">
        <v>4.8221694141285996</v>
      </c>
      <c r="AK363" s="278">
        <v>4.0880476357703301</v>
      </c>
      <c r="AL363" s="278">
        <v>1.77795712899397</v>
      </c>
      <c r="AM363" s="278">
        <v>2.06068548718049</v>
      </c>
      <c r="AN363" s="278">
        <v>0</v>
      </c>
      <c r="AO363" s="278">
        <v>0.204144067669637</v>
      </c>
      <c r="AP363" s="278">
        <v>1.0773517308384499</v>
      </c>
      <c r="AQ363" s="278">
        <v>1.88451244759523</v>
      </c>
      <c r="AR363" s="278">
        <v>1.37324961286722</v>
      </c>
      <c r="AS363" s="278">
        <v>0.90959642137463803</v>
      </c>
      <c r="AT363" s="278">
        <v>0.35986309231925301</v>
      </c>
      <c r="AU363" s="278">
        <v>0.251979842945463</v>
      </c>
      <c r="AV363" s="278">
        <v>4.2194971265926704E-3</v>
      </c>
      <c r="AW363" s="278">
        <v>18.557577038737801</v>
      </c>
      <c r="AX363" s="278">
        <v>3.39786248448226E-2</v>
      </c>
      <c r="AY363" s="273"/>
      <c r="AZ363" s="273"/>
      <c r="BA363" s="273"/>
      <c r="BB363" s="273"/>
      <c r="BC363" s="273"/>
      <c r="BD363" s="273"/>
      <c r="BE363" s="273"/>
      <c r="BF363" s="273"/>
      <c r="BG363" s="273"/>
      <c r="BH363" s="273"/>
      <c r="BI363" s="273"/>
      <c r="BJ363" s="273"/>
      <c r="BK363" s="273"/>
      <c r="BL363" s="273"/>
      <c r="BM363" s="273"/>
      <c r="BN363" s="273"/>
      <c r="BO363" s="273"/>
      <c r="BP363" s="273"/>
      <c r="BQ363" s="273"/>
      <c r="BR363" s="273"/>
      <c r="BS363" s="273"/>
      <c r="BT363" s="273"/>
      <c r="BU363" s="273"/>
      <c r="BV363" s="273"/>
      <c r="BW363" s="273"/>
      <c r="BX363" s="273"/>
      <c r="BY363" s="273"/>
      <c r="BZ363" s="273"/>
    </row>
    <row r="364" spans="1:78">
      <c r="A364" s="290" t="s">
        <v>643</v>
      </c>
      <c r="B364" s="294">
        <v>8003.96</v>
      </c>
      <c r="C364" s="294">
        <v>9496.43</v>
      </c>
      <c r="D364" s="294">
        <v>1837.8</v>
      </c>
      <c r="E364" s="295">
        <v>405.45</v>
      </c>
      <c r="F364" s="294">
        <v>636.98</v>
      </c>
      <c r="G364" s="295">
        <v>57.71</v>
      </c>
      <c r="H364" s="288">
        <v>313.22000000000003</v>
      </c>
      <c r="I364" s="275">
        <v>1562.32</v>
      </c>
      <c r="J364" s="282">
        <v>536.04</v>
      </c>
      <c r="K364" s="282">
        <v>645.72</v>
      </c>
      <c r="L364" s="282">
        <v>337.45</v>
      </c>
      <c r="M364" s="284">
        <v>7.1262607876309003E-2</v>
      </c>
      <c r="N364" s="284">
        <v>5.36732096632637E-2</v>
      </c>
      <c r="O364" s="284">
        <v>2.58156345064329E-2</v>
      </c>
      <c r="P364" s="284">
        <v>-2.0604860138171002E-2</v>
      </c>
      <c r="Q364" s="284">
        <v>3.9576975176668402E-2</v>
      </c>
      <c r="R364" s="284">
        <v>5.9093411635162497E-2</v>
      </c>
      <c r="S364" s="284">
        <v>1.9159535061952199E-4</v>
      </c>
      <c r="T364" s="284">
        <v>0</v>
      </c>
      <c r="U364" s="284">
        <v>2.78739126367977E-3</v>
      </c>
      <c r="V364" s="284">
        <v>-4.05645099097707E-3</v>
      </c>
      <c r="W364" s="284">
        <v>2.0786933927246002E-3</v>
      </c>
      <c r="X364" s="274" t="s">
        <v>210</v>
      </c>
      <c r="Y364" s="278">
        <v>4.8305373031834602</v>
      </c>
      <c r="Z364" s="278">
        <v>4.0956572524494401</v>
      </c>
      <c r="AA364" s="278">
        <v>1.73884496852973</v>
      </c>
      <c r="AB364" s="278">
        <v>1.9225649812132399</v>
      </c>
      <c r="AC364" s="278">
        <v>0</v>
      </c>
      <c r="AD364" s="278">
        <v>0.217123651353232</v>
      </c>
      <c r="AE364" s="278">
        <v>1.1153103800281401</v>
      </c>
      <c r="AF364" s="278">
        <v>1.9485455890674701</v>
      </c>
      <c r="AG364" s="278">
        <v>1.3973855510169599</v>
      </c>
      <c r="AH364" s="278">
        <v>0.92045582112139601</v>
      </c>
      <c r="AI364" s="278">
        <v>0.37115154077475598</v>
      </c>
      <c r="AJ364" s="278">
        <v>5.1747739888520998</v>
      </c>
      <c r="AK364" s="278">
        <v>4.3154843228690201</v>
      </c>
      <c r="AL364" s="278">
        <v>1.7837343547006499</v>
      </c>
      <c r="AM364" s="278">
        <v>1.8829507986687899</v>
      </c>
      <c r="AN364" s="278">
        <v>0</v>
      </c>
      <c r="AO364" s="278">
        <v>0.229954228658379</v>
      </c>
      <c r="AP364" s="278">
        <v>1.11552406831145</v>
      </c>
      <c r="AQ364" s="278">
        <v>1.9485455890674701</v>
      </c>
      <c r="AR364" s="278">
        <v>1.4012806112938601</v>
      </c>
      <c r="AS364" s="278">
        <v>0.91672203719365697</v>
      </c>
      <c r="AT364" s="278">
        <v>0.37192305103026402</v>
      </c>
      <c r="AU364" s="278">
        <v>0.35446533286297899</v>
      </c>
      <c r="AV364" s="278">
        <v>4.5976787399050097E-3</v>
      </c>
      <c r="AW364" s="278">
        <v>19.140893050645602</v>
      </c>
      <c r="AX364" s="278">
        <v>3.1432767903384597E-2</v>
      </c>
      <c r="AY364" s="273"/>
      <c r="AZ364" s="273"/>
      <c r="BA364" s="273"/>
      <c r="BB364" s="273"/>
      <c r="BC364" s="273"/>
      <c r="BD364" s="273"/>
      <c r="BE364" s="273"/>
      <c r="BF364" s="273"/>
      <c r="BG364" s="273"/>
      <c r="BH364" s="273"/>
      <c r="BI364" s="273"/>
      <c r="BJ364" s="273"/>
      <c r="BK364" s="273"/>
      <c r="BL364" s="273"/>
      <c r="BM364" s="273"/>
      <c r="BN364" s="273"/>
      <c r="BO364" s="273"/>
      <c r="BP364" s="273"/>
      <c r="BQ364" s="273"/>
      <c r="BR364" s="273"/>
      <c r="BS364" s="273"/>
      <c r="BT364" s="273"/>
      <c r="BU364" s="273"/>
      <c r="BV364" s="273"/>
      <c r="BW364" s="273"/>
      <c r="BX364" s="273"/>
      <c r="BY364" s="273"/>
      <c r="BZ364" s="273"/>
    </row>
    <row r="365" spans="1:78">
      <c r="A365" s="290" t="s">
        <v>644</v>
      </c>
      <c r="B365" s="294">
        <v>7996.81</v>
      </c>
      <c r="C365" s="294">
        <v>9584.11</v>
      </c>
      <c r="D365" s="294">
        <v>1856.62</v>
      </c>
      <c r="E365" s="295">
        <v>415.56</v>
      </c>
      <c r="F365" s="294">
        <v>624.63</v>
      </c>
      <c r="G365" s="295">
        <v>55.11</v>
      </c>
      <c r="H365" s="288">
        <v>316.54000000000002</v>
      </c>
      <c r="I365" s="275">
        <v>1669.65</v>
      </c>
      <c r="J365" s="282">
        <v>540.11</v>
      </c>
      <c r="K365" s="282">
        <v>650.78</v>
      </c>
      <c r="L365" s="282">
        <v>338.14</v>
      </c>
      <c r="M365" s="284">
        <v>-8.9330781263274905E-4</v>
      </c>
      <c r="N365" s="284">
        <v>9.2329433271241008E-3</v>
      </c>
      <c r="O365" s="284">
        <v>1.0240504951572599E-2</v>
      </c>
      <c r="P365" s="284">
        <v>2.4935257121716702E-2</v>
      </c>
      <c r="Q365" s="284">
        <v>-1.9388363841878899E-2</v>
      </c>
      <c r="R365" s="284">
        <v>-4.5052850459192502E-2</v>
      </c>
      <c r="S365" s="284">
        <v>1.05995785709725E-2</v>
      </c>
      <c r="T365" s="284">
        <v>6.86991141379487E-2</v>
      </c>
      <c r="U365" s="284">
        <v>7.5927169614209396E-3</v>
      </c>
      <c r="V365" s="284">
        <v>7.8362138388154996E-3</v>
      </c>
      <c r="W365" s="284">
        <v>2.0447473699807301E-3</v>
      </c>
      <c r="X365" s="274" t="s">
        <v>210</v>
      </c>
      <c r="Y365" s="278">
        <v>4.9823744610830598</v>
      </c>
      <c r="Z365" s="278">
        <v>4.2243950962774903</v>
      </c>
      <c r="AA365" s="278">
        <v>1.7935016788455</v>
      </c>
      <c r="AB365" s="278">
        <v>1.98299652004689</v>
      </c>
      <c r="AC365" s="278">
        <v>0</v>
      </c>
      <c r="AD365" s="278">
        <v>0.22394844869255401</v>
      </c>
      <c r="AE365" s="278">
        <v>1.1503676723438001</v>
      </c>
      <c r="AF365" s="278">
        <v>2.0097937703177902</v>
      </c>
      <c r="AG365" s="278">
        <v>1.4413092467136199</v>
      </c>
      <c r="AH365" s="278">
        <v>0.94938829531202396</v>
      </c>
      <c r="AI365" s="278">
        <v>0.38281786101291299</v>
      </c>
      <c r="AJ365" s="278">
        <v>4.9779236670515203</v>
      </c>
      <c r="AK365" s="278">
        <v>4.2633986967928097</v>
      </c>
      <c r="AL365" s="278">
        <v>1.8118680416683699</v>
      </c>
      <c r="AM365" s="278">
        <v>2.0324430481457298</v>
      </c>
      <c r="AN365" s="278">
        <v>0</v>
      </c>
      <c r="AO365" s="278">
        <v>0.21385893272303999</v>
      </c>
      <c r="AP365" s="278">
        <v>1.16256108487232</v>
      </c>
      <c r="AQ365" s="278">
        <v>2.1478648219385899</v>
      </c>
      <c r="AR365" s="278">
        <v>1.45225269987779</v>
      </c>
      <c r="AS365" s="278">
        <v>0.95682790501015802</v>
      </c>
      <c r="AT365" s="278">
        <v>0.38360062682740098</v>
      </c>
      <c r="AU365" s="278">
        <v>0.57898906865278399</v>
      </c>
      <c r="AV365" s="278">
        <v>5.2756512817610903E-3</v>
      </c>
      <c r="AW365" s="278">
        <v>19.4025995249077</v>
      </c>
      <c r="AX365" s="278">
        <v>1.36726365676678E-2</v>
      </c>
      <c r="AY365" s="273"/>
      <c r="AZ365" s="273"/>
      <c r="BA365" s="273"/>
      <c r="BB365" s="273"/>
      <c r="BC365" s="273"/>
      <c r="BD365" s="273"/>
      <c r="BE365" s="273"/>
      <c r="BF365" s="273"/>
      <c r="BG365" s="273"/>
      <c r="BH365" s="273"/>
      <c r="BI365" s="273"/>
      <c r="BJ365" s="273"/>
      <c r="BK365" s="273"/>
      <c r="BL365" s="273"/>
      <c r="BM365" s="273"/>
      <c r="BN365" s="273"/>
      <c r="BO365" s="273"/>
      <c r="BP365" s="273"/>
      <c r="BQ365" s="273"/>
      <c r="BR365" s="273"/>
      <c r="BS365" s="273"/>
      <c r="BT365" s="273"/>
      <c r="BU365" s="273"/>
      <c r="BV365" s="273"/>
      <c r="BW365" s="273"/>
      <c r="BX365" s="273"/>
      <c r="BY365" s="273"/>
      <c r="BZ365" s="273"/>
    </row>
    <row r="366" spans="1:78">
      <c r="A366" s="290" t="s">
        <v>645</v>
      </c>
      <c r="B366" s="294">
        <v>7835.44</v>
      </c>
      <c r="C366" s="294">
        <v>9505.26</v>
      </c>
      <c r="D366" s="294">
        <v>1937.01</v>
      </c>
      <c r="E366" s="295">
        <v>390.78</v>
      </c>
      <c r="F366" s="294">
        <v>617.29999999999995</v>
      </c>
      <c r="G366" s="295">
        <v>59.28</v>
      </c>
      <c r="H366" s="288">
        <v>320.06</v>
      </c>
      <c r="I366" s="275">
        <v>1669.65</v>
      </c>
      <c r="J366" s="282">
        <v>534.13</v>
      </c>
      <c r="K366" s="282">
        <v>648.47</v>
      </c>
      <c r="L366" s="282">
        <v>338.75</v>
      </c>
      <c r="M366" s="284">
        <v>-2.0179296494477299E-2</v>
      </c>
      <c r="N366" s="284">
        <v>-8.2271593293482496E-3</v>
      </c>
      <c r="O366" s="284">
        <v>4.3299113442707898E-2</v>
      </c>
      <c r="P366" s="284">
        <v>-5.9630378284724297E-2</v>
      </c>
      <c r="Q366" s="284">
        <v>-1.17349470886766E-2</v>
      </c>
      <c r="R366" s="284">
        <v>7.5666848121937996E-2</v>
      </c>
      <c r="S366" s="284">
        <v>1.11202375687116E-2</v>
      </c>
      <c r="T366" s="284">
        <v>0</v>
      </c>
      <c r="U366" s="284">
        <v>-1.10718187035974E-2</v>
      </c>
      <c r="V366" s="284">
        <v>-3.5495866498662701E-3</v>
      </c>
      <c r="W366" s="284">
        <v>1.80398651446145E-3</v>
      </c>
      <c r="X366" s="274" t="s">
        <v>210</v>
      </c>
      <c r="Y366" s="278">
        <v>5.0504966563334799</v>
      </c>
      <c r="Z366" s="278">
        <v>4.2821537151471398</v>
      </c>
      <c r="AA366" s="278">
        <v>1.8180235754838501</v>
      </c>
      <c r="AB366" s="278">
        <v>2.01010931078044</v>
      </c>
      <c r="AC366" s="278">
        <v>0</v>
      </c>
      <c r="AD366" s="278">
        <v>0.22701041444142001</v>
      </c>
      <c r="AE366" s="278">
        <v>1.1660962314469501</v>
      </c>
      <c r="AF366" s="278">
        <v>2.0372729501153102</v>
      </c>
      <c r="AG366" s="278">
        <v>1.46101574422555</v>
      </c>
      <c r="AH366" s="278">
        <v>0.96236893643542298</v>
      </c>
      <c r="AI366" s="278">
        <v>0.38805199049815498</v>
      </c>
      <c r="AJ366" s="278">
        <v>4.9485811868609604</v>
      </c>
      <c r="AK366" s="278">
        <v>4.2469237542598597</v>
      </c>
      <c r="AL366" s="278">
        <v>1.89674238452025</v>
      </c>
      <c r="AM366" s="278">
        <v>1.8902457321849599</v>
      </c>
      <c r="AN366" s="278">
        <v>0</v>
      </c>
      <c r="AO366" s="278">
        <v>0.24418757699305799</v>
      </c>
      <c r="AP366" s="278">
        <v>1.1790634985686199</v>
      </c>
      <c r="AQ366" s="278">
        <v>2.0372729501153102</v>
      </c>
      <c r="AR366" s="278">
        <v>1.44483964278239</v>
      </c>
      <c r="AS366" s="278">
        <v>0.95895292450640601</v>
      </c>
      <c r="AT366" s="278">
        <v>0.38875203105592299</v>
      </c>
      <c r="AU366" s="278">
        <v>0.26585121837714498</v>
      </c>
      <c r="AV366" s="278">
        <v>4.5451479509244098E-3</v>
      </c>
      <c r="AW366" s="278">
        <v>19.235561681847699</v>
      </c>
      <c r="AX366" s="278">
        <v>-8.6090445172339897E-3</v>
      </c>
      <c r="AY366" s="273"/>
      <c r="AZ366" s="273"/>
      <c r="BA366" s="273"/>
      <c r="BB366" s="273"/>
      <c r="BC366" s="273"/>
      <c r="BD366" s="273"/>
      <c r="BE366" s="273"/>
      <c r="BF366" s="273"/>
      <c r="BG366" s="273"/>
      <c r="BH366" s="273"/>
      <c r="BI366" s="273"/>
      <c r="BJ366" s="273"/>
      <c r="BK366" s="273"/>
      <c r="BL366" s="273"/>
      <c r="BM366" s="273"/>
      <c r="BN366" s="273"/>
      <c r="BO366" s="273"/>
      <c r="BP366" s="273"/>
      <c r="BQ366" s="273"/>
      <c r="BR366" s="273"/>
      <c r="BS366" s="273"/>
      <c r="BT366" s="273"/>
      <c r="BU366" s="273"/>
      <c r="BV366" s="273"/>
      <c r="BW366" s="273"/>
      <c r="BX366" s="273"/>
      <c r="BY366" s="273"/>
      <c r="BZ366" s="273"/>
    </row>
    <row r="367" spans="1:78">
      <c r="A367" s="290" t="s">
        <v>646</v>
      </c>
      <c r="B367" s="294">
        <v>7851.53</v>
      </c>
      <c r="C367" s="294">
        <v>9836.65</v>
      </c>
      <c r="D367" s="294">
        <v>1916.43</v>
      </c>
      <c r="E367" s="295">
        <v>397.9</v>
      </c>
      <c r="F367" s="294">
        <v>634.12</v>
      </c>
      <c r="G367" s="295">
        <v>59.87</v>
      </c>
      <c r="H367" s="288">
        <v>319.7</v>
      </c>
      <c r="I367" s="275">
        <v>1669.65</v>
      </c>
      <c r="J367" s="282">
        <v>534.32000000000005</v>
      </c>
      <c r="K367" s="282">
        <v>646.78</v>
      </c>
      <c r="L367" s="282">
        <v>339.43</v>
      </c>
      <c r="M367" s="284">
        <v>2.0534902953759401E-3</v>
      </c>
      <c r="N367" s="284">
        <v>3.4863854329076703E-2</v>
      </c>
      <c r="O367" s="284">
        <v>-1.0624622485170401E-2</v>
      </c>
      <c r="P367" s="284">
        <v>1.8219970315778801E-2</v>
      </c>
      <c r="Q367" s="284">
        <v>2.72476915600195E-2</v>
      </c>
      <c r="R367" s="284">
        <v>9.9527665317138397E-3</v>
      </c>
      <c r="S367" s="284">
        <v>-1.12478910204339E-3</v>
      </c>
      <c r="T367" s="284">
        <v>0</v>
      </c>
      <c r="U367" s="284">
        <v>3.5571864527361702E-4</v>
      </c>
      <c r="V367" s="284">
        <v>-2.60613443952695E-3</v>
      </c>
      <c r="W367" s="284">
        <v>2.0073800738007498E-3</v>
      </c>
      <c r="X367" s="274" t="s">
        <v>210</v>
      </c>
      <c r="Y367" s="278">
        <v>5.0070167057849604</v>
      </c>
      <c r="Z367" s="278">
        <v>4.2452884631837904</v>
      </c>
      <c r="AA367" s="278">
        <v>1.80237212958913</v>
      </c>
      <c r="AB367" s="278">
        <v>1.99280419023942</v>
      </c>
      <c r="AC367" s="278">
        <v>0</v>
      </c>
      <c r="AD367" s="278">
        <v>0.22505607167761801</v>
      </c>
      <c r="AE367" s="278">
        <v>1.1560572570790499</v>
      </c>
      <c r="AF367" s="278">
        <v>2.0197339765940101</v>
      </c>
      <c r="AG367" s="278">
        <v>1.4484377946431299</v>
      </c>
      <c r="AH367" s="278">
        <v>0.95408385941964702</v>
      </c>
      <c r="AI367" s="278">
        <v>0.38471123363695497</v>
      </c>
      <c r="AJ367" s="278">
        <v>5.0172985659990799</v>
      </c>
      <c r="AK367" s="278">
        <v>4.3932955817491397</v>
      </c>
      <c r="AL367" s="278">
        <v>1.78322260613446</v>
      </c>
      <c r="AM367" s="278">
        <v>2.02911302343075</v>
      </c>
      <c r="AN367" s="278">
        <v>0</v>
      </c>
      <c r="AO367" s="278">
        <v>0.22729600221557</v>
      </c>
      <c r="AP367" s="278">
        <v>1.1547569364749499</v>
      </c>
      <c r="AQ367" s="278">
        <v>2.0197339765940101</v>
      </c>
      <c r="AR367" s="278">
        <v>1.4489530309732099</v>
      </c>
      <c r="AS367" s="278">
        <v>0.95159738861541698</v>
      </c>
      <c r="AT367" s="278">
        <v>0.38548349530152498</v>
      </c>
      <c r="AU367" s="278">
        <v>0.32918425767844101</v>
      </c>
      <c r="AV367" s="278">
        <v>4.6700729805656503E-3</v>
      </c>
      <c r="AW367" s="278">
        <v>19.410750607488101</v>
      </c>
      <c r="AX367" s="278">
        <v>9.1075544628207404E-3</v>
      </c>
      <c r="AY367" s="273"/>
      <c r="AZ367" s="273"/>
      <c r="BA367" s="273"/>
      <c r="BB367" s="273"/>
      <c r="BC367" s="273"/>
      <c r="BD367" s="273"/>
      <c r="BE367" s="273"/>
      <c r="BF367" s="273"/>
      <c r="BG367" s="273"/>
      <c r="BH367" s="273"/>
      <c r="BI367" s="273"/>
      <c r="BJ367" s="273"/>
      <c r="BK367" s="273"/>
      <c r="BL367" s="273"/>
      <c r="BM367" s="273"/>
      <c r="BN367" s="273"/>
      <c r="BO367" s="273"/>
      <c r="BP367" s="273"/>
      <c r="BQ367" s="273"/>
      <c r="BR367" s="273"/>
      <c r="BS367" s="273"/>
      <c r="BT367" s="273"/>
      <c r="BU367" s="273"/>
      <c r="BV367" s="273"/>
      <c r="BW367" s="273"/>
      <c r="BX367" s="273"/>
      <c r="BY367" s="273"/>
      <c r="BZ367" s="273"/>
    </row>
    <row r="368" spans="1:78">
      <c r="A368" s="290" t="s">
        <v>647</v>
      </c>
      <c r="B368" s="294">
        <v>7461</v>
      </c>
      <c r="C368" s="294">
        <v>9572.5300000000007</v>
      </c>
      <c r="D368" s="294">
        <v>1860.46</v>
      </c>
      <c r="E368" s="295">
        <v>381.45</v>
      </c>
      <c r="F368" s="294">
        <v>606.26</v>
      </c>
      <c r="G368" s="295">
        <v>59.56</v>
      </c>
      <c r="H368" s="288">
        <v>323.51</v>
      </c>
      <c r="I368" s="275">
        <v>1705.05</v>
      </c>
      <c r="J368" s="282">
        <v>529.38</v>
      </c>
      <c r="K368" s="282">
        <v>639.88</v>
      </c>
      <c r="L368" s="282">
        <v>340.03</v>
      </c>
      <c r="M368" s="284">
        <v>-4.9739350164872298E-2</v>
      </c>
      <c r="N368" s="284">
        <v>-2.6850604626575E-2</v>
      </c>
      <c r="O368" s="284">
        <v>-2.92053453556874E-2</v>
      </c>
      <c r="P368" s="284">
        <v>-4.1342045740135697E-2</v>
      </c>
      <c r="Q368" s="284">
        <v>-4.3934901911310199E-2</v>
      </c>
      <c r="R368" s="284">
        <v>-5.1778854184064702E-3</v>
      </c>
      <c r="S368" s="284">
        <v>1.19174225836722E-2</v>
      </c>
      <c r="T368" s="284">
        <v>2.1202048333482899E-2</v>
      </c>
      <c r="U368" s="284">
        <v>-9.2453960173679607E-3</v>
      </c>
      <c r="V368" s="284">
        <v>-1.06682334023933E-2</v>
      </c>
      <c r="W368" s="284">
        <v>1.76766932799088E-3</v>
      </c>
      <c r="X368" s="274" t="s">
        <v>210</v>
      </c>
      <c r="Y368" s="278">
        <v>5.0526183831291496</v>
      </c>
      <c r="Z368" s="278">
        <v>4.2839526590726296</v>
      </c>
      <c r="AA368" s="278">
        <v>1.8187873319216401</v>
      </c>
      <c r="AB368" s="278">
        <v>2.0109537629357699</v>
      </c>
      <c r="AC368" s="278">
        <v>0</v>
      </c>
      <c r="AD368" s="278">
        <v>0.22710578210761101</v>
      </c>
      <c r="AE368" s="278">
        <v>1.16658611151004</v>
      </c>
      <c r="AF368" s="278">
        <v>2.0381288137862499</v>
      </c>
      <c r="AG368" s="278">
        <v>1.4616295207438501</v>
      </c>
      <c r="AH368" s="278">
        <v>0.96277323013141003</v>
      </c>
      <c r="AI368" s="278">
        <v>0.38821501214976201</v>
      </c>
      <c r="AJ368" s="278">
        <v>4.8013044281212203</v>
      </c>
      <c r="AK368" s="278">
        <v>4.1689259399849004</v>
      </c>
      <c r="AL368" s="278">
        <v>1.7656690197643199</v>
      </c>
      <c r="AM368" s="278">
        <v>1.9278168204871799</v>
      </c>
      <c r="AN368" s="278">
        <v>0</v>
      </c>
      <c r="AO368" s="278">
        <v>0.22592985438999999</v>
      </c>
      <c r="AP368" s="278">
        <v>1.18048881118114</v>
      </c>
      <c r="AQ368" s="278">
        <v>2.0813413194060102</v>
      </c>
      <c r="AR368" s="278">
        <v>1.4481161769938999</v>
      </c>
      <c r="AS368" s="278">
        <v>0.95250214059879201</v>
      </c>
      <c r="AT368" s="278">
        <v>0.388901247919405</v>
      </c>
      <c r="AU368" s="278">
        <v>0.25538480655891499</v>
      </c>
      <c r="AV368" s="278">
        <v>4.5206121378949101E-3</v>
      </c>
      <c r="AW368" s="278">
        <v>18.940995758846899</v>
      </c>
      <c r="AX368" s="278">
        <v>-2.4200756484914699E-2</v>
      </c>
      <c r="AY368" s="273"/>
      <c r="AZ368" s="273"/>
      <c r="BA368" s="273"/>
      <c r="BB368" s="273"/>
      <c r="BC368" s="273"/>
      <c r="BD368" s="273"/>
      <c r="BE368" s="273"/>
      <c r="BF368" s="273"/>
      <c r="BG368" s="273"/>
      <c r="BH368" s="273"/>
      <c r="BI368" s="273"/>
      <c r="BJ368" s="273"/>
      <c r="BK368" s="273"/>
      <c r="BL368" s="273"/>
      <c r="BM368" s="273"/>
      <c r="BN368" s="273"/>
      <c r="BO368" s="273"/>
      <c r="BP368" s="273"/>
      <c r="BQ368" s="273"/>
      <c r="BR368" s="273"/>
      <c r="BS368" s="273"/>
      <c r="BT368" s="273"/>
      <c r="BU368" s="273"/>
      <c r="BV368" s="273"/>
      <c r="BW368" s="273"/>
      <c r="BX368" s="273"/>
      <c r="BY368" s="273"/>
      <c r="BZ368" s="273"/>
    </row>
    <row r="369" spans="1:78">
      <c r="A369" s="290" t="s">
        <v>648</v>
      </c>
      <c r="B369" s="294">
        <v>7792.44</v>
      </c>
      <c r="C369" s="294">
        <v>10202.17</v>
      </c>
      <c r="D369" s="294">
        <v>1813.45</v>
      </c>
      <c r="E369" s="295">
        <v>414.9</v>
      </c>
      <c r="F369" s="294">
        <v>639.05999999999995</v>
      </c>
      <c r="G369" s="295">
        <v>53.54</v>
      </c>
      <c r="H369" s="288">
        <v>322.67</v>
      </c>
      <c r="I369" s="275">
        <v>1705.05</v>
      </c>
      <c r="J369" s="282">
        <v>536.26</v>
      </c>
      <c r="K369" s="282">
        <v>647.63</v>
      </c>
      <c r="L369" s="282">
        <v>340.64</v>
      </c>
      <c r="M369" s="284">
        <v>4.4422999597909102E-2</v>
      </c>
      <c r="N369" s="284">
        <v>6.5775714466290505E-2</v>
      </c>
      <c r="O369" s="284">
        <v>-2.5267944486847299E-2</v>
      </c>
      <c r="P369" s="284">
        <v>8.7691702713330599E-2</v>
      </c>
      <c r="Q369" s="284">
        <v>5.4102200376076298E-2</v>
      </c>
      <c r="R369" s="284">
        <v>-0.101074546675621</v>
      </c>
      <c r="S369" s="284">
        <v>-2.5965194275292501E-3</v>
      </c>
      <c r="T369" s="284">
        <v>0</v>
      </c>
      <c r="U369" s="284">
        <v>1.29963353356757E-2</v>
      </c>
      <c r="V369" s="284">
        <v>1.2111645933612599E-2</v>
      </c>
      <c r="W369" s="284">
        <v>1.79395935652749E-3</v>
      </c>
      <c r="X369" s="274" t="s">
        <v>210</v>
      </c>
      <c r="Y369" s="278">
        <v>4.9303411960278396</v>
      </c>
      <c r="Z369" s="278">
        <v>4.1802777639775099</v>
      </c>
      <c r="AA369" s="278">
        <v>1.77477130260395</v>
      </c>
      <c r="AB369" s="278">
        <v>1.96228716061654</v>
      </c>
      <c r="AC369" s="278">
        <v>0</v>
      </c>
      <c r="AD369" s="278">
        <v>0.22160965037850799</v>
      </c>
      <c r="AE369" s="278">
        <v>1.1383538451066999</v>
      </c>
      <c r="AF369" s="278">
        <v>1.9888045546789199</v>
      </c>
      <c r="AG369" s="278">
        <v>1.42625698064117</v>
      </c>
      <c r="AH369" s="278">
        <v>0.939473389638805</v>
      </c>
      <c r="AI369" s="278">
        <v>0.37881991517693803</v>
      </c>
      <c r="AJ369" s="278">
        <v>5.1493617409965404</v>
      </c>
      <c r="AK369" s="278">
        <v>4.4552385205706697</v>
      </c>
      <c r="AL369" s="278">
        <v>1.7299264798529099</v>
      </c>
      <c r="AM369" s="278">
        <v>2.1343634629435102</v>
      </c>
      <c r="AN369" s="278">
        <v>0</v>
      </c>
      <c r="AO369" s="278">
        <v>0.199210555427558</v>
      </c>
      <c r="AP369" s="278">
        <v>1.13539808723248</v>
      </c>
      <c r="AQ369" s="278">
        <v>1.9888045546789199</v>
      </c>
      <c r="AR369" s="278">
        <v>1.44479309463643</v>
      </c>
      <c r="AS369" s="278">
        <v>0.95085195869816097</v>
      </c>
      <c r="AT369" s="278">
        <v>0.37949950270820798</v>
      </c>
      <c r="AU369" s="278">
        <v>0.36792242973643102</v>
      </c>
      <c r="AV369" s="278">
        <v>4.7080052261104502E-3</v>
      </c>
      <c r="AW369" s="278">
        <v>19.567447957745401</v>
      </c>
      <c r="AX369" s="278">
        <v>3.3073878843244503E-2</v>
      </c>
      <c r="AY369" s="273"/>
      <c r="AZ369" s="273"/>
      <c r="BA369" s="273"/>
      <c r="BB369" s="273"/>
      <c r="BC369" s="273"/>
      <c r="BD369" s="273"/>
      <c r="BE369" s="273"/>
      <c r="BF369" s="273"/>
      <c r="BG369" s="273"/>
      <c r="BH369" s="273"/>
      <c r="BI369" s="273"/>
      <c r="BJ369" s="273"/>
      <c r="BK369" s="273"/>
      <c r="BL369" s="273"/>
      <c r="BM369" s="273"/>
      <c r="BN369" s="273"/>
      <c r="BO369" s="273"/>
      <c r="BP369" s="273"/>
      <c r="BQ369" s="273"/>
      <c r="BR369" s="273"/>
      <c r="BS369" s="273"/>
      <c r="BT369" s="273"/>
      <c r="BU369" s="273"/>
      <c r="BV369" s="273"/>
      <c r="BW369" s="273"/>
      <c r="BX369" s="273"/>
      <c r="BY369" s="273"/>
      <c r="BZ369" s="273"/>
    </row>
    <row r="370" spans="1:78">
      <c r="A370" s="290" t="s">
        <v>649</v>
      </c>
      <c r="B370" s="294">
        <v>7152.4</v>
      </c>
      <c r="C370" s="294">
        <v>9872.7199999999993</v>
      </c>
      <c r="D370" s="294">
        <v>1709.17</v>
      </c>
      <c r="E370" s="295">
        <v>404.1</v>
      </c>
      <c r="F370" s="294">
        <v>611.66</v>
      </c>
      <c r="G370" s="295">
        <v>55.63</v>
      </c>
      <c r="H370" s="288">
        <v>322.22000000000003</v>
      </c>
      <c r="I370" s="275">
        <v>1705.05</v>
      </c>
      <c r="J370" s="282">
        <v>539.67999999999995</v>
      </c>
      <c r="K370" s="282">
        <v>646.99</v>
      </c>
      <c r="L370" s="282">
        <v>341.26</v>
      </c>
      <c r="M370" s="284">
        <v>-8.2136019013300005E-2</v>
      </c>
      <c r="N370" s="284">
        <v>-3.2292149611308198E-2</v>
      </c>
      <c r="O370" s="284">
        <v>-5.7503653257602899E-2</v>
      </c>
      <c r="P370" s="284">
        <v>-2.60303687635574E-2</v>
      </c>
      <c r="Q370" s="284">
        <v>-4.2875473351484998E-2</v>
      </c>
      <c r="R370" s="284">
        <v>3.9036234590960103E-2</v>
      </c>
      <c r="S370" s="284">
        <v>-1.39461369200733E-3</v>
      </c>
      <c r="T370" s="284">
        <v>0</v>
      </c>
      <c r="U370" s="284">
        <v>6.3775034498190202E-3</v>
      </c>
      <c r="V370" s="284">
        <v>-9.8821858159747799E-4</v>
      </c>
      <c r="W370" s="284">
        <v>1.82010333489901E-3</v>
      </c>
      <c r="X370" s="274" t="s">
        <v>210</v>
      </c>
      <c r="Y370" s="278">
        <v>5.0934067034011203</v>
      </c>
      <c r="Z370" s="278">
        <v>4.3185357642744098</v>
      </c>
      <c r="AA370" s="278">
        <v>1.83346987364074</v>
      </c>
      <c r="AB370" s="278">
        <v>2.0271876084224201</v>
      </c>
      <c r="AC370" s="278">
        <v>0</v>
      </c>
      <c r="AD370" s="278">
        <v>0.228939141105621</v>
      </c>
      <c r="AE370" s="278">
        <v>1.1760036222604999</v>
      </c>
      <c r="AF370" s="278">
        <v>2.05458203556327</v>
      </c>
      <c r="AG370" s="278">
        <v>1.47342883121823</v>
      </c>
      <c r="AH370" s="278">
        <v>0.97054541870417099</v>
      </c>
      <c r="AI370" s="278">
        <v>0.39134895915490803</v>
      </c>
      <c r="AJ370" s="278">
        <v>4.6750545535681001</v>
      </c>
      <c r="AK370" s="278">
        <v>4.1790809612726703</v>
      </c>
      <c r="AL370" s="278">
        <v>1.72803865776864</v>
      </c>
      <c r="AM370" s="278">
        <v>1.97441916742227</v>
      </c>
      <c r="AN370" s="278">
        <v>0</v>
      </c>
      <c r="AO370" s="278">
        <v>0.237876063124873</v>
      </c>
      <c r="AP370" s="278">
        <v>1.1743635515070401</v>
      </c>
      <c r="AQ370" s="278">
        <v>2.05458203556327</v>
      </c>
      <c r="AR370" s="278">
        <v>1.48282562867238</v>
      </c>
      <c r="AS370" s="278">
        <v>0.96958630768712295</v>
      </c>
      <c r="AT370" s="278">
        <v>0.39206125470057501</v>
      </c>
      <c r="AU370" s="278">
        <v>0.59966729682554198</v>
      </c>
      <c r="AV370" s="278">
        <v>5.41265783361293E-3</v>
      </c>
      <c r="AW370" s="278">
        <v>18.867888181287</v>
      </c>
      <c r="AX370" s="278">
        <v>-3.5751201585872902E-2</v>
      </c>
      <c r="AY370" s="273"/>
      <c r="AZ370" s="273"/>
      <c r="BA370" s="273"/>
      <c r="BB370" s="273"/>
      <c r="BC370" s="273"/>
      <c r="BD370" s="273"/>
      <c r="BE370" s="273"/>
      <c r="BF370" s="273"/>
      <c r="BG370" s="273"/>
      <c r="BH370" s="273"/>
      <c r="BI370" s="273"/>
      <c r="BJ370" s="273"/>
      <c r="BK370" s="273"/>
      <c r="BL370" s="273"/>
      <c r="BM370" s="273"/>
      <c r="BN370" s="273"/>
      <c r="BO370" s="273"/>
      <c r="BP370" s="273"/>
      <c r="BQ370" s="273"/>
      <c r="BR370" s="273"/>
      <c r="BS370" s="273"/>
      <c r="BT370" s="273"/>
      <c r="BU370" s="273"/>
      <c r="BV370" s="273"/>
      <c r="BW370" s="273"/>
      <c r="BX370" s="273"/>
      <c r="BY370" s="273"/>
      <c r="BZ370" s="273"/>
    </row>
    <row r="371" spans="1:78">
      <c r="A371" s="290" t="s">
        <v>650</v>
      </c>
      <c r="B371" s="294">
        <v>6917.33</v>
      </c>
      <c r="C371" s="294">
        <v>9603.7999999999993</v>
      </c>
      <c r="D371" s="294">
        <v>1674.19</v>
      </c>
      <c r="E371" s="295">
        <v>416.33</v>
      </c>
      <c r="F371" s="294">
        <v>606.23</v>
      </c>
      <c r="G371" s="295">
        <v>52.61</v>
      </c>
      <c r="H371" s="288">
        <v>325.73</v>
      </c>
      <c r="I371" s="275">
        <v>1764.73</v>
      </c>
      <c r="J371" s="282">
        <v>541.02</v>
      </c>
      <c r="K371" s="282">
        <v>651.87</v>
      </c>
      <c r="L371" s="282">
        <v>341.86</v>
      </c>
      <c r="M371" s="284">
        <v>-3.2865891169397601E-2</v>
      </c>
      <c r="N371" s="284">
        <v>-2.7238694098485599E-2</v>
      </c>
      <c r="O371" s="284">
        <v>-2.0466074176354598E-2</v>
      </c>
      <c r="P371" s="284">
        <v>3.02647859440732E-2</v>
      </c>
      <c r="Q371" s="284">
        <v>-8.8774809534708492E-3</v>
      </c>
      <c r="R371" s="284">
        <v>-5.4287255078195297E-2</v>
      </c>
      <c r="S371" s="284">
        <v>1.0893178573645201E-2</v>
      </c>
      <c r="T371" s="284">
        <v>3.5001906102460498E-2</v>
      </c>
      <c r="U371" s="284">
        <v>2.48295286095468E-3</v>
      </c>
      <c r="V371" s="284">
        <v>7.5426204423561004E-3</v>
      </c>
      <c r="W371" s="284">
        <v>1.7581902361836199E-3</v>
      </c>
      <c r="X371" s="274" t="s">
        <v>210</v>
      </c>
      <c r="Y371" s="278">
        <v>4.91131129358899</v>
      </c>
      <c r="Z371" s="278">
        <v>4.1641429216100301</v>
      </c>
      <c r="AA371" s="278">
        <v>1.7679211225865901</v>
      </c>
      <c r="AB371" s="278">
        <v>1.95471321558133</v>
      </c>
      <c r="AC371" s="278">
        <v>0</v>
      </c>
      <c r="AD371" s="278">
        <v>0.22075429172105701</v>
      </c>
      <c r="AE371" s="278">
        <v>1.13396007969535</v>
      </c>
      <c r="AF371" s="278">
        <v>1.98112825903513</v>
      </c>
      <c r="AG371" s="278">
        <v>1.4207519800509101</v>
      </c>
      <c r="AH371" s="278">
        <v>0.93584725379183298</v>
      </c>
      <c r="AI371" s="278">
        <v>0.37735776362573897</v>
      </c>
      <c r="AJ371" s="278">
        <v>4.7498966711148602</v>
      </c>
      <c r="AK371" s="278">
        <v>4.0507171063859202</v>
      </c>
      <c r="AL371" s="278">
        <v>1.73173871775379</v>
      </c>
      <c r="AM371" s="278">
        <v>2.0138721926329501</v>
      </c>
      <c r="AN371" s="278">
        <v>0</v>
      </c>
      <c r="AO371" s="278">
        <v>0.20877014717678999</v>
      </c>
      <c r="AP371" s="278">
        <v>1.14631250933885</v>
      </c>
      <c r="AQ371" s="278">
        <v>2.0504715243348102</v>
      </c>
      <c r="AR371" s="278">
        <v>1.4242796402444799</v>
      </c>
      <c r="AS371" s="278">
        <v>0.94290599441920597</v>
      </c>
      <c r="AT371" s="278">
        <v>0.37802123036129398</v>
      </c>
      <c r="AU371" s="278">
        <v>0.55227840967767405</v>
      </c>
      <c r="AV371" s="278">
        <v>5.1542736604515797E-3</v>
      </c>
      <c r="AW371" s="278">
        <v>18.696985733763</v>
      </c>
      <c r="AX371" s="278">
        <v>-9.0578471677343897E-3</v>
      </c>
      <c r="AY371" s="273"/>
      <c r="AZ371" s="273"/>
      <c r="BA371" s="273"/>
      <c r="BB371" s="273"/>
      <c r="BC371" s="273"/>
      <c r="BD371" s="273"/>
      <c r="BE371" s="273"/>
      <c r="BF371" s="273"/>
      <c r="BG371" s="273"/>
      <c r="BH371" s="273"/>
      <c r="BI371" s="273"/>
      <c r="BJ371" s="273"/>
      <c r="BK371" s="273"/>
      <c r="BL371" s="273"/>
      <c r="BM371" s="273"/>
      <c r="BN371" s="273"/>
      <c r="BO371" s="273"/>
      <c r="BP371" s="273"/>
      <c r="BQ371" s="273"/>
      <c r="BR371" s="273"/>
      <c r="BS371" s="273"/>
      <c r="BT371" s="273"/>
      <c r="BU371" s="273"/>
      <c r="BV371" s="273"/>
      <c r="BW371" s="273"/>
      <c r="BX371" s="273"/>
      <c r="BY371" s="273"/>
      <c r="BZ371" s="273"/>
    </row>
    <row r="372" spans="1:78">
      <c r="A372" s="290" t="s">
        <v>651</v>
      </c>
      <c r="B372" s="294">
        <v>7206.23</v>
      </c>
      <c r="C372" s="294">
        <v>10204.879999999999</v>
      </c>
      <c r="D372" s="294">
        <v>1765.57</v>
      </c>
      <c r="E372" s="295">
        <v>433.22</v>
      </c>
      <c r="F372" s="294">
        <v>635.65</v>
      </c>
      <c r="G372" s="295">
        <v>51.9</v>
      </c>
      <c r="H372" s="288">
        <v>328.56</v>
      </c>
      <c r="I372" s="275">
        <v>1764.73</v>
      </c>
      <c r="J372" s="282">
        <v>542.61</v>
      </c>
      <c r="K372" s="282">
        <v>655.05999999999995</v>
      </c>
      <c r="L372" s="282">
        <v>342.49</v>
      </c>
      <c r="M372" s="284">
        <v>4.1764669316051203E-2</v>
      </c>
      <c r="N372" s="284">
        <v>6.2587725691913607E-2</v>
      </c>
      <c r="O372" s="284">
        <v>5.4581618573757998E-2</v>
      </c>
      <c r="P372" s="284">
        <v>4.0568779573895798E-2</v>
      </c>
      <c r="Q372" s="284">
        <v>4.85294360226316E-2</v>
      </c>
      <c r="R372" s="284">
        <v>-1.3495533168599199E-2</v>
      </c>
      <c r="S372" s="284">
        <v>8.68817732477822E-3</v>
      </c>
      <c r="T372" s="284">
        <v>0</v>
      </c>
      <c r="U372" s="284">
        <v>2.93889320173002E-3</v>
      </c>
      <c r="V372" s="284">
        <v>4.8936137573441004E-3</v>
      </c>
      <c r="W372" s="284">
        <v>1.84285965014919E-3</v>
      </c>
      <c r="X372" s="274" t="s">
        <v>210</v>
      </c>
      <c r="Y372" s="278">
        <v>4.8668253864985003</v>
      </c>
      <c r="Z372" s="278">
        <v>4.1264247514414798</v>
      </c>
      <c r="AA372" s="278">
        <v>1.7519075632535901</v>
      </c>
      <c r="AB372" s="278">
        <v>1.9370077220178401</v>
      </c>
      <c r="AC372" s="278">
        <v>0</v>
      </c>
      <c r="AD372" s="278">
        <v>0.21875473308502699</v>
      </c>
      <c r="AE372" s="278">
        <v>1.12368884259915</v>
      </c>
      <c r="AF372" s="278">
        <v>1.9631835020451101</v>
      </c>
      <c r="AG372" s="278">
        <v>1.40788302575235</v>
      </c>
      <c r="AH372" s="278">
        <v>0.92737049239464298</v>
      </c>
      <c r="AI372" s="278">
        <v>0.37393971467525899</v>
      </c>
      <c r="AJ372" s="278">
        <v>5.0700867393845703</v>
      </c>
      <c r="AK372" s="278">
        <v>4.3846882918730303</v>
      </c>
      <c r="AL372" s="278">
        <v>1.84752951364758</v>
      </c>
      <c r="AM372" s="278">
        <v>2.01558976132532</v>
      </c>
      <c r="AN372" s="278">
        <v>0</v>
      </c>
      <c r="AO372" s="278">
        <v>0.215802521328889</v>
      </c>
      <c r="AP372" s="278">
        <v>1.13345165052153</v>
      </c>
      <c r="AQ372" s="278">
        <v>1.9631835020451101</v>
      </c>
      <c r="AR372" s="278">
        <v>1.41202064360557</v>
      </c>
      <c r="AS372" s="278">
        <v>0.93190868539437999</v>
      </c>
      <c r="AT372" s="278">
        <v>0.374628833087022</v>
      </c>
      <c r="AU372" s="278">
        <v>0.44557958369446898</v>
      </c>
      <c r="AV372" s="278">
        <v>4.85334610598876E-3</v>
      </c>
      <c r="AW372" s="278">
        <v>19.348890142213001</v>
      </c>
      <c r="AX372" s="278">
        <v>3.4866818519994097E-2</v>
      </c>
      <c r="AY372" s="273"/>
      <c r="AZ372" s="273"/>
      <c r="BA372" s="273"/>
      <c r="BB372" s="273"/>
      <c r="BC372" s="273"/>
      <c r="BD372" s="273"/>
      <c r="BE372" s="273"/>
      <c r="BF372" s="273"/>
      <c r="BG372" s="273"/>
      <c r="BH372" s="273"/>
      <c r="BI372" s="273"/>
      <c r="BJ372" s="273"/>
      <c r="BK372" s="273"/>
      <c r="BL372" s="273"/>
      <c r="BM372" s="273"/>
      <c r="BN372" s="273"/>
      <c r="BO372" s="273"/>
      <c r="BP372" s="273"/>
      <c r="BQ372" s="273"/>
      <c r="BR372" s="273"/>
      <c r="BS372" s="273"/>
      <c r="BT372" s="273"/>
      <c r="BU372" s="273"/>
      <c r="BV372" s="273"/>
      <c r="BW372" s="273"/>
      <c r="BX372" s="273"/>
      <c r="BY372" s="273"/>
      <c r="BZ372" s="273"/>
    </row>
    <row r="373" spans="1:78">
      <c r="A373" s="290" t="s">
        <v>652</v>
      </c>
      <c r="B373" s="294">
        <v>7154.31</v>
      </c>
      <c r="C373" s="294">
        <v>10002.73</v>
      </c>
      <c r="D373" s="294">
        <v>1670.71</v>
      </c>
      <c r="E373" s="295">
        <v>420.11</v>
      </c>
      <c r="F373" s="294">
        <v>618.77</v>
      </c>
      <c r="G373" s="295">
        <v>46.52</v>
      </c>
      <c r="H373" s="288">
        <v>334.31</v>
      </c>
      <c r="I373" s="275">
        <v>1764.73</v>
      </c>
      <c r="J373" s="282">
        <v>537.89</v>
      </c>
      <c r="K373" s="282">
        <v>656.4</v>
      </c>
      <c r="L373" s="282">
        <v>343.08</v>
      </c>
      <c r="M373" s="284">
        <v>-7.2048768912453803E-3</v>
      </c>
      <c r="N373" s="284">
        <v>-1.9809150132093601E-2</v>
      </c>
      <c r="O373" s="284">
        <v>-5.3727691340473498E-2</v>
      </c>
      <c r="P373" s="284">
        <v>-3.0261760768201001E-2</v>
      </c>
      <c r="Q373" s="284">
        <v>-2.6555494375835698E-2</v>
      </c>
      <c r="R373" s="284">
        <v>-0.103660886319846</v>
      </c>
      <c r="S373" s="284">
        <v>1.7500608716824999E-2</v>
      </c>
      <c r="T373" s="284">
        <v>0</v>
      </c>
      <c r="U373" s="284">
        <v>-8.6986970383885493E-3</v>
      </c>
      <c r="V373" s="284">
        <v>2.04561414221605E-3</v>
      </c>
      <c r="W373" s="284">
        <v>1.7226780343950799E-3</v>
      </c>
      <c r="X373" s="274" t="s">
        <v>210</v>
      </c>
      <c r="Y373" s="278">
        <v>5.0365161040180402</v>
      </c>
      <c r="Z373" s="278">
        <v>4.2703000543864098</v>
      </c>
      <c r="AA373" s="278">
        <v>1.81299100632536</v>
      </c>
      <c r="AB373" s="278">
        <v>2.0045450187332698</v>
      </c>
      <c r="AC373" s="278">
        <v>0</v>
      </c>
      <c r="AD373" s="278">
        <v>0.22638201466389199</v>
      </c>
      <c r="AE373" s="278">
        <v>1.1628682975469999</v>
      </c>
      <c r="AF373" s="278">
        <v>2.03163346493236</v>
      </c>
      <c r="AG373" s="278">
        <v>1.4569714277086401</v>
      </c>
      <c r="AH373" s="278">
        <v>0.95970495105376397</v>
      </c>
      <c r="AI373" s="278">
        <v>0.38697780284425998</v>
      </c>
      <c r="AJ373" s="278">
        <v>5.0002286255278197</v>
      </c>
      <c r="AK373" s="278">
        <v>4.1857090394999803</v>
      </c>
      <c r="AL373" s="278">
        <v>1.7155831851344501</v>
      </c>
      <c r="AM373" s="278">
        <v>1.9438839569272699</v>
      </c>
      <c r="AN373" s="278">
        <v>0</v>
      </c>
      <c r="AO373" s="278">
        <v>0.202915054376961</v>
      </c>
      <c r="AP373" s="278">
        <v>1.18321920061157</v>
      </c>
      <c r="AQ373" s="278">
        <v>2.03163346493236</v>
      </c>
      <c r="AR373" s="278">
        <v>1.4442976746654099</v>
      </c>
      <c r="AS373" s="278">
        <v>0.96166813707399401</v>
      </c>
      <c r="AT373" s="278">
        <v>0.38764444100501799</v>
      </c>
      <c r="AU373" s="278">
        <v>0.387084245534845</v>
      </c>
      <c r="AV373" s="278">
        <v>4.8374886422797104E-3</v>
      </c>
      <c r="AW373" s="278">
        <v>19.056782779754801</v>
      </c>
      <c r="AX373" s="278">
        <v>-1.5096853634042E-2</v>
      </c>
      <c r="AY373" s="273"/>
      <c r="AZ373" s="273"/>
      <c r="BA373" s="273"/>
      <c r="BB373" s="273"/>
      <c r="BC373" s="273"/>
      <c r="BD373" s="273"/>
      <c r="BE373" s="273"/>
      <c r="BF373" s="273"/>
      <c r="BG373" s="273"/>
      <c r="BH373" s="273"/>
      <c r="BI373" s="273"/>
      <c r="BJ373" s="273"/>
      <c r="BK373" s="273"/>
      <c r="BL373" s="273"/>
      <c r="BM373" s="273"/>
      <c r="BN373" s="273"/>
      <c r="BO373" s="273"/>
      <c r="BP373" s="273"/>
      <c r="BQ373" s="273"/>
      <c r="BR373" s="273"/>
      <c r="BS373" s="273"/>
      <c r="BT373" s="273"/>
      <c r="BU373" s="273"/>
      <c r="BV373" s="273"/>
      <c r="BW373" s="273"/>
      <c r="BX373" s="273"/>
      <c r="BY373" s="273"/>
      <c r="BZ373" s="273"/>
    </row>
    <row r="374" spans="1:78">
      <c r="A374" s="290" t="s">
        <v>653</v>
      </c>
      <c r="B374" s="294">
        <v>7346.09</v>
      </c>
      <c r="C374" s="294">
        <v>9791.08</v>
      </c>
      <c r="D374" s="294">
        <v>1627.79</v>
      </c>
      <c r="E374" s="295">
        <v>422.64</v>
      </c>
      <c r="F374" s="294">
        <v>645.74</v>
      </c>
      <c r="G374" s="295">
        <v>42.33</v>
      </c>
      <c r="H374" s="288">
        <v>336.82</v>
      </c>
      <c r="I374" s="275">
        <v>1860.73</v>
      </c>
      <c r="J374" s="282">
        <v>539.67999999999995</v>
      </c>
      <c r="K374" s="282">
        <v>655.77</v>
      </c>
      <c r="L374" s="282">
        <v>343.73</v>
      </c>
      <c r="M374" s="284">
        <v>2.6806218908601999E-2</v>
      </c>
      <c r="N374" s="284">
        <v>-2.1159223531975701E-2</v>
      </c>
      <c r="O374" s="284">
        <v>-2.5689676843976599E-2</v>
      </c>
      <c r="P374" s="284">
        <v>6.02223227250009E-3</v>
      </c>
      <c r="Q374" s="284">
        <v>4.3586469932285002E-2</v>
      </c>
      <c r="R374" s="284">
        <v>-9.0068787618228799E-2</v>
      </c>
      <c r="S374" s="284">
        <v>7.50800155544251E-3</v>
      </c>
      <c r="T374" s="284">
        <v>5.4399256543493903E-2</v>
      </c>
      <c r="U374" s="284">
        <v>3.32781795534398E-3</v>
      </c>
      <c r="V374" s="284">
        <v>-9.59780621572204E-4</v>
      </c>
      <c r="W374" s="284">
        <v>1.89460184213597E-3</v>
      </c>
      <c r="X374" s="274" t="s">
        <v>210</v>
      </c>
      <c r="Y374" s="278">
        <v>4.9604805575701896</v>
      </c>
      <c r="Z374" s="278">
        <v>4.2058319594918903</v>
      </c>
      <c r="AA374" s="278">
        <v>1.7856205464630299</v>
      </c>
      <c r="AB374" s="278">
        <v>1.9742826959826001</v>
      </c>
      <c r="AC374" s="278">
        <v>0</v>
      </c>
      <c r="AD374" s="278">
        <v>0.22296435852313201</v>
      </c>
      <c r="AE374" s="278">
        <v>1.14531264506327</v>
      </c>
      <c r="AF374" s="278">
        <v>2.0009621918742599</v>
      </c>
      <c r="AG374" s="278">
        <v>1.4349757433155399</v>
      </c>
      <c r="AH374" s="278">
        <v>0.94521642587583998</v>
      </c>
      <c r="AI374" s="278">
        <v>0.38113565559509699</v>
      </c>
      <c r="AJ374" s="278">
        <v>5.0934522852882802</v>
      </c>
      <c r="AK374" s="278">
        <v>4.1168398209230803</v>
      </c>
      <c r="AL374" s="278">
        <v>1.73974853165843</v>
      </c>
      <c r="AM374" s="278">
        <v>1.9861722849493899</v>
      </c>
      <c r="AN374" s="278">
        <v>0</v>
      </c>
      <c r="AO374" s="278">
        <v>0.20288222906887701</v>
      </c>
      <c r="AP374" s="278">
        <v>1.1539116541838701</v>
      </c>
      <c r="AQ374" s="278">
        <v>2.1098130474838599</v>
      </c>
      <c r="AR374" s="278">
        <v>1.4397510813596299</v>
      </c>
      <c r="AS374" s="278">
        <v>0.94430922546709295</v>
      </c>
      <c r="AT374" s="278">
        <v>0.38185775591029097</v>
      </c>
      <c r="AU374" s="278">
        <v>0.28121664904398203</v>
      </c>
      <c r="AV374" s="278">
        <v>4.5143981785609197E-3</v>
      </c>
      <c r="AW374" s="278">
        <v>19.168737916292802</v>
      </c>
      <c r="AX374" s="278">
        <v>5.8748183170183E-3</v>
      </c>
      <c r="AY374" s="273"/>
      <c r="AZ374" s="273"/>
      <c r="BA374" s="273"/>
      <c r="BB374" s="273"/>
      <c r="BC374" s="273"/>
      <c r="BD374" s="273"/>
      <c r="BE374" s="273"/>
      <c r="BF374" s="273"/>
      <c r="BG374" s="273"/>
      <c r="BH374" s="273"/>
      <c r="BI374" s="273"/>
      <c r="BJ374" s="273"/>
      <c r="BK374" s="273"/>
      <c r="BL374" s="273"/>
      <c r="BM374" s="273"/>
      <c r="BN374" s="273"/>
      <c r="BO374" s="273"/>
      <c r="BP374" s="273"/>
      <c r="BQ374" s="273"/>
      <c r="BR374" s="273"/>
      <c r="BS374" s="273"/>
      <c r="BT374" s="273"/>
      <c r="BU374" s="273"/>
      <c r="BV374" s="273"/>
      <c r="BW374" s="273"/>
      <c r="BX374" s="273"/>
      <c r="BY374" s="273"/>
      <c r="BZ374" s="273"/>
    </row>
    <row r="375" spans="1:78">
      <c r="A375" s="290" t="s">
        <v>654</v>
      </c>
      <c r="B375" s="294">
        <v>6911.55</v>
      </c>
      <c r="C375" s="294">
        <v>9470.7800000000007</v>
      </c>
      <c r="D375" s="294">
        <v>1565.75</v>
      </c>
      <c r="E375" s="295">
        <v>420.9</v>
      </c>
      <c r="F375" s="294">
        <v>647.54999999999995</v>
      </c>
      <c r="G375" s="295">
        <v>41.29</v>
      </c>
      <c r="H375" s="288">
        <v>339.95</v>
      </c>
      <c r="I375" s="275">
        <v>1860.73</v>
      </c>
      <c r="J375" s="282">
        <v>546.26</v>
      </c>
      <c r="K375" s="282">
        <v>666.6</v>
      </c>
      <c r="L375" s="282">
        <v>344.42</v>
      </c>
      <c r="M375" s="284">
        <v>-5.9152555985565097E-2</v>
      </c>
      <c r="N375" s="284">
        <v>-3.27134493845418E-2</v>
      </c>
      <c r="O375" s="284">
        <v>-3.8113024407325197E-2</v>
      </c>
      <c r="P375" s="284">
        <v>-4.1169789892107102E-3</v>
      </c>
      <c r="Q375" s="284">
        <v>2.8029857218074801E-3</v>
      </c>
      <c r="R375" s="284">
        <v>-2.4568863690054302E-2</v>
      </c>
      <c r="S375" s="284">
        <v>9.2927973398253504E-3</v>
      </c>
      <c r="T375" s="284">
        <v>0</v>
      </c>
      <c r="U375" s="284">
        <v>1.2192410317225099E-2</v>
      </c>
      <c r="V375" s="284">
        <v>1.6514936639370599E-2</v>
      </c>
      <c r="W375" s="284">
        <v>2.0073895208447801E-3</v>
      </c>
      <c r="X375" s="274" t="s">
        <v>210</v>
      </c>
      <c r="Y375" s="278">
        <v>4.9896224796110102</v>
      </c>
      <c r="Z375" s="278">
        <v>4.2305404581258204</v>
      </c>
      <c r="AA375" s="278">
        <v>1.7961107427566301</v>
      </c>
      <c r="AB375" s="278">
        <v>1.98588124812793</v>
      </c>
      <c r="AC375" s="278">
        <v>0</v>
      </c>
      <c r="AD375" s="278">
        <v>0.22427423362062601</v>
      </c>
      <c r="AE375" s="278">
        <v>1.1520411487691999</v>
      </c>
      <c r="AF375" s="278">
        <v>2.01271748121074</v>
      </c>
      <c r="AG375" s="278">
        <v>1.44340596509685</v>
      </c>
      <c r="AH375" s="278">
        <v>0.95076940064812199</v>
      </c>
      <c r="AI375" s="278">
        <v>0.38337475832585599</v>
      </c>
      <c r="AJ375" s="278">
        <v>4.6944735565389903</v>
      </c>
      <c r="AK375" s="278">
        <v>4.0921448869796597</v>
      </c>
      <c r="AL375" s="278">
        <v>1.7276555301796901</v>
      </c>
      <c r="AM375" s="278">
        <v>1.97770541675432</v>
      </c>
      <c r="AN375" s="278">
        <v>0</v>
      </c>
      <c r="AO375" s="278">
        <v>0.21876407054560901</v>
      </c>
      <c r="AP375" s="278">
        <v>1.1627468336918501</v>
      </c>
      <c r="AQ375" s="278">
        <v>2.01271748121074</v>
      </c>
      <c r="AR375" s="278">
        <v>1.46100456287764</v>
      </c>
      <c r="AS375" s="278">
        <v>0.96647129705847801</v>
      </c>
      <c r="AT375" s="278">
        <v>0.38414434079827497</v>
      </c>
      <c r="AU375" s="278">
        <v>0.40617382837301202</v>
      </c>
      <c r="AV375" s="278">
        <v>4.8491821541910901E-3</v>
      </c>
      <c r="AW375" s="278">
        <v>18.697827976635299</v>
      </c>
      <c r="AX375" s="278">
        <v>-2.4566559452892898E-2</v>
      </c>
      <c r="AY375" s="273"/>
      <c r="AZ375" s="273"/>
      <c r="BA375" s="273"/>
      <c r="BB375" s="273"/>
      <c r="BC375" s="273"/>
      <c r="BD375" s="273"/>
      <c r="BE375" s="273"/>
      <c r="BF375" s="273"/>
      <c r="BG375" s="273"/>
      <c r="BH375" s="273"/>
      <c r="BI375" s="273"/>
      <c r="BJ375" s="273"/>
      <c r="BK375" s="273"/>
      <c r="BL375" s="273"/>
      <c r="BM375" s="273"/>
      <c r="BN375" s="273"/>
      <c r="BO375" s="273"/>
      <c r="BP375" s="273"/>
      <c r="BQ375" s="273"/>
      <c r="BR375" s="273"/>
      <c r="BS375" s="273"/>
      <c r="BT375" s="273"/>
      <c r="BU375" s="273"/>
      <c r="BV375" s="273"/>
      <c r="BW375" s="273"/>
      <c r="BX375" s="273"/>
      <c r="BY375" s="273"/>
      <c r="BZ375" s="273"/>
    </row>
    <row r="376" spans="1:78">
      <c r="A376" s="290" t="s">
        <v>655</v>
      </c>
      <c r="B376" s="294">
        <v>6783.05</v>
      </c>
      <c r="C376" s="294">
        <v>9315.19</v>
      </c>
      <c r="D376" s="294">
        <v>1548.25</v>
      </c>
      <c r="E376" s="295">
        <v>421.07</v>
      </c>
      <c r="F376" s="294">
        <v>665.34</v>
      </c>
      <c r="G376" s="295">
        <v>40.07</v>
      </c>
      <c r="H376" s="288">
        <v>342.5</v>
      </c>
      <c r="I376" s="275">
        <v>1860.73</v>
      </c>
      <c r="J376" s="282">
        <v>551.89</v>
      </c>
      <c r="K376" s="282">
        <v>673.88</v>
      </c>
      <c r="L376" s="282">
        <v>345.04</v>
      </c>
      <c r="M376" s="284">
        <v>-1.8592066902503802E-2</v>
      </c>
      <c r="N376" s="284">
        <v>-1.6428425113876498E-2</v>
      </c>
      <c r="O376" s="284">
        <v>-1.11767523551014E-2</v>
      </c>
      <c r="P376" s="284">
        <v>4.03896412449534E-4</v>
      </c>
      <c r="Q376" s="284">
        <v>2.74727820245542E-2</v>
      </c>
      <c r="R376" s="284">
        <v>-2.9547105836764301E-2</v>
      </c>
      <c r="S376" s="284">
        <v>7.5011031033975798E-3</v>
      </c>
      <c r="T376" s="284">
        <v>0</v>
      </c>
      <c r="U376" s="284">
        <v>1.0306447479222301E-2</v>
      </c>
      <c r="V376" s="284">
        <v>1.0921092109210899E-2</v>
      </c>
      <c r="W376" s="284">
        <v>1.8001277510017999E-3</v>
      </c>
      <c r="X376" s="274" t="s">
        <v>210</v>
      </c>
      <c r="Y376" s="278">
        <v>4.8670446223181596</v>
      </c>
      <c r="Z376" s="278">
        <v>4.1266106344434004</v>
      </c>
      <c r="AA376" s="278">
        <v>1.75198648141072</v>
      </c>
      <c r="AB376" s="278">
        <v>1.93709497837941</v>
      </c>
      <c r="AC376" s="278">
        <v>0</v>
      </c>
      <c r="AD376" s="278">
        <v>0.21876458732663201</v>
      </c>
      <c r="AE376" s="278">
        <v>1.1237394613957801</v>
      </c>
      <c r="AF376" s="278">
        <v>1.9632719375467</v>
      </c>
      <c r="AG376" s="278">
        <v>1.40794644664063</v>
      </c>
      <c r="AH376" s="278">
        <v>0.92741226764110896</v>
      </c>
      <c r="AI376" s="278">
        <v>0.37395655953270501</v>
      </c>
      <c r="AJ376" s="278">
        <v>4.7765562030825501</v>
      </c>
      <c r="AK376" s="278">
        <v>4.0588169206613198</v>
      </c>
      <c r="AL376" s="278">
        <v>1.73240496237851</v>
      </c>
      <c r="AM376" s="278">
        <v>1.9378773640917499</v>
      </c>
      <c r="AN376" s="278">
        <v>0</v>
      </c>
      <c r="AO376" s="278">
        <v>0.21230072691155599</v>
      </c>
      <c r="AP376" s="278">
        <v>1.13216874695707</v>
      </c>
      <c r="AQ376" s="278">
        <v>1.9632719375467</v>
      </c>
      <c r="AR376" s="278">
        <v>1.42245737274649</v>
      </c>
      <c r="AS376" s="278">
        <v>0.93754062243922898</v>
      </c>
      <c r="AT376" s="278">
        <v>0.37462972911318898</v>
      </c>
      <c r="AU376" s="278">
        <v>0.46273656250992701</v>
      </c>
      <c r="AV376" s="278">
        <v>4.8964070016018699E-3</v>
      </c>
      <c r="AW376" s="278">
        <v>18.548024585928399</v>
      </c>
      <c r="AX376" s="278">
        <v>-8.0118070876512605E-3</v>
      </c>
      <c r="AY376" s="273"/>
      <c r="AZ376" s="273"/>
      <c r="BA376" s="273"/>
      <c r="BB376" s="273"/>
      <c r="BC376" s="273"/>
      <c r="BD376" s="273"/>
      <c r="BE376" s="273"/>
      <c r="BF376" s="273"/>
      <c r="BG376" s="273"/>
      <c r="BH376" s="273"/>
      <c r="BI376" s="273"/>
      <c r="BJ376" s="273"/>
      <c r="BK376" s="273"/>
      <c r="BL376" s="273"/>
      <c r="BM376" s="273"/>
      <c r="BN376" s="273"/>
      <c r="BO376" s="273"/>
      <c r="BP376" s="273"/>
      <c r="BQ376" s="273"/>
      <c r="BR376" s="273"/>
      <c r="BS376" s="273"/>
      <c r="BT376" s="273"/>
      <c r="BU376" s="273"/>
      <c r="BV376" s="273"/>
      <c r="BW376" s="273"/>
      <c r="BX376" s="273"/>
      <c r="BY376" s="273"/>
      <c r="BZ376" s="273"/>
    </row>
    <row r="377" spans="1:78">
      <c r="A377" s="290" t="s">
        <v>656</v>
      </c>
      <c r="B377" s="294">
        <v>7096.51</v>
      </c>
      <c r="C377" s="294">
        <v>9242.44</v>
      </c>
      <c r="D377" s="294">
        <v>1628.14</v>
      </c>
      <c r="E377" s="295">
        <v>428.59</v>
      </c>
      <c r="F377" s="294">
        <v>683.45</v>
      </c>
      <c r="G377" s="295">
        <v>39.04</v>
      </c>
      <c r="H377" s="288">
        <v>338.53</v>
      </c>
      <c r="I377" s="275">
        <v>1814.95</v>
      </c>
      <c r="J377" s="282">
        <v>550.73</v>
      </c>
      <c r="K377" s="282">
        <v>680.11</v>
      </c>
      <c r="L377" s="282">
        <v>345.73</v>
      </c>
      <c r="M377" s="284">
        <v>4.6212249651705499E-2</v>
      </c>
      <c r="N377" s="284">
        <v>-7.80982459831736E-3</v>
      </c>
      <c r="O377" s="284">
        <v>5.1600193767156598E-2</v>
      </c>
      <c r="P377" s="284">
        <v>1.7859263305388701E-2</v>
      </c>
      <c r="Q377" s="284">
        <v>2.72191661406198E-2</v>
      </c>
      <c r="R377" s="284">
        <v>-2.5705016221612299E-2</v>
      </c>
      <c r="S377" s="284">
        <v>-1.15912408759125E-2</v>
      </c>
      <c r="T377" s="284">
        <v>-2.4603247112692399E-2</v>
      </c>
      <c r="U377" s="284">
        <v>-2.10186812589463E-3</v>
      </c>
      <c r="V377" s="284">
        <v>9.2449694307592499E-3</v>
      </c>
      <c r="W377" s="284">
        <v>1.9997681428241001E-3</v>
      </c>
      <c r="X377" s="274" t="s">
        <v>210</v>
      </c>
      <c r="Y377" s="278">
        <v>4.8280507997171496</v>
      </c>
      <c r="Z377" s="278">
        <v>4.0935490261143901</v>
      </c>
      <c r="AA377" s="278">
        <v>1.7379499037014901</v>
      </c>
      <c r="AB377" s="278">
        <v>1.9215753471021799</v>
      </c>
      <c r="AC377" s="278">
        <v>0</v>
      </c>
      <c r="AD377" s="278">
        <v>0.217011887655362</v>
      </c>
      <c r="AE377" s="278">
        <v>1.1147362776142899</v>
      </c>
      <c r="AF377" s="278">
        <v>1.9475425815224801</v>
      </c>
      <c r="AG377" s="278">
        <v>1.39666625132041</v>
      </c>
      <c r="AH377" s="278">
        <v>0.91998201946204705</v>
      </c>
      <c r="AI377" s="278">
        <v>0.37096049171856699</v>
      </c>
      <c r="AJ377" s="278">
        <v>5.0511658886047996</v>
      </c>
      <c r="AK377" s="278">
        <v>4.0615791262358201</v>
      </c>
      <c r="AL377" s="278">
        <v>1.8276284554900999</v>
      </c>
      <c r="AM377" s="278">
        <v>1.95589326718722</v>
      </c>
      <c r="AN377" s="278">
        <v>0</v>
      </c>
      <c r="AO377" s="278">
        <v>0.21143359356289801</v>
      </c>
      <c r="AP377" s="278">
        <v>1.10181510090735</v>
      </c>
      <c r="AQ377" s="278">
        <v>1.8996267101267901</v>
      </c>
      <c r="AR377" s="278">
        <v>1.39373064304424</v>
      </c>
      <c r="AS377" s="278">
        <v>0.92848722510882198</v>
      </c>
      <c r="AT377" s="278">
        <v>0.37170232669215197</v>
      </c>
      <c r="AU377" s="278">
        <v>0.19296560830892101</v>
      </c>
      <c r="AV377" s="278">
        <v>4.19201893795798E-3</v>
      </c>
      <c r="AW377" s="278">
        <v>18.803062336960199</v>
      </c>
      <c r="AX377" s="278">
        <v>1.37501300933855E-2</v>
      </c>
      <c r="AY377" s="273"/>
      <c r="AZ377" s="273"/>
      <c r="BA377" s="273"/>
      <c r="BB377" s="273"/>
      <c r="BC377" s="273"/>
      <c r="BD377" s="273"/>
      <c r="BE377" s="273"/>
      <c r="BF377" s="273"/>
      <c r="BG377" s="273"/>
      <c r="BH377" s="273"/>
      <c r="BI377" s="273"/>
      <c r="BJ377" s="273"/>
      <c r="BK377" s="273"/>
      <c r="BL377" s="273"/>
      <c r="BM377" s="273"/>
      <c r="BN377" s="273"/>
      <c r="BO377" s="273"/>
      <c r="BP377" s="273"/>
      <c r="BQ377" s="273"/>
      <c r="BR377" s="273"/>
      <c r="BS377" s="273"/>
      <c r="BT377" s="273"/>
      <c r="BU377" s="273"/>
      <c r="BV377" s="273"/>
      <c r="BW377" s="273"/>
      <c r="BX377" s="273"/>
      <c r="BY377" s="273"/>
      <c r="BZ377" s="273"/>
    </row>
    <row r="378" spans="1:78">
      <c r="A378" s="290" t="s">
        <v>657</v>
      </c>
      <c r="B378" s="294">
        <v>7357.76</v>
      </c>
      <c r="C378" s="294">
        <v>9469.65</v>
      </c>
      <c r="D378" s="294">
        <v>1650.4</v>
      </c>
      <c r="E378" s="295">
        <v>430.62</v>
      </c>
      <c r="F378" s="294">
        <v>697.41</v>
      </c>
      <c r="G378" s="295">
        <v>43.34</v>
      </c>
      <c r="H378" s="288">
        <v>338.83</v>
      </c>
      <c r="I378" s="275">
        <v>1814.95</v>
      </c>
      <c r="J378" s="282">
        <v>552.16</v>
      </c>
      <c r="K378" s="282">
        <v>682.21</v>
      </c>
      <c r="L378" s="282">
        <v>346.42</v>
      </c>
      <c r="M378" s="284">
        <v>3.6813870479996499E-2</v>
      </c>
      <c r="N378" s="284">
        <v>2.4583335136608899E-2</v>
      </c>
      <c r="O378" s="284">
        <v>1.3672042944709899E-2</v>
      </c>
      <c r="P378" s="284">
        <v>4.7364614200051704E-3</v>
      </c>
      <c r="Q378" s="284">
        <v>2.0425780964225398E-2</v>
      </c>
      <c r="R378" s="284">
        <v>0.110143442622951</v>
      </c>
      <c r="S378" s="284">
        <v>8.8618438543108802E-4</v>
      </c>
      <c r="T378" s="284">
        <v>0</v>
      </c>
      <c r="U378" s="284">
        <v>2.5965536651353402E-3</v>
      </c>
      <c r="V378" s="284">
        <v>3.0877358074430398E-3</v>
      </c>
      <c r="W378" s="284">
        <v>1.9957770514562601E-3</v>
      </c>
      <c r="X378" s="274" t="s">
        <v>210</v>
      </c>
      <c r="Y378" s="278">
        <v>4.8944371263107396</v>
      </c>
      <c r="Z378" s="278">
        <v>4.1498358577671199</v>
      </c>
      <c r="AA378" s="278">
        <v>1.7618469409731701</v>
      </c>
      <c r="AB378" s="278">
        <v>1.9479972581090801</v>
      </c>
      <c r="AC378" s="278">
        <v>0</v>
      </c>
      <c r="AD378" s="278">
        <v>0.219995829342434</v>
      </c>
      <c r="AE378" s="278">
        <v>1.1300640464513101</v>
      </c>
      <c r="AF378" s="278">
        <v>1.9743215453808201</v>
      </c>
      <c r="AG378" s="278">
        <v>1.4158705939731</v>
      </c>
      <c r="AH378" s="278">
        <v>0.93263189191322604</v>
      </c>
      <c r="AI378" s="278">
        <v>0.37606124673920399</v>
      </c>
      <c r="AJ378" s="278">
        <v>5.0746203007512296</v>
      </c>
      <c r="AK378" s="278">
        <v>4.2518526634205198</v>
      </c>
      <c r="AL378" s="278">
        <v>1.78593498801216</v>
      </c>
      <c r="AM378" s="278">
        <v>1.9572238719683901</v>
      </c>
      <c r="AN378" s="278">
        <v>0</v>
      </c>
      <c r="AO378" s="278">
        <v>0.244226927348901</v>
      </c>
      <c r="AP378" s="278">
        <v>1.1310654915638101</v>
      </c>
      <c r="AQ378" s="278">
        <v>1.9743215453808201</v>
      </c>
      <c r="AR378" s="278">
        <v>1.4195469779532399</v>
      </c>
      <c r="AS378" s="278">
        <v>0.93551161280105</v>
      </c>
      <c r="AT378" s="278">
        <v>0.37681178114538799</v>
      </c>
      <c r="AU378" s="278">
        <v>0.46081257177826201</v>
      </c>
      <c r="AV378" s="278">
        <v>4.9126438968376896E-3</v>
      </c>
      <c r="AW378" s="278">
        <v>19.151116160345499</v>
      </c>
      <c r="AX378" s="278">
        <v>1.85104860659406E-2</v>
      </c>
      <c r="AY378" s="273"/>
      <c r="AZ378" s="273"/>
      <c r="BA378" s="273"/>
      <c r="BB378" s="273"/>
      <c r="BC378" s="273"/>
      <c r="BD378" s="273"/>
      <c r="BE378" s="273"/>
      <c r="BF378" s="273"/>
      <c r="BG378" s="273"/>
      <c r="BH378" s="273"/>
      <c r="BI378" s="273"/>
      <c r="BJ378" s="273"/>
      <c r="BK378" s="273"/>
      <c r="BL378" s="273"/>
      <c r="BM378" s="273"/>
      <c r="BN378" s="273"/>
      <c r="BO378" s="273"/>
      <c r="BP378" s="273"/>
      <c r="BQ378" s="273"/>
      <c r="BR378" s="273"/>
      <c r="BS378" s="273"/>
      <c r="BT378" s="273"/>
      <c r="BU378" s="273"/>
      <c r="BV378" s="273"/>
      <c r="BW378" s="273"/>
      <c r="BX378" s="273"/>
      <c r="BY378" s="273"/>
      <c r="BZ378" s="273"/>
    </row>
    <row r="379" spans="1:78">
      <c r="A379" s="290" t="s">
        <v>658</v>
      </c>
      <c r="B379" s="294">
        <v>7565.29</v>
      </c>
      <c r="C379" s="294">
        <v>10040.700000000001</v>
      </c>
      <c r="D379" s="294">
        <v>1674.06</v>
      </c>
      <c r="E379" s="295">
        <v>454.99</v>
      </c>
      <c r="F379" s="294">
        <v>717.06</v>
      </c>
      <c r="G379" s="295">
        <v>46.67</v>
      </c>
      <c r="H379" s="288">
        <v>332.29</v>
      </c>
      <c r="I379" s="275">
        <v>1814.95</v>
      </c>
      <c r="J379" s="282">
        <v>559.12</v>
      </c>
      <c r="K379" s="282">
        <v>686.07</v>
      </c>
      <c r="L379" s="282">
        <v>347.08</v>
      </c>
      <c r="M379" s="284">
        <v>2.8205595181142001E-2</v>
      </c>
      <c r="N379" s="284">
        <v>6.0303179103768499E-2</v>
      </c>
      <c r="O379" s="284">
        <v>1.4335918565196301E-2</v>
      </c>
      <c r="P379" s="284">
        <v>5.6592819655380697E-2</v>
      </c>
      <c r="Q379" s="284">
        <v>2.8175678582182499E-2</v>
      </c>
      <c r="R379" s="284">
        <v>7.6834333179510703E-2</v>
      </c>
      <c r="S379" s="284">
        <v>-1.93017147241978E-2</v>
      </c>
      <c r="T379" s="284">
        <v>0</v>
      </c>
      <c r="U379" s="284">
        <v>1.26050420168069E-2</v>
      </c>
      <c r="V379" s="284">
        <v>5.6580818223128703E-3</v>
      </c>
      <c r="W379" s="284">
        <v>1.9052017781882001E-3</v>
      </c>
      <c r="X379" s="274" t="s">
        <v>210</v>
      </c>
      <c r="Y379" s="278">
        <v>4.9850355365379402</v>
      </c>
      <c r="Z379" s="278">
        <v>4.2266513365882501</v>
      </c>
      <c r="AA379" s="278">
        <v>1.79445958422437</v>
      </c>
      <c r="AB379" s="278">
        <v>1.9840556342117901</v>
      </c>
      <c r="AC379" s="278">
        <v>0</v>
      </c>
      <c r="AD379" s="278">
        <v>0.22406805907604199</v>
      </c>
      <c r="AE379" s="278">
        <v>1.1509820812367699</v>
      </c>
      <c r="AF379" s="278">
        <v>2.0108671968362799</v>
      </c>
      <c r="AG379" s="278">
        <v>1.4420790468740201</v>
      </c>
      <c r="AH379" s="278">
        <v>0.94989536155313703</v>
      </c>
      <c r="AI379" s="278">
        <v>0.38302232320690999</v>
      </c>
      <c r="AJ379" s="278">
        <v>5.1256414308451301</v>
      </c>
      <c r="AK379" s="278">
        <v>4.4815318491477196</v>
      </c>
      <c r="AL379" s="278">
        <v>1.8201848106923499</v>
      </c>
      <c r="AM379" s="278">
        <v>2.0963389369049801</v>
      </c>
      <c r="AN379" s="278">
        <v>0</v>
      </c>
      <c r="AO379" s="278">
        <v>0.24128417898197699</v>
      </c>
      <c r="AP379" s="278">
        <v>1.1287661534520701</v>
      </c>
      <c r="AQ379" s="278">
        <v>2.0108671968362799</v>
      </c>
      <c r="AR379" s="278">
        <v>1.4602565138514201</v>
      </c>
      <c r="AS379" s="278">
        <v>0.95526994723143999</v>
      </c>
      <c r="AT379" s="278">
        <v>0.38375205801816997</v>
      </c>
      <c r="AU379" s="278">
        <v>0.26988991863683998</v>
      </c>
      <c r="AV379" s="278">
        <v>4.5049480286612001E-3</v>
      </c>
      <c r="AW379" s="278">
        <v>19.703893075961499</v>
      </c>
      <c r="AX379" s="278">
        <v>2.8863952940801199E-2</v>
      </c>
      <c r="AY379" s="273"/>
      <c r="AZ379" s="273"/>
      <c r="BA379" s="273"/>
      <c r="BB379" s="273"/>
      <c r="BC379" s="273"/>
      <c r="BD379" s="273"/>
      <c r="BE379" s="273"/>
      <c r="BF379" s="273"/>
      <c r="BG379" s="273"/>
      <c r="BH379" s="273"/>
      <c r="BI379" s="273"/>
      <c r="BJ379" s="273"/>
      <c r="BK379" s="273"/>
      <c r="BL379" s="273"/>
      <c r="BM379" s="273"/>
      <c r="BN379" s="273"/>
      <c r="BO379" s="273"/>
      <c r="BP379" s="273"/>
      <c r="BQ379" s="273"/>
      <c r="BR379" s="273"/>
      <c r="BS379" s="273"/>
      <c r="BT379" s="273"/>
      <c r="BU379" s="273"/>
      <c r="BV379" s="273"/>
      <c r="BW379" s="273"/>
      <c r="BX379" s="273"/>
      <c r="BY379" s="273"/>
      <c r="BZ379" s="273"/>
    </row>
    <row r="380" spans="1:78">
      <c r="A380" s="290" t="s">
        <v>659</v>
      </c>
      <c r="B380" s="294">
        <v>7370.16</v>
      </c>
      <c r="C380" s="294">
        <v>9664.2099999999991</v>
      </c>
      <c r="D380" s="294">
        <v>1695.45</v>
      </c>
      <c r="E380" s="295">
        <v>463.89</v>
      </c>
      <c r="F380" s="294">
        <v>737.52</v>
      </c>
      <c r="G380" s="295">
        <v>45.44</v>
      </c>
      <c r="H380" s="288">
        <v>329.73</v>
      </c>
      <c r="I380" s="275">
        <v>1896.08</v>
      </c>
      <c r="J380" s="282">
        <v>566.55999999999995</v>
      </c>
      <c r="K380" s="282">
        <v>699.63</v>
      </c>
      <c r="L380" s="282">
        <v>347.64</v>
      </c>
      <c r="M380" s="284">
        <v>-2.5792798425440501E-2</v>
      </c>
      <c r="N380" s="284">
        <v>-3.7496389693945802E-2</v>
      </c>
      <c r="O380" s="284">
        <v>1.27773198093259E-2</v>
      </c>
      <c r="P380" s="284">
        <v>1.9560869469658501E-2</v>
      </c>
      <c r="Q380" s="284">
        <v>2.8533177139988399E-2</v>
      </c>
      <c r="R380" s="284">
        <v>-2.63552603385473E-2</v>
      </c>
      <c r="S380" s="284">
        <v>-7.7041138764332197E-3</v>
      </c>
      <c r="T380" s="284">
        <v>4.4700955949199497E-2</v>
      </c>
      <c r="U380" s="284">
        <v>1.3306624695950601E-2</v>
      </c>
      <c r="V380" s="284">
        <v>1.97647470374742E-2</v>
      </c>
      <c r="W380" s="284">
        <v>1.6134608735738399E-3</v>
      </c>
      <c r="X380" s="274" t="s">
        <v>210</v>
      </c>
      <c r="Y380" s="278">
        <v>5.1289233676727903</v>
      </c>
      <c r="Z380" s="278">
        <v>4.3486492018647098</v>
      </c>
      <c r="AA380" s="278">
        <v>1.8462547812176</v>
      </c>
      <c r="AB380" s="278">
        <v>2.0413233226696201</v>
      </c>
      <c r="AC380" s="278">
        <v>0</v>
      </c>
      <c r="AD380" s="278">
        <v>0.23053554898875001</v>
      </c>
      <c r="AE380" s="278">
        <v>1.1842039738652901</v>
      </c>
      <c r="AF380" s="278">
        <v>2.0689087729759601</v>
      </c>
      <c r="AG380" s="278">
        <v>1.4837031486198999</v>
      </c>
      <c r="AH380" s="278">
        <v>0.97731309656769205</v>
      </c>
      <c r="AI380" s="278">
        <v>0.39407786151923102</v>
      </c>
      <c r="AJ380" s="278">
        <v>4.9966340811108703</v>
      </c>
      <c r="AK380" s="278">
        <v>4.1855905567493297</v>
      </c>
      <c r="AL380" s="278">
        <v>1.86984496900671</v>
      </c>
      <c r="AM380" s="278">
        <v>2.0812533817297298</v>
      </c>
      <c r="AN380" s="278">
        <v>0</v>
      </c>
      <c r="AO380" s="278">
        <v>0.22445972457786201</v>
      </c>
      <c r="AP380" s="278">
        <v>1.1750807315977101</v>
      </c>
      <c r="AQ380" s="278">
        <v>2.1613909728996701</v>
      </c>
      <c r="AR380" s="278">
        <v>1.50344622957879</v>
      </c>
      <c r="AS380" s="278">
        <v>0.99662944269776299</v>
      </c>
      <c r="AT380" s="278">
        <v>0.39471369072993401</v>
      </c>
      <c r="AU380" s="278">
        <v>0.39729378302320401</v>
      </c>
      <c r="AV380" s="278">
        <v>4.9340130727503198E-3</v>
      </c>
      <c r="AW380" s="278">
        <v>19.589043780678399</v>
      </c>
      <c r="AX380" s="278">
        <v>-5.8287615975389801E-3</v>
      </c>
      <c r="AY380" s="273"/>
      <c r="AZ380" s="273"/>
      <c r="BA380" s="273"/>
      <c r="BB380" s="273"/>
      <c r="BC380" s="273"/>
      <c r="BD380" s="273"/>
      <c r="BE380" s="273"/>
      <c r="BF380" s="273"/>
      <c r="BG380" s="273"/>
      <c r="BH380" s="273"/>
      <c r="BI380" s="273"/>
      <c r="BJ380" s="273"/>
      <c r="BK380" s="273"/>
      <c r="BL380" s="273"/>
      <c r="BM380" s="273"/>
      <c r="BN380" s="273"/>
      <c r="BO380" s="273"/>
      <c r="BP380" s="273"/>
      <c r="BQ380" s="273"/>
      <c r="BR380" s="273"/>
      <c r="BS380" s="273"/>
      <c r="BT380" s="273"/>
      <c r="BU380" s="273"/>
      <c r="BV380" s="273"/>
      <c r="BW380" s="273"/>
      <c r="BX380" s="273"/>
      <c r="BY380" s="273"/>
      <c r="BZ380" s="273"/>
    </row>
    <row r="381" spans="1:78">
      <c r="A381" s="290" t="s">
        <v>660</v>
      </c>
      <c r="B381" s="294">
        <v>7809.76</v>
      </c>
      <c r="C381" s="294">
        <v>9870.2999999999993</v>
      </c>
      <c r="D381" s="294">
        <v>1745.53</v>
      </c>
      <c r="E381" s="295">
        <v>475.33</v>
      </c>
      <c r="F381" s="294">
        <v>777.44</v>
      </c>
      <c r="G381" s="295">
        <v>40.26</v>
      </c>
      <c r="H381" s="288">
        <v>334.88</v>
      </c>
      <c r="I381" s="275">
        <v>1896.08</v>
      </c>
      <c r="J381" s="282">
        <v>570.75</v>
      </c>
      <c r="K381" s="282">
        <v>704.54</v>
      </c>
      <c r="L381" s="282">
        <v>348.23</v>
      </c>
      <c r="M381" s="284">
        <v>5.9645923562039502E-2</v>
      </c>
      <c r="N381" s="284">
        <v>2.13250746827729E-2</v>
      </c>
      <c r="O381" s="284">
        <v>2.9537880798608002E-2</v>
      </c>
      <c r="P381" s="284">
        <v>2.4661018776003001E-2</v>
      </c>
      <c r="Q381" s="284">
        <v>5.4127345699099799E-2</v>
      </c>
      <c r="R381" s="284">
        <v>-0.11399647887323899</v>
      </c>
      <c r="S381" s="284">
        <v>1.56188396566888E-2</v>
      </c>
      <c r="T381" s="284">
        <v>0</v>
      </c>
      <c r="U381" s="284">
        <v>7.3955097430105097E-3</v>
      </c>
      <c r="V381" s="284">
        <v>7.01799522604807E-3</v>
      </c>
      <c r="W381" s="284">
        <v>1.6971579795190799E-3</v>
      </c>
      <c r="X381" s="274" t="s">
        <v>210</v>
      </c>
      <c r="Y381" s="278">
        <v>5.0990280961105796</v>
      </c>
      <c r="Z381" s="278">
        <v>4.3233019623957096</v>
      </c>
      <c r="AA381" s="278">
        <v>1.8354934022495599</v>
      </c>
      <c r="AB381" s="278">
        <v>2.0294249356782799</v>
      </c>
      <c r="AC381" s="278">
        <v>0</v>
      </c>
      <c r="AD381" s="278">
        <v>0.229191812233937</v>
      </c>
      <c r="AE381" s="278">
        <v>1.17730153121877</v>
      </c>
      <c r="AF381" s="278">
        <v>2.0568495969712299</v>
      </c>
      <c r="AG381" s="278">
        <v>1.4750549966850801</v>
      </c>
      <c r="AH381" s="278">
        <v>0.97161657152164704</v>
      </c>
      <c r="AI381" s="278">
        <v>0.391780875613567</v>
      </c>
      <c r="AJ381" s="278">
        <v>5.40316433617188</v>
      </c>
      <c r="AK381" s="278">
        <v>4.4154966996199798</v>
      </c>
      <c r="AL381" s="278">
        <v>1.8897099875718399</v>
      </c>
      <c r="AM381" s="278">
        <v>2.0794726221215298</v>
      </c>
      <c r="AN381" s="278">
        <v>0</v>
      </c>
      <c r="AO381" s="278">
        <v>0.203064752652691</v>
      </c>
      <c r="AP381" s="278">
        <v>1.1956896150624501</v>
      </c>
      <c r="AQ381" s="278">
        <v>2.0568495969712299</v>
      </c>
      <c r="AR381" s="278">
        <v>1.48596378028454</v>
      </c>
      <c r="AS381" s="278">
        <v>0.97843537198213504</v>
      </c>
      <c r="AT381" s="278">
        <v>0.392445789652838</v>
      </c>
      <c r="AU381" s="278">
        <v>0.49411661584646299</v>
      </c>
      <c r="AV381" s="278">
        <v>5.15310029575183E-3</v>
      </c>
      <c r="AW381" s="278">
        <v>20.100292552091101</v>
      </c>
      <c r="AX381" s="278">
        <v>2.60987099287118E-2</v>
      </c>
      <c r="AY381" s="273"/>
      <c r="AZ381" s="273"/>
      <c r="BA381" s="273"/>
      <c r="BB381" s="273"/>
      <c r="BC381" s="273"/>
      <c r="BD381" s="273"/>
      <c r="BE381" s="273"/>
      <c r="BF381" s="273"/>
      <c r="BG381" s="273"/>
      <c r="BH381" s="273"/>
      <c r="BI381" s="273"/>
      <c r="BJ381" s="273"/>
      <c r="BK381" s="273"/>
      <c r="BL381" s="273"/>
      <c r="BM381" s="273"/>
      <c r="BN381" s="273"/>
      <c r="BO381" s="273"/>
      <c r="BP381" s="273"/>
      <c r="BQ381" s="273"/>
      <c r="BR381" s="273"/>
      <c r="BS381" s="273"/>
      <c r="BT381" s="273"/>
      <c r="BU381" s="273"/>
      <c r="BV381" s="273"/>
      <c r="BW381" s="273"/>
      <c r="BX381" s="273"/>
      <c r="BY381" s="273"/>
      <c r="BZ381" s="273"/>
    </row>
    <row r="382" spans="1:78">
      <c r="A382" s="290" t="s">
        <v>661</v>
      </c>
      <c r="B382" s="294">
        <v>7693.2</v>
      </c>
      <c r="C382" s="294">
        <v>9995.2800000000007</v>
      </c>
      <c r="D382" s="294">
        <v>1809.73</v>
      </c>
      <c r="E382" s="295">
        <v>465.26</v>
      </c>
      <c r="F382" s="294">
        <v>760.81</v>
      </c>
      <c r="G382" s="295">
        <v>41.43</v>
      </c>
      <c r="H382" s="288">
        <v>336.52</v>
      </c>
      <c r="I382" s="275">
        <v>1896.08</v>
      </c>
      <c r="J382" s="282">
        <v>573.15</v>
      </c>
      <c r="K382" s="282">
        <v>704.92</v>
      </c>
      <c r="L382" s="282">
        <v>348.82</v>
      </c>
      <c r="M382" s="284">
        <v>-1.49249144660015E-2</v>
      </c>
      <c r="N382" s="284">
        <v>1.2662229111577199E-2</v>
      </c>
      <c r="O382" s="284">
        <v>3.6779660045946003E-2</v>
      </c>
      <c r="P382" s="284">
        <v>-2.1185281804220201E-2</v>
      </c>
      <c r="Q382" s="284">
        <v>-2.1390718254785099E-2</v>
      </c>
      <c r="R382" s="284">
        <v>2.9061102831594601E-2</v>
      </c>
      <c r="S382" s="284">
        <v>4.8972766364070398E-3</v>
      </c>
      <c r="T382" s="284">
        <v>0</v>
      </c>
      <c r="U382" s="284">
        <v>4.2049934296977103E-3</v>
      </c>
      <c r="V382" s="284">
        <v>5.3935901439228196E-4</v>
      </c>
      <c r="W382" s="284">
        <v>1.69428251443016E-3</v>
      </c>
      <c r="X382" s="274" t="s">
        <v>210</v>
      </c>
      <c r="Y382" s="278">
        <v>5.2321061513093197</v>
      </c>
      <c r="Z382" s="278">
        <v>4.4361345662465101</v>
      </c>
      <c r="AA382" s="278">
        <v>1.88339741213094</v>
      </c>
      <c r="AB382" s="278">
        <v>2.08239030839664</v>
      </c>
      <c r="AC382" s="278">
        <v>0</v>
      </c>
      <c r="AD382" s="278">
        <v>0.23517342285946599</v>
      </c>
      <c r="AE382" s="278">
        <v>1.2080275823806801</v>
      </c>
      <c r="AF382" s="278">
        <v>2.1105307179695698</v>
      </c>
      <c r="AG382" s="278">
        <v>1.51355202917246</v>
      </c>
      <c r="AH382" s="278">
        <v>0.99697451058372</v>
      </c>
      <c r="AI382" s="278">
        <v>0.40200585104182202</v>
      </c>
      <c r="AJ382" s="278">
        <v>5.1540174145239899</v>
      </c>
      <c r="AK382" s="278">
        <v>4.4923059184941101</v>
      </c>
      <c r="AL382" s="278">
        <v>1.9526681286805301</v>
      </c>
      <c r="AM382" s="278">
        <v>2.0382742828868801</v>
      </c>
      <c r="AN382" s="278">
        <v>0</v>
      </c>
      <c r="AO382" s="278">
        <v>0.242007821884443</v>
      </c>
      <c r="AP382" s="278">
        <v>1.2139436276360001</v>
      </c>
      <c r="AQ382" s="278">
        <v>2.1105307179695698</v>
      </c>
      <c r="AR382" s="278">
        <v>1.5199165055106401</v>
      </c>
      <c r="AS382" s="278">
        <v>0.99751223777312203</v>
      </c>
      <c r="AT382" s="278">
        <v>0.40268696252594099</v>
      </c>
      <c r="AU382" s="278">
        <v>0.35474152060693498</v>
      </c>
      <c r="AV382" s="278">
        <v>4.9069123119355601E-3</v>
      </c>
      <c r="AW382" s="278">
        <v>20.123863617885199</v>
      </c>
      <c r="AX382" s="278">
        <v>1.17267277244926E-3</v>
      </c>
      <c r="AY382" s="273"/>
      <c r="AZ382" s="273"/>
      <c r="BA382" s="273"/>
      <c r="BB382" s="273"/>
      <c r="BC382" s="273"/>
      <c r="BD382" s="273"/>
      <c r="BE382" s="273"/>
      <c r="BF382" s="273"/>
      <c r="BG382" s="273"/>
      <c r="BH382" s="273"/>
      <c r="BI382" s="273"/>
      <c r="BJ382" s="273"/>
      <c r="BK382" s="273"/>
      <c r="BL382" s="273"/>
      <c r="BM382" s="273"/>
      <c r="BN382" s="273"/>
      <c r="BO382" s="273"/>
      <c r="BP382" s="273"/>
      <c r="BQ382" s="273"/>
      <c r="BR382" s="273"/>
      <c r="BS382" s="273"/>
      <c r="BT382" s="273"/>
      <c r="BU382" s="273"/>
      <c r="BV382" s="273"/>
      <c r="BW382" s="273"/>
      <c r="BX382" s="273"/>
      <c r="BY382" s="273"/>
      <c r="BZ382" s="273"/>
    </row>
    <row r="383" spans="1:78">
      <c r="A383" s="290" t="s">
        <v>662</v>
      </c>
      <c r="B383" s="294">
        <v>7741.14</v>
      </c>
      <c r="C383" s="294">
        <v>9872.91</v>
      </c>
      <c r="D383" s="294">
        <v>1800.71</v>
      </c>
      <c r="E383" s="295">
        <v>451.44</v>
      </c>
      <c r="F383" s="294">
        <v>730.15</v>
      </c>
      <c r="G383" s="295">
        <v>42.38</v>
      </c>
      <c r="H383" s="288">
        <v>330.36</v>
      </c>
      <c r="I383" s="275">
        <v>1950.31</v>
      </c>
      <c r="J383" s="282">
        <v>571.89</v>
      </c>
      <c r="K383" s="282">
        <v>705.42</v>
      </c>
      <c r="L383" s="282">
        <v>349.31</v>
      </c>
      <c r="M383" s="284">
        <v>6.2314771486509102E-3</v>
      </c>
      <c r="N383" s="284">
        <v>-1.22427785914953E-2</v>
      </c>
      <c r="O383" s="284">
        <v>-4.9841689091742998E-3</v>
      </c>
      <c r="P383" s="284">
        <v>-2.9703821519150499E-2</v>
      </c>
      <c r="Q383" s="284">
        <v>-4.0299154848122402E-2</v>
      </c>
      <c r="R383" s="284">
        <v>2.2930243784697199E-2</v>
      </c>
      <c r="S383" s="284">
        <v>-1.8305004160228198E-2</v>
      </c>
      <c r="T383" s="284">
        <v>2.86011138770517E-2</v>
      </c>
      <c r="U383" s="284">
        <v>-2.1983773881182299E-3</v>
      </c>
      <c r="V383" s="284">
        <v>7.0930034613847504E-4</v>
      </c>
      <c r="W383" s="284">
        <v>1.40473596697444E-3</v>
      </c>
      <c r="X383" s="274" t="s">
        <v>210</v>
      </c>
      <c r="Y383" s="278">
        <v>5.2382416997355197</v>
      </c>
      <c r="Z383" s="278">
        <v>4.4413367004672697</v>
      </c>
      <c r="AA383" s="278">
        <v>1.8856060209958501</v>
      </c>
      <c r="AB383" s="278">
        <v>2.0848322708129099</v>
      </c>
      <c r="AC383" s="278">
        <v>0</v>
      </c>
      <c r="AD383" s="278">
        <v>0.23544920432925701</v>
      </c>
      <c r="AE383" s="278">
        <v>1.2094442034349</v>
      </c>
      <c r="AF383" s="278">
        <v>2.1130056798779502</v>
      </c>
      <c r="AG383" s="278">
        <v>1.51532693042676</v>
      </c>
      <c r="AH383" s="278">
        <v>0.99814363544710705</v>
      </c>
      <c r="AI383" s="278">
        <v>0.40247727235770397</v>
      </c>
      <c r="AJ383" s="278">
        <v>5.2708836831865398</v>
      </c>
      <c r="AK383" s="278">
        <v>4.3869623985931696</v>
      </c>
      <c r="AL383" s="278">
        <v>1.87620784209105</v>
      </c>
      <c r="AM383" s="278">
        <v>2.0229047851433202</v>
      </c>
      <c r="AN383" s="278">
        <v>0</v>
      </c>
      <c r="AO383" s="278">
        <v>0.24084811198344</v>
      </c>
      <c r="AP383" s="278">
        <v>1.1873053222594601</v>
      </c>
      <c r="AQ383" s="278">
        <v>2.1734399959509898</v>
      </c>
      <c r="AR383" s="278">
        <v>1.5119956699673001</v>
      </c>
      <c r="AS383" s="278">
        <v>0.99885161907322595</v>
      </c>
      <c r="AT383" s="278">
        <v>0.40304264665807499</v>
      </c>
      <c r="AU383" s="278">
        <v>0.26777726543986202</v>
      </c>
      <c r="AV383" s="278">
        <v>4.6942158871767E-3</v>
      </c>
      <c r="AW383" s="278">
        <v>20.072442074906601</v>
      </c>
      <c r="AX383" s="278">
        <v>-2.5552520109983802E-3</v>
      </c>
      <c r="AY383" s="273"/>
      <c r="AZ383" s="273"/>
      <c r="BA383" s="273"/>
      <c r="BB383" s="273"/>
      <c r="BC383" s="273"/>
      <c r="BD383" s="273"/>
      <c r="BE383" s="273"/>
      <c r="BF383" s="273"/>
      <c r="BG383" s="273"/>
      <c r="BH383" s="273"/>
      <c r="BI383" s="273"/>
      <c r="BJ383" s="273"/>
      <c r="BK383" s="273"/>
      <c r="BL383" s="273"/>
      <c r="BM383" s="273"/>
      <c r="BN383" s="273"/>
      <c r="BO383" s="273"/>
      <c r="BP383" s="273"/>
      <c r="BQ383" s="273"/>
      <c r="BR383" s="273"/>
      <c r="BS383" s="273"/>
      <c r="BT383" s="273"/>
      <c r="BU383" s="273"/>
      <c r="BV383" s="273"/>
      <c r="BW383" s="273"/>
      <c r="BX383" s="273"/>
      <c r="BY383" s="273"/>
      <c r="BZ383" s="273"/>
    </row>
    <row r="384" spans="1:78">
      <c r="A384" s="290" t="s">
        <v>663</v>
      </c>
      <c r="B384" s="294">
        <v>7619.47</v>
      </c>
      <c r="C384" s="294">
        <v>9739.11</v>
      </c>
      <c r="D384" s="294">
        <v>1815.37</v>
      </c>
      <c r="E384" s="295">
        <v>426.48</v>
      </c>
      <c r="F384" s="294">
        <v>677.9</v>
      </c>
      <c r="G384" s="295">
        <v>41.98</v>
      </c>
      <c r="H384" s="288">
        <v>330.72</v>
      </c>
      <c r="I384" s="275">
        <v>1950.31</v>
      </c>
      <c r="J384" s="282">
        <v>564.57000000000005</v>
      </c>
      <c r="K384" s="282">
        <v>699.04</v>
      </c>
      <c r="L384" s="282">
        <v>349.83</v>
      </c>
      <c r="M384" s="284">
        <v>-1.5717323288301201E-2</v>
      </c>
      <c r="N384" s="284">
        <v>-1.3552235359179699E-2</v>
      </c>
      <c r="O384" s="284">
        <v>8.1412331802455107E-3</v>
      </c>
      <c r="P384" s="284">
        <v>-5.5289739500265701E-2</v>
      </c>
      <c r="Q384" s="284">
        <v>-7.1560638225022205E-2</v>
      </c>
      <c r="R384" s="284">
        <v>-9.4384143463899194E-3</v>
      </c>
      <c r="S384" s="284">
        <v>1.0897203051216701E-3</v>
      </c>
      <c r="T384" s="284">
        <v>0</v>
      </c>
      <c r="U384" s="284">
        <v>-1.2799664271101E-2</v>
      </c>
      <c r="V384" s="284">
        <v>-9.04425732187919E-3</v>
      </c>
      <c r="W384" s="284">
        <v>1.4886490509862199E-3</v>
      </c>
      <c r="X384" s="274" t="s">
        <v>210</v>
      </c>
      <c r="Y384" s="278">
        <v>5.2248566720981797</v>
      </c>
      <c r="Z384" s="278">
        <v>4.4299879659318799</v>
      </c>
      <c r="AA384" s="278">
        <v>1.88078782241874</v>
      </c>
      <c r="AB384" s="278">
        <v>2.0795049989603198</v>
      </c>
      <c r="AC384" s="278">
        <v>0</v>
      </c>
      <c r="AD384" s="278">
        <v>0.23484757227640701</v>
      </c>
      <c r="AE384" s="278">
        <v>1.2063537687018799</v>
      </c>
      <c r="AF384" s="278">
        <v>2.1076064178651901</v>
      </c>
      <c r="AG384" s="278">
        <v>1.5114548882404599</v>
      </c>
      <c r="AH384" s="278">
        <v>0.99559312691536594</v>
      </c>
      <c r="AI384" s="278">
        <v>0.40144884149813098</v>
      </c>
      <c r="AJ384" s="278">
        <v>5.1427359106477804</v>
      </c>
      <c r="AK384" s="278">
        <v>4.3699517263792398</v>
      </c>
      <c r="AL384" s="278">
        <v>1.89609975464362</v>
      </c>
      <c r="AM384" s="278">
        <v>1.9645297092783001</v>
      </c>
      <c r="AN384" s="278">
        <v>0</v>
      </c>
      <c r="AO384" s="278">
        <v>0.232630983581018</v>
      </c>
      <c r="AP384" s="278">
        <v>1.2076683568988</v>
      </c>
      <c r="AQ384" s="278">
        <v>2.1076064178651901</v>
      </c>
      <c r="AR384" s="278">
        <v>1.49210877311007</v>
      </c>
      <c r="AS384" s="278">
        <v>0.98658872648764895</v>
      </c>
      <c r="AT384" s="278">
        <v>0.40204645793504701</v>
      </c>
      <c r="AU384" s="278">
        <v>0.24650841585167299</v>
      </c>
      <c r="AV384" s="278">
        <v>4.6307594546104898E-3</v>
      </c>
      <c r="AW384" s="278">
        <v>19.801966816826699</v>
      </c>
      <c r="AX384" s="278">
        <v>-1.3474955218228699E-2</v>
      </c>
      <c r="AY384" s="273"/>
      <c r="AZ384" s="273"/>
      <c r="BA384" s="273"/>
      <c r="BB384" s="273"/>
      <c r="BC384" s="273"/>
      <c r="BD384" s="273"/>
      <c r="BE384" s="273"/>
      <c r="BF384" s="273"/>
      <c r="BG384" s="273"/>
      <c r="BH384" s="273"/>
      <c r="BI384" s="273"/>
      <c r="BJ384" s="273"/>
      <c r="BK384" s="273"/>
      <c r="BL384" s="273"/>
      <c r="BM384" s="273"/>
      <c r="BN384" s="273"/>
      <c r="BO384" s="273"/>
      <c r="BP384" s="273"/>
      <c r="BQ384" s="273"/>
      <c r="BR384" s="273"/>
      <c r="BS384" s="273"/>
      <c r="BT384" s="273"/>
      <c r="BU384" s="273"/>
      <c r="BV384" s="273"/>
      <c r="BW384" s="273"/>
      <c r="BX384" s="273"/>
      <c r="BY384" s="273"/>
      <c r="BZ384" s="273"/>
    </row>
    <row r="385" spans="1:78">
      <c r="A385" s="290" t="s">
        <v>664</v>
      </c>
      <c r="B385" s="294">
        <v>7875.67</v>
      </c>
      <c r="C385" s="294">
        <v>10180.11</v>
      </c>
      <c r="D385" s="294">
        <v>1783.72</v>
      </c>
      <c r="E385" s="295">
        <v>427.38</v>
      </c>
      <c r="F385" s="294">
        <v>681.83</v>
      </c>
      <c r="G385" s="295">
        <v>44.33</v>
      </c>
      <c r="H385" s="288">
        <v>336.45</v>
      </c>
      <c r="I385" s="275">
        <v>1950.31</v>
      </c>
      <c r="J385" s="282">
        <v>556.44000000000005</v>
      </c>
      <c r="K385" s="282">
        <v>687.68</v>
      </c>
      <c r="L385" s="282">
        <v>350.32</v>
      </c>
      <c r="M385" s="284">
        <v>3.3624385948103998E-2</v>
      </c>
      <c r="N385" s="284">
        <v>4.5281345009964898E-2</v>
      </c>
      <c r="O385" s="284">
        <v>-1.7434462396095501E-2</v>
      </c>
      <c r="P385" s="284">
        <v>2.1102982554868101E-3</v>
      </c>
      <c r="Q385" s="284">
        <v>5.7973152382357904E-3</v>
      </c>
      <c r="R385" s="284">
        <v>5.597903763697E-2</v>
      </c>
      <c r="S385" s="284">
        <v>1.73258345428156E-2</v>
      </c>
      <c r="T385" s="284">
        <v>0</v>
      </c>
      <c r="U385" s="284">
        <v>-1.44003400818322E-2</v>
      </c>
      <c r="V385" s="284">
        <v>-1.6250858319981701E-2</v>
      </c>
      <c r="W385" s="284">
        <v>1.40068033044627E-3</v>
      </c>
      <c r="X385" s="274" t="s">
        <v>210</v>
      </c>
      <c r="Y385" s="278">
        <v>5.1544519624199898</v>
      </c>
      <c r="Z385" s="278">
        <v>4.3702940764736598</v>
      </c>
      <c r="AA385" s="278">
        <v>1.85544429073666</v>
      </c>
      <c r="AB385" s="278">
        <v>2.05148376222325</v>
      </c>
      <c r="AC385" s="278">
        <v>0</v>
      </c>
      <c r="AD385" s="278">
        <v>0.231683011756872</v>
      </c>
      <c r="AE385" s="278">
        <v>1.1900982056912901</v>
      </c>
      <c r="AF385" s="278">
        <v>2.0792065157668</v>
      </c>
      <c r="AG385" s="278">
        <v>1.4910881013070501</v>
      </c>
      <c r="AH385" s="278">
        <v>0.98217755411460494</v>
      </c>
      <c r="AI385" s="278">
        <v>0.39603933633653399</v>
      </c>
      <c r="AJ385" s="278">
        <v>5.3277672445553597</v>
      </c>
      <c r="AK385" s="278">
        <v>4.5681868703454596</v>
      </c>
      <c r="AL385" s="278">
        <v>1.82309561702176</v>
      </c>
      <c r="AM385" s="278">
        <v>2.0558130048278298</v>
      </c>
      <c r="AN385" s="278">
        <v>0</v>
      </c>
      <c r="AO385" s="278">
        <v>0.24465240379185699</v>
      </c>
      <c r="AP385" s="278">
        <v>1.2107176502927901</v>
      </c>
      <c r="AQ385" s="278">
        <v>2.0792065157668</v>
      </c>
      <c r="AR385" s="278">
        <v>1.46961592555626</v>
      </c>
      <c r="AS385" s="278">
        <v>0.96621632583762196</v>
      </c>
      <c r="AT385" s="278">
        <v>0.39659406084502402</v>
      </c>
      <c r="AU385" s="278">
        <v>0.19802490962316199</v>
      </c>
      <c r="AV385" s="278">
        <v>4.4554556374232501E-3</v>
      </c>
      <c r="AW385" s="278">
        <v>20.1418656188408</v>
      </c>
      <c r="AX385" s="278">
        <v>1.7164901100896499E-2</v>
      </c>
      <c r="AY385" s="273"/>
      <c r="AZ385" s="273"/>
      <c r="BA385" s="273"/>
      <c r="BB385" s="273"/>
      <c r="BC385" s="273"/>
      <c r="BD385" s="273"/>
      <c r="BE385" s="273"/>
      <c r="BF385" s="273"/>
      <c r="BG385" s="273"/>
      <c r="BH385" s="273"/>
      <c r="BI385" s="273"/>
      <c r="BJ385" s="273"/>
      <c r="BK385" s="273"/>
      <c r="BL385" s="273"/>
      <c r="BM385" s="273"/>
      <c r="BN385" s="273"/>
      <c r="BO385" s="273"/>
      <c r="BP385" s="273"/>
      <c r="BQ385" s="273"/>
      <c r="BR385" s="273"/>
      <c r="BS385" s="273"/>
      <c r="BT385" s="273"/>
      <c r="BU385" s="273"/>
      <c r="BV385" s="273"/>
      <c r="BW385" s="273"/>
      <c r="BX385" s="273"/>
      <c r="BY385" s="273"/>
      <c r="BZ385" s="273"/>
    </row>
    <row r="386" spans="1:78">
      <c r="A386" s="290" t="s">
        <v>665</v>
      </c>
      <c r="B386" s="294">
        <v>8242.48</v>
      </c>
      <c r="C386" s="294">
        <v>10639.82</v>
      </c>
      <c r="D386" s="294">
        <v>1825.33</v>
      </c>
      <c r="E386" s="295">
        <v>453.97</v>
      </c>
      <c r="F386" s="294">
        <v>727.86</v>
      </c>
      <c r="G386" s="295">
        <v>47.37</v>
      </c>
      <c r="H386" s="288">
        <v>339.47</v>
      </c>
      <c r="I386" s="275">
        <v>2007.06</v>
      </c>
      <c r="J386" s="282">
        <v>555.49</v>
      </c>
      <c r="K386" s="282">
        <v>690.12</v>
      </c>
      <c r="L386" s="282">
        <v>350.85</v>
      </c>
      <c r="M386" s="284">
        <v>4.65750850403839E-2</v>
      </c>
      <c r="N386" s="284">
        <v>4.5157665290453501E-2</v>
      </c>
      <c r="O386" s="284">
        <v>2.3327652322113299E-2</v>
      </c>
      <c r="P386" s="284">
        <v>6.2216294632411399E-2</v>
      </c>
      <c r="Q386" s="284">
        <v>6.7509496502060604E-2</v>
      </c>
      <c r="R386" s="284">
        <v>6.8576584705617005E-2</v>
      </c>
      <c r="S386" s="284">
        <v>8.9760737108040001E-3</v>
      </c>
      <c r="T386" s="284">
        <v>2.90979382764791E-2</v>
      </c>
      <c r="U386" s="284">
        <v>-1.70728200704484E-3</v>
      </c>
      <c r="V386" s="284">
        <v>3.5481619357842198E-3</v>
      </c>
      <c r="W386" s="284">
        <v>1.51290248915292E-3</v>
      </c>
      <c r="X386" s="274" t="s">
        <v>210</v>
      </c>
      <c r="Y386" s="278">
        <v>5.2429276205842497</v>
      </c>
      <c r="Z386" s="278">
        <v>4.4453097420781598</v>
      </c>
      <c r="AA386" s="278">
        <v>1.8872928084853799</v>
      </c>
      <c r="AB386" s="278">
        <v>2.0866972781119002</v>
      </c>
      <c r="AC386" s="278">
        <v>0</v>
      </c>
      <c r="AD386" s="278">
        <v>0.23565982774043701</v>
      </c>
      <c r="AE386" s="278">
        <v>1.2105261236923299</v>
      </c>
      <c r="AF386" s="278">
        <v>2.1148958899782802</v>
      </c>
      <c r="AG386" s="278">
        <v>1.5166824810987101</v>
      </c>
      <c r="AH386" s="278">
        <v>0.99903653469450204</v>
      </c>
      <c r="AI386" s="278">
        <v>0.40283731237681603</v>
      </c>
      <c r="AJ386" s="278">
        <v>5.48711742037354</v>
      </c>
      <c r="AK386" s="278">
        <v>4.64604955152332</v>
      </c>
      <c r="AL386" s="278">
        <v>1.9313189189517499</v>
      </c>
      <c r="AM386" s="278">
        <v>2.21652385077557</v>
      </c>
      <c r="AN386" s="278">
        <v>0</v>
      </c>
      <c r="AO386" s="278">
        <v>0.25182057387918999</v>
      </c>
      <c r="AP386" s="278">
        <v>1.2213918954074501</v>
      </c>
      <c r="AQ386" s="278">
        <v>2.17643500004605</v>
      </c>
      <c r="AR386" s="278">
        <v>1.51409307638833</v>
      </c>
      <c r="AS386" s="278">
        <v>1.0025812780993599</v>
      </c>
      <c r="AT386" s="278">
        <v>0.40344676594943402</v>
      </c>
      <c r="AU386" s="278">
        <v>0.43380170978059801</v>
      </c>
      <c r="AV386" s="278">
        <v>5.11287739821965E-3</v>
      </c>
      <c r="AW386" s="278">
        <v>20.850778331394</v>
      </c>
      <c r="AX386" s="278">
        <v>3.5195980648887501E-2</v>
      </c>
      <c r="AY386" s="273"/>
      <c r="AZ386" s="273"/>
      <c r="BA386" s="273"/>
      <c r="BB386" s="273"/>
      <c r="BC386" s="273"/>
      <c r="BD386" s="273"/>
      <c r="BE386" s="273"/>
      <c r="BF386" s="273"/>
      <c r="BG386" s="273"/>
      <c r="BH386" s="273"/>
      <c r="BI386" s="273"/>
      <c r="BJ386" s="273"/>
      <c r="BK386" s="273"/>
      <c r="BL386" s="273"/>
      <c r="BM386" s="273"/>
      <c r="BN386" s="273"/>
      <c r="BO386" s="273"/>
      <c r="BP386" s="273"/>
      <c r="BQ386" s="273"/>
      <c r="BR386" s="273"/>
      <c r="BS386" s="273"/>
      <c r="BT386" s="273"/>
      <c r="BU386" s="273"/>
      <c r="BV386" s="273"/>
      <c r="BW386" s="273"/>
      <c r="BX386" s="273"/>
      <c r="BY386" s="273"/>
      <c r="BZ386" s="273"/>
    </row>
    <row r="387" spans="1:78">
      <c r="A387" s="290" t="s">
        <v>666</v>
      </c>
      <c r="B387" s="294">
        <v>8197.35</v>
      </c>
      <c r="C387" s="294">
        <v>10395.879999999999</v>
      </c>
      <c r="D387" s="294">
        <v>1836.42</v>
      </c>
      <c r="E387" s="295">
        <v>433.52</v>
      </c>
      <c r="F387" s="294">
        <v>693.91</v>
      </c>
      <c r="G387" s="295">
        <v>44.54</v>
      </c>
      <c r="H387" s="288">
        <v>341.03</v>
      </c>
      <c r="I387" s="275">
        <v>2007.06</v>
      </c>
      <c r="J387" s="282">
        <v>558.88</v>
      </c>
      <c r="K387" s="282">
        <v>688.34</v>
      </c>
      <c r="L387" s="282">
        <v>351.41</v>
      </c>
      <c r="M387" s="284">
        <v>-5.4752938436003502E-3</v>
      </c>
      <c r="N387" s="284">
        <v>-2.2927079593451902E-2</v>
      </c>
      <c r="O387" s="284">
        <v>6.0756137246415999E-3</v>
      </c>
      <c r="P387" s="284">
        <v>-4.5047029539397002E-2</v>
      </c>
      <c r="Q387" s="284">
        <v>-4.66435853048663E-2</v>
      </c>
      <c r="R387" s="284">
        <v>-5.9742453029343397E-2</v>
      </c>
      <c r="S387" s="284">
        <v>4.59539870975334E-3</v>
      </c>
      <c r="T387" s="284">
        <v>0</v>
      </c>
      <c r="U387" s="284">
        <v>6.10272012097424E-3</v>
      </c>
      <c r="V387" s="284">
        <v>-2.57926157769661E-3</v>
      </c>
      <c r="W387" s="284">
        <v>1.59612369958673E-3</v>
      </c>
      <c r="X387" s="274" t="s">
        <v>210</v>
      </c>
      <c r="Y387" s="278">
        <v>5.4274575996618601</v>
      </c>
      <c r="Z387" s="278">
        <v>4.6017667777386499</v>
      </c>
      <c r="AA387" s="278">
        <v>1.9537179296516201</v>
      </c>
      <c r="AB387" s="278">
        <v>2.1601406351324202</v>
      </c>
      <c r="AC387" s="278">
        <v>0</v>
      </c>
      <c r="AD387" s="278">
        <v>0.24395410647731</v>
      </c>
      <c r="AE387" s="278">
        <v>1.2531317777167801</v>
      </c>
      <c r="AF387" s="278">
        <v>2.1893317247963702</v>
      </c>
      <c r="AG387" s="278">
        <v>1.5700636083539701</v>
      </c>
      <c r="AH387" s="278">
        <v>1.0341986052371399</v>
      </c>
      <c r="AI387" s="278">
        <v>0.41701556662787997</v>
      </c>
      <c r="AJ387" s="278">
        <v>5.3977406744800298</v>
      </c>
      <c r="AK387" s="278">
        <v>4.4962617045549402</v>
      </c>
      <c r="AL387" s="278">
        <v>1.96558796511909</v>
      </c>
      <c r="AM387" s="278">
        <v>2.0628327161323599</v>
      </c>
      <c r="AN387" s="278">
        <v>0</v>
      </c>
      <c r="AO387" s="278">
        <v>0.22937968972977399</v>
      </c>
      <c r="AP387" s="278">
        <v>1.2588904178712499</v>
      </c>
      <c r="AQ387" s="278">
        <v>2.1893317247963702</v>
      </c>
      <c r="AR387" s="278">
        <v>1.57964526712788</v>
      </c>
      <c r="AS387" s="278">
        <v>1.0315311365109501</v>
      </c>
      <c r="AT387" s="278">
        <v>0.41768117505687102</v>
      </c>
      <c r="AU387" s="278">
        <v>0.336384555082756</v>
      </c>
      <c r="AV387" s="278">
        <v>5.0111170539856899E-3</v>
      </c>
      <c r="AW387" s="278">
        <v>20.628882471379502</v>
      </c>
      <c r="AX387" s="278">
        <v>-1.06420900211864E-2</v>
      </c>
      <c r="AY387" s="273"/>
      <c r="AZ387" s="273"/>
      <c r="BA387" s="273"/>
      <c r="BB387" s="273"/>
      <c r="BC387" s="273"/>
      <c r="BD387" s="273"/>
      <c r="BE387" s="273"/>
      <c r="BF387" s="273"/>
      <c r="BG387" s="273"/>
      <c r="BH387" s="273"/>
      <c r="BI387" s="273"/>
      <c r="BJ387" s="273"/>
      <c r="BK387" s="273"/>
      <c r="BL387" s="273"/>
      <c r="BM387" s="273"/>
      <c r="BN387" s="273"/>
      <c r="BO387" s="273"/>
      <c r="BP387" s="273"/>
      <c r="BQ387" s="273"/>
      <c r="BR387" s="273"/>
      <c r="BS387" s="273"/>
      <c r="BT387" s="273"/>
      <c r="BU387" s="273"/>
      <c r="BV387" s="273"/>
      <c r="BW387" s="273"/>
      <c r="BX387" s="273"/>
      <c r="BY387" s="273"/>
      <c r="BZ387" s="273"/>
    </row>
    <row r="388" spans="1:78">
      <c r="A388" s="290" t="s">
        <v>667</v>
      </c>
      <c r="B388" s="294">
        <v>8399.2199999999993</v>
      </c>
      <c r="C388" s="294">
        <v>10554.55</v>
      </c>
      <c r="D388" s="294">
        <v>1868.9</v>
      </c>
      <c r="E388" s="295">
        <v>441.76</v>
      </c>
      <c r="F388" s="294">
        <v>724.01</v>
      </c>
      <c r="G388" s="295">
        <v>44.08</v>
      </c>
      <c r="H388" s="288">
        <v>341.96</v>
      </c>
      <c r="I388" s="275">
        <v>2007.06</v>
      </c>
      <c r="J388" s="282">
        <v>559.83000000000004</v>
      </c>
      <c r="K388" s="282">
        <v>694.64</v>
      </c>
      <c r="L388" s="282">
        <v>351.86</v>
      </c>
      <c r="M388" s="284">
        <v>2.4626251166535398E-2</v>
      </c>
      <c r="N388" s="284">
        <v>1.5262777177112601E-2</v>
      </c>
      <c r="O388" s="284">
        <v>1.7686585857265701E-2</v>
      </c>
      <c r="P388" s="284">
        <v>1.9007196899797098E-2</v>
      </c>
      <c r="Q388" s="284">
        <v>4.3377383234137097E-2</v>
      </c>
      <c r="R388" s="284">
        <v>-1.03277952402335E-2</v>
      </c>
      <c r="S388" s="284">
        <v>2.72703281236253E-3</v>
      </c>
      <c r="T388" s="284">
        <v>0</v>
      </c>
      <c r="U388" s="284">
        <v>1.69982822788439E-3</v>
      </c>
      <c r="V388" s="284">
        <v>9.1524537292615397E-3</v>
      </c>
      <c r="W388" s="284">
        <v>1.28055547650896E-3</v>
      </c>
      <c r="X388" s="274" t="s">
        <v>210</v>
      </c>
      <c r="Y388" s="278">
        <v>5.3696981073000796</v>
      </c>
      <c r="Z388" s="278">
        <v>4.5527943614334498</v>
      </c>
      <c r="AA388" s="278">
        <v>1.93292628756826</v>
      </c>
      <c r="AB388" s="278">
        <v>2.1371522240349101</v>
      </c>
      <c r="AC388" s="278">
        <v>0</v>
      </c>
      <c r="AD388" s="278">
        <v>0.24135792491513999</v>
      </c>
      <c r="AE388" s="278">
        <v>1.23979583652991</v>
      </c>
      <c r="AF388" s="278">
        <v>2.1660326594948498</v>
      </c>
      <c r="AG388" s="278">
        <v>1.5533548500948799</v>
      </c>
      <c r="AH388" s="278">
        <v>1.0231925705804199</v>
      </c>
      <c r="AI388" s="278">
        <v>0.41257764942759001</v>
      </c>
      <c r="AJ388" s="278">
        <v>5.50193364157892</v>
      </c>
      <c r="AK388" s="278">
        <v>4.6222826473052301</v>
      </c>
      <c r="AL388" s="278">
        <v>1.9671131543091001</v>
      </c>
      <c r="AM388" s="278">
        <v>2.17777349716199</v>
      </c>
      <c r="AN388" s="278">
        <v>0</v>
      </c>
      <c r="AO388" s="278">
        <v>0.23886522968700899</v>
      </c>
      <c r="AP388" s="278">
        <v>1.2431768004567501</v>
      </c>
      <c r="AQ388" s="278">
        <v>2.1660326594948498</v>
      </c>
      <c r="AR388" s="278">
        <v>1.5559952865169899</v>
      </c>
      <c r="AS388" s="278">
        <v>1.0325572932387801</v>
      </c>
      <c r="AT388" s="278">
        <v>0.41310597799604998</v>
      </c>
      <c r="AU388" s="278">
        <v>0.28566079993288701</v>
      </c>
      <c r="AV388" s="278">
        <v>4.8399284941081202E-3</v>
      </c>
      <c r="AW388" s="278">
        <v>20.918836187745701</v>
      </c>
      <c r="AX388" s="278">
        <v>1.4055716143056301E-2</v>
      </c>
      <c r="AY388" s="273"/>
      <c r="AZ388" s="273"/>
      <c r="BA388" s="273"/>
      <c r="BB388" s="273"/>
      <c r="BC388" s="273"/>
      <c r="BD388" s="273"/>
      <c r="BE388" s="273"/>
      <c r="BF388" s="273"/>
      <c r="BG388" s="273"/>
      <c r="BH388" s="273"/>
      <c r="BI388" s="273"/>
      <c r="BJ388" s="273"/>
      <c r="BK388" s="273"/>
      <c r="BL388" s="273"/>
      <c r="BM388" s="273"/>
      <c r="BN388" s="273"/>
      <c r="BO388" s="273"/>
      <c r="BP388" s="273"/>
      <c r="BQ388" s="273"/>
      <c r="BR388" s="273"/>
      <c r="BS388" s="273"/>
      <c r="BT388" s="273"/>
      <c r="BU388" s="273"/>
      <c r="BV388" s="273"/>
      <c r="BW388" s="273"/>
      <c r="BX388" s="273"/>
      <c r="BY388" s="273"/>
      <c r="BZ388" s="273"/>
    </row>
    <row r="389" spans="1:78">
      <c r="A389" s="290" t="s">
        <v>668</v>
      </c>
      <c r="B389" s="294">
        <v>8685.26</v>
      </c>
      <c r="C389" s="294">
        <v>10758.49</v>
      </c>
      <c r="D389" s="294">
        <v>1931.62</v>
      </c>
      <c r="E389" s="295">
        <v>438.31</v>
      </c>
      <c r="F389" s="294">
        <v>731.24</v>
      </c>
      <c r="G389" s="295">
        <v>42.69</v>
      </c>
      <c r="H389" s="288">
        <v>348.01</v>
      </c>
      <c r="I389" s="275">
        <v>2042.99</v>
      </c>
      <c r="J389" s="282">
        <v>562.29</v>
      </c>
      <c r="K389" s="282">
        <v>694.82</v>
      </c>
      <c r="L389" s="282">
        <v>352.39</v>
      </c>
      <c r="M389" s="284">
        <v>3.4055543252825997E-2</v>
      </c>
      <c r="N389" s="284">
        <v>1.9322472298676899E-2</v>
      </c>
      <c r="O389" s="284">
        <v>3.3559848038953198E-2</v>
      </c>
      <c r="P389" s="284">
        <v>-7.8096704092719396E-3</v>
      </c>
      <c r="Q389" s="284">
        <v>9.9860499164377003E-3</v>
      </c>
      <c r="R389" s="284">
        <v>-3.1533575317604402E-2</v>
      </c>
      <c r="S389" s="284">
        <v>1.7692127734237902E-2</v>
      </c>
      <c r="T389" s="284">
        <v>1.79018066226222E-2</v>
      </c>
      <c r="U389" s="284">
        <v>4.3941910937248503E-3</v>
      </c>
      <c r="V389" s="284">
        <v>2.5912702982844299E-4</v>
      </c>
      <c r="W389" s="284">
        <v>1.5062809071788601E-3</v>
      </c>
      <c r="X389" s="274" t="s">
        <v>210</v>
      </c>
      <c r="Y389" s="278">
        <v>5.4451730596701999</v>
      </c>
      <c r="Z389" s="278">
        <v>4.6167871466354704</v>
      </c>
      <c r="AA389" s="278">
        <v>1.96009495079177</v>
      </c>
      <c r="AB389" s="278">
        <v>2.1671914290504501</v>
      </c>
      <c r="AC389" s="278">
        <v>0</v>
      </c>
      <c r="AD389" s="278">
        <v>0.244750383396624</v>
      </c>
      <c r="AE389" s="278">
        <v>1.25722205488351</v>
      </c>
      <c r="AF389" s="278">
        <v>2.1964777997132998</v>
      </c>
      <c r="AG389" s="278">
        <v>1.57518836493725</v>
      </c>
      <c r="AH389" s="278">
        <v>1.0375742749121899</v>
      </c>
      <c r="AI389" s="278">
        <v>0.41837672375491303</v>
      </c>
      <c r="AJ389" s="278">
        <v>5.6306113863229204</v>
      </c>
      <c r="AK389" s="278">
        <v>4.7059948883852201</v>
      </c>
      <c r="AL389" s="278">
        <v>2.02587543948226</v>
      </c>
      <c r="AM389" s="278">
        <v>2.1502663782757701</v>
      </c>
      <c r="AN389" s="278">
        <v>0</v>
      </c>
      <c r="AO389" s="278">
        <v>0.237032528747774</v>
      </c>
      <c r="AP389" s="278">
        <v>1.27946498806882</v>
      </c>
      <c r="AQ389" s="278">
        <v>2.2357987205346501</v>
      </c>
      <c r="AR389" s="278">
        <v>1.5821100436214</v>
      </c>
      <c r="AS389" s="278">
        <v>1.0378431384522699</v>
      </c>
      <c r="AT389" s="278">
        <v>0.41900691662591399</v>
      </c>
      <c r="AU389" s="278">
        <v>0.15971270841469701</v>
      </c>
      <c r="AV389" s="278">
        <v>4.5830490085858799E-3</v>
      </c>
      <c r="AW389" s="278">
        <v>21.304004428517</v>
      </c>
      <c r="AX389" s="278">
        <v>1.84125081010456E-2</v>
      </c>
      <c r="AY389" s="273"/>
      <c r="AZ389" s="273"/>
      <c r="BA389" s="273"/>
      <c r="BB389" s="273"/>
      <c r="BC389" s="273"/>
      <c r="BD389" s="273"/>
      <c r="BE389" s="273"/>
      <c r="BF389" s="273"/>
      <c r="BG389" s="273"/>
      <c r="BH389" s="273"/>
      <c r="BI389" s="273"/>
      <c r="BJ389" s="273"/>
      <c r="BK389" s="273"/>
      <c r="BL389" s="273"/>
      <c r="BM389" s="273"/>
      <c r="BN389" s="273"/>
      <c r="BO389" s="273"/>
      <c r="BP389" s="273"/>
      <c r="BQ389" s="273"/>
      <c r="BR389" s="273"/>
      <c r="BS389" s="273"/>
      <c r="BT389" s="273"/>
      <c r="BU389" s="273"/>
      <c r="BV389" s="273"/>
      <c r="BW389" s="273"/>
      <c r="BX389" s="273"/>
      <c r="BY389" s="273"/>
      <c r="BZ389" s="273"/>
    </row>
    <row r="390" spans="1:78">
      <c r="A390" s="290" t="s">
        <v>669</v>
      </c>
      <c r="B390" s="294">
        <v>8797.4500000000007</v>
      </c>
      <c r="C390" s="294">
        <v>11142.2</v>
      </c>
      <c r="D390" s="294">
        <v>2013.9</v>
      </c>
      <c r="E390" s="295">
        <v>450.13</v>
      </c>
      <c r="F390" s="294">
        <v>750.04</v>
      </c>
      <c r="G390" s="295">
        <v>42.63</v>
      </c>
      <c r="H390" s="288">
        <v>349.5</v>
      </c>
      <c r="I390" s="275">
        <v>2042.99</v>
      </c>
      <c r="J390" s="282">
        <v>566.51</v>
      </c>
      <c r="K390" s="282">
        <v>699.96</v>
      </c>
      <c r="L390" s="282">
        <v>352.92</v>
      </c>
      <c r="M390" s="284">
        <v>1.29172874502319E-2</v>
      </c>
      <c r="N390" s="284">
        <v>3.5665785811949603E-2</v>
      </c>
      <c r="O390" s="284">
        <v>4.2596369886416699E-2</v>
      </c>
      <c r="P390" s="284">
        <v>2.6967214984828101E-2</v>
      </c>
      <c r="Q390" s="284">
        <v>2.5709753295771499E-2</v>
      </c>
      <c r="R390" s="284">
        <v>-1.4054813773716199E-3</v>
      </c>
      <c r="S390" s="284">
        <v>4.2814861641906603E-3</v>
      </c>
      <c r="T390" s="284">
        <v>0</v>
      </c>
      <c r="U390" s="284">
        <v>7.5050240978855598E-3</v>
      </c>
      <c r="V390" s="284">
        <v>7.3975993782562401E-3</v>
      </c>
      <c r="W390" s="284">
        <v>1.5040154374414999E-3</v>
      </c>
      <c r="X390" s="274" t="s">
        <v>210</v>
      </c>
      <c r="Y390" s="278">
        <v>5.5454323527429699</v>
      </c>
      <c r="Z390" s="278">
        <v>4.7017937773737</v>
      </c>
      <c r="AA390" s="278">
        <v>1.99618521495204</v>
      </c>
      <c r="AB390" s="278">
        <v>2.2070948587943602</v>
      </c>
      <c r="AC390" s="278">
        <v>0</v>
      </c>
      <c r="AD390" s="278">
        <v>0.24925685181364901</v>
      </c>
      <c r="AE390" s="278">
        <v>1.2803706661538701</v>
      </c>
      <c r="AF390" s="278">
        <v>2.23692046499428</v>
      </c>
      <c r="AG390" s="278">
        <v>1.60419153346733</v>
      </c>
      <c r="AH390" s="278">
        <v>1.05667861965444</v>
      </c>
      <c r="AI390" s="278">
        <v>0.42608008857034002</v>
      </c>
      <c r="AJ390" s="278">
        <v>5.6170642964791702</v>
      </c>
      <c r="AK390" s="278">
        <v>4.8694869471694702</v>
      </c>
      <c r="AL390" s="278">
        <v>2.0812154587299299</v>
      </c>
      <c r="AM390" s="278">
        <v>2.2666140603433802</v>
      </c>
      <c r="AN390" s="278">
        <v>0</v>
      </c>
      <c r="AO390" s="278">
        <v>0.24890652595024201</v>
      </c>
      <c r="AP390" s="278">
        <v>1.28585255544604</v>
      </c>
      <c r="AQ390" s="278">
        <v>2.23692046499428</v>
      </c>
      <c r="AR390" s="278">
        <v>1.61623102958363</v>
      </c>
      <c r="AS390" s="278">
        <v>1.06449550475421</v>
      </c>
      <c r="AT390" s="278">
        <v>0.42672091960113601</v>
      </c>
      <c r="AU390" s="278">
        <v>0.238140738243382</v>
      </c>
      <c r="AV390" s="278">
        <v>4.8561527313118504E-3</v>
      </c>
      <c r="AW390" s="278">
        <v>21.713507763051499</v>
      </c>
      <c r="AX390" s="278">
        <v>1.9221894921611901E-2</v>
      </c>
      <c r="AY390" s="273"/>
      <c r="AZ390" s="273"/>
      <c r="BA390" s="273"/>
      <c r="BB390" s="273"/>
      <c r="BC390" s="273"/>
      <c r="BD390" s="273"/>
      <c r="BE390" s="273"/>
      <c r="BF390" s="273"/>
      <c r="BG390" s="273"/>
      <c r="BH390" s="273"/>
      <c r="BI390" s="273"/>
      <c r="BJ390" s="273"/>
      <c r="BK390" s="273"/>
      <c r="BL390" s="273"/>
      <c r="BM390" s="273"/>
      <c r="BN390" s="273"/>
      <c r="BO390" s="273"/>
      <c r="BP390" s="273"/>
      <c r="BQ390" s="273"/>
      <c r="BR390" s="273"/>
      <c r="BS390" s="273"/>
      <c r="BT390" s="273"/>
      <c r="BU390" s="273"/>
      <c r="BV390" s="273"/>
      <c r="BW390" s="273"/>
      <c r="BX390" s="273"/>
      <c r="BY390" s="273"/>
      <c r="BZ390" s="273"/>
    </row>
    <row r="391" spans="1:78">
      <c r="A391" s="290" t="s">
        <v>670</v>
      </c>
      <c r="B391" s="294">
        <v>8490.41</v>
      </c>
      <c r="C391" s="294">
        <v>11440.71</v>
      </c>
      <c r="D391" s="294">
        <v>2083.33</v>
      </c>
      <c r="E391" s="295">
        <v>453.09</v>
      </c>
      <c r="F391" s="294">
        <v>744.32</v>
      </c>
      <c r="G391" s="295">
        <v>42.17</v>
      </c>
      <c r="H391" s="288">
        <v>351.53</v>
      </c>
      <c r="I391" s="275">
        <v>2042.99</v>
      </c>
      <c r="J391" s="282">
        <v>573.14</v>
      </c>
      <c r="K391" s="282">
        <v>704.46</v>
      </c>
      <c r="L391" s="282">
        <v>353.45</v>
      </c>
      <c r="M391" s="284">
        <v>-3.4901022455370599E-2</v>
      </c>
      <c r="N391" s="284">
        <v>2.67909389528098E-2</v>
      </c>
      <c r="O391" s="284">
        <v>3.4475395997815003E-2</v>
      </c>
      <c r="P391" s="284">
        <v>6.5758780796658601E-3</v>
      </c>
      <c r="Q391" s="284">
        <v>-7.6262599328034099E-3</v>
      </c>
      <c r="R391" s="284">
        <v>-1.0790523105794101E-2</v>
      </c>
      <c r="S391" s="284">
        <v>5.8082975679540896E-3</v>
      </c>
      <c r="T391" s="284">
        <v>0</v>
      </c>
      <c r="U391" s="284">
        <v>1.1703235600430699E-2</v>
      </c>
      <c r="V391" s="284">
        <v>6.4289387965026402E-3</v>
      </c>
      <c r="W391" s="284">
        <v>1.5017567720729799E-3</v>
      </c>
      <c r="X391" s="274" t="s">
        <v>210</v>
      </c>
      <c r="Y391" s="278">
        <v>5.6520260707223002</v>
      </c>
      <c r="Z391" s="278">
        <v>4.7921711633054596</v>
      </c>
      <c r="AA391" s="278">
        <v>2.0345556773979201</v>
      </c>
      <c r="AB391" s="278">
        <v>2.2495194042521298</v>
      </c>
      <c r="AC391" s="278">
        <v>0</v>
      </c>
      <c r="AD391" s="278">
        <v>0.25404804082770199</v>
      </c>
      <c r="AE391" s="278">
        <v>1.3049818165593901</v>
      </c>
      <c r="AF391" s="278">
        <v>2.2799183151204101</v>
      </c>
      <c r="AG391" s="278">
        <v>1.63502713455778</v>
      </c>
      <c r="AH391" s="278">
        <v>1.0769899850473501</v>
      </c>
      <c r="AI391" s="278">
        <v>0.43427015526103002</v>
      </c>
      <c r="AJ391" s="278">
        <v>5.4547645819096804</v>
      </c>
      <c r="AK391" s="278">
        <v>4.9205579283930003</v>
      </c>
      <c r="AL391" s="278">
        <v>2.1046977900558201</v>
      </c>
      <c r="AM391" s="278">
        <v>2.2643119695923399</v>
      </c>
      <c r="AN391" s="278">
        <v>0</v>
      </c>
      <c r="AO391" s="278">
        <v>0.25130672957316902</v>
      </c>
      <c r="AP391" s="278">
        <v>1.3125615392707399</v>
      </c>
      <c r="AQ391" s="278">
        <v>2.2799183151204101</v>
      </c>
      <c r="AR391" s="278">
        <v>1.6541622423266</v>
      </c>
      <c r="AS391" s="278">
        <v>1.08391388774567</v>
      </c>
      <c r="AT391" s="278">
        <v>0.43492232340760201</v>
      </c>
      <c r="AU391" s="278">
        <v>0.28214044257450799</v>
      </c>
      <c r="AV391" s="278">
        <v>5.0480526590465698E-3</v>
      </c>
      <c r="AW391" s="278">
        <v>21.761117307395001</v>
      </c>
      <c r="AX391" s="278">
        <v>2.19262335975756E-3</v>
      </c>
      <c r="AY391" s="273"/>
      <c r="AZ391" s="273"/>
      <c r="BA391" s="273"/>
      <c r="BB391" s="273"/>
      <c r="BC391" s="273"/>
      <c r="BD391" s="273"/>
      <c r="BE391" s="273"/>
      <c r="BF391" s="273"/>
      <c r="BG391" s="273"/>
      <c r="BH391" s="273"/>
      <c r="BI391" s="273"/>
      <c r="BJ391" s="273"/>
      <c r="BK391" s="273"/>
      <c r="BL391" s="273"/>
      <c r="BM391" s="273"/>
      <c r="BN391" s="273"/>
      <c r="BO391" s="273"/>
      <c r="BP391" s="273"/>
      <c r="BQ391" s="273"/>
      <c r="BR391" s="273"/>
      <c r="BS391" s="273"/>
      <c r="BT391" s="273"/>
      <c r="BU391" s="273"/>
      <c r="BV391" s="273"/>
      <c r="BW391" s="273"/>
      <c r="BX391" s="273"/>
      <c r="BY391" s="273"/>
      <c r="BZ391" s="273"/>
    </row>
    <row r="392" spans="1:78">
      <c r="A392" s="290" t="s">
        <v>671</v>
      </c>
      <c r="B392" s="294">
        <v>8481.02</v>
      </c>
      <c r="C392" s="294">
        <v>11150.57</v>
      </c>
      <c r="D392" s="294">
        <v>2043.68</v>
      </c>
      <c r="E392" s="295">
        <v>444.54</v>
      </c>
      <c r="F392" s="294">
        <v>713.67</v>
      </c>
      <c r="G392" s="295">
        <v>40.14</v>
      </c>
      <c r="H392" s="288">
        <v>350.79</v>
      </c>
      <c r="I392" s="275">
        <v>2115.7199999999998</v>
      </c>
      <c r="J392" s="282">
        <v>568.04</v>
      </c>
      <c r="K392" s="282">
        <v>702.93</v>
      </c>
      <c r="L392" s="282">
        <v>353.95</v>
      </c>
      <c r="M392" s="284">
        <v>-1.10595365830379E-3</v>
      </c>
      <c r="N392" s="284">
        <v>-2.53603141763055E-2</v>
      </c>
      <c r="O392" s="284">
        <v>-1.90320304512487E-2</v>
      </c>
      <c r="P392" s="284">
        <v>-1.8870423094749299E-2</v>
      </c>
      <c r="Q392" s="284">
        <v>-4.1178525365434301E-2</v>
      </c>
      <c r="R392" s="284">
        <v>-4.8138487076120499E-2</v>
      </c>
      <c r="S392" s="284">
        <v>-2.1050834921626498E-3</v>
      </c>
      <c r="T392" s="284">
        <v>3.5599782671476503E-2</v>
      </c>
      <c r="U392" s="284">
        <v>-8.8983494434170494E-3</v>
      </c>
      <c r="V392" s="284">
        <v>-2.1718763308067302E-3</v>
      </c>
      <c r="W392" s="284">
        <v>1.4146272457207199E-3</v>
      </c>
      <c r="X392" s="274" t="s">
        <v>210</v>
      </c>
      <c r="Y392" s="278">
        <v>5.6644188351149296</v>
      </c>
      <c r="Z392" s="278">
        <v>4.8026785897420901</v>
      </c>
      <c r="AA392" s="278">
        <v>2.0390166917029098</v>
      </c>
      <c r="AB392" s="278">
        <v>2.2544517530461299</v>
      </c>
      <c r="AC392" s="278">
        <v>0</v>
      </c>
      <c r="AD392" s="278">
        <v>0.25460507249652198</v>
      </c>
      <c r="AE392" s="278">
        <v>1.3078431501744401</v>
      </c>
      <c r="AF392" s="278">
        <v>2.2849173172764798</v>
      </c>
      <c r="AG392" s="278">
        <v>1.63861213324685</v>
      </c>
      <c r="AH392" s="278">
        <v>1.0793514184467901</v>
      </c>
      <c r="AI392" s="278">
        <v>0.43522234614790101</v>
      </c>
      <c r="AJ392" s="278">
        <v>5.6581542503820703</v>
      </c>
      <c r="AK392" s="278">
        <v>4.6808811518184097</v>
      </c>
      <c r="AL392" s="278">
        <v>2.0002100639358198</v>
      </c>
      <c r="AM392" s="278">
        <v>2.2119092946194501</v>
      </c>
      <c r="AN392" s="278">
        <v>0</v>
      </c>
      <c r="AO392" s="278">
        <v>0.24234876950463299</v>
      </c>
      <c r="AP392" s="278">
        <v>1.3050900311486699</v>
      </c>
      <c r="AQ392" s="278">
        <v>2.3662598771938099</v>
      </c>
      <c r="AR392" s="278">
        <v>1.62403118988299</v>
      </c>
      <c r="AS392" s="278">
        <v>1.0770072006484499</v>
      </c>
      <c r="AT392" s="278">
        <v>0.43583802353670797</v>
      </c>
      <c r="AU392" s="278">
        <v>0.43650324204993202</v>
      </c>
      <c r="AV392" s="278">
        <v>5.4434815666038402E-3</v>
      </c>
      <c r="AW392" s="278">
        <v>21.601729852670999</v>
      </c>
      <c r="AX392" s="278">
        <v>-7.3244150322125902E-3</v>
      </c>
      <c r="AY392" s="273"/>
      <c r="AZ392" s="273"/>
      <c r="BA392" s="273"/>
      <c r="BB392" s="273"/>
      <c r="BC392" s="273"/>
      <c r="BD392" s="273"/>
      <c r="BE392" s="273"/>
      <c r="BF392" s="273"/>
      <c r="BG392" s="273"/>
      <c r="BH392" s="273"/>
      <c r="BI392" s="273"/>
      <c r="BJ392" s="273"/>
      <c r="BK392" s="273"/>
      <c r="BL392" s="273"/>
      <c r="BM392" s="273"/>
      <c r="BN392" s="273"/>
      <c r="BO392" s="273"/>
      <c r="BP392" s="273"/>
      <c r="BQ392" s="273"/>
      <c r="BR392" s="273"/>
      <c r="BS392" s="273"/>
      <c r="BT392" s="273"/>
      <c r="BU392" s="273"/>
      <c r="BV392" s="273"/>
      <c r="BW392" s="273"/>
      <c r="BX392" s="273"/>
      <c r="BY392" s="273"/>
      <c r="BZ392" s="273"/>
    </row>
    <row r="393" spans="1:78">
      <c r="A393" s="290" t="s">
        <v>672</v>
      </c>
      <c r="B393" s="294">
        <v>8510.86</v>
      </c>
      <c r="C393" s="294">
        <v>10973.11</v>
      </c>
      <c r="D393" s="294">
        <v>2082.1799999999998</v>
      </c>
      <c r="E393" s="295">
        <v>435.09</v>
      </c>
      <c r="F393" s="294">
        <v>712.45</v>
      </c>
      <c r="G393" s="295">
        <v>40.33</v>
      </c>
      <c r="H393" s="288">
        <v>352.2</v>
      </c>
      <c r="I393" s="275">
        <v>2115.7199999999998</v>
      </c>
      <c r="J393" s="282">
        <v>569.46</v>
      </c>
      <c r="K393" s="282">
        <v>705.5</v>
      </c>
      <c r="L393" s="282">
        <v>354.48</v>
      </c>
      <c r="M393" s="284">
        <v>3.51844471537621E-3</v>
      </c>
      <c r="N393" s="284">
        <v>-1.59148814813951E-2</v>
      </c>
      <c r="O393" s="284">
        <v>1.8838565724575099E-2</v>
      </c>
      <c r="P393" s="284">
        <v>-2.1257929545147901E-2</v>
      </c>
      <c r="Q393" s="284">
        <v>-1.70947356621398E-3</v>
      </c>
      <c r="R393" s="284">
        <v>4.7334329845540903E-3</v>
      </c>
      <c r="S393" s="284">
        <v>4.0194988454629304E-3</v>
      </c>
      <c r="T393" s="284">
        <v>0</v>
      </c>
      <c r="U393" s="284">
        <v>2.4998239560596299E-3</v>
      </c>
      <c r="V393" s="284">
        <v>3.6561250764657301E-3</v>
      </c>
      <c r="W393" s="284">
        <v>1.4973866365306501E-3</v>
      </c>
      <c r="X393" s="274" t="s">
        <v>210</v>
      </c>
      <c r="Y393" s="278">
        <v>5.6229302806502703</v>
      </c>
      <c r="Z393" s="278">
        <v>4.7675017784844904</v>
      </c>
      <c r="AA393" s="278">
        <v>2.0240820871952701</v>
      </c>
      <c r="AB393" s="278">
        <v>2.2379392127367201</v>
      </c>
      <c r="AC393" s="278">
        <v>0</v>
      </c>
      <c r="AD393" s="278">
        <v>0.252740239276251</v>
      </c>
      <c r="AE393" s="278">
        <v>1.29826396414553</v>
      </c>
      <c r="AF393" s="278">
        <v>2.26818163453046</v>
      </c>
      <c r="AG393" s="278">
        <v>1.6266102579061299</v>
      </c>
      <c r="AH393" s="278">
        <v>1.0714458006924801</v>
      </c>
      <c r="AI393" s="278">
        <v>0.43203459705342001</v>
      </c>
      <c r="AJ393" s="278">
        <v>5.6427142499811502</v>
      </c>
      <c r="AK393" s="278">
        <v>4.6916275527175699</v>
      </c>
      <c r="AL393" s="278">
        <v>2.06221289062684</v>
      </c>
      <c r="AM393" s="278">
        <v>2.19036525862604</v>
      </c>
      <c r="AN393" s="278">
        <v>0</v>
      </c>
      <c r="AO393" s="278">
        <v>0.25393656826136501</v>
      </c>
      <c r="AP393" s="278">
        <v>1.30348233465052</v>
      </c>
      <c r="AQ393" s="278">
        <v>2.26818163453046</v>
      </c>
      <c r="AR393" s="278">
        <v>1.6306764971960099</v>
      </c>
      <c r="AS393" s="278">
        <v>1.07536314055247</v>
      </c>
      <c r="AT393" s="278">
        <v>0.43268151988556702</v>
      </c>
      <c r="AU393" s="278">
        <v>0.29898621167511602</v>
      </c>
      <c r="AV393" s="278">
        <v>5.0678114997219897E-3</v>
      </c>
      <c r="AW393" s="278">
        <v>21.551241647028</v>
      </c>
      <c r="AX393" s="278">
        <v>-2.33722974906991E-3</v>
      </c>
      <c r="AY393" s="273"/>
      <c r="AZ393" s="273"/>
      <c r="BA393" s="273"/>
      <c r="BB393" s="273"/>
      <c r="BC393" s="273"/>
      <c r="BD393" s="273"/>
      <c r="BE393" s="273"/>
      <c r="BF393" s="273"/>
      <c r="BG393" s="273"/>
      <c r="BH393" s="273"/>
      <c r="BI393" s="273"/>
      <c r="BJ393" s="273"/>
      <c r="BK393" s="273"/>
      <c r="BL393" s="273"/>
      <c r="BM393" s="273"/>
      <c r="BN393" s="273"/>
      <c r="BO393" s="273"/>
      <c r="BP393" s="273"/>
      <c r="BQ393" s="273"/>
      <c r="BR393" s="273"/>
      <c r="BS393" s="273"/>
      <c r="BT393" s="273"/>
      <c r="BU393" s="273"/>
      <c r="BV393" s="273"/>
      <c r="BW393" s="273"/>
      <c r="BX393" s="273"/>
      <c r="BY393" s="273"/>
      <c r="BZ393" s="273"/>
    </row>
    <row r="394" spans="1:78">
      <c r="A394" s="290" t="s">
        <v>673</v>
      </c>
      <c r="B394" s="294">
        <v>8550.42</v>
      </c>
      <c r="C394" s="294">
        <v>11066.18</v>
      </c>
      <c r="D394" s="294">
        <v>2143.36</v>
      </c>
      <c r="E394" s="295">
        <v>437.21</v>
      </c>
      <c r="F394" s="294">
        <v>721.03</v>
      </c>
      <c r="G394" s="295">
        <v>40.28</v>
      </c>
      <c r="H394" s="288">
        <v>356.04</v>
      </c>
      <c r="I394" s="275">
        <v>2115.7199999999998</v>
      </c>
      <c r="J394" s="282">
        <v>569.41999999999996</v>
      </c>
      <c r="K394" s="282">
        <v>712.25</v>
      </c>
      <c r="L394" s="282">
        <v>354.98</v>
      </c>
      <c r="M394" s="284">
        <v>4.6481789149392903E-3</v>
      </c>
      <c r="N394" s="284">
        <v>8.4816428523910598E-3</v>
      </c>
      <c r="O394" s="284">
        <v>2.93826662440329E-2</v>
      </c>
      <c r="P394" s="284">
        <v>4.8725551035417904E-3</v>
      </c>
      <c r="Q394" s="284">
        <v>1.2042950382482801E-2</v>
      </c>
      <c r="R394" s="284">
        <v>-1.2397718819736601E-3</v>
      </c>
      <c r="S394" s="284">
        <v>1.09028960817719E-2</v>
      </c>
      <c r="T394" s="284">
        <v>0</v>
      </c>
      <c r="U394" s="284">
        <v>-7.0241983633700906E-5</v>
      </c>
      <c r="V394" s="284">
        <v>9.5676824946846501E-3</v>
      </c>
      <c r="W394" s="284">
        <v>1.41051681336046E-3</v>
      </c>
      <c r="X394" s="274" t="s">
        <v>210</v>
      </c>
      <c r="Y394" s="278">
        <v>5.60978820072138</v>
      </c>
      <c r="Z394" s="278">
        <v>4.7563590314990796</v>
      </c>
      <c r="AA394" s="278">
        <v>2.0193513423265199</v>
      </c>
      <c r="AB394" s="278">
        <v>2.2327086346320999</v>
      </c>
      <c r="AC394" s="278">
        <v>0</v>
      </c>
      <c r="AD394" s="278">
        <v>0.25214952727022699</v>
      </c>
      <c r="AE394" s="278">
        <v>1.29522962298638</v>
      </c>
      <c r="AF394" s="278">
        <v>2.2628803729379401</v>
      </c>
      <c r="AG394" s="278">
        <v>1.6228084960212099</v>
      </c>
      <c r="AH394" s="278">
        <v>1.0689415856925899</v>
      </c>
      <c r="AI394" s="278">
        <v>0.43102483294055999</v>
      </c>
      <c r="AJ394" s="278">
        <v>5.63586349995325</v>
      </c>
      <c r="AK394" s="278">
        <v>4.7967007700820004</v>
      </c>
      <c r="AL394" s="278">
        <v>2.0786852688475399</v>
      </c>
      <c r="AM394" s="278">
        <v>2.2435876304844999</v>
      </c>
      <c r="AN394" s="278">
        <v>0</v>
      </c>
      <c r="AO394" s="278">
        <v>0.25183691937626501</v>
      </c>
      <c r="AP394" s="278">
        <v>1.30935137696783</v>
      </c>
      <c r="AQ394" s="278">
        <v>2.2628803729379401</v>
      </c>
      <c r="AR394" s="278">
        <v>1.62269450673339</v>
      </c>
      <c r="AS394" s="278">
        <v>1.0791688793898599</v>
      </c>
      <c r="AT394" s="278">
        <v>0.43163280071439802</v>
      </c>
      <c r="AU394" s="278">
        <v>0.21414970957513299</v>
      </c>
      <c r="AV394" s="278">
        <v>4.8456226033434299E-3</v>
      </c>
      <c r="AW394" s="278">
        <v>21.712402025486998</v>
      </c>
      <c r="AX394" s="278">
        <v>7.4780089750055003E-3</v>
      </c>
      <c r="AY394" s="273"/>
      <c r="AZ394" s="273"/>
      <c r="BA394" s="273"/>
      <c r="BB394" s="273"/>
      <c r="BC394" s="273"/>
      <c r="BD394" s="273"/>
      <c r="BE394" s="273"/>
      <c r="BF394" s="273"/>
      <c r="BG394" s="273"/>
      <c r="BH394" s="273"/>
      <c r="BI394" s="273"/>
      <c r="BJ394" s="273"/>
      <c r="BK394" s="273"/>
      <c r="BL394" s="273"/>
      <c r="BM394" s="273"/>
      <c r="BN394" s="273"/>
      <c r="BO394" s="273"/>
      <c r="BP394" s="273"/>
      <c r="BQ394" s="273"/>
      <c r="BR394" s="273"/>
      <c r="BS394" s="273"/>
      <c r="BT394" s="273"/>
      <c r="BU394" s="273"/>
      <c r="BV394" s="273"/>
      <c r="BW394" s="273"/>
      <c r="BX394" s="273"/>
      <c r="BY394" s="273"/>
      <c r="BZ394" s="273"/>
    </row>
    <row r="395" spans="1:78">
      <c r="A395" s="290" t="s">
        <v>674</v>
      </c>
      <c r="B395" s="294">
        <v>8553.7199999999993</v>
      </c>
      <c r="C395" s="294">
        <v>11441.52</v>
      </c>
      <c r="D395" s="294">
        <v>2158.46</v>
      </c>
      <c r="E395" s="295">
        <v>440.7</v>
      </c>
      <c r="F395" s="294">
        <v>729.15</v>
      </c>
      <c r="G395" s="295">
        <v>42.07</v>
      </c>
      <c r="H395" s="288">
        <v>359.95</v>
      </c>
      <c r="I395" s="275">
        <v>2169.46</v>
      </c>
      <c r="J395" s="282">
        <v>567.65</v>
      </c>
      <c r="K395" s="282">
        <v>709.17</v>
      </c>
      <c r="L395" s="282">
        <v>355.48</v>
      </c>
      <c r="M395" s="284">
        <v>3.8594595353202998E-4</v>
      </c>
      <c r="N395" s="284">
        <v>3.3917756624237003E-2</v>
      </c>
      <c r="O395" s="284">
        <v>7.04501343684671E-3</v>
      </c>
      <c r="P395" s="284">
        <v>7.9824340705838496E-3</v>
      </c>
      <c r="Q395" s="284">
        <v>1.1261667337004099E-2</v>
      </c>
      <c r="R395" s="284">
        <v>4.4438927507447899E-2</v>
      </c>
      <c r="S395" s="284">
        <v>1.09819121447028E-2</v>
      </c>
      <c r="T395" s="284">
        <v>2.5400336528463199E-2</v>
      </c>
      <c r="U395" s="284">
        <v>-3.10842611780404E-3</v>
      </c>
      <c r="V395" s="284">
        <v>-4.3243243243243903E-3</v>
      </c>
      <c r="W395" s="284">
        <v>1.4085300580315399E-3</v>
      </c>
      <c r="X395" s="274" t="s">
        <v>210</v>
      </c>
      <c r="Y395" s="278">
        <v>5.6517382472342597</v>
      </c>
      <c r="Z395" s="278">
        <v>4.7919271270249704</v>
      </c>
      <c r="AA395" s="278">
        <v>2.0344520697881299</v>
      </c>
      <c r="AB395" s="278">
        <v>2.2494048498404502</v>
      </c>
      <c r="AC395" s="278">
        <v>0</v>
      </c>
      <c r="AD395" s="278">
        <v>0.25403510369819698</v>
      </c>
      <c r="AE395" s="278">
        <v>1.3049153617317699</v>
      </c>
      <c r="AF395" s="278">
        <v>2.2798022126761301</v>
      </c>
      <c r="AG395" s="278">
        <v>1.6349438725191701</v>
      </c>
      <c r="AH395" s="278">
        <v>1.0769351404641501</v>
      </c>
      <c r="AI395" s="278">
        <v>0.43424804050973898</v>
      </c>
      <c r="AJ395" s="278">
        <v>5.6539195127411999</v>
      </c>
      <c r="AK395" s="278">
        <v>4.9544585450804899</v>
      </c>
      <c r="AL395" s="278">
        <v>2.04878481195641</v>
      </c>
      <c r="AM395" s="278">
        <v>2.2673605757523498</v>
      </c>
      <c r="AN395" s="278">
        <v>0</v>
      </c>
      <c r="AO395" s="278">
        <v>0.26532415125578901</v>
      </c>
      <c r="AP395" s="278">
        <v>1.3192458275905801</v>
      </c>
      <c r="AQ395" s="278">
        <v>2.3377099560964401</v>
      </c>
      <c r="AR395" s="278">
        <v>1.62986177028469</v>
      </c>
      <c r="AS395" s="278">
        <v>1.0722781236405201</v>
      </c>
      <c r="AT395" s="278">
        <v>0.43485969192743901</v>
      </c>
      <c r="AU395" s="278">
        <v>0.111353192556414</v>
      </c>
      <c r="AV395" s="278">
        <v>4.62086338648843E-3</v>
      </c>
      <c r="AW395" s="278">
        <v>21.9838029663259</v>
      </c>
      <c r="AX395" s="278">
        <v>1.2499811882644299E-2</v>
      </c>
      <c r="AY395" s="273"/>
      <c r="AZ395" s="273"/>
      <c r="BA395" s="273"/>
      <c r="BB395" s="273"/>
      <c r="BC395" s="273"/>
      <c r="BD395" s="273"/>
      <c r="BE395" s="273"/>
      <c r="BF395" s="273"/>
      <c r="BG395" s="273"/>
      <c r="BH395" s="273"/>
      <c r="BI395" s="273"/>
      <c r="BJ395" s="273"/>
      <c r="BK395" s="273"/>
      <c r="BL395" s="273"/>
      <c r="BM395" s="273"/>
      <c r="BN395" s="273"/>
      <c r="BO395" s="273"/>
      <c r="BP395" s="273"/>
      <c r="BQ395" s="273"/>
      <c r="BR395" s="273"/>
      <c r="BS395" s="273"/>
      <c r="BT395" s="273"/>
      <c r="BU395" s="273"/>
      <c r="BV395" s="273"/>
      <c r="BW395" s="273"/>
      <c r="BX395" s="273"/>
      <c r="BY395" s="273"/>
      <c r="BZ395" s="273"/>
    </row>
    <row r="396" spans="1:78">
      <c r="A396" s="290" t="s">
        <v>675</v>
      </c>
      <c r="B396" s="294">
        <v>8877.7800000000007</v>
      </c>
      <c r="C396" s="294">
        <v>11932.85</v>
      </c>
      <c r="D396" s="294">
        <v>2286.42</v>
      </c>
      <c r="E396" s="295">
        <v>446.46</v>
      </c>
      <c r="F396" s="294">
        <v>738.37</v>
      </c>
      <c r="G396" s="295">
        <v>44.69</v>
      </c>
      <c r="H396" s="288">
        <v>361.93</v>
      </c>
      <c r="I396" s="275">
        <v>2169.46</v>
      </c>
      <c r="J396" s="282">
        <v>573.86</v>
      </c>
      <c r="K396" s="282">
        <v>712.47</v>
      </c>
      <c r="L396" s="282">
        <v>356</v>
      </c>
      <c r="M396" s="284">
        <v>3.78852709698239E-2</v>
      </c>
      <c r="N396" s="284">
        <v>4.2942720897223501E-2</v>
      </c>
      <c r="O396" s="284">
        <v>5.92830073292996E-2</v>
      </c>
      <c r="P396" s="284">
        <v>1.30701157249831E-2</v>
      </c>
      <c r="Q396" s="284">
        <v>1.2644860453953299E-2</v>
      </c>
      <c r="R396" s="284">
        <v>6.2277157119087198E-2</v>
      </c>
      <c r="S396" s="284">
        <v>5.5007639949993196E-3</v>
      </c>
      <c r="T396" s="284">
        <v>0</v>
      </c>
      <c r="U396" s="284">
        <v>1.09398396899498E-2</v>
      </c>
      <c r="V396" s="284">
        <v>4.6533271288973204E-3</v>
      </c>
      <c r="W396" s="284">
        <v>1.4628108473049299E-3</v>
      </c>
      <c r="X396" s="274" t="s">
        <v>210</v>
      </c>
      <c r="Y396" s="278">
        <v>5.7223839121346298</v>
      </c>
      <c r="Z396" s="278">
        <v>4.8518253146681296</v>
      </c>
      <c r="AA396" s="278">
        <v>2.0598823379447402</v>
      </c>
      <c r="AB396" s="278">
        <v>2.2775219873113599</v>
      </c>
      <c r="AC396" s="278">
        <v>0</v>
      </c>
      <c r="AD396" s="278">
        <v>0.25721049470601298</v>
      </c>
      <c r="AE396" s="278">
        <v>1.32122655827619</v>
      </c>
      <c r="AF396" s="278">
        <v>2.3082993114642201</v>
      </c>
      <c r="AG396" s="278">
        <v>1.65538036336434</v>
      </c>
      <c r="AH396" s="278">
        <v>1.09039662712976</v>
      </c>
      <c r="AI396" s="278">
        <v>0.43967605932651799</v>
      </c>
      <c r="AJ396" s="278">
        <v>5.9391779772392104</v>
      </c>
      <c r="AK396" s="278">
        <v>5.0601758949980002</v>
      </c>
      <c r="AL396" s="278">
        <v>2.1819983576826099</v>
      </c>
      <c r="AM396" s="278">
        <v>2.30728946325172</v>
      </c>
      <c r="AN396" s="278">
        <v>0</v>
      </c>
      <c r="AO396" s="278">
        <v>0.27322883309749801</v>
      </c>
      <c r="AP396" s="278">
        <v>1.3284943137571901</v>
      </c>
      <c r="AQ396" s="278">
        <v>2.3082993114642201</v>
      </c>
      <c r="AR396" s="278">
        <v>1.67348995916544</v>
      </c>
      <c r="AS396" s="278">
        <v>1.0954705993360501</v>
      </c>
      <c r="AT396" s="278">
        <v>0.44031922223540099</v>
      </c>
      <c r="AU396" s="278">
        <v>0.28031506318871202</v>
      </c>
      <c r="AV396" s="278">
        <v>5.0975482512369604E-3</v>
      </c>
      <c r="AW396" s="278">
        <v>22.6079439322273</v>
      </c>
      <c r="AX396" s="278">
        <v>2.83909461369116E-2</v>
      </c>
      <c r="AY396" s="273"/>
      <c r="AZ396" s="273"/>
      <c r="BA396" s="273"/>
      <c r="BB396" s="273"/>
      <c r="BC396" s="273"/>
      <c r="BD396" s="273"/>
      <c r="BE396" s="273"/>
      <c r="BF396" s="273"/>
      <c r="BG396" s="273"/>
      <c r="BH396" s="273"/>
      <c r="BI396" s="273"/>
      <c r="BJ396" s="273"/>
      <c r="BK396" s="273"/>
      <c r="BL396" s="273"/>
      <c r="BM396" s="273"/>
      <c r="BN396" s="273"/>
      <c r="BO396" s="273"/>
      <c r="BP396" s="273"/>
      <c r="BQ396" s="273"/>
      <c r="BR396" s="273"/>
      <c r="BS396" s="273"/>
      <c r="BT396" s="273"/>
      <c r="BU396" s="273"/>
      <c r="BV396" s="273"/>
      <c r="BW396" s="273"/>
      <c r="BX396" s="273"/>
      <c r="BY396" s="273"/>
      <c r="BZ396" s="273"/>
    </row>
    <row r="397" spans="1:78">
      <c r="A397" s="290" t="s">
        <v>676</v>
      </c>
      <c r="B397" s="294">
        <v>9013.2999999999993</v>
      </c>
      <c r="C397" s="294">
        <v>12319.63</v>
      </c>
      <c r="D397" s="294">
        <v>2314.0700000000002</v>
      </c>
      <c r="E397" s="295">
        <v>464.82</v>
      </c>
      <c r="F397" s="294">
        <v>773.72</v>
      </c>
      <c r="G397" s="295">
        <v>45.77</v>
      </c>
      <c r="H397" s="288">
        <v>364.25</v>
      </c>
      <c r="I397" s="275">
        <v>2169.46</v>
      </c>
      <c r="J397" s="282">
        <v>578.85</v>
      </c>
      <c r="K397" s="282">
        <v>713.81</v>
      </c>
      <c r="L397" s="282">
        <v>355.37</v>
      </c>
      <c r="M397" s="284">
        <v>1.52650775306438E-2</v>
      </c>
      <c r="N397" s="284">
        <v>3.2413044662423299E-2</v>
      </c>
      <c r="O397" s="284">
        <v>1.2093141242641299E-2</v>
      </c>
      <c r="P397" s="284">
        <v>4.1123504905254703E-2</v>
      </c>
      <c r="Q397" s="284">
        <v>4.7875726261901203E-2</v>
      </c>
      <c r="R397" s="284">
        <v>2.4166480196912098E-2</v>
      </c>
      <c r="S397" s="284">
        <v>6.4100792971015803E-3</v>
      </c>
      <c r="T397" s="284">
        <v>0</v>
      </c>
      <c r="U397" s="284">
        <v>8.6955006447566596E-3</v>
      </c>
      <c r="V397" s="284">
        <v>1.88078094516242E-3</v>
      </c>
      <c r="W397" s="284">
        <v>-1.76966292134828E-3</v>
      </c>
      <c r="X397" s="274" t="s">
        <v>210</v>
      </c>
      <c r="Y397" s="278">
        <v>5.8848478055587803</v>
      </c>
      <c r="Z397" s="278">
        <v>4.9895732258425696</v>
      </c>
      <c r="AA397" s="278">
        <v>2.1183643464497002</v>
      </c>
      <c r="AB397" s="278">
        <v>2.34218299137875</v>
      </c>
      <c r="AC397" s="278">
        <v>0</v>
      </c>
      <c r="AD397" s="278">
        <v>0.26451294400705999</v>
      </c>
      <c r="AE397" s="278">
        <v>1.35873743032686</v>
      </c>
      <c r="AF397" s="278">
        <v>2.3738341128838698</v>
      </c>
      <c r="AG397" s="278">
        <v>1.70237817809672</v>
      </c>
      <c r="AH397" s="278">
        <v>1.1213540190384801</v>
      </c>
      <c r="AI397" s="278">
        <v>0.45215887864454701</v>
      </c>
      <c r="AJ397" s="278">
        <v>5.9746804635666697</v>
      </c>
      <c r="AK397" s="278">
        <v>5.1513004856582398</v>
      </c>
      <c r="AL397" s="278">
        <v>2.1439820256946902</v>
      </c>
      <c r="AM397" s="278">
        <v>2.43850176511372</v>
      </c>
      <c r="AN397" s="278">
        <v>0</v>
      </c>
      <c r="AO397" s="278">
        <v>0.27090529083023301</v>
      </c>
      <c r="AP397" s="278">
        <v>1.3674470449992</v>
      </c>
      <c r="AQ397" s="278">
        <v>2.3738341128838698</v>
      </c>
      <c r="AR397" s="278">
        <v>1.71718120864198</v>
      </c>
      <c r="AS397" s="278">
        <v>1.1234630403102599</v>
      </c>
      <c r="AT397" s="278">
        <v>0.45135870984245102</v>
      </c>
      <c r="AU397" s="278">
        <v>0.39456548231843103</v>
      </c>
      <c r="AV397" s="278">
        <v>5.5080024922415398E-3</v>
      </c>
      <c r="AW397" s="278">
        <v>23.012654147541301</v>
      </c>
      <c r="AX397" s="278">
        <v>1.7901239339906502E-2</v>
      </c>
      <c r="AY397" s="273"/>
      <c r="AZ397" s="273"/>
      <c r="BA397" s="273"/>
      <c r="BB397" s="273"/>
      <c r="BC397" s="273"/>
      <c r="BD397" s="273"/>
      <c r="BE397" s="273"/>
      <c r="BF397" s="273"/>
      <c r="BG397" s="273"/>
      <c r="BH397" s="273"/>
      <c r="BI397" s="273"/>
      <c r="BJ397" s="273"/>
      <c r="BK397" s="273"/>
      <c r="BL397" s="273"/>
      <c r="BM397" s="273"/>
      <c r="BN397" s="273"/>
      <c r="BO397" s="273"/>
      <c r="BP397" s="273"/>
      <c r="BQ397" s="273"/>
      <c r="BR397" s="273"/>
      <c r="BS397" s="273"/>
      <c r="BT397" s="273"/>
      <c r="BU397" s="273"/>
      <c r="BV397" s="273"/>
      <c r="BW397" s="273"/>
      <c r="BX397" s="273"/>
      <c r="BY397" s="273"/>
      <c r="BZ397" s="273"/>
    </row>
    <row r="398" spans="1:78">
      <c r="A398" s="290" t="s">
        <v>677</v>
      </c>
      <c r="B398" s="294">
        <v>9168.68</v>
      </c>
      <c r="C398" s="294">
        <v>12122.8</v>
      </c>
      <c r="D398" s="294">
        <v>2327.81</v>
      </c>
      <c r="E398" s="295">
        <v>456.55</v>
      </c>
      <c r="F398" s="294">
        <v>777.75</v>
      </c>
      <c r="G398" s="295">
        <v>46.38</v>
      </c>
      <c r="H398" s="288">
        <v>365.92</v>
      </c>
      <c r="I398" s="275">
        <v>2303.5300000000002</v>
      </c>
      <c r="J398" s="282">
        <v>575.84</v>
      </c>
      <c r="K398" s="282">
        <v>715.52</v>
      </c>
      <c r="L398" s="282">
        <v>356.99</v>
      </c>
      <c r="M398" s="284">
        <v>1.7238969079027801E-2</v>
      </c>
      <c r="N398" s="284">
        <v>-1.59769408659188E-2</v>
      </c>
      <c r="O398" s="284">
        <v>5.93759047911235E-3</v>
      </c>
      <c r="P398" s="284">
        <v>-1.77918333978744E-2</v>
      </c>
      <c r="Q398" s="284">
        <v>5.2086025952540202E-3</v>
      </c>
      <c r="R398" s="284">
        <v>1.33275071007211E-2</v>
      </c>
      <c r="S398" s="284">
        <v>4.5847632120796797E-3</v>
      </c>
      <c r="T398" s="284">
        <v>6.1798788638647503E-2</v>
      </c>
      <c r="U398" s="284">
        <v>-5.1999654487345798E-3</v>
      </c>
      <c r="V398" s="284">
        <v>2.3955954665808598E-3</v>
      </c>
      <c r="W398" s="284">
        <v>4.5586290345274198E-3</v>
      </c>
      <c r="X398" s="274" t="s">
        <v>210</v>
      </c>
      <c r="Y398" s="278">
        <v>5.9901938746050103</v>
      </c>
      <c r="Z398" s="278">
        <v>5.0788927703623701</v>
      </c>
      <c r="AA398" s="278">
        <v>2.15628569362462</v>
      </c>
      <c r="AB398" s="278">
        <v>2.3841109696852798</v>
      </c>
      <c r="AC398" s="278">
        <v>0</v>
      </c>
      <c r="AD398" s="278">
        <v>0.26924805352623299</v>
      </c>
      <c r="AE398" s="278">
        <v>1.3830605142672301</v>
      </c>
      <c r="AF398" s="278">
        <v>2.4163286854918402</v>
      </c>
      <c r="AG398" s="278">
        <v>1.7328528573098601</v>
      </c>
      <c r="AH398" s="278">
        <v>1.1414276457180501</v>
      </c>
      <c r="AI398" s="278">
        <v>0.46025308295082601</v>
      </c>
      <c r="AJ398" s="278">
        <v>6.0934586415867003</v>
      </c>
      <c r="AK398" s="278">
        <v>4.9977476009059503</v>
      </c>
      <c r="AL398" s="278">
        <v>2.16908883502933</v>
      </c>
      <c r="AM398" s="278">
        <v>2.3416932645105999</v>
      </c>
      <c r="AN398" s="278">
        <v>0</v>
      </c>
      <c r="AO398" s="278">
        <v>0.27283645887146002</v>
      </c>
      <c r="AP398" s="278">
        <v>1.3894015192331299</v>
      </c>
      <c r="AQ398" s="278">
        <v>2.56565487120805</v>
      </c>
      <c r="AR398" s="278">
        <v>1.7238420823241101</v>
      </c>
      <c r="AS398" s="278">
        <v>1.1441620446115599</v>
      </c>
      <c r="AT398" s="278">
        <v>0.46235120601799701</v>
      </c>
      <c r="AU398" s="278">
        <v>0.256911496056622</v>
      </c>
      <c r="AV398" s="278">
        <v>5.24480956964982E-3</v>
      </c>
      <c r="AW398" s="278">
        <v>23.160236524298899</v>
      </c>
      <c r="AX398" s="278">
        <v>6.4130967167612702E-3</v>
      </c>
      <c r="AY398" s="273"/>
      <c r="AZ398" s="273"/>
      <c r="BA398" s="273"/>
      <c r="BB398" s="273"/>
      <c r="BC398" s="273"/>
      <c r="BD398" s="273"/>
      <c r="BE398" s="273"/>
      <c r="BF398" s="273"/>
      <c r="BG398" s="273"/>
      <c r="BH398" s="273"/>
      <c r="BI398" s="273"/>
      <c r="BJ398" s="273"/>
      <c r="BK398" s="273"/>
      <c r="BL398" s="273"/>
      <c r="BM398" s="273"/>
      <c r="BN398" s="273"/>
      <c r="BO398" s="273"/>
      <c r="BP398" s="273"/>
      <c r="BQ398" s="273"/>
      <c r="BR398" s="273"/>
      <c r="BS398" s="273"/>
      <c r="BT398" s="273"/>
      <c r="BU398" s="273"/>
      <c r="BV398" s="273"/>
      <c r="BW398" s="273"/>
      <c r="BX398" s="273"/>
      <c r="BY398" s="273"/>
      <c r="BZ398" s="273"/>
    </row>
    <row r="399" spans="1:78">
      <c r="A399" s="290" t="s">
        <v>678</v>
      </c>
      <c r="B399" s="294">
        <v>9117.83</v>
      </c>
      <c r="C399" s="294">
        <v>12330.51</v>
      </c>
      <c r="D399" s="294">
        <v>2436.04</v>
      </c>
      <c r="E399" s="295">
        <v>434.11</v>
      </c>
      <c r="F399" s="294">
        <v>753.32</v>
      </c>
      <c r="G399" s="295">
        <v>46.33</v>
      </c>
      <c r="H399" s="288">
        <v>366.4</v>
      </c>
      <c r="I399" s="275">
        <v>2303.5300000000002</v>
      </c>
      <c r="J399" s="286">
        <v>574.29999999999995</v>
      </c>
      <c r="K399" s="286">
        <v>710.61</v>
      </c>
      <c r="L399" s="286">
        <v>357.55</v>
      </c>
      <c r="M399" s="284">
        <v>-5.5460546120052997E-3</v>
      </c>
      <c r="N399" s="284">
        <v>1.71338304682087E-2</v>
      </c>
      <c r="O399" s="284">
        <v>4.6494344469694797E-2</v>
      </c>
      <c r="P399" s="284">
        <v>-4.9151243018289298E-2</v>
      </c>
      <c r="Q399" s="284">
        <v>-3.1411121825779403E-2</v>
      </c>
      <c r="R399" s="284">
        <v>-1.07805088400181E-3</v>
      </c>
      <c r="S399" s="284">
        <v>1.31176213379969E-3</v>
      </c>
      <c r="T399" s="284">
        <v>0</v>
      </c>
      <c r="U399" s="284">
        <v>-2.6743539872188201E-3</v>
      </c>
      <c r="V399" s="284">
        <v>-6.8621422182468797E-3</v>
      </c>
      <c r="W399" s="284">
        <v>1.5686713913554101E-3</v>
      </c>
      <c r="X399" s="274" t="s">
        <v>210</v>
      </c>
      <c r="Y399" s="278">
        <v>6.0286095672749997</v>
      </c>
      <c r="Z399" s="278">
        <v>5.11146420091276</v>
      </c>
      <c r="AA399" s="278">
        <v>2.1701141623268101</v>
      </c>
      <c r="AB399" s="278">
        <v>2.3994005039173598</v>
      </c>
      <c r="AC399" s="278">
        <v>0</v>
      </c>
      <c r="AD399" s="278">
        <v>0.27097476733429698</v>
      </c>
      <c r="AE399" s="278">
        <v>1.3919302151103601</v>
      </c>
      <c r="AF399" s="278">
        <v>2.4318248350513798</v>
      </c>
      <c r="AG399" s="278">
        <v>1.74396581027971</v>
      </c>
      <c r="AH399" s="278">
        <v>1.1487477316052199</v>
      </c>
      <c r="AI399" s="278">
        <v>0.46320473048597799</v>
      </c>
      <c r="AJ399" s="278">
        <v>5.9951745693804401</v>
      </c>
      <c r="AK399" s="278">
        <v>5.1990431619755197</v>
      </c>
      <c r="AL399" s="278">
        <v>2.2710121977285902</v>
      </c>
      <c r="AM399" s="278">
        <v>2.2814669866511199</v>
      </c>
      <c r="AN399" s="278">
        <v>0</v>
      </c>
      <c r="AO399" s="278">
        <v>0.27068264274683002</v>
      </c>
      <c r="AP399" s="278">
        <v>1.39375609645944</v>
      </c>
      <c r="AQ399" s="278">
        <v>2.4318248350513798</v>
      </c>
      <c r="AR399" s="278">
        <v>1.7393018283614099</v>
      </c>
      <c r="AS399" s="278">
        <v>1.1408648612980601</v>
      </c>
      <c r="AT399" s="278">
        <v>0.46393134649503198</v>
      </c>
      <c r="AU399" s="278">
        <v>0.40108160401106702</v>
      </c>
      <c r="AV399" s="278">
        <v>5.6347513148874403E-3</v>
      </c>
      <c r="AW399" s="278">
        <v>23.187058526147801</v>
      </c>
      <c r="AX399" s="278">
        <v>1.1581056964076199E-3</v>
      </c>
      <c r="AY399" s="273"/>
      <c r="AZ399" s="273"/>
      <c r="BA399" s="273"/>
      <c r="BB399" s="273"/>
      <c r="BC399" s="273"/>
      <c r="BD399" s="273"/>
      <c r="BE399" s="273"/>
      <c r="BF399" s="273"/>
      <c r="BG399" s="273"/>
      <c r="BH399" s="273"/>
      <c r="BI399" s="273"/>
      <c r="BJ399" s="273"/>
      <c r="BK399" s="273"/>
      <c r="BL399" s="273"/>
      <c r="BM399" s="273"/>
      <c r="BN399" s="273"/>
      <c r="BO399" s="273"/>
      <c r="BP399" s="273"/>
      <c r="BQ399" s="273"/>
      <c r="BR399" s="273"/>
      <c r="BS399" s="273"/>
      <c r="BT399" s="273"/>
      <c r="BU399" s="273"/>
      <c r="BV399" s="273"/>
      <c r="BW399" s="273"/>
      <c r="BX399" s="273"/>
      <c r="BY399" s="273"/>
      <c r="BZ399" s="273"/>
    </row>
    <row r="400" spans="1:78">
      <c r="A400" s="290" t="s">
        <v>679</v>
      </c>
      <c r="B400" s="294">
        <v>9147.8799999999992</v>
      </c>
      <c r="C400" s="294">
        <v>12287.72</v>
      </c>
      <c r="D400" s="294">
        <v>2415</v>
      </c>
      <c r="E400" s="295">
        <v>421.32</v>
      </c>
      <c r="F400" s="294">
        <v>739.43</v>
      </c>
      <c r="G400" s="295">
        <v>46.54</v>
      </c>
      <c r="H400" s="288">
        <v>370.25</v>
      </c>
      <c r="I400" s="275">
        <v>2303.5300000000002</v>
      </c>
      <c r="J400" s="286">
        <v>577.91</v>
      </c>
      <c r="K400" s="286">
        <v>708.97</v>
      </c>
      <c r="L400" s="286">
        <v>359.56</v>
      </c>
      <c r="M400" s="284">
        <v>3.2957403241780101E-3</v>
      </c>
      <c r="N400" s="284">
        <v>-3.4702538662229102E-3</v>
      </c>
      <c r="O400" s="284">
        <v>-8.6369681942824999E-3</v>
      </c>
      <c r="P400" s="284">
        <v>-2.9462578609108399E-2</v>
      </c>
      <c r="Q400" s="284">
        <v>-1.84383794403442E-2</v>
      </c>
      <c r="R400" s="284">
        <v>4.53270019425855E-3</v>
      </c>
      <c r="S400" s="284">
        <v>1.0507641921397399E-2</v>
      </c>
      <c r="T400" s="284">
        <v>0</v>
      </c>
      <c r="U400" s="284">
        <v>6.28591328573913E-3</v>
      </c>
      <c r="V400" s="284">
        <v>-2.3078763316024499E-3</v>
      </c>
      <c r="W400" s="284">
        <v>5.6215913858201896E-3</v>
      </c>
      <c r="X400" s="274" t="s">
        <v>210</v>
      </c>
      <c r="Y400" s="278">
        <v>6.0355913343562797</v>
      </c>
      <c r="Z400" s="278">
        <v>5.1173838167208201</v>
      </c>
      <c r="AA400" s="278">
        <v>2.1726273839000498</v>
      </c>
      <c r="AB400" s="278">
        <v>2.4021792633089101</v>
      </c>
      <c r="AC400" s="278">
        <v>0</v>
      </c>
      <c r="AD400" s="278">
        <v>0.27128858475592899</v>
      </c>
      <c r="AE400" s="278">
        <v>1.39354221742148</v>
      </c>
      <c r="AF400" s="278">
        <v>2.4346411452455201</v>
      </c>
      <c r="AG400" s="278">
        <v>1.7459855070189301</v>
      </c>
      <c r="AH400" s="278">
        <v>1.15007810289693</v>
      </c>
      <c r="AI400" s="278">
        <v>0.46374117052295599</v>
      </c>
      <c r="AJ400" s="278">
        <v>6.0554830760971798</v>
      </c>
      <c r="AK400" s="278">
        <v>5.0996251957459</v>
      </c>
      <c r="AL400" s="278">
        <v>2.15386247028728</v>
      </c>
      <c r="AM400" s="278">
        <v>2.3314048679305102</v>
      </c>
      <c r="AN400" s="278">
        <v>0</v>
      </c>
      <c r="AO400" s="278">
        <v>0.27251825457675299</v>
      </c>
      <c r="AP400" s="278">
        <v>1.4081850600445001</v>
      </c>
      <c r="AQ400" s="278">
        <v>2.4346411452455201</v>
      </c>
      <c r="AR400" s="278">
        <v>1.7569606205142101</v>
      </c>
      <c r="AS400" s="278">
        <v>1.14742386486376</v>
      </c>
      <c r="AT400" s="278">
        <v>0.46634813389241803</v>
      </c>
      <c r="AU400" s="278">
        <v>0.360896428186535</v>
      </c>
      <c r="AV400" s="278">
        <v>5.5396527756958998E-3</v>
      </c>
      <c r="AW400" s="278">
        <v>23.126452689198</v>
      </c>
      <c r="AX400" s="278">
        <v>-2.6137785817659199E-3</v>
      </c>
      <c r="AY400" s="273"/>
      <c r="AZ400" s="273"/>
      <c r="BA400" s="273"/>
      <c r="BB400" s="273"/>
      <c r="BC400" s="273"/>
      <c r="BD400" s="273"/>
      <c r="BE400" s="273"/>
      <c r="BF400" s="273"/>
      <c r="BG400" s="273"/>
      <c r="BH400" s="273"/>
      <c r="BI400" s="273"/>
      <c r="BJ400" s="273"/>
      <c r="BK400" s="273"/>
      <c r="BL400" s="273"/>
      <c r="BM400" s="273"/>
      <c r="BN400" s="273"/>
      <c r="BO400" s="273"/>
      <c r="BP400" s="273"/>
      <c r="BQ400" s="273"/>
      <c r="BR400" s="273"/>
      <c r="BS400" s="273"/>
      <c r="BT400" s="273"/>
      <c r="BU400" s="273"/>
      <c r="BV400" s="273"/>
      <c r="BW400" s="273"/>
      <c r="BX400" s="273"/>
      <c r="BY400" s="273"/>
      <c r="BZ400" s="273"/>
    </row>
    <row r="401" spans="1:78">
      <c r="A401" s="290" t="s">
        <v>680</v>
      </c>
      <c r="B401" s="294">
        <v>8776.44</v>
      </c>
      <c r="C401" s="294">
        <v>12219.14</v>
      </c>
      <c r="D401" s="294">
        <v>2408.4299999999998</v>
      </c>
      <c r="E401" s="295">
        <v>439.85</v>
      </c>
      <c r="F401" s="294">
        <v>737.98</v>
      </c>
      <c r="G401" s="295">
        <v>48.33</v>
      </c>
      <c r="H401" s="288">
        <v>373.02</v>
      </c>
      <c r="I401" s="275">
        <v>2403.5100000000002</v>
      </c>
      <c r="J401" s="286">
        <v>579.47</v>
      </c>
      <c r="K401" s="286">
        <v>714.9</v>
      </c>
      <c r="L401" s="286">
        <v>360.1</v>
      </c>
      <c r="M401" s="284">
        <v>-4.0603943208699499E-2</v>
      </c>
      <c r="N401" s="284">
        <v>-5.58118186286793E-3</v>
      </c>
      <c r="O401" s="284">
        <v>-2.7204968944100098E-3</v>
      </c>
      <c r="P401" s="284">
        <v>4.3980822177917003E-2</v>
      </c>
      <c r="Q401" s="284">
        <v>-1.9609699363022401E-3</v>
      </c>
      <c r="R401" s="284">
        <v>3.8461538461538498E-2</v>
      </c>
      <c r="S401" s="284">
        <v>7.4814314652260601E-3</v>
      </c>
      <c r="T401" s="284">
        <v>4.3402951122842003E-2</v>
      </c>
      <c r="U401" s="284">
        <v>2.6993822567529199E-3</v>
      </c>
      <c r="V401" s="284">
        <v>8.3642467241207292E-3</v>
      </c>
      <c r="W401" s="284">
        <v>1.5018355768161599E-3</v>
      </c>
      <c r="X401" s="274" t="s">
        <v>210</v>
      </c>
      <c r="Y401" s="278">
        <v>6.0198156349982499</v>
      </c>
      <c r="Z401" s="278">
        <v>5.1040081085060001</v>
      </c>
      <c r="AA401" s="278">
        <v>2.1669486169778498</v>
      </c>
      <c r="AB401" s="278">
        <v>2.3959004986009198</v>
      </c>
      <c r="AC401" s="278">
        <v>0</v>
      </c>
      <c r="AD401" s="278">
        <v>0.27057949646361701</v>
      </c>
      <c r="AE401" s="278">
        <v>1.3898998066207999</v>
      </c>
      <c r="AF401" s="278">
        <v>2.4282775323657901</v>
      </c>
      <c r="AG401" s="278">
        <v>1.7414218874966101</v>
      </c>
      <c r="AH401" s="278">
        <v>1.14707205338422</v>
      </c>
      <c r="AI401" s="278">
        <v>0.46252905378396098</v>
      </c>
      <c r="AJ401" s="278">
        <v>5.7753873828279403</v>
      </c>
      <c r="AK401" s="278">
        <v>5.0755217110228799</v>
      </c>
      <c r="AL401" s="278">
        <v>2.1610534399950199</v>
      </c>
      <c r="AM401" s="278">
        <v>2.5012741723858598</v>
      </c>
      <c r="AN401" s="278">
        <v>0</v>
      </c>
      <c r="AO401" s="278">
        <v>0.28098640017375598</v>
      </c>
      <c r="AP401" s="278">
        <v>1.40029824676757</v>
      </c>
      <c r="AQ401" s="278">
        <v>2.5336719434157602</v>
      </c>
      <c r="AR401" s="278">
        <v>1.74612265084124</v>
      </c>
      <c r="AS401" s="278">
        <v>1.15666644704907</v>
      </c>
      <c r="AT401" s="278">
        <v>0.46322369637224398</v>
      </c>
      <c r="AU401" s="278">
        <v>0.16392938024217699</v>
      </c>
      <c r="AV401" s="278">
        <v>5.0351139884450497E-3</v>
      </c>
      <c r="AW401" s="278">
        <v>23.094206090851301</v>
      </c>
      <c r="AX401" s="278">
        <v>-1.3943599037887801E-3</v>
      </c>
      <c r="AY401" s="273"/>
      <c r="AZ401" s="273"/>
      <c r="BA401" s="273"/>
      <c r="BB401" s="273"/>
      <c r="BC401" s="273"/>
      <c r="BD401" s="273"/>
      <c r="BE401" s="273"/>
      <c r="BF401" s="273"/>
      <c r="BG401" s="273"/>
      <c r="BH401" s="273"/>
      <c r="BI401" s="273"/>
      <c r="BJ401" s="273"/>
      <c r="BK401" s="273"/>
      <c r="BL401" s="273"/>
      <c r="BM401" s="273"/>
      <c r="BN401" s="273"/>
      <c r="BO401" s="273"/>
      <c r="BP401" s="273"/>
      <c r="BQ401" s="273"/>
      <c r="BR401" s="273"/>
      <c r="BS401" s="273"/>
      <c r="BT401" s="273"/>
      <c r="BU401" s="273"/>
      <c r="BV401" s="273"/>
      <c r="BW401" s="273"/>
      <c r="BX401" s="273"/>
      <c r="BY401" s="273"/>
      <c r="BZ401" s="273"/>
    </row>
    <row r="402" spans="1:78">
      <c r="A402" s="290" t="s">
        <v>681</v>
      </c>
      <c r="B402" s="294">
        <v>9136.4</v>
      </c>
      <c r="C402" s="294">
        <v>12566.98</v>
      </c>
      <c r="D402" s="294">
        <v>2436.98</v>
      </c>
      <c r="E402" s="295">
        <v>454.02</v>
      </c>
      <c r="F402" s="294">
        <v>768.39</v>
      </c>
      <c r="G402" s="295">
        <v>51.58</v>
      </c>
      <c r="H402" s="288">
        <v>375.56</v>
      </c>
      <c r="I402" s="275">
        <v>2403.5100000000002</v>
      </c>
      <c r="J402" s="286">
        <v>577.44000000000005</v>
      </c>
      <c r="K402" s="286">
        <v>712.16</v>
      </c>
      <c r="L402" s="286">
        <v>360.67</v>
      </c>
      <c r="M402" s="284">
        <v>4.10143520607444E-2</v>
      </c>
      <c r="N402" s="284">
        <v>2.84668151768455E-2</v>
      </c>
      <c r="O402" s="284">
        <v>1.18541954717388E-2</v>
      </c>
      <c r="P402" s="284">
        <v>3.22155280209162E-2</v>
      </c>
      <c r="Q402" s="284">
        <v>4.1207078782622898E-2</v>
      </c>
      <c r="R402" s="284">
        <v>6.7246016966687305E-2</v>
      </c>
      <c r="S402" s="284">
        <v>6.8092863653423904E-3</v>
      </c>
      <c r="T402" s="284">
        <v>0</v>
      </c>
      <c r="U402" s="284">
        <v>-3.5032012010974799E-3</v>
      </c>
      <c r="V402" s="284">
        <v>-3.8327038746678302E-3</v>
      </c>
      <c r="W402" s="284">
        <v>1.5828936406554501E-3</v>
      </c>
      <c r="X402" s="274" t="s">
        <v>210</v>
      </c>
      <c r="Y402" s="278">
        <v>6.0114218454486004</v>
      </c>
      <c r="Z402" s="278">
        <v>5.0968912842508898</v>
      </c>
      <c r="AA402" s="278">
        <v>2.1639271107127702</v>
      </c>
      <c r="AB402" s="278">
        <v>2.3925597510121999</v>
      </c>
      <c r="AC402" s="278">
        <v>0</v>
      </c>
      <c r="AD402" s="278">
        <v>0.27020221126296101</v>
      </c>
      <c r="AE402" s="278">
        <v>1.3879617860601701</v>
      </c>
      <c r="AF402" s="278">
        <v>2.42489163953939</v>
      </c>
      <c r="AG402" s="278">
        <v>1.73899371864111</v>
      </c>
      <c r="AH402" s="278">
        <v>1.1454726221062299</v>
      </c>
      <c r="AI402" s="278">
        <v>0.46188412181702698</v>
      </c>
      <c r="AJ402" s="278">
        <v>6.25797641740348</v>
      </c>
      <c r="AK402" s="278">
        <v>5.2419835464161304</v>
      </c>
      <c r="AL402" s="278">
        <v>2.1895787256697501</v>
      </c>
      <c r="AM402" s="278">
        <v>2.4696373267126499</v>
      </c>
      <c r="AN402" s="278">
        <v>0</v>
      </c>
      <c r="AO402" s="278">
        <v>0.28837223374598597</v>
      </c>
      <c r="AP402" s="278">
        <v>1.3974128153256</v>
      </c>
      <c r="AQ402" s="278">
        <v>2.42489163953939</v>
      </c>
      <c r="AR402" s="278">
        <v>1.73290167375726</v>
      </c>
      <c r="AS402" s="278">
        <v>1.1410823647491499</v>
      </c>
      <c r="AT402" s="278">
        <v>0.46261523525617099</v>
      </c>
      <c r="AU402" s="278">
        <v>0.52055541313285802</v>
      </c>
      <c r="AV402" s="278">
        <v>5.9202297510024104E-3</v>
      </c>
      <c r="AW402" s="278">
        <v>23.606451978575599</v>
      </c>
      <c r="AX402" s="278">
        <v>2.2180709988864501E-2</v>
      </c>
      <c r="AY402" s="273"/>
      <c r="AZ402" s="273"/>
      <c r="BA402" s="273"/>
      <c r="BB402" s="273"/>
      <c r="BC402" s="273"/>
      <c r="BD402" s="273"/>
      <c r="BE402" s="273"/>
      <c r="BF402" s="273"/>
      <c r="BG402" s="273"/>
      <c r="BH402" s="273"/>
      <c r="BI402" s="273"/>
      <c r="BJ402" s="273"/>
      <c r="BK402" s="273"/>
      <c r="BL402" s="273"/>
      <c r="BM402" s="273"/>
      <c r="BN402" s="273"/>
      <c r="BO402" s="273"/>
      <c r="BP402" s="273"/>
      <c r="BQ402" s="273"/>
      <c r="BR402" s="273"/>
      <c r="BS402" s="273"/>
      <c r="BT402" s="273"/>
      <c r="BU402" s="273"/>
      <c r="BV402" s="273"/>
      <c r="BW402" s="273"/>
      <c r="BX402" s="273"/>
      <c r="BY402" s="273"/>
      <c r="BZ402" s="273"/>
    </row>
    <row r="403" spans="1:78">
      <c r="A403" s="290" t="s">
        <v>682</v>
      </c>
      <c r="B403" s="294">
        <v>9245.75</v>
      </c>
      <c r="C403" s="294">
        <v>12627.54</v>
      </c>
      <c r="D403" s="294">
        <v>2345.62</v>
      </c>
      <c r="E403" s="295">
        <v>463.07</v>
      </c>
      <c r="F403" s="294">
        <v>791.7</v>
      </c>
      <c r="G403" s="295">
        <v>52.2</v>
      </c>
      <c r="H403" s="288">
        <v>380.25</v>
      </c>
      <c r="I403" s="275">
        <v>2403.5100000000002</v>
      </c>
      <c r="J403" s="286">
        <v>581.42999999999995</v>
      </c>
      <c r="K403" s="286">
        <v>714.78</v>
      </c>
      <c r="L403" s="286">
        <v>361.29</v>
      </c>
      <c r="M403" s="284">
        <v>1.1968609080162999E-2</v>
      </c>
      <c r="N403" s="284">
        <v>4.8189779883474103E-3</v>
      </c>
      <c r="O403" s="284">
        <v>-3.7489023299329599E-2</v>
      </c>
      <c r="P403" s="284">
        <v>1.9933042597242399E-2</v>
      </c>
      <c r="Q403" s="284">
        <v>3.0336157420060201E-2</v>
      </c>
      <c r="R403" s="284">
        <v>1.20201628538195E-2</v>
      </c>
      <c r="S403" s="284">
        <v>1.2488017893279401E-2</v>
      </c>
      <c r="T403" s="284">
        <v>0</v>
      </c>
      <c r="U403" s="284">
        <v>6.9098088113048704E-3</v>
      </c>
      <c r="V403" s="284">
        <v>3.6789485508874598E-3</v>
      </c>
      <c r="W403" s="284">
        <v>1.7190229295478399E-3</v>
      </c>
      <c r="X403" s="274" t="s">
        <v>210</v>
      </c>
      <c r="Y403" s="278">
        <v>6.1447594500232201</v>
      </c>
      <c r="Z403" s="278">
        <v>5.2099439516716304</v>
      </c>
      <c r="AA403" s="278">
        <v>2.21192455039253</v>
      </c>
      <c r="AB403" s="278">
        <v>2.4456284249804301</v>
      </c>
      <c r="AC403" s="278">
        <v>0</v>
      </c>
      <c r="AD403" s="278">
        <v>0.27619548814933398</v>
      </c>
      <c r="AE403" s="278">
        <v>1.41874776391239</v>
      </c>
      <c r="AF403" s="278">
        <v>2.47867745775044</v>
      </c>
      <c r="AG403" s="278">
        <v>1.77756583398674</v>
      </c>
      <c r="AH403" s="278">
        <v>1.17088001813735</v>
      </c>
      <c r="AI403" s="278">
        <v>0.47212903957151198</v>
      </c>
      <c r="AJ403" s="278">
        <v>6.2183036737721897</v>
      </c>
      <c r="AK403" s="278">
        <v>5.2350505568952599</v>
      </c>
      <c r="AL403" s="278">
        <v>2.12900165938651</v>
      </c>
      <c r="AM403" s="278">
        <v>2.4943772405525899</v>
      </c>
      <c r="AN403" s="278">
        <v>0</v>
      </c>
      <c r="AO403" s="278">
        <v>0.27951540289637899</v>
      </c>
      <c r="AP403" s="278">
        <v>1.43646511137418</v>
      </c>
      <c r="AQ403" s="278">
        <v>2.47867745775044</v>
      </c>
      <c r="AR403" s="278">
        <v>1.7898484740491001</v>
      </c>
      <c r="AS403" s="278">
        <v>1.17518762548334</v>
      </c>
      <c r="AT403" s="278">
        <v>0.47294064021623999</v>
      </c>
      <c r="AU403" s="278">
        <v>0.36288441890726297</v>
      </c>
      <c r="AV403" s="278">
        <v>5.62850144298327E-3</v>
      </c>
      <c r="AW403" s="278">
        <v>23.709367842376199</v>
      </c>
      <c r="AX403" s="278">
        <v>4.3596498065039402E-3</v>
      </c>
      <c r="AY403" s="273"/>
      <c r="AZ403" s="273"/>
      <c r="BA403" s="273"/>
      <c r="BB403" s="273"/>
      <c r="BC403" s="273"/>
      <c r="BD403" s="273"/>
      <c r="BE403" s="273"/>
      <c r="BF403" s="273"/>
      <c r="BG403" s="273"/>
      <c r="BH403" s="273"/>
      <c r="BI403" s="273"/>
      <c r="BJ403" s="273"/>
      <c r="BK403" s="273"/>
      <c r="BL403" s="273"/>
      <c r="BM403" s="273"/>
      <c r="BN403" s="273"/>
      <c r="BO403" s="273"/>
      <c r="BP403" s="273"/>
      <c r="BQ403" s="273"/>
      <c r="BR403" s="273"/>
      <c r="BS403" s="273"/>
      <c r="BT403" s="273"/>
      <c r="BU403" s="273"/>
      <c r="BV403" s="273"/>
      <c r="BW403" s="273"/>
      <c r="BX403" s="273"/>
      <c r="BY403" s="273"/>
      <c r="BZ403" s="273"/>
    </row>
    <row r="404" spans="1:78">
      <c r="A404" s="290" t="s">
        <v>683</v>
      </c>
      <c r="B404" s="294">
        <v>9591.01</v>
      </c>
      <c r="C404" s="294">
        <v>12930.28</v>
      </c>
      <c r="D404" s="294">
        <v>2303.92</v>
      </c>
      <c r="E404" s="295">
        <v>485.93</v>
      </c>
      <c r="F404" s="294">
        <v>811.84</v>
      </c>
      <c r="G404" s="295">
        <v>54.19</v>
      </c>
      <c r="H404" s="288">
        <v>381.51</v>
      </c>
      <c r="I404" s="275">
        <v>2486.67</v>
      </c>
      <c r="J404" s="286">
        <v>584.22</v>
      </c>
      <c r="K404" s="286">
        <v>715.97</v>
      </c>
      <c r="L404" s="286">
        <v>361.83</v>
      </c>
      <c r="M404" s="284">
        <v>3.7342562799123999E-2</v>
      </c>
      <c r="N404" s="284">
        <v>2.39745825394337E-2</v>
      </c>
      <c r="O404" s="284">
        <v>-1.7777815673467898E-2</v>
      </c>
      <c r="P404" s="284">
        <v>4.9366186537672399E-2</v>
      </c>
      <c r="Q404" s="284">
        <v>2.5438928887204799E-2</v>
      </c>
      <c r="R404" s="284">
        <v>3.8122605363984499E-2</v>
      </c>
      <c r="S404" s="284">
        <v>3.31360946745551E-3</v>
      </c>
      <c r="T404" s="284">
        <v>3.4599398379869403E-2</v>
      </c>
      <c r="U404" s="284">
        <v>4.7985140085651202E-3</v>
      </c>
      <c r="V404" s="284">
        <v>1.6648479252359099E-3</v>
      </c>
      <c r="W404" s="284">
        <v>1.4946441916465799E-3</v>
      </c>
      <c r="X404" s="274" t="s">
        <v>210</v>
      </c>
      <c r="Y404" s="278">
        <v>6.1715484493705297</v>
      </c>
      <c r="Z404" s="278">
        <v>5.2326574828124297</v>
      </c>
      <c r="AA404" s="278">
        <v>2.2215677668306499</v>
      </c>
      <c r="AB404" s="278">
        <v>2.4562905084701798</v>
      </c>
      <c r="AC404" s="278">
        <v>0</v>
      </c>
      <c r="AD404" s="278">
        <v>0.27739960375580203</v>
      </c>
      <c r="AE404" s="278">
        <v>1.4249330073268101</v>
      </c>
      <c r="AF404" s="278">
        <v>2.4894836234494999</v>
      </c>
      <c r="AG404" s="278">
        <v>1.78531539853093</v>
      </c>
      <c r="AH404" s="278">
        <v>1.1759846449818601</v>
      </c>
      <c r="AI404" s="278">
        <v>0.474187356847524</v>
      </c>
      <c r="AJ404" s="278">
        <v>6.4020098849089901</v>
      </c>
      <c r="AK404" s="278">
        <v>5.3581082615347002</v>
      </c>
      <c r="AL404" s="278">
        <v>2.1820731445658201</v>
      </c>
      <c r="AM404" s="278">
        <v>2.5775482039020301</v>
      </c>
      <c r="AN404" s="278">
        <v>0</v>
      </c>
      <c r="AO404" s="278">
        <v>0.28797479937790998</v>
      </c>
      <c r="AP404" s="278">
        <v>1.4296546788303801</v>
      </c>
      <c r="AQ404" s="278">
        <v>2.5756182590973902</v>
      </c>
      <c r="AR404" s="278">
        <v>1.79388225948049</v>
      </c>
      <c r="AS404" s="278">
        <v>1.17794248057817</v>
      </c>
      <c r="AT404" s="278">
        <v>0.474896098226189</v>
      </c>
      <c r="AU404" s="278">
        <v>0.210832018546036</v>
      </c>
      <c r="AV404" s="278">
        <v>5.2689536148403304E-3</v>
      </c>
      <c r="AW404" s="278">
        <v>24.2597080705021</v>
      </c>
      <c r="AX404" s="278">
        <v>2.32119317471726E-2</v>
      </c>
      <c r="AY404" s="273"/>
      <c r="AZ404" s="273"/>
      <c r="BA404" s="273"/>
      <c r="BB404" s="273"/>
      <c r="BC404" s="273"/>
      <c r="BD404" s="273"/>
      <c r="BE404" s="273"/>
      <c r="BF404" s="273"/>
      <c r="BG404" s="273"/>
      <c r="BH404" s="273"/>
      <c r="BI404" s="273"/>
      <c r="BJ404" s="273"/>
      <c r="BK404" s="273"/>
      <c r="BL404" s="273"/>
      <c r="BM404" s="273"/>
      <c r="BN404" s="273"/>
      <c r="BO404" s="273"/>
      <c r="BP404" s="273"/>
      <c r="BQ404" s="273"/>
      <c r="BR404" s="273"/>
      <c r="BS404" s="273"/>
      <c r="BT404" s="273"/>
      <c r="BU404" s="273"/>
      <c r="BV404" s="273"/>
      <c r="BW404" s="273"/>
      <c r="BX404" s="273"/>
      <c r="BY404" s="273"/>
      <c r="BZ404" s="273"/>
    </row>
    <row r="405" spans="1:78">
      <c r="A405" s="290" t="s">
        <v>684</v>
      </c>
      <c r="B405" s="294">
        <v>9744.1</v>
      </c>
      <c r="C405" s="294">
        <v>13255.77</v>
      </c>
      <c r="D405" s="294">
        <v>2342.14</v>
      </c>
      <c r="E405" s="295">
        <v>487.23</v>
      </c>
      <c r="F405" s="294">
        <v>819.58</v>
      </c>
      <c r="G405" s="295">
        <v>51.95</v>
      </c>
      <c r="H405" s="288">
        <v>389.14</v>
      </c>
      <c r="I405" s="275">
        <v>2486.67</v>
      </c>
      <c r="J405" s="286">
        <v>585.15</v>
      </c>
      <c r="K405" s="286">
        <v>716.1</v>
      </c>
      <c r="L405" s="286">
        <v>362.52</v>
      </c>
      <c r="M405" s="284">
        <v>1.5961822581771899E-2</v>
      </c>
      <c r="N405" s="284">
        <v>2.51726954095348E-2</v>
      </c>
      <c r="O405" s="284">
        <v>1.65891176776971E-2</v>
      </c>
      <c r="P405" s="284">
        <v>2.6752824480893401E-3</v>
      </c>
      <c r="Q405" s="284">
        <v>9.5338983050847793E-3</v>
      </c>
      <c r="R405" s="284">
        <v>-4.13360398597526E-2</v>
      </c>
      <c r="S405" s="284">
        <v>1.9999475767345599E-2</v>
      </c>
      <c r="T405" s="284">
        <v>0</v>
      </c>
      <c r="U405" s="284">
        <v>1.5918660778473401E-3</v>
      </c>
      <c r="V405" s="284">
        <v>1.8157185356937301E-4</v>
      </c>
      <c r="W405" s="284">
        <v>1.90697288782027E-3</v>
      </c>
      <c r="X405" s="274" t="s">
        <v>210</v>
      </c>
      <c r="Y405" s="278">
        <v>6.3148020107516896</v>
      </c>
      <c r="Z405" s="278">
        <v>5.3541175711598097</v>
      </c>
      <c r="AA405" s="278">
        <v>2.27313464620604</v>
      </c>
      <c r="AB405" s="278">
        <v>2.51330575610401</v>
      </c>
      <c r="AC405" s="278">
        <v>0</v>
      </c>
      <c r="AD405" s="278">
        <v>0.28383858442487397</v>
      </c>
      <c r="AE405" s="278">
        <v>1.4580084550371699</v>
      </c>
      <c r="AF405" s="278">
        <v>2.5472693474027199</v>
      </c>
      <c r="AG405" s="278">
        <v>1.82675601770881</v>
      </c>
      <c r="AH405" s="278">
        <v>1.2032815202969001</v>
      </c>
      <c r="AI405" s="278">
        <v>0.48519416141004101</v>
      </c>
      <c r="AJ405" s="278">
        <v>6.4155977600863201</v>
      </c>
      <c r="AK405" s="278">
        <v>5.4888951419654504</v>
      </c>
      <c r="AL405" s="278">
        <v>2.3108439443492101</v>
      </c>
      <c r="AM405" s="278">
        <v>2.5200295588800001</v>
      </c>
      <c r="AN405" s="278">
        <v>0</v>
      </c>
      <c r="AO405" s="278">
        <v>0.272105821385352</v>
      </c>
      <c r="AP405" s="278">
        <v>1.4871678598022799</v>
      </c>
      <c r="AQ405" s="278">
        <v>2.5472693474027199</v>
      </c>
      <c r="AR405" s="278">
        <v>1.8296639686459</v>
      </c>
      <c r="AS405" s="278">
        <v>1.2035000023529101</v>
      </c>
      <c r="AT405" s="278">
        <v>0.48611941352117899</v>
      </c>
      <c r="AU405" s="278">
        <v>0.37585227795584902</v>
      </c>
      <c r="AV405" s="278">
        <v>5.7915723089900298E-3</v>
      </c>
      <c r="AW405" s="278">
        <v>24.561192818391302</v>
      </c>
      <c r="AX405" s="278">
        <v>1.24273856475556E-2</v>
      </c>
      <c r="AY405" s="273"/>
      <c r="AZ405" s="273"/>
      <c r="BA405" s="273"/>
      <c r="BB405" s="273"/>
      <c r="BC405" s="273"/>
      <c r="BD405" s="273"/>
      <c r="BE405" s="273"/>
      <c r="BF405" s="273"/>
      <c r="BG405" s="273"/>
      <c r="BH405" s="273"/>
      <c r="BI405" s="273"/>
      <c r="BJ405" s="273"/>
      <c r="BK405" s="273"/>
      <c r="BL405" s="273"/>
      <c r="BM405" s="273"/>
      <c r="BN405" s="273"/>
      <c r="BO405" s="273"/>
      <c r="BP405" s="273"/>
      <c r="BQ405" s="273"/>
      <c r="BR405" s="273"/>
      <c r="BS405" s="273"/>
      <c r="BT405" s="273"/>
      <c r="BU405" s="273"/>
      <c r="BV405" s="273"/>
      <c r="BW405" s="273"/>
      <c r="BX405" s="273"/>
      <c r="BY405" s="273"/>
      <c r="BZ405" s="273"/>
    </row>
    <row r="406" spans="1:78">
      <c r="A406" s="290" t="s">
        <v>685</v>
      </c>
      <c r="B406" s="294">
        <v>9839.9699999999993</v>
      </c>
      <c r="C406" s="294">
        <v>13801</v>
      </c>
      <c r="D406" s="294">
        <v>2343.17</v>
      </c>
      <c r="E406" s="295">
        <v>509</v>
      </c>
      <c r="F406" s="294">
        <v>844.92</v>
      </c>
      <c r="G406" s="295">
        <v>53.98</v>
      </c>
      <c r="H406" s="288">
        <v>383.89</v>
      </c>
      <c r="I406" s="275">
        <v>2486.67</v>
      </c>
      <c r="J406" s="286">
        <v>589.89</v>
      </c>
      <c r="K406" s="286">
        <v>718.19</v>
      </c>
      <c r="L406" s="286">
        <v>363.13</v>
      </c>
      <c r="M406" s="284">
        <v>9.8387742326124794E-3</v>
      </c>
      <c r="N406" s="284">
        <v>4.1131522348381001E-2</v>
      </c>
      <c r="O406" s="284">
        <v>4.3976875848583701E-4</v>
      </c>
      <c r="P406" s="284">
        <v>4.46811567432219E-2</v>
      </c>
      <c r="Q406" s="284">
        <v>3.09182752141339E-2</v>
      </c>
      <c r="R406" s="284">
        <v>3.9076034648700499E-2</v>
      </c>
      <c r="S406" s="284">
        <v>-1.3491288482294301E-2</v>
      </c>
      <c r="T406" s="284">
        <v>0</v>
      </c>
      <c r="U406" s="284">
        <v>8.1004870546013096E-3</v>
      </c>
      <c r="V406" s="284">
        <v>2.9185867895544799E-3</v>
      </c>
      <c r="W406" s="284">
        <v>1.6826657839568201E-3</v>
      </c>
      <c r="X406" s="274" t="s">
        <v>210</v>
      </c>
      <c r="Y406" s="278">
        <v>6.3932784906272602</v>
      </c>
      <c r="Z406" s="278">
        <v>5.4206552550189597</v>
      </c>
      <c r="AA406" s="278">
        <v>2.3013837670832702</v>
      </c>
      <c r="AB406" s="278">
        <v>2.5445395759853402</v>
      </c>
      <c r="AC406" s="278">
        <v>0</v>
      </c>
      <c r="AD406" s="278">
        <v>0.287365955975178</v>
      </c>
      <c r="AE406" s="278">
        <v>1.47612768838532</v>
      </c>
      <c r="AF406" s="278">
        <v>2.5789252459310901</v>
      </c>
      <c r="AG406" s="278">
        <v>1.8494578192248701</v>
      </c>
      <c r="AH406" s="278">
        <v>1.21823516379221</v>
      </c>
      <c r="AI406" s="278">
        <v>0.49122385636782601</v>
      </c>
      <c r="AJ406" s="278">
        <v>6.4561805143027602</v>
      </c>
      <c r="AK406" s="278">
        <v>5.6436150577836397</v>
      </c>
      <c r="AL406" s="278">
        <v>2.30239584376532</v>
      </c>
      <c r="AM406" s="278">
        <v>2.6582325476192699</v>
      </c>
      <c r="AN406" s="278">
        <v>0</v>
      </c>
      <c r="AO406" s="278">
        <v>0.29859507802772101</v>
      </c>
      <c r="AP406" s="278">
        <v>1.4562128239046099</v>
      </c>
      <c r="AQ406" s="278">
        <v>2.5789252459310901</v>
      </c>
      <c r="AR406" s="278">
        <v>1.86443932834753</v>
      </c>
      <c r="AS406" s="278">
        <v>1.2217906888478201</v>
      </c>
      <c r="AT406" s="278">
        <v>0.49205042194319998</v>
      </c>
      <c r="AU406" s="278">
        <v>0.222119010176899</v>
      </c>
      <c r="AV406" s="278">
        <v>5.4675360891205099E-3</v>
      </c>
      <c r="AW406" s="278">
        <v>24.972437550473</v>
      </c>
      <c r="AX406" s="278">
        <v>1.6743679149561201E-2</v>
      </c>
      <c r="AY406" s="273"/>
      <c r="AZ406" s="273"/>
      <c r="BA406" s="273"/>
      <c r="BB406" s="273"/>
      <c r="BC406" s="273"/>
      <c r="BD406" s="273"/>
      <c r="BE406" s="273"/>
      <c r="BF406" s="273"/>
      <c r="BG406" s="273"/>
      <c r="BH406" s="273"/>
      <c r="BI406" s="273"/>
      <c r="BJ406" s="273"/>
      <c r="BK406" s="273"/>
      <c r="BL406" s="273"/>
      <c r="BM406" s="273"/>
      <c r="BN406" s="273"/>
      <c r="BO406" s="273"/>
      <c r="BP406" s="273"/>
      <c r="BQ406" s="273"/>
      <c r="BR406" s="273"/>
      <c r="BS406" s="273"/>
      <c r="BT406" s="273"/>
      <c r="BU406" s="273"/>
      <c r="BV406" s="273"/>
      <c r="BW406" s="273"/>
      <c r="BX406" s="273"/>
      <c r="BY406" s="273"/>
      <c r="BZ406" s="273"/>
    </row>
    <row r="407" spans="1:78">
      <c r="A407" s="290" t="s">
        <v>686</v>
      </c>
      <c r="B407" s="294">
        <v>9704.86</v>
      </c>
      <c r="C407" s="294">
        <v>13876.91</v>
      </c>
      <c r="D407" s="294">
        <v>2330.38</v>
      </c>
      <c r="E407" s="295">
        <v>497.32</v>
      </c>
      <c r="F407" s="294">
        <v>829.4</v>
      </c>
      <c r="G407" s="295">
        <v>56.07</v>
      </c>
      <c r="H407" s="288">
        <v>381.66</v>
      </c>
      <c r="I407" s="275">
        <v>2570.4699999999998</v>
      </c>
      <c r="J407" s="286">
        <v>587.41999999999996</v>
      </c>
      <c r="K407" s="286">
        <v>715.47</v>
      </c>
      <c r="L407" s="286">
        <v>363.71</v>
      </c>
      <c r="M407" s="284">
        <v>-1.3730732918900999E-2</v>
      </c>
      <c r="N407" s="284">
        <v>5.5003260633288403E-3</v>
      </c>
      <c r="O407" s="284">
        <v>-5.4584174430365503E-3</v>
      </c>
      <c r="P407" s="284">
        <v>-2.29469548133595E-2</v>
      </c>
      <c r="Q407" s="284">
        <v>-1.8368602944657499E-2</v>
      </c>
      <c r="R407" s="284">
        <v>3.87180437198964E-2</v>
      </c>
      <c r="S407" s="284">
        <v>-5.8089556904320503E-3</v>
      </c>
      <c r="T407" s="284">
        <v>3.3699686729642402E-2</v>
      </c>
      <c r="U407" s="284">
        <v>-4.1872213463527404E-3</v>
      </c>
      <c r="V407" s="284">
        <v>-3.7872986257119199E-3</v>
      </c>
      <c r="W407" s="284">
        <v>1.5972241346073901E-3</v>
      </c>
      <c r="X407" s="274" t="s">
        <v>210</v>
      </c>
      <c r="Y407" s="278">
        <v>6.5003254943881101</v>
      </c>
      <c r="Z407" s="278">
        <v>5.5114169673893798</v>
      </c>
      <c r="AA407" s="278">
        <v>2.33991739847932</v>
      </c>
      <c r="AB407" s="278">
        <v>2.5871445302290002</v>
      </c>
      <c r="AC407" s="278">
        <v>0</v>
      </c>
      <c r="AD407" s="278">
        <v>0.29217751934053399</v>
      </c>
      <c r="AE407" s="278">
        <v>1.5008434967834301</v>
      </c>
      <c r="AF407" s="278">
        <v>2.62210594279966</v>
      </c>
      <c r="AG407" s="278">
        <v>1.8804245475506101</v>
      </c>
      <c r="AH407" s="278">
        <v>1.2386329025034599</v>
      </c>
      <c r="AI407" s="278">
        <v>0.49944875100945901</v>
      </c>
      <c r="AJ407" s="278">
        <v>6.4110712611387504</v>
      </c>
      <c r="AK407" s="278">
        <v>5.5417315577809898</v>
      </c>
      <c r="AL407" s="278">
        <v>2.3271451525361901</v>
      </c>
      <c r="AM407" s="278">
        <v>2.5277774415982002</v>
      </c>
      <c r="AN407" s="278">
        <v>0</v>
      </c>
      <c r="AO407" s="278">
        <v>0.30349006130833101</v>
      </c>
      <c r="AP407" s="278">
        <v>1.49212516341234</v>
      </c>
      <c r="AQ407" s="278">
        <v>2.7104700916439399</v>
      </c>
      <c r="AR407" s="278">
        <v>1.8725507937449</v>
      </c>
      <c r="AS407" s="278">
        <v>1.2339418298140501</v>
      </c>
      <c r="AT407" s="278">
        <v>0.50024648260857096</v>
      </c>
      <c r="AU407" s="278">
        <v>0.41940733294344801</v>
      </c>
      <c r="AV407" s="278">
        <v>6.0430058424532102E-3</v>
      </c>
      <c r="AW407" s="278">
        <v>24.9205498355863</v>
      </c>
      <c r="AX407" s="278">
        <v>-2.0777993650731301E-3</v>
      </c>
      <c r="AY407" s="273"/>
      <c r="AZ407" s="273"/>
      <c r="BA407" s="273"/>
      <c r="BB407" s="273"/>
      <c r="BC407" s="273"/>
      <c r="BD407" s="273"/>
      <c r="BE407" s="273"/>
      <c r="BF407" s="273"/>
      <c r="BG407" s="273"/>
      <c r="BH407" s="273"/>
      <c r="BI407" s="273"/>
      <c r="BJ407" s="273"/>
      <c r="BK407" s="273"/>
      <c r="BL407" s="273"/>
      <c r="BM407" s="273"/>
      <c r="BN407" s="273"/>
      <c r="BO407" s="273"/>
      <c r="BP407" s="273"/>
      <c r="BQ407" s="273"/>
      <c r="BR407" s="273"/>
      <c r="BS407" s="273"/>
      <c r="BT407" s="273"/>
      <c r="BU407" s="273"/>
      <c r="BV407" s="273"/>
      <c r="BW407" s="273"/>
      <c r="BX407" s="273"/>
      <c r="BY407" s="273"/>
      <c r="BZ407" s="273"/>
    </row>
    <row r="408" spans="1:78">
      <c r="A408" s="290" t="s">
        <v>687</v>
      </c>
      <c r="B408" s="294">
        <v>9156.77</v>
      </c>
      <c r="C408" s="294">
        <v>13129.82</v>
      </c>
      <c r="D408" s="294">
        <v>2172.0700000000002</v>
      </c>
      <c r="E408" s="295">
        <v>491.41</v>
      </c>
      <c r="F408" s="294">
        <v>802.16</v>
      </c>
      <c r="G408" s="295">
        <v>53.9</v>
      </c>
      <c r="H408" s="288">
        <v>383.99</v>
      </c>
      <c r="I408" s="275">
        <v>2570.4699999999998</v>
      </c>
      <c r="J408" s="286">
        <v>590.23</v>
      </c>
      <c r="K408" s="286">
        <v>713.84</v>
      </c>
      <c r="L408" s="286">
        <v>364.33</v>
      </c>
      <c r="M408" s="284">
        <v>-5.647582757505E-2</v>
      </c>
      <c r="N408" s="284">
        <v>-5.3836913260949297E-2</v>
      </c>
      <c r="O408" s="284">
        <v>-6.7933126786189305E-2</v>
      </c>
      <c r="P408" s="284">
        <v>-1.18836966138501E-2</v>
      </c>
      <c r="Q408" s="284">
        <v>-3.2843019049915601E-2</v>
      </c>
      <c r="R408" s="284">
        <v>-3.8701622971285897E-2</v>
      </c>
      <c r="S408" s="284">
        <v>6.1049101294345896E-3</v>
      </c>
      <c r="T408" s="284">
        <v>0</v>
      </c>
      <c r="U408" s="284">
        <v>4.7836301113344196E-3</v>
      </c>
      <c r="V408" s="284">
        <v>-2.2782227067521502E-3</v>
      </c>
      <c r="W408" s="284">
        <v>1.70465480740156E-3</v>
      </c>
      <c r="X408" s="274" t="s">
        <v>210</v>
      </c>
      <c r="Y408" s="278">
        <v>6.4868191222031104</v>
      </c>
      <c r="Z408" s="278">
        <v>5.4999653487138902</v>
      </c>
      <c r="AA408" s="278">
        <v>2.3350555195944298</v>
      </c>
      <c r="AB408" s="278">
        <v>2.58176896296674</v>
      </c>
      <c r="AC408" s="278">
        <v>0</v>
      </c>
      <c r="AD408" s="278">
        <v>0.29157043307635899</v>
      </c>
      <c r="AE408" s="278">
        <v>1.4977250451187301</v>
      </c>
      <c r="AF408" s="278">
        <v>2.6166577327365599</v>
      </c>
      <c r="AG408" s="278">
        <v>1.8765174026196501</v>
      </c>
      <c r="AH408" s="278">
        <v>1.23605927184508</v>
      </c>
      <c r="AI408" s="278">
        <v>0.49841099671172501</v>
      </c>
      <c r="AJ408" s="278">
        <v>6.12047064394703</v>
      </c>
      <c r="AK408" s="278">
        <v>5.2038641912969501</v>
      </c>
      <c r="AL408" s="278">
        <v>2.17642789692903</v>
      </c>
      <c r="AM408" s="278">
        <v>2.5510880038837902</v>
      </c>
      <c r="AN408" s="278">
        <v>0</v>
      </c>
      <c r="AO408" s="278">
        <v>0.28028618410586298</v>
      </c>
      <c r="AP408" s="278">
        <v>1.50686852191779</v>
      </c>
      <c r="AQ408" s="278">
        <v>2.6166577327365599</v>
      </c>
      <c r="AR408" s="278">
        <v>1.8854939677712601</v>
      </c>
      <c r="AS408" s="278">
        <v>1.2332432535450699</v>
      </c>
      <c r="AT408" s="278">
        <v>0.499260615413332</v>
      </c>
      <c r="AU408" s="278">
        <v>0.298667364206606</v>
      </c>
      <c r="AV408" s="278">
        <v>5.7307783776337703E-3</v>
      </c>
      <c r="AW408" s="278">
        <v>24.073661011546701</v>
      </c>
      <c r="AX408" s="278">
        <v>-3.3983552916246301E-2</v>
      </c>
      <c r="AY408" s="273"/>
      <c r="AZ408" s="273"/>
      <c r="BA408" s="273"/>
      <c r="BB408" s="273"/>
      <c r="BC408" s="273"/>
      <c r="BD408" s="273"/>
      <c r="BE408" s="273"/>
      <c r="BF408" s="273"/>
      <c r="BG408" s="273"/>
      <c r="BH408" s="273"/>
      <c r="BI408" s="273"/>
      <c r="BJ408" s="273"/>
      <c r="BK408" s="273"/>
      <c r="BL408" s="273"/>
      <c r="BM408" s="273"/>
      <c r="BN408" s="273"/>
      <c r="BO408" s="273"/>
      <c r="BP408" s="273"/>
      <c r="BQ408" s="273"/>
      <c r="BR408" s="273"/>
      <c r="BS408" s="273"/>
      <c r="BT408" s="273"/>
      <c r="BU408" s="273"/>
      <c r="BV408" s="273"/>
      <c r="BW408" s="273"/>
      <c r="BX408" s="273"/>
      <c r="BY408" s="273"/>
      <c r="BZ408" s="273"/>
    </row>
    <row r="409" spans="1:78">
      <c r="A409" s="290" t="s">
        <v>688</v>
      </c>
      <c r="B409" s="294">
        <v>8942.85</v>
      </c>
      <c r="C409" s="294">
        <v>12894.67</v>
      </c>
      <c r="D409" s="294">
        <v>2195.15</v>
      </c>
      <c r="E409" s="295">
        <v>494.07</v>
      </c>
      <c r="F409" s="294">
        <v>783.69</v>
      </c>
      <c r="G409" s="295">
        <v>46.41</v>
      </c>
      <c r="H409" s="288">
        <v>385.1</v>
      </c>
      <c r="I409" s="275">
        <v>2570.4699999999998</v>
      </c>
      <c r="J409" s="286">
        <v>591.65</v>
      </c>
      <c r="K409" s="286">
        <v>717.05</v>
      </c>
      <c r="L409" s="286">
        <v>364.88</v>
      </c>
      <c r="M409" s="284">
        <v>-2.3361949683130701E-2</v>
      </c>
      <c r="N409" s="284">
        <v>-1.7909613383884901E-2</v>
      </c>
      <c r="O409" s="284">
        <v>1.06258085604976E-2</v>
      </c>
      <c r="P409" s="284">
        <v>5.4129952585417803E-3</v>
      </c>
      <c r="Q409" s="284">
        <v>-2.3025331604667201E-2</v>
      </c>
      <c r="R409" s="284">
        <v>-0.13896103896103901</v>
      </c>
      <c r="S409" s="284">
        <v>2.8907002786531201E-3</v>
      </c>
      <c r="T409" s="284">
        <v>0</v>
      </c>
      <c r="U409" s="284">
        <v>2.4058417904884201E-3</v>
      </c>
      <c r="V409" s="284">
        <v>4.4968060069481303E-3</v>
      </c>
      <c r="W409" s="284">
        <v>1.50962039908875E-3</v>
      </c>
      <c r="X409" s="274" t="s">
        <v>210</v>
      </c>
      <c r="Y409" s="278">
        <v>6.2663739613056002</v>
      </c>
      <c r="Z409" s="278">
        <v>5.31305698524835</v>
      </c>
      <c r="AA409" s="278">
        <v>2.2557020367819201</v>
      </c>
      <c r="AB409" s="278">
        <v>2.4940312807962299</v>
      </c>
      <c r="AC409" s="278">
        <v>0</v>
      </c>
      <c r="AD409" s="278">
        <v>0.28166183383509602</v>
      </c>
      <c r="AE409" s="278">
        <v>1.44682702679395</v>
      </c>
      <c r="AF409" s="278">
        <v>2.5277344062123999</v>
      </c>
      <c r="AG409" s="278">
        <v>1.81274667416946</v>
      </c>
      <c r="AH409" s="278">
        <v>1.19405358617271</v>
      </c>
      <c r="AI409" s="278">
        <v>0.48147322023093297</v>
      </c>
      <c r="AJ409" s="278">
        <v>6.1199792481259001</v>
      </c>
      <c r="AK409" s="278">
        <v>5.2179021887559998</v>
      </c>
      <c r="AL409" s="278">
        <v>2.27967069479429</v>
      </c>
      <c r="AM409" s="278">
        <v>2.5075314602938401</v>
      </c>
      <c r="AN409" s="278">
        <v>0</v>
      </c>
      <c r="AO409" s="278">
        <v>0.2425218127697</v>
      </c>
      <c r="AP409" s="278">
        <v>1.4510093700834701</v>
      </c>
      <c r="AQ409" s="278">
        <v>2.5277344062123999</v>
      </c>
      <c r="AR409" s="278">
        <v>1.8171078558737499</v>
      </c>
      <c r="AS409" s="278">
        <v>1.1994230135116299</v>
      </c>
      <c r="AT409" s="278">
        <v>0.48220006202580901</v>
      </c>
      <c r="AU409" s="278">
        <v>0.671491801784183</v>
      </c>
      <c r="AV409" s="278">
        <v>6.4934617067697901E-3</v>
      </c>
      <c r="AW409" s="278">
        <v>23.845080112446801</v>
      </c>
      <c r="AX409" s="278">
        <v>-9.4950618017857202E-3</v>
      </c>
      <c r="AY409" s="273"/>
      <c r="AZ409" s="273"/>
      <c r="BA409" s="273"/>
      <c r="BB409" s="273"/>
      <c r="BC409" s="273"/>
      <c r="BD409" s="273"/>
      <c r="BE409" s="273"/>
      <c r="BF409" s="273"/>
      <c r="BG409" s="273"/>
      <c r="BH409" s="273"/>
      <c r="BI409" s="273"/>
      <c r="BJ409" s="273"/>
      <c r="BK409" s="273"/>
      <c r="BL409" s="273"/>
      <c r="BM409" s="273"/>
      <c r="BN409" s="273"/>
      <c r="BO409" s="273"/>
      <c r="BP409" s="273"/>
      <c r="BQ409" s="273"/>
      <c r="BR409" s="273"/>
      <c r="BS409" s="273"/>
      <c r="BT409" s="273"/>
      <c r="BU409" s="273"/>
      <c r="BV409" s="273"/>
      <c r="BW409" s="273"/>
      <c r="BX409" s="273"/>
      <c r="BY409" s="273"/>
      <c r="BZ409" s="273"/>
    </row>
    <row r="410" spans="1:78">
      <c r="A410" s="290" t="s">
        <v>689</v>
      </c>
      <c r="B410" s="294">
        <v>8981.68</v>
      </c>
      <c r="C410" s="294">
        <v>12363.49</v>
      </c>
      <c r="D410" s="294">
        <v>2218.0500000000002</v>
      </c>
      <c r="E410" s="295">
        <v>483.03</v>
      </c>
      <c r="F410" s="294">
        <v>798.51</v>
      </c>
      <c r="G410" s="295">
        <v>44.41</v>
      </c>
      <c r="H410" s="288">
        <v>383.6</v>
      </c>
      <c r="I410" s="275">
        <v>2568.15</v>
      </c>
      <c r="J410" s="286">
        <v>600.53</v>
      </c>
      <c r="K410" s="286">
        <v>727.32</v>
      </c>
      <c r="L410" s="286">
        <v>365.43</v>
      </c>
      <c r="M410" s="284">
        <v>4.3420162476168799E-3</v>
      </c>
      <c r="N410" s="284">
        <v>-4.1193764555432701E-2</v>
      </c>
      <c r="O410" s="284">
        <v>1.04320889233083E-2</v>
      </c>
      <c r="P410" s="284">
        <v>-2.23450118404275E-2</v>
      </c>
      <c r="Q410" s="284">
        <v>1.8910538605826099E-2</v>
      </c>
      <c r="R410" s="284">
        <v>-4.3094160741219502E-2</v>
      </c>
      <c r="S410" s="284">
        <v>-3.89509218384831E-3</v>
      </c>
      <c r="T410" s="284">
        <v>-9.0255867603972195E-4</v>
      </c>
      <c r="U410" s="284">
        <v>1.5008873489394101E-2</v>
      </c>
      <c r="V410" s="284">
        <v>1.4322571647723501E-2</v>
      </c>
      <c r="W410" s="284">
        <v>1.50734488050874E-3</v>
      </c>
      <c r="X410" s="274" t="s">
        <v>210</v>
      </c>
      <c r="Y410" s="278">
        <v>6.2068743532698996</v>
      </c>
      <c r="Z410" s="278">
        <v>5.2626091808170097</v>
      </c>
      <c r="AA410" s="278">
        <v>2.2342840065362601</v>
      </c>
      <c r="AB410" s="278">
        <v>2.4703502996494899</v>
      </c>
      <c r="AC410" s="278">
        <v>0</v>
      </c>
      <c r="AD410" s="278">
        <v>0.27898743731562697</v>
      </c>
      <c r="AE410" s="278">
        <v>1.4330893147580499</v>
      </c>
      <c r="AF410" s="278">
        <v>2.5037334118069099</v>
      </c>
      <c r="AG410" s="278">
        <v>1.79553453246724</v>
      </c>
      <c r="AH410" s="278">
        <v>1.18271597357736</v>
      </c>
      <c r="AI410" s="278">
        <v>0.47690160224893602</v>
      </c>
      <c r="AJ410" s="278">
        <v>6.2338247025587101</v>
      </c>
      <c r="AK410" s="278">
        <v>5.0458224972751697</v>
      </c>
      <c r="AL410" s="278">
        <v>2.25759225597238</v>
      </c>
      <c r="AM410" s="278">
        <v>2.41515029295382</v>
      </c>
      <c r="AN410" s="278">
        <v>0</v>
      </c>
      <c r="AO410" s="278">
        <v>0.26696470784716703</v>
      </c>
      <c r="AP410" s="278">
        <v>1.4275072997693801</v>
      </c>
      <c r="AQ410" s="278">
        <v>2.5014736454936002</v>
      </c>
      <c r="AR410" s="278">
        <v>1.82248348311088</v>
      </c>
      <c r="AS410" s="278">
        <v>1.1996555078478299</v>
      </c>
      <c r="AT410" s="278">
        <v>0.47762045743759202</v>
      </c>
      <c r="AU410" s="278">
        <v>0.33613544350187402</v>
      </c>
      <c r="AV410" s="278">
        <v>5.6093546312440401E-3</v>
      </c>
      <c r="AW410" s="278">
        <v>23.648094850266499</v>
      </c>
      <c r="AX410" s="278">
        <v>-8.2610442595005794E-3</v>
      </c>
      <c r="AY410" s="273"/>
      <c r="AZ410" s="273"/>
      <c r="BA410" s="273"/>
      <c r="BB410" s="273"/>
      <c r="BC410" s="273"/>
      <c r="BD410" s="273"/>
      <c r="BE410" s="273"/>
      <c r="BF410" s="273"/>
      <c r="BG410" s="273"/>
      <c r="BH410" s="273"/>
      <c r="BI410" s="273"/>
      <c r="BJ410" s="273"/>
      <c r="BK410" s="273"/>
      <c r="BL410" s="273"/>
      <c r="BM410" s="273"/>
      <c r="BN410" s="273"/>
      <c r="BO410" s="273"/>
      <c r="BP410" s="273"/>
      <c r="BQ410" s="273"/>
      <c r="BR410" s="273"/>
      <c r="BS410" s="273"/>
      <c r="BT410" s="273"/>
      <c r="BU410" s="273"/>
      <c r="BV410" s="273"/>
      <c r="BW410" s="273"/>
      <c r="BX410" s="273"/>
      <c r="BY410" s="273"/>
      <c r="BZ410" s="273"/>
    </row>
    <row r="411" spans="1:78">
      <c r="A411" s="290" t="s">
        <v>690</v>
      </c>
      <c r="B411" s="294">
        <v>9296.84</v>
      </c>
      <c r="C411" s="294">
        <v>12869.87</v>
      </c>
      <c r="D411" s="294">
        <v>2329.2199999999998</v>
      </c>
      <c r="E411" s="295">
        <v>517.74</v>
      </c>
      <c r="F411" s="294">
        <v>842.98</v>
      </c>
      <c r="G411" s="295">
        <v>46.73</v>
      </c>
      <c r="H411" s="288">
        <v>385.36</v>
      </c>
      <c r="I411" s="275">
        <v>2568.15</v>
      </c>
      <c r="J411" s="286">
        <v>604.37</v>
      </c>
      <c r="K411" s="286">
        <v>734.34</v>
      </c>
      <c r="L411" s="286">
        <v>366.08</v>
      </c>
      <c r="M411" s="284">
        <v>3.5089203801515999E-2</v>
      </c>
      <c r="N411" s="284">
        <v>4.0957690749133101E-2</v>
      </c>
      <c r="O411" s="284">
        <v>5.01206014291831E-2</v>
      </c>
      <c r="P411" s="284">
        <v>7.1858890752127397E-2</v>
      </c>
      <c r="Q411" s="284">
        <v>5.5691224906388101E-2</v>
      </c>
      <c r="R411" s="284">
        <v>5.2240486376942098E-2</v>
      </c>
      <c r="S411" s="284">
        <v>4.5881126173097399E-3</v>
      </c>
      <c r="T411" s="284">
        <v>0</v>
      </c>
      <c r="U411" s="284">
        <v>6.3943516560371902E-3</v>
      </c>
      <c r="V411" s="284">
        <v>9.6518726282790492E-3</v>
      </c>
      <c r="W411" s="284">
        <v>1.77872643187471E-3</v>
      </c>
      <c r="X411" s="274" t="s">
        <v>210</v>
      </c>
      <c r="Y411" s="278">
        <v>6.1555990895243804</v>
      </c>
      <c r="Z411" s="278">
        <v>5.2191345334538202</v>
      </c>
      <c r="AA411" s="278">
        <v>2.21582648746997</v>
      </c>
      <c r="AB411" s="278">
        <v>2.4499426264876099</v>
      </c>
      <c r="AC411" s="278">
        <v>0</v>
      </c>
      <c r="AD411" s="278">
        <v>0.27668270974811798</v>
      </c>
      <c r="AE411" s="278">
        <v>1.4212505005010201</v>
      </c>
      <c r="AF411" s="278">
        <v>2.4830499592779902</v>
      </c>
      <c r="AG411" s="278">
        <v>1.78070154222507</v>
      </c>
      <c r="AH411" s="278">
        <v>1.17294550457322</v>
      </c>
      <c r="AI411" s="278">
        <v>0.47296189700533098</v>
      </c>
      <c r="AJ411" s="278">
        <v>6.3715941604971302</v>
      </c>
      <c r="AK411" s="278">
        <v>5.4328982316531498</v>
      </c>
      <c r="AL411" s="278">
        <v>2.3268850436846802</v>
      </c>
      <c r="AM411" s="278">
        <v>2.6259927860333701</v>
      </c>
      <c r="AN411" s="278">
        <v>0</v>
      </c>
      <c r="AO411" s="278">
        <v>0.29113674907745002</v>
      </c>
      <c r="AP411" s="278">
        <v>1.42777135785473</v>
      </c>
      <c r="AQ411" s="278">
        <v>2.4830499592779902</v>
      </c>
      <c r="AR411" s="278">
        <v>1.7920879740805</v>
      </c>
      <c r="AS411" s="278">
        <v>1.1842666251832701</v>
      </c>
      <c r="AT411" s="278">
        <v>0.47380316683280399</v>
      </c>
      <c r="AU411" s="278">
        <v>0.43564474322679397</v>
      </c>
      <c r="AV411" s="278">
        <v>5.8187308281202896E-3</v>
      </c>
      <c r="AW411" s="278">
        <v>24.409486054175101</v>
      </c>
      <c r="AX411" s="278">
        <v>3.21967248833133E-2</v>
      </c>
      <c r="AY411" s="273"/>
      <c r="AZ411" s="273"/>
      <c r="BA411" s="273"/>
      <c r="BB411" s="273"/>
      <c r="BC411" s="273"/>
      <c r="BD411" s="273"/>
      <c r="BE411" s="273"/>
      <c r="BF411" s="273"/>
      <c r="BG411" s="273"/>
      <c r="BH411" s="273"/>
      <c r="BI411" s="273"/>
      <c r="BJ411" s="273"/>
      <c r="BK411" s="273"/>
      <c r="BL411" s="273"/>
      <c r="BM411" s="273"/>
      <c r="BN411" s="273"/>
      <c r="BO411" s="273"/>
      <c r="BP411" s="273"/>
      <c r="BQ411" s="273"/>
      <c r="BR411" s="273"/>
      <c r="BS411" s="273"/>
      <c r="BT411" s="273"/>
      <c r="BU411" s="273"/>
      <c r="BV411" s="273"/>
      <c r="BW411" s="273"/>
      <c r="BX411" s="273"/>
      <c r="BY411" s="273"/>
      <c r="BZ411" s="273"/>
    </row>
    <row r="412" spans="1:78">
      <c r="A412" s="290" t="s">
        <v>691</v>
      </c>
      <c r="B412" s="294">
        <v>9849.14</v>
      </c>
      <c r="C412" s="294">
        <v>13593.31</v>
      </c>
      <c r="D412" s="294">
        <v>2392.75</v>
      </c>
      <c r="E412" s="295">
        <v>530.58000000000004</v>
      </c>
      <c r="F412" s="294">
        <v>865.16</v>
      </c>
      <c r="G412" s="295">
        <v>49.72</v>
      </c>
      <c r="H412" s="288">
        <v>385.79</v>
      </c>
      <c r="I412" s="275">
        <v>2568.15</v>
      </c>
      <c r="J412" s="286">
        <v>610.04999999999995</v>
      </c>
      <c r="K412" s="286">
        <v>734.84</v>
      </c>
      <c r="L412" s="286">
        <v>366.71</v>
      </c>
      <c r="M412" s="284">
        <v>5.9407282474475097E-2</v>
      </c>
      <c r="N412" s="284">
        <v>5.6211912008434999E-2</v>
      </c>
      <c r="O412" s="284">
        <v>2.7275225182679299E-2</v>
      </c>
      <c r="P412" s="284">
        <v>2.4800092710627102E-2</v>
      </c>
      <c r="Q412" s="284">
        <v>2.63114190134996E-2</v>
      </c>
      <c r="R412" s="284">
        <v>6.3984592338968596E-2</v>
      </c>
      <c r="S412" s="284">
        <v>1.11583973427454E-3</v>
      </c>
      <c r="T412" s="284">
        <v>0</v>
      </c>
      <c r="U412" s="284">
        <v>9.3982163244368307E-3</v>
      </c>
      <c r="V412" s="284">
        <v>6.8088351444828298E-4</v>
      </c>
      <c r="W412" s="284">
        <v>1.7209353146852E-3</v>
      </c>
      <c r="X412" s="274" t="s">
        <v>210</v>
      </c>
      <c r="Y412" s="278">
        <v>6.3537892199017696</v>
      </c>
      <c r="Z412" s="278">
        <v>5.3871735721564402</v>
      </c>
      <c r="AA412" s="278">
        <v>2.2871688432761998</v>
      </c>
      <c r="AB412" s="278">
        <v>2.52882275521254</v>
      </c>
      <c r="AC412" s="278">
        <v>0</v>
      </c>
      <c r="AD412" s="278">
        <v>0.28559098683384798</v>
      </c>
      <c r="AE412" s="278">
        <v>1.46701011185592</v>
      </c>
      <c r="AF412" s="278">
        <v>2.5629960356883799</v>
      </c>
      <c r="AG412" s="278">
        <v>1.8380342998793799</v>
      </c>
      <c r="AH412" s="278">
        <v>1.2107105082870799</v>
      </c>
      <c r="AI412" s="278">
        <v>0.488189721083501</v>
      </c>
      <c r="AJ412" s="278">
        <v>6.73125057087175</v>
      </c>
      <c r="AK412" s="278">
        <v>5.6899968989686602</v>
      </c>
      <c r="AL412" s="278">
        <v>2.3495518885073698</v>
      </c>
      <c r="AM412" s="278">
        <v>2.59153779399055</v>
      </c>
      <c r="AN412" s="278">
        <v>0</v>
      </c>
      <c r="AO412" s="278">
        <v>0.30386440970209599</v>
      </c>
      <c r="AP412" s="278">
        <v>1.46864706002931</v>
      </c>
      <c r="AQ412" s="278">
        <v>2.5629960356883799</v>
      </c>
      <c r="AR412" s="278">
        <v>1.8553085438413801</v>
      </c>
      <c r="AS412" s="278">
        <v>1.21153486111294</v>
      </c>
      <c r="AT412" s="278">
        <v>0.48902986401477999</v>
      </c>
      <c r="AU412" s="278">
        <v>0.41192318712995601</v>
      </c>
      <c r="AV412" s="278">
        <v>5.9117051786599E-3</v>
      </c>
      <c r="AW412" s="278">
        <v>25.253717926727202</v>
      </c>
      <c r="AX412" s="278">
        <v>3.4586220729041897E-2</v>
      </c>
      <c r="AY412" s="273"/>
      <c r="AZ412" s="273"/>
      <c r="BA412" s="273"/>
      <c r="BB412" s="273"/>
      <c r="BC412" s="273"/>
      <c r="BD412" s="273"/>
      <c r="BE412" s="273"/>
      <c r="BF412" s="273"/>
      <c r="BG412" s="273"/>
      <c r="BH412" s="273"/>
      <c r="BI412" s="273"/>
      <c r="BJ412" s="273"/>
      <c r="BK412" s="273"/>
      <c r="BL412" s="273"/>
      <c r="BM412" s="273"/>
      <c r="BN412" s="273"/>
      <c r="BO412" s="273"/>
      <c r="BP412" s="273"/>
      <c r="BQ412" s="273"/>
      <c r="BR412" s="273"/>
      <c r="BS412" s="273"/>
      <c r="BT412" s="273"/>
      <c r="BU412" s="273"/>
      <c r="BV412" s="273"/>
      <c r="BW412" s="273"/>
      <c r="BX412" s="273"/>
      <c r="BY412" s="273"/>
      <c r="BZ412" s="273"/>
    </row>
    <row r="413" spans="1:78">
      <c r="A413" s="290" t="s">
        <v>692</v>
      </c>
      <c r="B413" s="294">
        <v>9919.01</v>
      </c>
      <c r="C413" s="294">
        <v>13802.43</v>
      </c>
      <c r="D413" s="294">
        <v>2417.0300000000002</v>
      </c>
      <c r="E413" s="295">
        <v>547.6</v>
      </c>
      <c r="F413" s="294">
        <v>912.08</v>
      </c>
      <c r="G413" s="295">
        <v>50.6</v>
      </c>
      <c r="H413" s="288">
        <v>385.52</v>
      </c>
      <c r="I413" s="275">
        <v>2618.75</v>
      </c>
      <c r="J413" s="286">
        <v>621.15</v>
      </c>
      <c r="K413" s="286">
        <v>747.63</v>
      </c>
      <c r="L413" s="286">
        <v>367.33</v>
      </c>
      <c r="M413" s="284">
        <v>7.0940203916281001E-3</v>
      </c>
      <c r="N413" s="284">
        <v>1.5384038177603599E-2</v>
      </c>
      <c r="O413" s="284">
        <v>1.01473200292552E-2</v>
      </c>
      <c r="P413" s="284">
        <v>3.20781032078103E-2</v>
      </c>
      <c r="Q413" s="284">
        <v>5.4232743076425297E-2</v>
      </c>
      <c r="R413" s="284">
        <v>1.7699115044247801E-2</v>
      </c>
      <c r="S413" s="284">
        <v>-6.9986261956000995E-4</v>
      </c>
      <c r="T413" s="284">
        <v>1.9702898973969599E-2</v>
      </c>
      <c r="U413" s="284">
        <v>1.8195229899188502E-2</v>
      </c>
      <c r="V413" s="284">
        <v>1.7405149420281801E-2</v>
      </c>
      <c r="W413" s="284">
        <v>1.6907092798124101E-3</v>
      </c>
      <c r="X413" s="274" t="s">
        <v>210</v>
      </c>
      <c r="Y413" s="278">
        <v>6.5735427763271002</v>
      </c>
      <c r="Z413" s="278">
        <v>5.5734955464286999</v>
      </c>
      <c r="AA413" s="278">
        <v>2.3662733697343401</v>
      </c>
      <c r="AB413" s="278">
        <v>2.6162851772089399</v>
      </c>
      <c r="AC413" s="278">
        <v>0</v>
      </c>
      <c r="AD413" s="278">
        <v>0.295468499742709</v>
      </c>
      <c r="AE413" s="278">
        <v>1.5177484473963101</v>
      </c>
      <c r="AF413" s="278">
        <v>2.6516403823063599</v>
      </c>
      <c r="AG413" s="278">
        <v>1.90160495988256</v>
      </c>
      <c r="AH413" s="278">
        <v>1.2525844091656699</v>
      </c>
      <c r="AI413" s="278">
        <v>0.50507435853454496</v>
      </c>
      <c r="AJ413" s="278">
        <v>6.6201756228275999</v>
      </c>
      <c r="AK413" s="278">
        <v>5.6592384146976604</v>
      </c>
      <c r="AL413" s="278">
        <v>2.39028470289374</v>
      </c>
      <c r="AM413" s="278">
        <v>2.7002106431445099</v>
      </c>
      <c r="AN413" s="278">
        <v>0</v>
      </c>
      <c r="AO413" s="278">
        <v>0.300698030711606</v>
      </c>
      <c r="AP413" s="278">
        <v>1.51668623199208</v>
      </c>
      <c r="AQ413" s="278">
        <v>2.7038853848742401</v>
      </c>
      <c r="AR413" s="278">
        <v>1.9362050993050599</v>
      </c>
      <c r="AS413" s="278">
        <v>1.2743858279687099</v>
      </c>
      <c r="AT413" s="278">
        <v>0.50592829243951398</v>
      </c>
      <c r="AU413" s="278">
        <v>0.56521011408799904</v>
      </c>
      <c r="AV413" s="278">
        <v>6.46376887056544E-3</v>
      </c>
      <c r="AW413" s="278">
        <v>25.6076982508547</v>
      </c>
      <c r="AX413" s="278">
        <v>1.40169588159083E-2</v>
      </c>
      <c r="AY413" s="273"/>
      <c r="AZ413" s="273"/>
      <c r="BA413" s="273"/>
      <c r="BB413" s="273"/>
      <c r="BC413" s="273"/>
      <c r="BD413" s="273"/>
      <c r="BE413" s="273"/>
      <c r="BF413" s="273"/>
      <c r="BG413" s="273"/>
      <c r="BH413" s="273"/>
      <c r="BI413" s="273"/>
      <c r="BJ413" s="273"/>
      <c r="BK413" s="273"/>
      <c r="BL413" s="273"/>
      <c r="BM413" s="273"/>
      <c r="BN413" s="273"/>
      <c r="BO413" s="273"/>
      <c r="BP413" s="273"/>
      <c r="BQ413" s="273"/>
      <c r="BR413" s="273"/>
      <c r="BS413" s="273"/>
      <c r="BT413" s="273"/>
      <c r="BU413" s="273"/>
      <c r="BV413" s="273"/>
      <c r="BW413" s="273"/>
      <c r="BX413" s="273"/>
      <c r="BY413" s="273"/>
      <c r="BZ413" s="273"/>
    </row>
    <row r="414" spans="1:78">
      <c r="A414" s="290" t="s">
        <v>693</v>
      </c>
      <c r="B414" s="294">
        <v>10131.08</v>
      </c>
      <c r="C414" s="294">
        <v>14431.85</v>
      </c>
      <c r="D414" s="294">
        <v>2491.17</v>
      </c>
      <c r="E414" s="295">
        <v>550.66</v>
      </c>
      <c r="F414" s="294">
        <v>893.96</v>
      </c>
      <c r="G414" s="295">
        <v>52.52</v>
      </c>
      <c r="H414" s="288">
        <v>376.65</v>
      </c>
      <c r="I414" s="275">
        <v>2618.75</v>
      </c>
      <c r="J414" s="286">
        <v>622.89</v>
      </c>
      <c r="K414" s="286">
        <v>747.62</v>
      </c>
      <c r="L414" s="286">
        <v>367.92</v>
      </c>
      <c r="M414" s="284">
        <v>2.13801578988226E-2</v>
      </c>
      <c r="N414" s="284">
        <v>4.5602114989896601E-2</v>
      </c>
      <c r="O414" s="284">
        <v>3.0674009011058899E-2</v>
      </c>
      <c r="P414" s="284">
        <v>5.5880204528853099E-3</v>
      </c>
      <c r="Q414" s="284">
        <v>-1.9866678361547201E-2</v>
      </c>
      <c r="R414" s="284">
        <v>3.7944664031620598E-2</v>
      </c>
      <c r="S414" s="284">
        <v>-2.3007885453413601E-2</v>
      </c>
      <c r="T414" s="284">
        <v>0</v>
      </c>
      <c r="U414" s="284">
        <v>2.80125573532963E-3</v>
      </c>
      <c r="V414" s="284">
        <v>-1.3375600230069999E-5</v>
      </c>
      <c r="W414" s="284">
        <v>1.60618517409428E-3</v>
      </c>
      <c r="X414" s="274" t="s">
        <v>210</v>
      </c>
      <c r="Y414" s="278">
        <v>6.6656838546974901</v>
      </c>
      <c r="Z414" s="278">
        <v>5.6516190039636403</v>
      </c>
      <c r="AA414" s="278">
        <v>2.39944132610509</v>
      </c>
      <c r="AB414" s="278">
        <v>2.65295753878855</v>
      </c>
      <c r="AC414" s="278">
        <v>0</v>
      </c>
      <c r="AD414" s="278">
        <v>0.29961006953500002</v>
      </c>
      <c r="AE414" s="278">
        <v>1.5390226648763701</v>
      </c>
      <c r="AF414" s="278">
        <v>2.6888083163397498</v>
      </c>
      <c r="AG414" s="278">
        <v>1.92825967828936</v>
      </c>
      <c r="AH414" s="278">
        <v>1.2701418332423899</v>
      </c>
      <c r="AI414" s="278">
        <v>0.51215396501709498</v>
      </c>
      <c r="AJ414" s="278">
        <v>6.8081972280145502</v>
      </c>
      <c r="AK414" s="278">
        <v>5.9093447836614699</v>
      </c>
      <c r="AL414" s="278">
        <v>2.4730418109635401</v>
      </c>
      <c r="AM414" s="278">
        <v>2.6677823197759398</v>
      </c>
      <c r="AN414" s="278">
        <v>0</v>
      </c>
      <c r="AO414" s="278">
        <v>0.31097867296399601</v>
      </c>
      <c r="AP414" s="278">
        <v>1.5036130076926899</v>
      </c>
      <c r="AQ414" s="278">
        <v>2.6888083163397498</v>
      </c>
      <c r="AR414" s="278">
        <v>1.9336612267723701</v>
      </c>
      <c r="AS414" s="278">
        <v>1.270124844333</v>
      </c>
      <c r="AT414" s="278">
        <v>0.51297657912255901</v>
      </c>
      <c r="AU414" s="278">
        <v>0.16645392108620799</v>
      </c>
      <c r="AV414" s="278">
        <v>5.5376744528864699E-3</v>
      </c>
      <c r="AW414" s="278">
        <v>26.078528789639901</v>
      </c>
      <c r="AX414" s="278">
        <v>1.8386288926589601E-2</v>
      </c>
      <c r="AY414" s="273"/>
      <c r="AZ414" s="273"/>
      <c r="BA414" s="273"/>
      <c r="BB414" s="273"/>
      <c r="BC414" s="273"/>
      <c r="BD414" s="273"/>
      <c r="BE414" s="273"/>
      <c r="BF414" s="273"/>
      <c r="BG414" s="273"/>
      <c r="BH414" s="273"/>
      <c r="BI414" s="273"/>
      <c r="BJ414" s="273"/>
      <c r="BK414" s="273"/>
      <c r="BL414" s="273"/>
      <c r="BM414" s="273"/>
      <c r="BN414" s="273"/>
      <c r="BO414" s="273"/>
      <c r="BP414" s="273"/>
      <c r="BQ414" s="273"/>
      <c r="BR414" s="273"/>
      <c r="BS414" s="273"/>
      <c r="BT414" s="273"/>
      <c r="BU414" s="273"/>
      <c r="BV414" s="273"/>
      <c r="BW414" s="273"/>
      <c r="BX414" s="273"/>
      <c r="BY414" s="273"/>
      <c r="BZ414" s="273"/>
    </row>
    <row r="415" spans="1:78">
      <c r="A415" s="290" t="s">
        <v>694</v>
      </c>
      <c r="B415" s="294">
        <v>10366.75</v>
      </c>
      <c r="C415" s="294">
        <v>13828.22</v>
      </c>
      <c r="D415" s="294">
        <v>2347.89</v>
      </c>
      <c r="E415" s="295">
        <v>558.30999999999995</v>
      </c>
      <c r="F415" s="294">
        <v>921.96</v>
      </c>
      <c r="G415" s="295">
        <v>48.97</v>
      </c>
      <c r="H415" s="288">
        <v>375.33</v>
      </c>
      <c r="I415" s="275">
        <v>2618.75</v>
      </c>
      <c r="J415" s="286">
        <v>633.48</v>
      </c>
      <c r="K415" s="286">
        <v>757.92</v>
      </c>
      <c r="L415" s="286">
        <v>368.47</v>
      </c>
      <c r="M415" s="284">
        <v>2.3262080646880599E-2</v>
      </c>
      <c r="N415" s="284">
        <v>-4.1826238493332599E-2</v>
      </c>
      <c r="O415" s="284">
        <v>-5.75151434867954E-2</v>
      </c>
      <c r="P415" s="284">
        <v>1.3892420005084701E-2</v>
      </c>
      <c r="Q415" s="284">
        <v>3.1321311915522003E-2</v>
      </c>
      <c r="R415" s="284">
        <v>-6.7593297791317605E-2</v>
      </c>
      <c r="S415" s="284">
        <v>-3.5045798486658098E-3</v>
      </c>
      <c r="T415" s="284">
        <v>0</v>
      </c>
      <c r="U415" s="284">
        <v>1.7001396715310899E-2</v>
      </c>
      <c r="V415" s="284">
        <v>1.3777052513308701E-2</v>
      </c>
      <c r="W415" s="284">
        <v>1.49489019352034E-3</v>
      </c>
      <c r="X415" s="274" t="s">
        <v>210</v>
      </c>
      <c r="Y415" s="278">
        <v>6.7882410439432599</v>
      </c>
      <c r="Z415" s="278">
        <v>5.7555313038735196</v>
      </c>
      <c r="AA415" s="278">
        <v>2.4435581475892501</v>
      </c>
      <c r="AB415" s="278">
        <v>2.7017355826066898</v>
      </c>
      <c r="AC415" s="278">
        <v>0</v>
      </c>
      <c r="AD415" s="278">
        <v>0.30511878683878602</v>
      </c>
      <c r="AE415" s="278">
        <v>1.5673195802573601</v>
      </c>
      <c r="AF415" s="278">
        <v>2.73824552291219</v>
      </c>
      <c r="AG415" s="278">
        <v>1.96371321785988</v>
      </c>
      <c r="AH415" s="278">
        <v>1.2934950279661399</v>
      </c>
      <c r="AI415" s="278">
        <v>0.52157057579279698</v>
      </c>
      <c r="AJ415" s="278">
        <v>6.9461496545579298</v>
      </c>
      <c r="AK415" s="278">
        <v>5.5147990789018602</v>
      </c>
      <c r="AL415" s="278">
        <v>2.3030165501123299</v>
      </c>
      <c r="AM415" s="278">
        <v>2.7392692280629398</v>
      </c>
      <c r="AN415" s="278">
        <v>0</v>
      </c>
      <c r="AO415" s="278">
        <v>0.28449480181826697</v>
      </c>
      <c r="AP415" s="278">
        <v>1.56182678363997</v>
      </c>
      <c r="AQ415" s="278">
        <v>2.73824552291219</v>
      </c>
      <c r="AR415" s="278">
        <v>1.99709908531182</v>
      </c>
      <c r="AS415" s="278">
        <v>1.3113155768921301</v>
      </c>
      <c r="AT415" s="278">
        <v>0.52235026653177896</v>
      </c>
      <c r="AU415" s="278">
        <v>0.41822642671749399</v>
      </c>
      <c r="AV415" s="278">
        <v>6.2612718247217099E-3</v>
      </c>
      <c r="AW415" s="278">
        <v>25.9185665487412</v>
      </c>
      <c r="AX415" s="278">
        <v>-6.1338675271513897E-3</v>
      </c>
      <c r="AY415" s="273"/>
      <c r="AZ415" s="273"/>
      <c r="BA415" s="273"/>
      <c r="BB415" s="273"/>
      <c r="BC415" s="273"/>
      <c r="BD415" s="273"/>
      <c r="BE415" s="273"/>
      <c r="BF415" s="273"/>
      <c r="BG415" s="273"/>
      <c r="BH415" s="273"/>
      <c r="BI415" s="273"/>
      <c r="BJ415" s="273"/>
      <c r="BK415" s="273"/>
      <c r="BL415" s="273"/>
      <c r="BM415" s="273"/>
      <c r="BN415" s="273"/>
      <c r="BO415" s="273"/>
      <c r="BP415" s="273"/>
      <c r="BQ415" s="273"/>
      <c r="BR415" s="273"/>
      <c r="BS415" s="273"/>
      <c r="BT415" s="273"/>
      <c r="BU415" s="273"/>
      <c r="BV415" s="273"/>
      <c r="BW415" s="273"/>
      <c r="BX415" s="273"/>
      <c r="BY415" s="273"/>
      <c r="BZ415" s="273"/>
    </row>
    <row r="416" spans="1:78">
      <c r="A416" s="290" t="s">
        <v>695</v>
      </c>
      <c r="B416" s="294">
        <v>10779.86</v>
      </c>
      <c r="C416" s="294">
        <v>14558.25</v>
      </c>
      <c r="D416" s="294">
        <v>2464.67</v>
      </c>
      <c r="E416" s="295">
        <v>563.05999999999995</v>
      </c>
      <c r="F416" s="294">
        <v>954.14</v>
      </c>
      <c r="G416" s="295">
        <v>50.49</v>
      </c>
      <c r="H416" s="288">
        <v>384.94</v>
      </c>
      <c r="I416" s="275">
        <v>2729.52</v>
      </c>
      <c r="J416" s="286">
        <v>640.07000000000005</v>
      </c>
      <c r="K416" s="286">
        <v>767.7</v>
      </c>
      <c r="L416" s="286">
        <v>368.95</v>
      </c>
      <c r="M416" s="284">
        <v>3.9849518894542697E-2</v>
      </c>
      <c r="N416" s="284">
        <v>5.27927672542092E-2</v>
      </c>
      <c r="O416" s="284">
        <v>4.9738275643237198E-2</v>
      </c>
      <c r="P416" s="284">
        <v>8.5078182371800502E-3</v>
      </c>
      <c r="Q416" s="284">
        <v>3.49039003861338E-2</v>
      </c>
      <c r="R416" s="284">
        <v>3.1039411884827599E-2</v>
      </c>
      <c r="S416" s="284">
        <v>2.5604135027842201E-2</v>
      </c>
      <c r="T416" s="284">
        <v>4.22988066825776E-2</v>
      </c>
      <c r="U416" s="284">
        <v>1.04028540758982E-2</v>
      </c>
      <c r="V416" s="284">
        <v>1.29037365421154E-2</v>
      </c>
      <c r="W416" s="284">
        <v>1.3026840719732001E-3</v>
      </c>
      <c r="X416" s="274" t="s">
        <v>210</v>
      </c>
      <c r="Y416" s="278">
        <v>6.7466028726373404</v>
      </c>
      <c r="Z416" s="278">
        <v>5.7202276373071896</v>
      </c>
      <c r="AA416" s="278">
        <v>2.4285696856170498</v>
      </c>
      <c r="AB416" s="278">
        <v>2.6851634944495899</v>
      </c>
      <c r="AC416" s="278">
        <v>0</v>
      </c>
      <c r="AD416" s="278">
        <v>0.30324722862027198</v>
      </c>
      <c r="AE416" s="278">
        <v>1.5577058495793501</v>
      </c>
      <c r="AF416" s="278">
        <v>2.7214494876178299</v>
      </c>
      <c r="AG416" s="278">
        <v>1.95166806112021</v>
      </c>
      <c r="AH416" s="278">
        <v>1.2855609008175599</v>
      </c>
      <c r="AI416" s="278">
        <v>0.51837133097482402</v>
      </c>
      <c r="AJ416" s="278">
        <v>7.0154517512844796</v>
      </c>
      <c r="AK416" s="278">
        <v>6.0222142836046402</v>
      </c>
      <c r="AL416" s="278">
        <v>2.5493625540590799</v>
      </c>
      <c r="AM416" s="278">
        <v>2.7080083773974799</v>
      </c>
      <c r="AN416" s="278">
        <v>0</v>
      </c>
      <c r="AO416" s="278">
        <v>0.312659844252349</v>
      </c>
      <c r="AP416" s="278">
        <v>1.59758956048564</v>
      </c>
      <c r="AQ416" s="278">
        <v>2.8365635533909699</v>
      </c>
      <c r="AR416" s="278">
        <v>1.97197097916464</v>
      </c>
      <c r="AS416" s="278">
        <v>1.30214943999056</v>
      </c>
      <c r="AT416" s="278">
        <v>0.51904660505105304</v>
      </c>
      <c r="AU416" s="278">
        <v>0.69946824142409902</v>
      </c>
      <c r="AV416" s="278">
        <v>6.9323839133084899E-3</v>
      </c>
      <c r="AW416" s="278">
        <v>26.835016948680899</v>
      </c>
      <c r="AX416" s="278">
        <v>3.5358838160136602E-2</v>
      </c>
      <c r="AY416" s="273"/>
      <c r="AZ416" s="273"/>
      <c r="BA416" s="273"/>
      <c r="BB416" s="273"/>
      <c r="BC416" s="273"/>
      <c r="BD416" s="273"/>
      <c r="BE416" s="273"/>
      <c r="BF416" s="273"/>
      <c r="BG416" s="273"/>
      <c r="BH416" s="273"/>
      <c r="BI416" s="273"/>
      <c r="BJ416" s="273"/>
      <c r="BK416" s="273"/>
      <c r="BL416" s="273"/>
      <c r="BM416" s="273"/>
      <c r="BN416" s="273"/>
      <c r="BO416" s="273"/>
      <c r="BP416" s="273"/>
      <c r="BQ416" s="273"/>
      <c r="BR416" s="273"/>
      <c r="BS416" s="273"/>
      <c r="BT416" s="273"/>
      <c r="BU416" s="273"/>
      <c r="BV416" s="273"/>
      <c r="BW416" s="273"/>
      <c r="BX416" s="273"/>
      <c r="BY416" s="273"/>
      <c r="BZ416" s="273"/>
    </row>
    <row r="417" spans="1:78">
      <c r="A417" s="290" t="s">
        <v>696</v>
      </c>
      <c r="B417" s="294">
        <v>11044.07</v>
      </c>
      <c r="C417" s="294">
        <v>14899.82</v>
      </c>
      <c r="D417" s="294">
        <v>2480.7600000000002</v>
      </c>
      <c r="E417" s="295">
        <v>577.20000000000005</v>
      </c>
      <c r="F417" s="294">
        <v>984.4</v>
      </c>
      <c r="G417" s="295">
        <v>51.3</v>
      </c>
      <c r="H417" s="288">
        <v>389.33</v>
      </c>
      <c r="I417" s="275">
        <v>2729.52</v>
      </c>
      <c r="J417" s="286">
        <v>646.15</v>
      </c>
      <c r="K417" s="286">
        <v>772.99</v>
      </c>
      <c r="L417" s="286">
        <v>369.39</v>
      </c>
      <c r="M417" s="284">
        <v>2.4509594744273101E-2</v>
      </c>
      <c r="N417" s="284">
        <v>2.34622980097197E-2</v>
      </c>
      <c r="O417" s="284">
        <v>6.5282573326246301E-3</v>
      </c>
      <c r="P417" s="284">
        <v>2.51127766135049E-2</v>
      </c>
      <c r="Q417" s="284">
        <v>3.1714423459869599E-2</v>
      </c>
      <c r="R417" s="284">
        <v>1.6042780748662899E-2</v>
      </c>
      <c r="S417" s="284">
        <v>1.1404374707746599E-2</v>
      </c>
      <c r="T417" s="284">
        <v>0</v>
      </c>
      <c r="U417" s="284">
        <v>9.4989610511349003E-3</v>
      </c>
      <c r="V417" s="284">
        <v>6.8907125179105098E-3</v>
      </c>
      <c r="W417" s="284">
        <v>1.19257351944713E-3</v>
      </c>
      <c r="X417" s="274" t="s">
        <v>210</v>
      </c>
      <c r="Y417" s="278">
        <v>6.9851549117416303</v>
      </c>
      <c r="Z417" s="278">
        <v>5.9224882405738697</v>
      </c>
      <c r="AA417" s="278">
        <v>2.5144410880914001</v>
      </c>
      <c r="AB417" s="278">
        <v>2.78010775588334</v>
      </c>
      <c r="AC417" s="278">
        <v>0</v>
      </c>
      <c r="AD417" s="278">
        <v>0.313969698299566</v>
      </c>
      <c r="AE417" s="278">
        <v>1.6127845186157199</v>
      </c>
      <c r="AF417" s="278">
        <v>2.8176767796114901</v>
      </c>
      <c r="AG417" s="278">
        <v>2.0206767762356699</v>
      </c>
      <c r="AH417" s="278">
        <v>1.3310168406545699</v>
      </c>
      <c r="AI417" s="278">
        <v>0.53670033897361802</v>
      </c>
      <c r="AJ417" s="278">
        <v>7.1563582278543896</v>
      </c>
      <c r="AK417" s="278">
        <v>6.0614434246332696</v>
      </c>
      <c r="AL417" s="278">
        <v>2.5308560065621801</v>
      </c>
      <c r="AM417" s="278">
        <v>2.8499239809183101</v>
      </c>
      <c r="AN417" s="278">
        <v>0</v>
      </c>
      <c r="AO417" s="278">
        <v>0.31900664533111001</v>
      </c>
      <c r="AP417" s="278">
        <v>1.63117731758887</v>
      </c>
      <c r="AQ417" s="278">
        <v>2.8176767796114901</v>
      </c>
      <c r="AR417" s="278">
        <v>2.0398711062300698</v>
      </c>
      <c r="AS417" s="278">
        <v>1.34018849506002</v>
      </c>
      <c r="AT417" s="278">
        <v>0.53734039358575603</v>
      </c>
      <c r="AU417" s="278">
        <v>0.36766224464154801</v>
      </c>
      <c r="AV417" s="278">
        <v>6.28615900134005E-3</v>
      </c>
      <c r="AW417" s="278">
        <v>27.2838423773755</v>
      </c>
      <c r="AX417" s="278">
        <v>1.6725364085028199E-2</v>
      </c>
      <c r="AY417" s="273"/>
      <c r="AZ417" s="273"/>
      <c r="BA417" s="273"/>
      <c r="BB417" s="273"/>
      <c r="BC417" s="273"/>
      <c r="BD417" s="273"/>
      <c r="BE417" s="273"/>
      <c r="BF417" s="273"/>
      <c r="BG417" s="273"/>
      <c r="BH417" s="273"/>
      <c r="BI417" s="273"/>
      <c r="BJ417" s="273"/>
      <c r="BK417" s="273"/>
      <c r="BL417" s="273"/>
      <c r="BM417" s="273"/>
      <c r="BN417" s="273"/>
      <c r="BO417" s="273"/>
      <c r="BP417" s="273"/>
      <c r="BQ417" s="273"/>
      <c r="BR417" s="273"/>
      <c r="BS417" s="273"/>
      <c r="BT417" s="273"/>
      <c r="BU417" s="273"/>
      <c r="BV417" s="273"/>
      <c r="BW417" s="273"/>
      <c r="BX417" s="273"/>
      <c r="BY417" s="273"/>
      <c r="BZ417" s="273"/>
    </row>
    <row r="418" spans="1:78">
      <c r="A418" s="290" t="s">
        <v>697</v>
      </c>
      <c r="B418" s="294">
        <v>10811.6</v>
      </c>
      <c r="C418" s="294">
        <v>14938.12</v>
      </c>
      <c r="D418" s="294">
        <v>2414.8200000000002</v>
      </c>
      <c r="E418" s="295">
        <v>605.37</v>
      </c>
      <c r="F418" s="294">
        <v>1008.28</v>
      </c>
      <c r="G418" s="295">
        <v>49.53</v>
      </c>
      <c r="H418" s="288">
        <v>392.21</v>
      </c>
      <c r="I418" s="275">
        <v>2729.52</v>
      </c>
      <c r="J418" s="286">
        <v>655.91</v>
      </c>
      <c r="K418" s="286">
        <v>790.03</v>
      </c>
      <c r="L418" s="286">
        <v>369.69</v>
      </c>
      <c r="M418" s="284">
        <v>-2.10493051927414E-2</v>
      </c>
      <c r="N418" s="284">
        <v>2.57050085168831E-3</v>
      </c>
      <c r="O418" s="284">
        <v>-2.6580564020703301E-2</v>
      </c>
      <c r="P418" s="284">
        <v>4.8804573804573703E-2</v>
      </c>
      <c r="Q418" s="284">
        <v>2.42584315318977E-2</v>
      </c>
      <c r="R418" s="284">
        <v>-3.4502923976608098E-2</v>
      </c>
      <c r="S418" s="284">
        <v>7.3973236072226696E-3</v>
      </c>
      <c r="T418" s="284">
        <v>0</v>
      </c>
      <c r="U418" s="284">
        <v>1.51048518145942E-2</v>
      </c>
      <c r="V418" s="284">
        <v>2.20442696541998E-2</v>
      </c>
      <c r="W418" s="284">
        <v>8.1214976041588105E-4</v>
      </c>
      <c r="X418" s="274" t="s">
        <v>210</v>
      </c>
      <c r="Y418" s="278">
        <v>7.10198417083084</v>
      </c>
      <c r="Z418" s="278">
        <v>6.0215440126867703</v>
      </c>
      <c r="AA418" s="278">
        <v>2.5564960307600799</v>
      </c>
      <c r="AB418" s="278">
        <v>2.8266060702961</v>
      </c>
      <c r="AC418" s="278">
        <v>0</v>
      </c>
      <c r="AD418" s="278">
        <v>0.31922095581529297</v>
      </c>
      <c r="AE418" s="278">
        <v>1.6397589268802699</v>
      </c>
      <c r="AF418" s="278">
        <v>2.8648034496244201</v>
      </c>
      <c r="AG418" s="278">
        <v>2.0544733310163701</v>
      </c>
      <c r="AH418" s="278">
        <v>1.3532785819178199</v>
      </c>
      <c r="AI418" s="278">
        <v>0.545676847547509</v>
      </c>
      <c r="AJ418" s="278">
        <v>6.9524923385450004</v>
      </c>
      <c r="AK418" s="278">
        <v>6.03702239669986</v>
      </c>
      <c r="AL418" s="278">
        <v>2.4885429243457899</v>
      </c>
      <c r="AM418" s="278">
        <v>2.9645573748703198</v>
      </c>
      <c r="AN418" s="278">
        <v>0</v>
      </c>
      <c r="AO418" s="278">
        <v>0.30820689944505802</v>
      </c>
      <c r="AP418" s="278">
        <v>1.6518887543002301</v>
      </c>
      <c r="AQ418" s="278">
        <v>2.8648034496244201</v>
      </c>
      <c r="AR418" s="278">
        <v>2.08550584623841</v>
      </c>
      <c r="AS418" s="278">
        <v>1.3831106198948699</v>
      </c>
      <c r="AT418" s="278">
        <v>0.54612001886851003</v>
      </c>
      <c r="AU418" s="278">
        <v>0.23518275918454801</v>
      </c>
      <c r="AV418" s="278">
        <v>6.0447253734364596E-3</v>
      </c>
      <c r="AW418" s="278">
        <v>27.2822506228325</v>
      </c>
      <c r="AX418" s="278">
        <v>-5.8340556325586802E-5</v>
      </c>
      <c r="AY418" s="273"/>
      <c r="AZ418" s="273"/>
      <c r="BA418" s="273"/>
      <c r="BB418" s="273"/>
      <c r="BC418" s="273"/>
      <c r="BD418" s="273"/>
      <c r="BE418" s="273"/>
      <c r="BF418" s="273"/>
      <c r="BG418" s="273"/>
      <c r="BH418" s="273"/>
      <c r="BI418" s="273"/>
      <c r="BJ418" s="273"/>
      <c r="BK418" s="273"/>
      <c r="BL418" s="273"/>
      <c r="BM418" s="273"/>
      <c r="BN418" s="273"/>
      <c r="BO418" s="273"/>
      <c r="BP418" s="273"/>
      <c r="BQ418" s="273"/>
      <c r="BR418" s="273"/>
      <c r="BS418" s="273"/>
      <c r="BT418" s="273"/>
      <c r="BU418" s="273"/>
      <c r="BV418" s="273"/>
      <c r="BW418" s="273"/>
      <c r="BX418" s="273"/>
      <c r="BY418" s="273"/>
      <c r="BZ418" s="273"/>
    </row>
    <row r="419" spans="1:78">
      <c r="A419" s="290" t="s">
        <v>698</v>
      </c>
      <c r="B419" s="294">
        <v>11063.39</v>
      </c>
      <c r="C419" s="294">
        <v>15247.29</v>
      </c>
      <c r="D419" s="294">
        <v>2459.16</v>
      </c>
      <c r="E419" s="295">
        <v>621.02</v>
      </c>
      <c r="F419" s="294">
        <v>982.96</v>
      </c>
      <c r="G419" s="295">
        <v>50.34</v>
      </c>
      <c r="H419" s="288">
        <v>396.84</v>
      </c>
      <c r="I419" s="275">
        <v>2764.73</v>
      </c>
      <c r="J419" s="286">
        <v>652.69000000000005</v>
      </c>
      <c r="K419" s="286">
        <v>785.64</v>
      </c>
      <c r="L419" s="286">
        <v>369.98</v>
      </c>
      <c r="M419" s="284">
        <v>2.3288874912131399E-2</v>
      </c>
      <c r="N419" s="284">
        <v>2.0696714178223299E-2</v>
      </c>
      <c r="O419" s="284">
        <v>1.8361617014932601E-2</v>
      </c>
      <c r="P419" s="284">
        <v>2.5851958306490199E-2</v>
      </c>
      <c r="Q419" s="284">
        <v>-2.5112072043479899E-2</v>
      </c>
      <c r="R419" s="284">
        <v>1.6353725015142401E-2</v>
      </c>
      <c r="S419" s="284">
        <v>1.1804900435990799E-2</v>
      </c>
      <c r="T419" s="284">
        <v>1.2899703977256E-2</v>
      </c>
      <c r="U419" s="284">
        <v>-4.9092101050447496E-3</v>
      </c>
      <c r="V419" s="284">
        <v>-5.5567510094552998E-3</v>
      </c>
      <c r="W419" s="284">
        <v>7.8444101815033896E-4</v>
      </c>
      <c r="X419" s="274" t="s">
        <v>210</v>
      </c>
      <c r="Y419" s="278">
        <v>7.1015698371232903</v>
      </c>
      <c r="Z419" s="278">
        <v>6.02119271245913</v>
      </c>
      <c r="AA419" s="278">
        <v>2.5563468833593999</v>
      </c>
      <c r="AB419" s="278">
        <v>2.8264411645254399</v>
      </c>
      <c r="AC419" s="278">
        <v>0</v>
      </c>
      <c r="AD419" s="278">
        <v>0.31920233228714001</v>
      </c>
      <c r="AE419" s="278">
        <v>1.63966326243223</v>
      </c>
      <c r="AF419" s="278">
        <v>2.8646363153974099</v>
      </c>
      <c r="AG419" s="278">
        <v>2.0543534718992902</v>
      </c>
      <c r="AH419" s="278">
        <v>1.3531996308924901</v>
      </c>
      <c r="AI419" s="278">
        <v>0.54564501245664998</v>
      </c>
      <c r="AJ419" s="278">
        <v>7.2669574087398203</v>
      </c>
      <c r="AK419" s="278">
        <v>6.1458116170408896</v>
      </c>
      <c r="AL419" s="278">
        <v>2.6032855457889599</v>
      </c>
      <c r="AM419" s="278">
        <v>2.8995102036664999</v>
      </c>
      <c r="AN419" s="278">
        <v>0</v>
      </c>
      <c r="AO419" s="278">
        <v>0.32442247945355601</v>
      </c>
      <c r="AP419" s="278">
        <v>1.6590193239938</v>
      </c>
      <c r="AQ419" s="278">
        <v>2.9015892758685302</v>
      </c>
      <c r="AR419" s="278">
        <v>2.0442682190757</v>
      </c>
      <c r="AS419" s="278">
        <v>1.3456802374775301</v>
      </c>
      <c r="AT419" s="278">
        <v>0.54607303878576996</v>
      </c>
      <c r="AU419" s="278">
        <v>0.45575378086797802</v>
      </c>
      <c r="AV419" s="278">
        <v>6.5958345767364399E-3</v>
      </c>
      <c r="AW419" s="278">
        <v>27.736617349891102</v>
      </c>
      <c r="AX419" s="278">
        <v>1.66542978194897E-2</v>
      </c>
      <c r="AY419" s="273"/>
      <c r="AZ419" s="273"/>
      <c r="BA419" s="273"/>
      <c r="BB419" s="273"/>
      <c r="BC419" s="273"/>
      <c r="BD419" s="273"/>
      <c r="BE419" s="273"/>
      <c r="BF419" s="273"/>
      <c r="BG419" s="273"/>
      <c r="BH419" s="273"/>
      <c r="BI419" s="273"/>
      <c r="BJ419" s="273"/>
      <c r="BK419" s="273"/>
      <c r="BL419" s="273"/>
      <c r="BM419" s="273"/>
      <c r="BN419" s="273"/>
      <c r="BO419" s="273"/>
      <c r="BP419" s="273"/>
      <c r="BQ419" s="273"/>
      <c r="BR419" s="273"/>
      <c r="BS419" s="273"/>
      <c r="BT419" s="273"/>
      <c r="BU419" s="273"/>
      <c r="BV419" s="273"/>
      <c r="BW419" s="273"/>
      <c r="BX419" s="273"/>
      <c r="BY419" s="273"/>
      <c r="BZ419" s="273"/>
    </row>
    <row r="420" spans="1:78">
      <c r="A420" s="290" t="s">
        <v>699</v>
      </c>
      <c r="B420" s="294">
        <v>11019.71</v>
      </c>
      <c r="C420" s="294">
        <v>15310.37</v>
      </c>
      <c r="D420" s="294">
        <v>2509.17</v>
      </c>
      <c r="E420" s="295">
        <v>622.16999999999996</v>
      </c>
      <c r="F420" s="294">
        <v>999.08</v>
      </c>
      <c r="G420" s="295">
        <v>49.9</v>
      </c>
      <c r="H420" s="288">
        <v>392.99</v>
      </c>
      <c r="I420" s="275">
        <v>2764.73</v>
      </c>
      <c r="J420" s="286">
        <v>649.5</v>
      </c>
      <c r="K420" s="286">
        <v>783.43</v>
      </c>
      <c r="L420" s="286">
        <v>370.28</v>
      </c>
      <c r="M420" s="284">
        <v>-3.9481569392383299E-3</v>
      </c>
      <c r="N420" s="284">
        <v>4.1371286307272399E-3</v>
      </c>
      <c r="O420" s="284">
        <v>2.0336212365198E-2</v>
      </c>
      <c r="P420" s="284">
        <v>1.85179221281118E-3</v>
      </c>
      <c r="Q420" s="284">
        <v>1.6399446569545E-2</v>
      </c>
      <c r="R420" s="284">
        <v>-8.7405641636870701E-3</v>
      </c>
      <c r="S420" s="284">
        <v>-9.7016429795382404E-3</v>
      </c>
      <c r="T420" s="284">
        <v>0</v>
      </c>
      <c r="U420" s="284">
        <v>-4.8874657187946103E-3</v>
      </c>
      <c r="V420" s="284">
        <v>-2.8129932284507398E-3</v>
      </c>
      <c r="W420" s="284">
        <v>8.1085464079122505E-4</v>
      </c>
      <c r="X420" s="274" t="s">
        <v>210</v>
      </c>
      <c r="Y420" s="278">
        <v>7.2198414961766497</v>
      </c>
      <c r="Z420" s="278">
        <v>6.1214714491209596</v>
      </c>
      <c r="AA420" s="278">
        <v>2.59892104568479</v>
      </c>
      <c r="AB420" s="278">
        <v>2.8735135574487201</v>
      </c>
      <c r="AC420" s="278">
        <v>0</v>
      </c>
      <c r="AD420" s="278">
        <v>0.32451842299372602</v>
      </c>
      <c r="AE420" s="278">
        <v>1.6669707027284499</v>
      </c>
      <c r="AF420" s="278">
        <v>2.9123448217385599</v>
      </c>
      <c r="AG420" s="278">
        <v>2.0885672864467999</v>
      </c>
      <c r="AH420" s="278">
        <v>1.3757362205546</v>
      </c>
      <c r="AI420" s="278">
        <v>0.55473234699782203</v>
      </c>
      <c r="AJ420" s="278">
        <v>7.1913364288733197</v>
      </c>
      <c r="AK420" s="278">
        <v>6.1467967639153001</v>
      </c>
      <c r="AL420" s="278">
        <v>2.6517732559902201</v>
      </c>
      <c r="AM420" s="278">
        <v>2.87883470747781</v>
      </c>
      <c r="AN420" s="278">
        <v>0</v>
      </c>
      <c r="AO420" s="278">
        <v>0.32168194889524998</v>
      </c>
      <c r="AP420" s="278">
        <v>1.65079834811323</v>
      </c>
      <c r="AQ420" s="278">
        <v>2.9123448217385599</v>
      </c>
      <c r="AR420" s="278">
        <v>2.0783594854328902</v>
      </c>
      <c r="AS420" s="278">
        <v>1.3718662838820399</v>
      </c>
      <c r="AT420" s="278">
        <v>0.55518215429578199</v>
      </c>
      <c r="AU420" s="278">
        <v>0.20363445361013299</v>
      </c>
      <c r="AV420" s="278">
        <v>6.0564096040035499E-3</v>
      </c>
      <c r="AW420" s="278">
        <v>27.7589741986144</v>
      </c>
      <c r="AX420" s="278">
        <v>8.0604092565805796E-4</v>
      </c>
      <c r="AY420" s="273"/>
      <c r="AZ420" s="273"/>
      <c r="BA420" s="273"/>
      <c r="BB420" s="273"/>
      <c r="BC420" s="273"/>
      <c r="BD420" s="273"/>
      <c r="BE420" s="273"/>
      <c r="BF420" s="273"/>
      <c r="BG420" s="273"/>
      <c r="BH420" s="273"/>
      <c r="BI420" s="273"/>
      <c r="BJ420" s="273"/>
      <c r="BK420" s="273"/>
      <c r="BL420" s="273"/>
      <c r="BM420" s="273"/>
      <c r="BN420" s="273"/>
      <c r="BO420" s="273"/>
      <c r="BP420" s="273"/>
      <c r="BQ420" s="273"/>
      <c r="BR420" s="273"/>
      <c r="BS420" s="273"/>
      <c r="BT420" s="273"/>
      <c r="BU420" s="273"/>
      <c r="BV420" s="273"/>
      <c r="BW420" s="273"/>
      <c r="BX420" s="273"/>
      <c r="BY420" s="273"/>
      <c r="BZ420" s="273"/>
    </row>
    <row r="421" spans="1:78">
      <c r="A421" s="290" t="s">
        <v>700</v>
      </c>
      <c r="B421" s="294">
        <v>11337.54</v>
      </c>
      <c r="C421" s="294">
        <v>16036.19</v>
      </c>
      <c r="D421" s="294">
        <v>2552.38</v>
      </c>
      <c r="E421" s="295">
        <v>626.58000000000004</v>
      </c>
      <c r="F421" s="294">
        <v>1022.25</v>
      </c>
      <c r="G421" s="295">
        <v>50.82</v>
      </c>
      <c r="H421" s="288">
        <v>400.57</v>
      </c>
      <c r="I421" s="275">
        <v>2764.73</v>
      </c>
      <c r="J421" s="286">
        <v>654.82000000000005</v>
      </c>
      <c r="K421" s="286">
        <v>781.86</v>
      </c>
      <c r="L421" s="286">
        <v>370.57</v>
      </c>
      <c r="M421" s="284">
        <v>2.8841956821005401E-2</v>
      </c>
      <c r="N421" s="284">
        <v>4.7407084218082297E-2</v>
      </c>
      <c r="O421" s="284">
        <v>1.72208339809579E-2</v>
      </c>
      <c r="P421" s="284">
        <v>7.0880948936786802E-3</v>
      </c>
      <c r="Q421" s="284">
        <v>2.3191336029146699E-2</v>
      </c>
      <c r="R421" s="284">
        <v>1.8436873747494899E-2</v>
      </c>
      <c r="S421" s="284">
        <v>1.9288022595994801E-2</v>
      </c>
      <c r="T421" s="284">
        <v>0</v>
      </c>
      <c r="U421" s="284">
        <v>8.1909160892994493E-3</v>
      </c>
      <c r="V421" s="284">
        <v>-2.0040080160319599E-3</v>
      </c>
      <c r="W421" s="284">
        <v>7.8319109862801095E-4</v>
      </c>
      <c r="X421" s="274" t="s">
        <v>210</v>
      </c>
      <c r="Y421" s="278">
        <v>7.2256609838993304</v>
      </c>
      <c r="Z421" s="278">
        <v>6.1264056056341998</v>
      </c>
      <c r="AA421" s="278">
        <v>2.6010158824101701</v>
      </c>
      <c r="AB421" s="278">
        <v>2.8758297269764501</v>
      </c>
      <c r="AC421" s="278">
        <v>0</v>
      </c>
      <c r="AD421" s="278">
        <v>0.32477999812378899</v>
      </c>
      <c r="AE421" s="278">
        <v>1.6683143493367301</v>
      </c>
      <c r="AF421" s="278">
        <v>2.9146922908545099</v>
      </c>
      <c r="AG421" s="278">
        <v>2.0902507571556699</v>
      </c>
      <c r="AH421" s="278">
        <v>1.3768451202512699</v>
      </c>
      <c r="AI421" s="278">
        <v>0.555179483972288</v>
      </c>
      <c r="AJ421" s="278">
        <v>7.4340631860001798</v>
      </c>
      <c r="AK421" s="278">
        <v>6.4168406321346296</v>
      </c>
      <c r="AL421" s="278">
        <v>2.6458075451029899</v>
      </c>
      <c r="AM421" s="278">
        <v>2.8962138809793201</v>
      </c>
      <c r="AN421" s="278">
        <v>0</v>
      </c>
      <c r="AO421" s="278">
        <v>0.330767925944909</v>
      </c>
      <c r="AP421" s="278">
        <v>1.70049283420396</v>
      </c>
      <c r="AQ421" s="278">
        <v>2.9146922908545099</v>
      </c>
      <c r="AR421" s="278">
        <v>2.1073718257131202</v>
      </c>
      <c r="AS421" s="278">
        <v>1.3740859115934601</v>
      </c>
      <c r="AT421" s="278">
        <v>0.55561429560227604</v>
      </c>
      <c r="AU421" s="278">
        <v>0.14831236537199699</v>
      </c>
      <c r="AV421" s="278">
        <v>5.9225757531528702E-3</v>
      </c>
      <c r="AW421" s="278">
        <v>28.375950328129399</v>
      </c>
      <c r="AX421" s="278">
        <v>2.2226186209205901E-2</v>
      </c>
      <c r="AY421" s="273"/>
      <c r="AZ421" s="273"/>
      <c r="BA421" s="273"/>
      <c r="BB421" s="273"/>
      <c r="BC421" s="273"/>
      <c r="BD421" s="273"/>
      <c r="BE421" s="273"/>
      <c r="BF421" s="273"/>
      <c r="BG421" s="273"/>
      <c r="BH421" s="273"/>
      <c r="BI421" s="273"/>
      <c r="BJ421" s="273"/>
      <c r="BK421" s="273"/>
      <c r="BL421" s="273"/>
      <c r="BM421" s="273"/>
      <c r="BN421" s="273"/>
      <c r="BO421" s="273"/>
      <c r="BP421" s="273"/>
      <c r="BQ421" s="273"/>
      <c r="BR421" s="273"/>
      <c r="BS421" s="273"/>
      <c r="BT421" s="273"/>
      <c r="BU421" s="273"/>
      <c r="BV421" s="273"/>
      <c r="BW421" s="273"/>
      <c r="BX421" s="273"/>
      <c r="BY421" s="273"/>
      <c r="BZ421" s="273"/>
    </row>
    <row r="422" spans="1:78">
      <c r="A422" s="290" t="s">
        <v>701</v>
      </c>
      <c r="B422" s="294">
        <v>11077.29</v>
      </c>
      <c r="C422" s="294">
        <v>15898.69</v>
      </c>
      <c r="D422" s="294">
        <v>2640.82</v>
      </c>
      <c r="E422" s="295">
        <v>602.22</v>
      </c>
      <c r="F422" s="294">
        <v>974.79</v>
      </c>
      <c r="G422" s="295">
        <v>52.32</v>
      </c>
      <c r="H422" s="288">
        <v>402.7</v>
      </c>
      <c r="I422" s="275">
        <v>2825.83</v>
      </c>
      <c r="J422" s="286">
        <v>644.08000000000004</v>
      </c>
      <c r="K422" s="286">
        <v>779.64</v>
      </c>
      <c r="L422" s="286">
        <v>370.83</v>
      </c>
      <c r="M422" s="284">
        <v>-2.2954715044004301E-2</v>
      </c>
      <c r="N422" s="284">
        <v>-8.5743558787966193E-3</v>
      </c>
      <c r="O422" s="284">
        <v>3.4650012929109401E-2</v>
      </c>
      <c r="P422" s="284">
        <v>-3.8877717131092698E-2</v>
      </c>
      <c r="Q422" s="284">
        <v>-4.6426999266324299E-2</v>
      </c>
      <c r="R422" s="284">
        <v>2.95159386068478E-2</v>
      </c>
      <c r="S422" s="284">
        <v>5.3174226726913102E-3</v>
      </c>
      <c r="T422" s="284">
        <v>2.2099807214447601E-2</v>
      </c>
      <c r="U422" s="284">
        <v>-1.6401453834641599E-2</v>
      </c>
      <c r="V422" s="284">
        <v>-2.8393830097460698E-3</v>
      </c>
      <c r="W422" s="284">
        <v>7.0162182583577404E-4</v>
      </c>
      <c r="X422" s="274" t="s">
        <v>210</v>
      </c>
      <c r="Y422" s="278">
        <v>7.3862598704120703</v>
      </c>
      <c r="Z422" s="278">
        <v>6.2625722374181496</v>
      </c>
      <c r="AA422" s="278">
        <v>2.6588265457457201</v>
      </c>
      <c r="AB422" s="278">
        <v>2.9397484539941998</v>
      </c>
      <c r="AC422" s="278">
        <v>0</v>
      </c>
      <c r="AD422" s="278">
        <v>0.33199861883911402</v>
      </c>
      <c r="AE422" s="278">
        <v>1.7053946147205701</v>
      </c>
      <c r="AF422" s="278">
        <v>2.97947478445358</v>
      </c>
      <c r="AG422" s="278">
        <v>2.13670905970814</v>
      </c>
      <c r="AH422" s="278">
        <v>1.4074471362752199</v>
      </c>
      <c r="AI422" s="278">
        <v>0.56751900656258703</v>
      </c>
      <c r="AJ422" s="278">
        <v>7.2167103798458001</v>
      </c>
      <c r="AK422" s="278">
        <v>6.2088747143378598</v>
      </c>
      <c r="AL422" s="278">
        <v>2.7509549199320702</v>
      </c>
      <c r="AM422" s="278">
        <v>2.8254577451632499</v>
      </c>
      <c r="AN422" s="278">
        <v>0</v>
      </c>
      <c r="AO422" s="278">
        <v>0.34179786969032699</v>
      </c>
      <c r="AP422" s="278">
        <v>1.71446291871078</v>
      </c>
      <c r="AQ422" s="278">
        <v>3.0453206027903201</v>
      </c>
      <c r="AR422" s="278">
        <v>2.1016639247072799</v>
      </c>
      <c r="AS422" s="278">
        <v>1.40345085478936</v>
      </c>
      <c r="AT422" s="278">
        <v>0.56791719028416798</v>
      </c>
      <c r="AU422" s="278">
        <v>0.40414342060918201</v>
      </c>
      <c r="AV422" s="278">
        <v>6.6855486171488298E-3</v>
      </c>
      <c r="AW422" s="278">
        <v>28.176611120251199</v>
      </c>
      <c r="AX422" s="278">
        <v>-7.0249350443976101E-3</v>
      </c>
      <c r="AY422" s="273"/>
      <c r="AZ422" s="273"/>
      <c r="BA422" s="273"/>
      <c r="BB422" s="273"/>
      <c r="BC422" s="273"/>
      <c r="BD422" s="273"/>
      <c r="BE422" s="273"/>
      <c r="BF422" s="273"/>
      <c r="BG422" s="273"/>
      <c r="BH422" s="273"/>
      <c r="BI422" s="273"/>
      <c r="BJ422" s="273"/>
      <c r="BK422" s="273"/>
      <c r="BL422" s="273"/>
      <c r="BM422" s="273"/>
      <c r="BN422" s="273"/>
      <c r="BO422" s="273"/>
      <c r="BP422" s="273"/>
      <c r="BQ422" s="273"/>
      <c r="BR422" s="273"/>
      <c r="BS422" s="273"/>
      <c r="BT422" s="273"/>
      <c r="BU422" s="273"/>
      <c r="BV422" s="273"/>
      <c r="BW422" s="273"/>
      <c r="BX422" s="273"/>
      <c r="BY422" s="273"/>
      <c r="BZ422" s="273"/>
    </row>
    <row r="423" spans="1:78">
      <c r="A423" s="290" t="s">
        <v>702</v>
      </c>
      <c r="B423" s="294">
        <v>11642.1</v>
      </c>
      <c r="C423" s="294">
        <v>16597.37</v>
      </c>
      <c r="D423" s="294">
        <v>2643.82</v>
      </c>
      <c r="E423" s="295">
        <v>637.66999999999996</v>
      </c>
      <c r="F423" s="294">
        <v>1037.1500000000001</v>
      </c>
      <c r="G423" s="295">
        <v>48.99</v>
      </c>
      <c r="H423" s="288">
        <v>401.33</v>
      </c>
      <c r="I423" s="275">
        <v>2825.83</v>
      </c>
      <c r="J423" s="286">
        <v>659.09</v>
      </c>
      <c r="K423" s="286">
        <v>793.77</v>
      </c>
      <c r="L423" s="286">
        <v>371.13</v>
      </c>
      <c r="M423" s="284">
        <v>5.0988102685765299E-2</v>
      </c>
      <c r="N423" s="284">
        <v>4.39457590531043E-2</v>
      </c>
      <c r="O423" s="284">
        <v>1.13601078452907E-3</v>
      </c>
      <c r="P423" s="284">
        <v>5.8865530869117499E-2</v>
      </c>
      <c r="Q423" s="284">
        <v>6.3972753105797198E-2</v>
      </c>
      <c r="R423" s="284">
        <v>-6.3646788990825695E-2</v>
      </c>
      <c r="S423" s="284">
        <v>-3.4020362552769101E-3</v>
      </c>
      <c r="T423" s="284">
        <v>0</v>
      </c>
      <c r="U423" s="284">
        <v>2.3304558439945399E-2</v>
      </c>
      <c r="V423" s="284">
        <v>1.8123749422810601E-2</v>
      </c>
      <c r="W423" s="284">
        <v>8.0899603591944003E-4</v>
      </c>
      <c r="X423" s="274" t="s">
        <v>210</v>
      </c>
      <c r="Y423" s="278">
        <v>7.3343718746013904</v>
      </c>
      <c r="Z423" s="278">
        <v>6.2185780742394403</v>
      </c>
      <c r="AA423" s="278">
        <v>2.6401484619675402</v>
      </c>
      <c r="AB423" s="278">
        <v>2.9190969120580199</v>
      </c>
      <c r="AC423" s="278">
        <v>0</v>
      </c>
      <c r="AD423" s="278">
        <v>0.32966635010693901</v>
      </c>
      <c r="AE423" s="278">
        <v>1.6934143283270999</v>
      </c>
      <c r="AF423" s="278">
        <v>2.9585441676263802</v>
      </c>
      <c r="AG423" s="278">
        <v>2.1216988173549201</v>
      </c>
      <c r="AH423" s="278">
        <v>1.3975599115644599</v>
      </c>
      <c r="AI423" s="278">
        <v>0.56353222240502399</v>
      </c>
      <c r="AJ423" s="278">
        <v>7.7083375808791503</v>
      </c>
      <c r="AK423" s="278">
        <v>6.4918582079428804</v>
      </c>
      <c r="AL423" s="278">
        <v>2.64314769909309</v>
      </c>
      <c r="AM423" s="278">
        <v>3.0909311014447201</v>
      </c>
      <c r="AN423" s="278">
        <v>0</v>
      </c>
      <c r="AO423" s="278">
        <v>0.308684145484307</v>
      </c>
      <c r="AP423" s="278">
        <v>1.6876532713869199</v>
      </c>
      <c r="AQ423" s="278">
        <v>2.9585441676263802</v>
      </c>
      <c r="AR423" s="278">
        <v>2.17114407143593</v>
      </c>
      <c r="AS423" s="278">
        <v>1.42288893720502</v>
      </c>
      <c r="AT423" s="278">
        <v>0.56398811773906299</v>
      </c>
      <c r="AU423" s="278">
        <v>0.48207782839916902</v>
      </c>
      <c r="AV423" s="278">
        <v>6.8405167950481597E-3</v>
      </c>
      <c r="AW423" s="278">
        <v>29.0471773002375</v>
      </c>
      <c r="AX423" s="278">
        <v>3.0896766693158599E-2</v>
      </c>
      <c r="AY423" s="273"/>
      <c r="AZ423" s="273"/>
      <c r="BA423" s="273"/>
      <c r="BB423" s="273"/>
      <c r="BC423" s="273"/>
      <c r="BD423" s="273"/>
      <c r="BE423" s="273"/>
      <c r="BF423" s="273"/>
      <c r="BG423" s="273"/>
      <c r="BH423" s="273"/>
      <c r="BI423" s="273"/>
      <c r="BJ423" s="273"/>
      <c r="BK423" s="273"/>
      <c r="BL423" s="273"/>
      <c r="BM423" s="273"/>
      <c r="BN423" s="273"/>
      <c r="BO423" s="273"/>
      <c r="BP423" s="273"/>
      <c r="BQ423" s="273"/>
      <c r="BR423" s="273"/>
      <c r="BS423" s="273"/>
      <c r="BT423" s="273"/>
      <c r="BU423" s="273"/>
      <c r="BV423" s="273"/>
      <c r="BW423" s="273"/>
      <c r="BX423" s="273"/>
      <c r="BY423" s="273"/>
      <c r="BZ423" s="273"/>
    </row>
    <row r="424" spans="1:78">
      <c r="A424" s="290" t="s">
        <v>703</v>
      </c>
      <c r="B424" s="294">
        <v>10761.19</v>
      </c>
      <c r="C424" s="294">
        <v>15783.97</v>
      </c>
      <c r="D424" s="294">
        <v>2600.5</v>
      </c>
      <c r="E424" s="295">
        <v>607.82000000000005</v>
      </c>
      <c r="F424" s="294">
        <v>992.2</v>
      </c>
      <c r="G424" s="295">
        <v>46.6</v>
      </c>
      <c r="H424" s="288">
        <v>401.13</v>
      </c>
      <c r="I424" s="275">
        <v>2825.83</v>
      </c>
      <c r="J424" s="286">
        <v>664.76</v>
      </c>
      <c r="K424" s="286">
        <v>803.4</v>
      </c>
      <c r="L424" s="286">
        <v>371.43</v>
      </c>
      <c r="M424" s="284">
        <v>-7.5665902199774995E-2</v>
      </c>
      <c r="N424" s="284">
        <v>-4.9007764483168098E-2</v>
      </c>
      <c r="O424" s="284">
        <v>-1.63853817582136E-2</v>
      </c>
      <c r="P424" s="284">
        <v>-4.6811046466040299E-2</v>
      </c>
      <c r="Q424" s="284">
        <v>-4.3339921901364403E-2</v>
      </c>
      <c r="R424" s="284">
        <v>-4.8785466421718798E-2</v>
      </c>
      <c r="S424" s="284">
        <v>-4.9834300949336296E-4</v>
      </c>
      <c r="T424" s="284">
        <v>0</v>
      </c>
      <c r="U424" s="284">
        <v>8.6027704865798693E-3</v>
      </c>
      <c r="V424" s="284">
        <v>1.2131977776938E-2</v>
      </c>
      <c r="W424" s="284">
        <v>8.0834209037261595E-4</v>
      </c>
      <c r="X424" s="274" t="s">
        <v>210</v>
      </c>
      <c r="Y424" s="278">
        <v>7.5609802512518103</v>
      </c>
      <c r="Z424" s="278">
        <v>6.4107120301624096</v>
      </c>
      <c r="AA424" s="278">
        <v>2.7217205130322499</v>
      </c>
      <c r="AB424" s="278">
        <v>3.0092875683045999</v>
      </c>
      <c r="AC424" s="278">
        <v>0</v>
      </c>
      <c r="AD424" s="278">
        <v>0.33985197441277798</v>
      </c>
      <c r="AE424" s="278">
        <v>1.7457353557442701</v>
      </c>
      <c r="AF424" s="278">
        <v>3.0499536165249301</v>
      </c>
      <c r="AG424" s="278">
        <v>2.1872524507078799</v>
      </c>
      <c r="AH424" s="278">
        <v>1.44073999409178</v>
      </c>
      <c r="AI424" s="278">
        <v>0.58094354600474896</v>
      </c>
      <c r="AJ424" s="278">
        <v>6.98887185902616</v>
      </c>
      <c r="AK424" s="278">
        <v>6.0965373648187997</v>
      </c>
      <c r="AL424" s="278">
        <v>2.67712408338706</v>
      </c>
      <c r="AM424" s="278">
        <v>2.86841966811502</v>
      </c>
      <c r="AN424" s="278">
        <v>0</v>
      </c>
      <c r="AO424" s="278">
        <v>0.32327213732670901</v>
      </c>
      <c r="AP424" s="278">
        <v>1.7448653807333101</v>
      </c>
      <c r="AQ424" s="278">
        <v>3.0499536165249301</v>
      </c>
      <c r="AR424" s="278">
        <v>2.2060688815375298</v>
      </c>
      <c r="AS424" s="278">
        <v>1.45821901968245</v>
      </c>
      <c r="AT424" s="278">
        <v>0.58141314712511505</v>
      </c>
      <c r="AU424" s="278">
        <v>0.62029408109587403</v>
      </c>
      <c r="AV424" s="278">
        <v>7.3601706627871803E-3</v>
      </c>
      <c r="AW424" s="278">
        <v>27.994745158277102</v>
      </c>
      <c r="AX424" s="278">
        <v>-3.6231821463484602E-2</v>
      </c>
      <c r="AY424" s="273"/>
      <c r="AZ424" s="273"/>
      <c r="BA424" s="273"/>
      <c r="BB424" s="273"/>
      <c r="BC424" s="273"/>
      <c r="BD424" s="273"/>
      <c r="BE424" s="273"/>
      <c r="BF424" s="273"/>
      <c r="BG424" s="273"/>
      <c r="BH424" s="273"/>
      <c r="BI424" s="273"/>
      <c r="BJ424" s="273"/>
      <c r="BK424" s="273"/>
      <c r="BL424" s="273"/>
      <c r="BM424" s="273"/>
      <c r="BN424" s="273"/>
      <c r="BO424" s="273"/>
      <c r="BP424" s="273"/>
      <c r="BQ424" s="273"/>
      <c r="BR424" s="273"/>
      <c r="BS424" s="273"/>
      <c r="BT424" s="273"/>
      <c r="BU424" s="273"/>
      <c r="BV424" s="273"/>
      <c r="BW424" s="273"/>
      <c r="BX424" s="273"/>
      <c r="BY424" s="273"/>
      <c r="BZ424" s="273"/>
    </row>
    <row r="425" spans="1:78">
      <c r="A425" s="290" t="s">
        <v>704</v>
      </c>
      <c r="B425" s="294">
        <v>8495.18</v>
      </c>
      <c r="C425" s="294">
        <v>14437.67</v>
      </c>
      <c r="D425" s="294">
        <v>2318.19</v>
      </c>
      <c r="E425" s="295">
        <v>492.45</v>
      </c>
      <c r="F425" s="294">
        <v>641.11</v>
      </c>
      <c r="G425" s="295">
        <v>34.64</v>
      </c>
      <c r="H425" s="288">
        <v>403.17</v>
      </c>
      <c r="I425" s="275">
        <v>2643.28</v>
      </c>
      <c r="J425" s="286">
        <v>663.36</v>
      </c>
      <c r="K425" s="286">
        <v>789.58</v>
      </c>
      <c r="L425" s="286">
        <v>371.8</v>
      </c>
      <c r="M425" s="284">
        <v>-0.21057243669148101</v>
      </c>
      <c r="N425" s="284">
        <v>-8.5295397799159497E-2</v>
      </c>
      <c r="O425" s="284">
        <v>-0.10855989232839799</v>
      </c>
      <c r="P425" s="284">
        <v>-0.18980948307064599</v>
      </c>
      <c r="Q425" s="284">
        <v>-0.35385003023584</v>
      </c>
      <c r="R425" s="284">
        <v>-0.25665236051502099</v>
      </c>
      <c r="S425" s="284">
        <v>5.0856330865305397E-3</v>
      </c>
      <c r="T425" s="284">
        <v>-6.4600489059851399E-2</v>
      </c>
      <c r="U425" s="284">
        <v>-2.1060232264274998E-3</v>
      </c>
      <c r="V425" s="284">
        <v>-1.7201891959173401E-2</v>
      </c>
      <c r="W425" s="284">
        <v>9.9615001480768406E-4</v>
      </c>
      <c r="X425" s="274" t="s">
        <v>210</v>
      </c>
      <c r="Y425" s="278">
        <v>7.2870321646995198</v>
      </c>
      <c r="Z425" s="278">
        <v>6.1784402564317498</v>
      </c>
      <c r="AA425" s="278">
        <v>2.62310762133056</v>
      </c>
      <c r="AB425" s="278">
        <v>2.9002555983975</v>
      </c>
      <c r="AC425" s="278">
        <v>0</v>
      </c>
      <c r="AD425" s="278">
        <v>0.327538518351842</v>
      </c>
      <c r="AE425" s="278">
        <v>1.68248418401245</v>
      </c>
      <c r="AF425" s="278">
        <v>2.9394482416190901</v>
      </c>
      <c r="AG425" s="278">
        <v>2.1080043104182602</v>
      </c>
      <c r="AH425" s="278">
        <v>1.38853935985054</v>
      </c>
      <c r="AI425" s="278">
        <v>0.55989490316554202</v>
      </c>
      <c r="AJ425" s="278">
        <v>5.7525840455295496</v>
      </c>
      <c r="AK425" s="278">
        <v>5.6514477369810603</v>
      </c>
      <c r="AL425" s="278">
        <v>2.3383433403931102</v>
      </c>
      <c r="AM425" s="278">
        <v>2.34975958249293</v>
      </c>
      <c r="AN425" s="278">
        <v>0</v>
      </c>
      <c r="AO425" s="278">
        <v>0.24347498445724899</v>
      </c>
      <c r="AP425" s="278">
        <v>1.69104068124623</v>
      </c>
      <c r="AQ425" s="278">
        <v>2.7495584476443802</v>
      </c>
      <c r="AR425" s="278">
        <v>2.10356480437911</v>
      </c>
      <c r="AS425" s="278">
        <v>1.3646538558013299</v>
      </c>
      <c r="AT425" s="278">
        <v>0.56045264248162097</v>
      </c>
      <c r="AU425" s="278">
        <v>0.83233101718787195</v>
      </c>
      <c r="AV425" s="278">
        <v>7.6797765746251002E-3</v>
      </c>
      <c r="AW425" s="278">
        <v>24.804880121406601</v>
      </c>
      <c r="AX425" s="278">
        <v>-0.113945135732995</v>
      </c>
      <c r="AY425" s="273"/>
      <c r="AZ425" s="273"/>
      <c r="BA425" s="273"/>
      <c r="BB425" s="273"/>
      <c r="BC425" s="273"/>
      <c r="BD425" s="273"/>
      <c r="BE425" s="273"/>
      <c r="BF425" s="273"/>
      <c r="BG425" s="273"/>
      <c r="BH425" s="273"/>
      <c r="BI425" s="273"/>
      <c r="BJ425" s="273"/>
      <c r="BK425" s="273"/>
      <c r="BL425" s="273"/>
      <c r="BM425" s="273"/>
      <c r="BN425" s="273"/>
      <c r="BO425" s="273"/>
      <c r="BP425" s="273"/>
      <c r="BQ425" s="273"/>
      <c r="BR425" s="273"/>
      <c r="BS425" s="273"/>
      <c r="BT425" s="273"/>
      <c r="BU425" s="273"/>
      <c r="BV425" s="273"/>
      <c r="BW425" s="273"/>
      <c r="BX425" s="273"/>
      <c r="BY425" s="273"/>
      <c r="BZ425" s="273"/>
    </row>
    <row r="426" spans="1:78">
      <c r="A426" s="290" t="s">
        <v>705</v>
      </c>
      <c r="B426" s="294">
        <v>9156.0400000000009</v>
      </c>
      <c r="C426" s="294">
        <v>14979.03</v>
      </c>
      <c r="D426" s="294">
        <v>2366.0500000000002</v>
      </c>
      <c r="E426" s="295">
        <v>496.1</v>
      </c>
      <c r="F426" s="294">
        <v>732.47</v>
      </c>
      <c r="G426" s="295">
        <v>29.25</v>
      </c>
      <c r="H426" s="288">
        <v>406.28</v>
      </c>
      <c r="I426" s="275">
        <v>2643.28</v>
      </c>
      <c r="J426" s="286">
        <v>662.9</v>
      </c>
      <c r="K426" s="286">
        <v>801.44</v>
      </c>
      <c r="L426" s="286">
        <v>371.98</v>
      </c>
      <c r="M426" s="284">
        <v>7.7792348131528799E-2</v>
      </c>
      <c r="N426" s="284">
        <v>3.7496355021274401E-2</v>
      </c>
      <c r="O426" s="284">
        <v>2.0645417329899801E-2</v>
      </c>
      <c r="P426" s="284">
        <v>7.4119199918774E-3</v>
      </c>
      <c r="Q426" s="284">
        <v>0.14250284662538401</v>
      </c>
      <c r="R426" s="284">
        <v>-0.155600461893764</v>
      </c>
      <c r="S426" s="284">
        <v>7.7138675992756102E-3</v>
      </c>
      <c r="T426" s="284">
        <v>0</v>
      </c>
      <c r="U426" s="284">
        <v>-6.9343945972022403E-4</v>
      </c>
      <c r="V426" s="284">
        <v>1.50206438866234E-2</v>
      </c>
      <c r="W426" s="284">
        <v>4.8413125336210799E-4</v>
      </c>
      <c r="X426" s="274" t="s">
        <v>210</v>
      </c>
      <c r="Y426" s="278">
        <v>6.4567102956021296</v>
      </c>
      <c r="Z426" s="278">
        <v>5.4744370427944302</v>
      </c>
      <c r="AA426" s="278">
        <v>2.3242172673758001</v>
      </c>
      <c r="AB426" s="278">
        <v>2.5697855805777201</v>
      </c>
      <c r="AC426" s="278">
        <v>0</v>
      </c>
      <c r="AD426" s="278">
        <v>0.29021709742045698</v>
      </c>
      <c r="AE426" s="278">
        <v>1.49077329529654</v>
      </c>
      <c r="AF426" s="278">
        <v>2.60451241274769</v>
      </c>
      <c r="AG426" s="278">
        <v>1.8678074731419201</v>
      </c>
      <c r="AH426" s="278">
        <v>1.2303220540217701</v>
      </c>
      <c r="AI426" s="278">
        <v>0.496097602428132</v>
      </c>
      <c r="AJ426" s="278">
        <v>6.95899295070204</v>
      </c>
      <c r="AK426" s="278">
        <v>5.6797084776926701</v>
      </c>
      <c r="AL426" s="278">
        <v>2.3722017028261302</v>
      </c>
      <c r="AM426" s="278">
        <v>2.5888326256972398</v>
      </c>
      <c r="AN426" s="278">
        <v>0</v>
      </c>
      <c r="AO426" s="278">
        <v>0.24505918301236601</v>
      </c>
      <c r="AP426" s="278">
        <v>1.50227292311699</v>
      </c>
      <c r="AQ426" s="278">
        <v>2.60451241274769</v>
      </c>
      <c r="AR426" s="278">
        <v>1.8665122617368799</v>
      </c>
      <c r="AS426" s="278">
        <v>1.2488022834610899</v>
      </c>
      <c r="AT426" s="278">
        <v>0.49633777878218499</v>
      </c>
      <c r="AU426" s="278">
        <v>1.94178872224118</v>
      </c>
      <c r="AV426" s="278">
        <v>9.81544782988426E-3</v>
      </c>
      <c r="AW426" s="278">
        <v>25.563232599775301</v>
      </c>
      <c r="AX426" s="278">
        <v>3.0572712895888601E-2</v>
      </c>
      <c r="AY426" s="273"/>
      <c r="AZ426" s="273"/>
      <c r="BA426" s="273"/>
      <c r="BB426" s="273"/>
      <c r="BC426" s="273"/>
      <c r="BD426" s="273"/>
      <c r="BE426" s="273"/>
      <c r="BF426" s="273"/>
      <c r="BG426" s="273"/>
      <c r="BH426" s="273"/>
      <c r="BI426" s="273"/>
      <c r="BJ426" s="273"/>
      <c r="BK426" s="273"/>
      <c r="BL426" s="273"/>
      <c r="BM426" s="273"/>
      <c r="BN426" s="273"/>
      <c r="BO426" s="273"/>
      <c r="BP426" s="273"/>
      <c r="BQ426" s="273"/>
      <c r="BR426" s="273"/>
      <c r="BS426" s="273"/>
      <c r="BT426" s="273"/>
      <c r="BU426" s="273"/>
      <c r="BV426" s="273"/>
      <c r="BW426" s="273"/>
      <c r="BX426" s="273"/>
      <c r="BY426" s="273"/>
      <c r="BZ426" s="273"/>
    </row>
    <row r="427" spans="1:78">
      <c r="A427" s="290" t="s">
        <v>706</v>
      </c>
      <c r="B427" s="294">
        <v>9442.86</v>
      </c>
      <c r="C427" s="294">
        <v>15497.12</v>
      </c>
      <c r="D427" s="294">
        <v>2352.0300000000002</v>
      </c>
      <c r="E427" s="295">
        <v>494</v>
      </c>
      <c r="F427" s="294">
        <v>784.7</v>
      </c>
      <c r="G427" s="295">
        <v>33.58</v>
      </c>
      <c r="H427" s="288">
        <v>407.82</v>
      </c>
      <c r="I427" s="275">
        <v>2643.28</v>
      </c>
      <c r="J427" s="286">
        <v>664.82</v>
      </c>
      <c r="K427" s="286">
        <v>803.59</v>
      </c>
      <c r="L427" s="286">
        <v>372.02</v>
      </c>
      <c r="M427" s="284">
        <v>3.13257696558773E-2</v>
      </c>
      <c r="N427" s="284">
        <v>3.4587686919647101E-2</v>
      </c>
      <c r="O427" s="284">
        <v>-5.9254876270577999E-3</v>
      </c>
      <c r="P427" s="284">
        <v>-4.2330175367869503E-3</v>
      </c>
      <c r="Q427" s="284">
        <v>7.1306674676095999E-2</v>
      </c>
      <c r="R427" s="284">
        <v>0.148034188034188</v>
      </c>
      <c r="S427" s="284">
        <v>3.79048931771186E-3</v>
      </c>
      <c r="T427" s="284">
        <v>0</v>
      </c>
      <c r="U427" s="284">
        <v>2.8963644591946101E-3</v>
      </c>
      <c r="V427" s="284">
        <v>2.6826711918546101E-3</v>
      </c>
      <c r="W427" s="284">
        <v>1.07532663046195E-4</v>
      </c>
      <c r="X427" s="274" t="s">
        <v>210</v>
      </c>
      <c r="Y427" s="278">
        <v>6.6541094457215104</v>
      </c>
      <c r="Z427" s="278">
        <v>5.6418054347703999</v>
      </c>
      <c r="AA427" s="278">
        <v>2.3952748945989399</v>
      </c>
      <c r="AB427" s="278">
        <v>2.6483508973367198</v>
      </c>
      <c r="AC427" s="278">
        <v>0</v>
      </c>
      <c r="AD427" s="278">
        <v>0.299089821417371</v>
      </c>
      <c r="AE427" s="278">
        <v>1.53635027924649</v>
      </c>
      <c r="AF427" s="278">
        <v>2.6841394229764002</v>
      </c>
      <c r="AG427" s="278">
        <v>1.9249114147630799</v>
      </c>
      <c r="AH427" s="278">
        <v>1.2679363369488501</v>
      </c>
      <c r="AI427" s="278">
        <v>0.51126465199550597</v>
      </c>
      <c r="AJ427" s="278">
        <v>6.86255454548317</v>
      </c>
      <c r="AK427" s="278">
        <v>5.83694243480981</v>
      </c>
      <c r="AL427" s="278">
        <v>2.3810817228475898</v>
      </c>
      <c r="AM427" s="278">
        <v>2.6371403815447301</v>
      </c>
      <c r="AN427" s="278">
        <v>0</v>
      </c>
      <c r="AO427" s="278">
        <v>0.34336534028018101</v>
      </c>
      <c r="AP427" s="278">
        <v>1.54217379856824</v>
      </c>
      <c r="AQ427" s="278">
        <v>2.6841394229764002</v>
      </c>
      <c r="AR427" s="278">
        <v>1.9304866597718999</v>
      </c>
      <c r="AS427" s="278">
        <v>1.27133779323309</v>
      </c>
      <c r="AT427" s="278">
        <v>0.51131962964505595</v>
      </c>
      <c r="AU427" s="278">
        <v>0.685573095805599</v>
      </c>
      <c r="AV427" s="278">
        <v>6.8265792594690497E-3</v>
      </c>
      <c r="AW427" s="278">
        <v>26.000541729160201</v>
      </c>
      <c r="AX427" s="278">
        <v>1.7106957333273401E-2</v>
      </c>
      <c r="AY427" s="273"/>
      <c r="AZ427" s="273"/>
      <c r="BA427" s="273"/>
      <c r="BB427" s="273"/>
      <c r="BC427" s="273"/>
      <c r="BD427" s="273"/>
      <c r="BE427" s="273"/>
      <c r="BF427" s="273"/>
      <c r="BG427" s="273"/>
      <c r="BH427" s="273"/>
      <c r="BI427" s="273"/>
      <c r="BJ427" s="273"/>
      <c r="BK427" s="273"/>
      <c r="BL427" s="273"/>
      <c r="BM427" s="273"/>
      <c r="BN427" s="273"/>
      <c r="BO427" s="273"/>
      <c r="BP427" s="273"/>
      <c r="BQ427" s="273"/>
      <c r="BR427" s="273"/>
      <c r="BS427" s="273"/>
      <c r="BT427" s="273"/>
      <c r="BU427" s="273"/>
      <c r="BV427" s="273"/>
      <c r="BW427" s="273"/>
      <c r="BX427" s="273"/>
      <c r="BY427" s="273"/>
      <c r="BZ427" s="273"/>
    </row>
    <row r="428" spans="1:78">
      <c r="A428" s="290" t="s">
        <v>707</v>
      </c>
      <c r="B428" s="294">
        <v>9738.68</v>
      </c>
      <c r="C428" s="294">
        <v>15342.71</v>
      </c>
      <c r="D428" s="294">
        <v>2435.52</v>
      </c>
      <c r="E428" s="295">
        <v>487.94</v>
      </c>
      <c r="F428" s="294">
        <v>772.05</v>
      </c>
      <c r="G428" s="295">
        <v>34.020000000000003</v>
      </c>
      <c r="H428" s="288">
        <v>399.62</v>
      </c>
      <c r="I428" s="275">
        <v>2738.44</v>
      </c>
      <c r="J428" s="286">
        <v>666.88</v>
      </c>
      <c r="K428" s="286">
        <v>807.46</v>
      </c>
      <c r="L428" s="286">
        <v>372.06</v>
      </c>
      <c r="M428" s="284">
        <v>3.1327373274622199E-2</v>
      </c>
      <c r="N428" s="284">
        <v>-9.9637868197446407E-3</v>
      </c>
      <c r="O428" s="284">
        <v>3.5496996211782803E-2</v>
      </c>
      <c r="P428" s="284">
        <v>-1.22672064777328E-2</v>
      </c>
      <c r="Q428" s="284">
        <v>-1.61208105008285E-2</v>
      </c>
      <c r="R428" s="284">
        <v>1.3103037522334901E-2</v>
      </c>
      <c r="S428" s="284">
        <v>-2.0106909911235302E-2</v>
      </c>
      <c r="T428" s="284">
        <v>3.6000726370267098E-2</v>
      </c>
      <c r="U428" s="284">
        <v>3.0985830751180101E-3</v>
      </c>
      <c r="V428" s="284">
        <v>4.8158886994611504E-3</v>
      </c>
      <c r="W428" s="284">
        <v>1.07521101016195E-4</v>
      </c>
      <c r="X428" s="274" t="s">
        <v>210</v>
      </c>
      <c r="Y428" s="278">
        <v>6.7679410121003896</v>
      </c>
      <c r="Z428" s="278">
        <v>5.7383195596256504</v>
      </c>
      <c r="AA428" s="278">
        <v>2.4362507600223098</v>
      </c>
      <c r="AB428" s="278">
        <v>2.6936561231409901</v>
      </c>
      <c r="AC428" s="278">
        <v>0</v>
      </c>
      <c r="AD428" s="278">
        <v>0.30420633823117399</v>
      </c>
      <c r="AE428" s="278">
        <v>1.56263255792253</v>
      </c>
      <c r="AF428" s="278">
        <v>2.7300568815618198</v>
      </c>
      <c r="AG428" s="278">
        <v>1.9578407922057599</v>
      </c>
      <c r="AH428" s="278">
        <v>1.28962686976634</v>
      </c>
      <c r="AI428" s="278">
        <v>0.52001083458320396</v>
      </c>
      <c r="AJ428" s="278">
        <v>6.9799628264870899</v>
      </c>
      <c r="AK428" s="278">
        <v>5.68114416682997</v>
      </c>
      <c r="AL428" s="278">
        <v>2.5227303440217699</v>
      </c>
      <c r="AM428" s="278">
        <v>2.66061248729841</v>
      </c>
      <c r="AN428" s="278">
        <v>0</v>
      </c>
      <c r="AO428" s="278">
        <v>0.308192365295549</v>
      </c>
      <c r="AP428" s="278">
        <v>1.5312128458560199</v>
      </c>
      <c r="AQ428" s="278">
        <v>2.8283409123301899</v>
      </c>
      <c r="AR428" s="278">
        <v>1.9639073245482701</v>
      </c>
      <c r="AS428" s="278">
        <v>1.29583756923497</v>
      </c>
      <c r="AT428" s="278">
        <v>0.52006674672067799</v>
      </c>
      <c r="AU428" s="278">
        <v>0.46479082123188797</v>
      </c>
      <c r="AV428" s="278">
        <v>6.3620853989117604E-3</v>
      </c>
      <c r="AW428" s="278">
        <v>26.292007588622901</v>
      </c>
      <c r="AX428" s="278">
        <v>1.1209991795511701E-2</v>
      </c>
      <c r="AY428" s="273"/>
      <c r="AZ428" s="273"/>
      <c r="BA428" s="273"/>
      <c r="BB428" s="273"/>
      <c r="BC428" s="273"/>
      <c r="BD428" s="273"/>
      <c r="BE428" s="273"/>
      <c r="BF428" s="273"/>
      <c r="BG428" s="273"/>
      <c r="BH428" s="273"/>
      <c r="BI428" s="273"/>
      <c r="BJ428" s="273"/>
      <c r="BK428" s="273"/>
      <c r="BL428" s="273"/>
      <c r="BM428" s="273"/>
      <c r="BN428" s="273"/>
      <c r="BO428" s="273"/>
      <c r="BP428" s="273"/>
      <c r="BQ428" s="273"/>
      <c r="BR428" s="273"/>
      <c r="BS428" s="273"/>
      <c r="BT428" s="273"/>
      <c r="BU428" s="273"/>
      <c r="BV428" s="273"/>
      <c r="BW428" s="273"/>
      <c r="BX428" s="273"/>
      <c r="BY428" s="273"/>
      <c r="BZ428" s="273"/>
    </row>
    <row r="429" spans="1:78">
      <c r="A429" s="290" t="s">
        <v>708</v>
      </c>
      <c r="B429" s="294">
        <v>9768.7199999999993</v>
      </c>
      <c r="C429" s="294">
        <v>15439.37</v>
      </c>
      <c r="D429" s="294">
        <v>2549.2600000000002</v>
      </c>
      <c r="E429" s="295">
        <v>487.23</v>
      </c>
      <c r="F429" s="294">
        <v>772.27</v>
      </c>
      <c r="G429" s="295">
        <v>33.9</v>
      </c>
      <c r="H429" s="288">
        <v>373.25</v>
      </c>
      <c r="I429" s="275">
        <v>2738.44</v>
      </c>
      <c r="J429" s="286">
        <v>669.21</v>
      </c>
      <c r="K429" s="286">
        <v>815.78</v>
      </c>
      <c r="L429" s="286">
        <v>372.1</v>
      </c>
      <c r="M429" s="284">
        <v>3.0846069487855399E-3</v>
      </c>
      <c r="N429" s="284">
        <v>6.3000604195739803E-3</v>
      </c>
      <c r="O429" s="284">
        <v>4.6700499277361897E-2</v>
      </c>
      <c r="P429" s="284">
        <v>-1.45509693814805E-3</v>
      </c>
      <c r="Q429" s="284">
        <v>2.8495563758834701E-4</v>
      </c>
      <c r="R429" s="284">
        <v>-3.5273368606703001E-3</v>
      </c>
      <c r="S429" s="284">
        <v>-6.5987688303888695E-2</v>
      </c>
      <c r="T429" s="284">
        <v>0</v>
      </c>
      <c r="U429" s="284">
        <v>3.4938819577736702E-3</v>
      </c>
      <c r="V429" s="284">
        <v>1.03039159834541E-2</v>
      </c>
      <c r="W429" s="284">
        <v>1.07509541471762E-4</v>
      </c>
      <c r="X429" s="274" t="s">
        <v>210</v>
      </c>
      <c r="Y429" s="278">
        <v>6.8438095753185504</v>
      </c>
      <c r="Z429" s="278">
        <v>5.80264607480908</v>
      </c>
      <c r="AA429" s="278">
        <v>2.4635611110539699</v>
      </c>
      <c r="AB429" s="278">
        <v>2.7238519861813302</v>
      </c>
      <c r="AC429" s="278">
        <v>0</v>
      </c>
      <c r="AD429" s="278">
        <v>0.30761648878688802</v>
      </c>
      <c r="AE429" s="278">
        <v>1.58014965607624</v>
      </c>
      <c r="AF429" s="278">
        <v>2.7606607968054102</v>
      </c>
      <c r="AG429" s="278">
        <v>1.9797881714233101</v>
      </c>
      <c r="AH429" s="278">
        <v>1.3040835763956999</v>
      </c>
      <c r="AI429" s="278">
        <v>0.52584015177245802</v>
      </c>
      <c r="AJ429" s="278">
        <v>6.86492003789074</v>
      </c>
      <c r="AK429" s="278">
        <v>5.8392030956737804</v>
      </c>
      <c r="AL429" s="278">
        <v>2.57861064494048</v>
      </c>
      <c r="AM429" s="278">
        <v>2.7198885174962699</v>
      </c>
      <c r="AN429" s="278">
        <v>0</v>
      </c>
      <c r="AO429" s="278">
        <v>0.30653142180704002</v>
      </c>
      <c r="AP429" s="278">
        <v>1.4758792330975801</v>
      </c>
      <c r="AQ429" s="278">
        <v>2.7606607968054102</v>
      </c>
      <c r="AR429" s="278">
        <v>1.9867053175956599</v>
      </c>
      <c r="AS429" s="278">
        <v>1.31752074400228</v>
      </c>
      <c r="AT429" s="278">
        <v>0.52589668460606298</v>
      </c>
      <c r="AU429" s="278">
        <v>0.52715695233958604</v>
      </c>
      <c r="AV429" s="278">
        <v>6.5762938985735502E-3</v>
      </c>
      <c r="AW429" s="278">
        <v>26.375816493915298</v>
      </c>
      <c r="AX429" s="278">
        <v>3.18761908956122E-3</v>
      </c>
      <c r="AY429" s="273"/>
      <c r="AZ429" s="273"/>
      <c r="BA429" s="273"/>
      <c r="BB429" s="273"/>
      <c r="BC429" s="273"/>
      <c r="BD429" s="273"/>
      <c r="BE429" s="273"/>
      <c r="BF429" s="273"/>
      <c r="BG429" s="273"/>
      <c r="BH429" s="273"/>
      <c r="BI429" s="273"/>
      <c r="BJ429" s="273"/>
      <c r="BK429" s="273"/>
      <c r="BL429" s="273"/>
      <c r="BM429" s="273"/>
      <c r="BN429" s="273"/>
      <c r="BO429" s="273"/>
      <c r="BP429" s="273"/>
      <c r="BQ429" s="273"/>
      <c r="BR429" s="273"/>
      <c r="BS429" s="273"/>
      <c r="BT429" s="273"/>
      <c r="BU429" s="273"/>
      <c r="BV429" s="273"/>
      <c r="BW429" s="273"/>
      <c r="BX429" s="273"/>
      <c r="BY429" s="273"/>
      <c r="BZ429" s="273"/>
    </row>
    <row r="430" spans="1:78">
      <c r="A430" s="290" t="s">
        <v>709</v>
      </c>
      <c r="B430" s="294">
        <v>10004.24</v>
      </c>
      <c r="C430" s="294">
        <v>15977.99</v>
      </c>
      <c r="D430" s="294">
        <v>2527.3000000000002</v>
      </c>
      <c r="E430" s="295">
        <v>481.52</v>
      </c>
      <c r="F430" s="294">
        <v>832.83</v>
      </c>
      <c r="G430" s="295">
        <v>34.380000000000003</v>
      </c>
      <c r="H430" s="288">
        <v>390.05</v>
      </c>
      <c r="I430" s="275">
        <v>2738.44</v>
      </c>
      <c r="J430" s="286">
        <v>671.69</v>
      </c>
      <c r="K430" s="286">
        <v>809.97</v>
      </c>
      <c r="L430" s="286">
        <v>372.13</v>
      </c>
      <c r="M430" s="284">
        <v>2.4109606990475801E-2</v>
      </c>
      <c r="N430" s="284">
        <v>3.4886138488811301E-2</v>
      </c>
      <c r="O430" s="284">
        <v>-8.6142645316680307E-3</v>
      </c>
      <c r="P430" s="284">
        <v>-1.1719311208259E-2</v>
      </c>
      <c r="Q430" s="284">
        <v>7.8418169811076396E-2</v>
      </c>
      <c r="R430" s="284">
        <v>1.4159292035398299E-2</v>
      </c>
      <c r="S430" s="284">
        <v>4.5010046885465498E-2</v>
      </c>
      <c r="T430" s="284">
        <v>0</v>
      </c>
      <c r="U430" s="284">
        <v>3.7058621359513698E-3</v>
      </c>
      <c r="V430" s="284">
        <v>-7.1220181911789701E-3</v>
      </c>
      <c r="W430" s="284">
        <v>8.0623488309505804E-5</v>
      </c>
      <c r="X430" s="274" t="s">
        <v>210</v>
      </c>
      <c r="Y430" s="278">
        <v>6.8656250333661504</v>
      </c>
      <c r="Z430" s="278">
        <v>5.8211427002071101</v>
      </c>
      <c r="AA430" s="278">
        <v>2.4714140054798599</v>
      </c>
      <c r="AB430" s="278">
        <v>2.7325345887696302</v>
      </c>
      <c r="AC430" s="278">
        <v>0</v>
      </c>
      <c r="AD430" s="278">
        <v>0.30859705297880902</v>
      </c>
      <c r="AE430" s="278">
        <v>1.5851865712843101</v>
      </c>
      <c r="AF430" s="278">
        <v>2.76946073186111</v>
      </c>
      <c r="AG430" s="278">
        <v>1.98609898199182</v>
      </c>
      <c r="AH430" s="278">
        <v>1.3082404980982001</v>
      </c>
      <c r="AI430" s="278">
        <v>0.52751632987830599</v>
      </c>
      <c r="AJ430" s="278">
        <v>7.0311525546645797</v>
      </c>
      <c r="AK430" s="278">
        <v>6.02421989060967</v>
      </c>
      <c r="AL430" s="278">
        <v>2.4501245914693901</v>
      </c>
      <c r="AM430" s="278">
        <v>2.7005111655365002</v>
      </c>
      <c r="AN430" s="278">
        <v>0</v>
      </c>
      <c r="AO430" s="278">
        <v>0.31296656877319901</v>
      </c>
      <c r="AP430" s="278">
        <v>1.65653589318003</v>
      </c>
      <c r="AQ430" s="278">
        <v>2.76946073186111</v>
      </c>
      <c r="AR430" s="278">
        <v>1.99345919100744</v>
      </c>
      <c r="AS430" s="278">
        <v>1.29892318547231</v>
      </c>
      <c r="AT430" s="278">
        <v>0.527558860084961</v>
      </c>
      <c r="AU430" s="278">
        <v>0.27028723287041001</v>
      </c>
      <c r="AV430" s="278">
        <v>5.9508813809590897E-3</v>
      </c>
      <c r="AW430" s="278">
        <v>26.7649126326592</v>
      </c>
      <c r="AX430" s="278">
        <v>1.4752003557260101E-2</v>
      </c>
      <c r="AY430" s="273"/>
      <c r="AZ430" s="273"/>
      <c r="BA430" s="273"/>
      <c r="BB430" s="273"/>
      <c r="BC430" s="273"/>
      <c r="BD430" s="273"/>
      <c r="BE430" s="273"/>
      <c r="BF430" s="273"/>
      <c r="BG430" s="273"/>
      <c r="BH430" s="273"/>
      <c r="BI430" s="273"/>
      <c r="BJ430" s="273"/>
      <c r="BK430" s="273"/>
      <c r="BL430" s="273"/>
      <c r="BM430" s="273"/>
      <c r="BN430" s="273"/>
      <c r="BO430" s="273"/>
      <c r="BP430" s="273"/>
      <c r="BQ430" s="273"/>
      <c r="BR430" s="273"/>
      <c r="BS430" s="273"/>
      <c r="BT430" s="273"/>
      <c r="BU430" s="273"/>
      <c r="BV430" s="273"/>
      <c r="BW430" s="273"/>
      <c r="BX430" s="273"/>
      <c r="BY430" s="273"/>
      <c r="BZ430" s="273"/>
    </row>
    <row r="431" spans="1:78">
      <c r="A431" s="290" t="s">
        <v>710</v>
      </c>
      <c r="B431" s="294">
        <v>9620.64</v>
      </c>
      <c r="C431" s="294">
        <v>15923.91</v>
      </c>
      <c r="D431" s="294">
        <v>2566.48</v>
      </c>
      <c r="E431" s="295">
        <v>481.02</v>
      </c>
      <c r="F431" s="294">
        <v>821.95</v>
      </c>
      <c r="G431" s="295">
        <v>34.18</v>
      </c>
      <c r="H431" s="288">
        <v>398.74</v>
      </c>
      <c r="I431" s="275">
        <v>2892.88</v>
      </c>
      <c r="J431" s="286">
        <v>668.87</v>
      </c>
      <c r="K431" s="286">
        <v>812.93</v>
      </c>
      <c r="L431" s="286">
        <v>372.17</v>
      </c>
      <c r="M431" s="284">
        <v>-3.8343742253284602E-2</v>
      </c>
      <c r="N431" s="284">
        <v>-3.3846560174339798E-3</v>
      </c>
      <c r="O431" s="284">
        <v>1.55027104024057E-2</v>
      </c>
      <c r="P431" s="284">
        <v>-1.0383784681841099E-3</v>
      </c>
      <c r="Q431" s="284">
        <v>-1.30638905899163E-2</v>
      </c>
      <c r="R431" s="284">
        <v>-5.8173356602676503E-3</v>
      </c>
      <c r="S431" s="284">
        <v>2.2279194975003198E-2</v>
      </c>
      <c r="T431" s="284">
        <v>5.6397072785965702E-2</v>
      </c>
      <c r="U431" s="284">
        <v>-4.1983653173339698E-3</v>
      </c>
      <c r="V431" s="284">
        <v>3.6544563378888601E-3</v>
      </c>
      <c r="W431" s="284">
        <v>1.0748931824910999E-4</v>
      </c>
      <c r="X431" s="274" t="s">
        <v>210</v>
      </c>
      <c r="Y431" s="278">
        <v>6.9669067582811897</v>
      </c>
      <c r="Z431" s="278">
        <v>5.9070162180278798</v>
      </c>
      <c r="AA431" s="278">
        <v>2.5078723136801702</v>
      </c>
      <c r="AB431" s="278">
        <v>2.7728449487434901</v>
      </c>
      <c r="AC431" s="278">
        <v>0</v>
      </c>
      <c r="AD431" s="278">
        <v>0.313149477802112</v>
      </c>
      <c r="AE431" s="278">
        <v>1.6085712492228199</v>
      </c>
      <c r="AF431" s="278">
        <v>2.8103158264292101</v>
      </c>
      <c r="AG431" s="278">
        <v>2.0153979212392401</v>
      </c>
      <c r="AH431" s="278">
        <v>1.3275396665799</v>
      </c>
      <c r="AI431" s="278">
        <v>0.53529825265318398</v>
      </c>
      <c r="AJ431" s="278">
        <v>6.6997694812389899</v>
      </c>
      <c r="AK431" s="278">
        <v>5.8870230000404504</v>
      </c>
      <c r="AL431" s="278">
        <v>2.54675113188536</v>
      </c>
      <c r="AM431" s="278">
        <v>2.7699656862531001</v>
      </c>
      <c r="AN431" s="278">
        <v>0</v>
      </c>
      <c r="AO431" s="278">
        <v>0.31132778217790003</v>
      </c>
      <c r="AP431" s="278">
        <v>1.6444089217154401</v>
      </c>
      <c r="AQ431" s="278">
        <v>2.96880941264389</v>
      </c>
      <c r="AR431" s="278">
        <v>2.0069365445060798</v>
      </c>
      <c r="AS431" s="278">
        <v>1.33239110232823</v>
      </c>
      <c r="AT431" s="278">
        <v>0.53535579149742096</v>
      </c>
      <c r="AU431" s="278">
        <v>0.458828225844787</v>
      </c>
      <c r="AV431" s="278">
        <v>6.5000530911438004E-3</v>
      </c>
      <c r="AW431" s="278">
        <v>26.702738854286899</v>
      </c>
      <c r="AX431" s="278">
        <v>-2.32295839054808E-3</v>
      </c>
      <c r="AY431" s="273"/>
      <c r="AZ431" s="273"/>
      <c r="BA431" s="273"/>
      <c r="BB431" s="273"/>
      <c r="BC431" s="273"/>
      <c r="BD431" s="273"/>
      <c r="BE431" s="273"/>
      <c r="BF431" s="273"/>
      <c r="BG431" s="273"/>
      <c r="BH431" s="273"/>
      <c r="BI431" s="273"/>
      <c r="BJ431" s="273"/>
      <c r="BK431" s="273"/>
      <c r="BL431" s="273"/>
      <c r="BM431" s="273"/>
      <c r="BN431" s="273"/>
      <c r="BO431" s="273"/>
      <c r="BP431" s="273"/>
      <c r="BQ431" s="273"/>
      <c r="BR431" s="273"/>
      <c r="BS431" s="273"/>
      <c r="BT431" s="273"/>
      <c r="BU431" s="273"/>
      <c r="BV431" s="273"/>
      <c r="BW431" s="273"/>
      <c r="BX431" s="273"/>
      <c r="BY431" s="273"/>
      <c r="BZ431" s="273"/>
    </row>
    <row r="432" spans="1:78">
      <c r="A432" s="290" t="s">
        <v>711</v>
      </c>
      <c r="B432" s="294">
        <v>9821.34</v>
      </c>
      <c r="C432" s="294">
        <v>15758.31</v>
      </c>
      <c r="D432" s="294">
        <v>2673.85</v>
      </c>
      <c r="E432" s="295">
        <v>475.96</v>
      </c>
      <c r="F432" s="294">
        <v>823.94</v>
      </c>
      <c r="G432" s="295">
        <v>33.64</v>
      </c>
      <c r="H432" s="288">
        <v>406.48</v>
      </c>
      <c r="I432" s="275">
        <v>2892.88</v>
      </c>
      <c r="J432" s="286">
        <v>670.48</v>
      </c>
      <c r="K432" s="286">
        <v>812.92</v>
      </c>
      <c r="L432" s="286">
        <v>372.21</v>
      </c>
      <c r="M432" s="284">
        <v>2.08613979943124E-2</v>
      </c>
      <c r="N432" s="284">
        <v>-1.0399455912523999E-2</v>
      </c>
      <c r="O432" s="284">
        <v>4.1835510115021401E-2</v>
      </c>
      <c r="P432" s="284">
        <v>-1.05193131262733E-2</v>
      </c>
      <c r="Q432" s="284">
        <v>2.4210718413528701E-3</v>
      </c>
      <c r="R432" s="284">
        <v>-1.57987126974839E-2</v>
      </c>
      <c r="S432" s="284">
        <v>1.9411145107087299E-2</v>
      </c>
      <c r="T432" s="284">
        <v>0</v>
      </c>
      <c r="U432" s="284">
        <v>2.4070447172095401E-3</v>
      </c>
      <c r="V432" s="284">
        <v>-1.23011821435703E-5</v>
      </c>
      <c r="W432" s="284">
        <v>1.0747776553721201E-4</v>
      </c>
      <c r="X432" s="274" t="s">
        <v>210</v>
      </c>
      <c r="Y432" s="278">
        <v>6.9507229237708703</v>
      </c>
      <c r="Z432" s="278">
        <v>5.8932944651411097</v>
      </c>
      <c r="AA432" s="278">
        <v>2.5020466306466802</v>
      </c>
      <c r="AB432" s="278">
        <v>2.7664037453041201</v>
      </c>
      <c r="AC432" s="278">
        <v>0</v>
      </c>
      <c r="AD432" s="278">
        <v>0.31242204459515599</v>
      </c>
      <c r="AE432" s="278">
        <v>1.6048346051426401</v>
      </c>
      <c r="AF432" s="278">
        <v>2.8037875797001202</v>
      </c>
      <c r="AG432" s="278">
        <v>2.0107162357277999</v>
      </c>
      <c r="AH432" s="278">
        <v>1.32445584717263</v>
      </c>
      <c r="AI432" s="278">
        <v>0.53405477708573701</v>
      </c>
      <c r="AJ432" s="278">
        <v>7.0957247210318499</v>
      </c>
      <c r="AK432" s="278">
        <v>5.8320074091713501</v>
      </c>
      <c r="AL432" s="278">
        <v>2.60672102777135</v>
      </c>
      <c r="AM432" s="278">
        <v>2.7373030780735701</v>
      </c>
      <c r="AN432" s="278">
        <v>0</v>
      </c>
      <c r="AO432" s="278">
        <v>0.30748617847223703</v>
      </c>
      <c r="AP432" s="278">
        <v>1.6359862825359399</v>
      </c>
      <c r="AQ432" s="278">
        <v>2.8037875797001202</v>
      </c>
      <c r="AR432" s="278">
        <v>2.01555611962082</v>
      </c>
      <c r="AS432" s="278">
        <v>1.3244395548000101</v>
      </c>
      <c r="AT432" s="278">
        <v>0.53411217609985295</v>
      </c>
      <c r="AU432" s="278">
        <v>0.52419772254303798</v>
      </c>
      <c r="AV432" s="278">
        <v>6.6510420772149699E-3</v>
      </c>
      <c r="AW432" s="278">
        <v>26.893124127277101</v>
      </c>
      <c r="AX432" s="278">
        <v>7.1298032021787101E-3</v>
      </c>
      <c r="AY432" s="273"/>
      <c r="AZ432" s="273"/>
      <c r="BA432" s="273"/>
      <c r="BB432" s="273"/>
      <c r="BC432" s="273"/>
      <c r="BD432" s="273"/>
      <c r="BE432" s="273"/>
      <c r="BF432" s="273"/>
      <c r="BG432" s="273"/>
      <c r="BH432" s="273"/>
      <c r="BI432" s="273"/>
      <c r="BJ432" s="273"/>
      <c r="BK432" s="273"/>
      <c r="BL432" s="273"/>
      <c r="BM432" s="273"/>
      <c r="BN432" s="273"/>
      <c r="BO432" s="273"/>
      <c r="BP432" s="273"/>
      <c r="BQ432" s="273"/>
      <c r="BR432" s="273"/>
      <c r="BS432" s="273"/>
      <c r="BT432" s="273"/>
      <c r="BU432" s="273"/>
      <c r="BV432" s="273"/>
      <c r="BW432" s="273"/>
      <c r="BX432" s="273"/>
      <c r="BY432" s="273"/>
      <c r="BZ432" s="273"/>
    </row>
    <row r="433" spans="1:78">
      <c r="A433" s="290" t="s">
        <v>712</v>
      </c>
      <c r="B433" s="294">
        <v>10848.04</v>
      </c>
      <c r="C433" s="294">
        <v>16944.88</v>
      </c>
      <c r="D433" s="294">
        <v>2784.13</v>
      </c>
      <c r="E433" s="295">
        <v>507.08</v>
      </c>
      <c r="F433" s="294">
        <v>930.7</v>
      </c>
      <c r="G433" s="295">
        <v>35.92</v>
      </c>
      <c r="H433" s="288">
        <v>417.94</v>
      </c>
      <c r="I433" s="275">
        <v>2892.88</v>
      </c>
      <c r="J433" s="286">
        <v>669.74</v>
      </c>
      <c r="K433" s="286">
        <v>817.23</v>
      </c>
      <c r="L433" s="286">
        <v>372.24</v>
      </c>
      <c r="M433" s="284">
        <v>0.104537670012442</v>
      </c>
      <c r="N433" s="284">
        <v>7.5298049092827904E-2</v>
      </c>
      <c r="O433" s="284">
        <v>4.1243899246405001E-2</v>
      </c>
      <c r="P433" s="284">
        <v>6.5383645684511396E-2</v>
      </c>
      <c r="Q433" s="284">
        <v>0.12957254168992899</v>
      </c>
      <c r="R433" s="284">
        <v>6.7776456599286702E-2</v>
      </c>
      <c r="S433" s="284">
        <v>2.8193269041527198E-2</v>
      </c>
      <c r="T433" s="284">
        <v>0</v>
      </c>
      <c r="U433" s="284">
        <v>-1.1036869108698201E-3</v>
      </c>
      <c r="V433" s="284">
        <v>5.30187472322008E-3</v>
      </c>
      <c r="W433" s="284">
        <v>8.0599661481439697E-5</v>
      </c>
      <c r="X433" s="274" t="s">
        <v>210</v>
      </c>
      <c r="Y433" s="278">
        <v>7.0002802103302297</v>
      </c>
      <c r="Z433" s="278">
        <v>5.9353124948900602</v>
      </c>
      <c r="AA433" s="278">
        <v>2.5198857307258602</v>
      </c>
      <c r="AB433" s="278">
        <v>2.7861276595859099</v>
      </c>
      <c r="AC433" s="278">
        <v>0</v>
      </c>
      <c r="AD433" s="278">
        <v>0.31464955228914199</v>
      </c>
      <c r="AE433" s="278">
        <v>1.6162767600493499</v>
      </c>
      <c r="AF433" s="278">
        <v>2.8237780333640998</v>
      </c>
      <c r="AG433" s="278">
        <v>2.0250522467839698</v>
      </c>
      <c r="AH433" s="278">
        <v>1.33389895671294</v>
      </c>
      <c r="AI433" s="278">
        <v>0.53786248254554203</v>
      </c>
      <c r="AJ433" s="278">
        <v>7.7320731929523596</v>
      </c>
      <c r="AK433" s="278">
        <v>6.3822299465115604</v>
      </c>
      <c r="AL433" s="278">
        <v>2.6238156439163798</v>
      </c>
      <c r="AM433" s="278">
        <v>2.9682948433120901</v>
      </c>
      <c r="AN433" s="278">
        <v>0</v>
      </c>
      <c r="AO433" s="278">
        <v>0.33597538401385202</v>
      </c>
      <c r="AP433" s="278">
        <v>1.66184488559099</v>
      </c>
      <c r="AQ433" s="278">
        <v>2.8237780333640998</v>
      </c>
      <c r="AR433" s="278">
        <v>2.0228172231253598</v>
      </c>
      <c r="AS433" s="278">
        <v>1.3409711218748701</v>
      </c>
      <c r="AT433" s="278">
        <v>0.53790583407955905</v>
      </c>
      <c r="AU433" s="278">
        <v>0.40397866046738201</v>
      </c>
      <c r="AV433" s="278">
        <v>6.3885714766238801E-3</v>
      </c>
      <c r="AW433" s="278">
        <v>28.429706108741101</v>
      </c>
      <c r="AX433" s="278">
        <v>5.7136611358049802E-2</v>
      </c>
      <c r="AY433" s="273"/>
      <c r="AZ433" s="273"/>
      <c r="BA433" s="273"/>
      <c r="BB433" s="273"/>
      <c r="BC433" s="273"/>
      <c r="BD433" s="273"/>
      <c r="BE433" s="273"/>
      <c r="BF433" s="273"/>
      <c r="BG433" s="273"/>
      <c r="BH433" s="273"/>
      <c r="BI433" s="273"/>
      <c r="BJ433" s="273"/>
      <c r="BK433" s="273"/>
      <c r="BL433" s="273"/>
      <c r="BM433" s="273"/>
      <c r="BN433" s="273"/>
      <c r="BO433" s="273"/>
      <c r="BP433" s="273"/>
      <c r="BQ433" s="273"/>
      <c r="BR433" s="273"/>
      <c r="BS433" s="273"/>
      <c r="BT433" s="273"/>
      <c r="BU433" s="273"/>
      <c r="BV433" s="273"/>
      <c r="BW433" s="273"/>
      <c r="BX433" s="273"/>
      <c r="BY433" s="273"/>
      <c r="BZ433" s="273"/>
    </row>
    <row r="434" spans="1:78">
      <c r="A434" s="290" t="s">
        <v>713</v>
      </c>
      <c r="B434" s="294">
        <v>10986.3</v>
      </c>
      <c r="C434" s="294">
        <v>16872.41</v>
      </c>
      <c r="D434" s="294">
        <v>2855.27</v>
      </c>
      <c r="E434" s="295">
        <v>504.11</v>
      </c>
      <c r="F434" s="294">
        <v>931.77</v>
      </c>
      <c r="G434" s="295">
        <v>36.35</v>
      </c>
      <c r="H434" s="288">
        <v>426.8</v>
      </c>
      <c r="I434" s="275">
        <v>3038.35</v>
      </c>
      <c r="J434" s="286">
        <v>667.93</v>
      </c>
      <c r="K434" s="286">
        <v>819.32</v>
      </c>
      <c r="L434" s="286">
        <v>372.24</v>
      </c>
      <c r="M434" s="284">
        <v>1.27451594942496E-2</v>
      </c>
      <c r="N434" s="284">
        <v>-4.27680809778541E-3</v>
      </c>
      <c r="O434" s="284">
        <v>2.5551967760126099E-2</v>
      </c>
      <c r="P434" s="284">
        <v>-5.85706397412633E-3</v>
      </c>
      <c r="Q434" s="284">
        <v>1.1496722896744401E-3</v>
      </c>
      <c r="R434" s="284">
        <v>1.1971046770601301E-2</v>
      </c>
      <c r="S434" s="284">
        <v>2.1199215198353799E-2</v>
      </c>
      <c r="T434" s="284">
        <v>5.02855286081689E-2</v>
      </c>
      <c r="U434" s="284">
        <v>-2.7025412846777299E-3</v>
      </c>
      <c r="V434" s="284">
        <v>2.5574195758844001E-3</v>
      </c>
      <c r="W434" s="284">
        <v>0</v>
      </c>
      <c r="X434" s="274" t="s">
        <v>210</v>
      </c>
      <c r="Y434" s="278">
        <v>7.4002525001053199</v>
      </c>
      <c r="Z434" s="278">
        <v>6.27443613819917</v>
      </c>
      <c r="AA434" s="278">
        <v>2.66386346238904</v>
      </c>
      <c r="AB434" s="278">
        <v>2.9453175528655802</v>
      </c>
      <c r="AC434" s="278">
        <v>0</v>
      </c>
      <c r="AD434" s="278">
        <v>0.33262756147227102</v>
      </c>
      <c r="AE434" s="278">
        <v>1.7086253371353399</v>
      </c>
      <c r="AF434" s="278">
        <v>2.9851191414178202</v>
      </c>
      <c r="AG434" s="278">
        <v>2.14075686998821</v>
      </c>
      <c r="AH434" s="278">
        <v>1.4101134229935599</v>
      </c>
      <c r="AI434" s="278">
        <v>0.56859412217482297</v>
      </c>
      <c r="AJ434" s="278">
        <v>7.4945698985168798</v>
      </c>
      <c r="AK434" s="278">
        <v>6.2476015789142796</v>
      </c>
      <c r="AL434" s="278">
        <v>2.73193041569739</v>
      </c>
      <c r="AM434" s="278">
        <v>2.9280666395343302</v>
      </c>
      <c r="AN434" s="278">
        <v>0</v>
      </c>
      <c r="AO434" s="278">
        <v>0.33660946156784699</v>
      </c>
      <c r="AP434" s="278">
        <v>1.7448468533506301</v>
      </c>
      <c r="AQ434" s="278">
        <v>3.1352274354023799</v>
      </c>
      <c r="AR434" s="278">
        <v>2.13497138616661</v>
      </c>
      <c r="AS434" s="278">
        <v>1.4137196746657399</v>
      </c>
      <c r="AT434" s="278">
        <v>0.56859412217482297</v>
      </c>
      <c r="AU434" s="278">
        <v>0.93187922829506897</v>
      </c>
      <c r="AV434" s="278">
        <v>8.0156392924858998E-3</v>
      </c>
      <c r="AW434" s="278">
        <v>28.7361374659909</v>
      </c>
      <c r="AX434" s="278">
        <v>1.0778562257298899E-2</v>
      </c>
      <c r="AY434" s="273"/>
      <c r="AZ434" s="273"/>
      <c r="BA434" s="273"/>
      <c r="BB434" s="273"/>
      <c r="BC434" s="273"/>
      <c r="BD434" s="273"/>
      <c r="BE434" s="273"/>
      <c r="BF434" s="273"/>
      <c r="BG434" s="273"/>
      <c r="BH434" s="273"/>
      <c r="BI434" s="273"/>
      <c r="BJ434" s="273"/>
      <c r="BK434" s="273"/>
      <c r="BL434" s="273"/>
      <c r="BM434" s="273"/>
      <c r="BN434" s="273"/>
      <c r="BO434" s="273"/>
      <c r="BP434" s="273"/>
      <c r="BQ434" s="273"/>
      <c r="BR434" s="273"/>
      <c r="BS434" s="273"/>
      <c r="BT434" s="273"/>
      <c r="BU434" s="273"/>
      <c r="BV434" s="273"/>
      <c r="BW434" s="273"/>
      <c r="BX434" s="273"/>
      <c r="BY434" s="273"/>
      <c r="BZ434" s="273"/>
    </row>
    <row r="435" spans="1:78">
      <c r="A435" s="290" t="s">
        <v>714</v>
      </c>
      <c r="B435" s="294">
        <v>11053.95</v>
      </c>
      <c r="C435" s="294">
        <v>16804.560000000001</v>
      </c>
      <c r="D435" s="294">
        <v>2960.44</v>
      </c>
      <c r="E435" s="295">
        <v>506.24</v>
      </c>
      <c r="F435" s="294">
        <v>891.47</v>
      </c>
      <c r="G435" s="295">
        <v>38.369999999999997</v>
      </c>
      <c r="H435" s="288">
        <v>423.17</v>
      </c>
      <c r="I435" s="275">
        <v>3038.35</v>
      </c>
      <c r="J435" s="286">
        <v>665.12</v>
      </c>
      <c r="K435" s="286">
        <v>814.64</v>
      </c>
      <c r="L435" s="288">
        <v>372.24</v>
      </c>
      <c r="M435" s="284">
        <v>6.1576690969662503E-3</v>
      </c>
      <c r="N435" s="284">
        <v>-4.0213579447155902E-3</v>
      </c>
      <c r="O435" s="284">
        <v>3.6833644453939697E-2</v>
      </c>
      <c r="P435" s="284">
        <v>4.2252682946182204E-3</v>
      </c>
      <c r="Q435" s="284">
        <v>-4.32510168818485E-2</v>
      </c>
      <c r="R435" s="284">
        <v>5.55708390646492E-2</v>
      </c>
      <c r="S435" s="284">
        <v>-8.5051546391752293E-3</v>
      </c>
      <c r="T435" s="284">
        <v>0</v>
      </c>
      <c r="U435" s="284">
        <v>-4.2070276825415497E-3</v>
      </c>
      <c r="V435" s="284">
        <v>-5.7120538983548297E-3</v>
      </c>
      <c r="W435" s="284">
        <v>0</v>
      </c>
      <c r="X435" s="274" t="s">
        <v>210</v>
      </c>
      <c r="Y435" s="278">
        <v>7.4800165823974298</v>
      </c>
      <c r="Z435" s="278">
        <v>6.3420655387441904</v>
      </c>
      <c r="AA435" s="278">
        <v>2.6925760805633501</v>
      </c>
      <c r="AB435" s="278">
        <v>2.9770638414766601</v>
      </c>
      <c r="AC435" s="278">
        <v>0</v>
      </c>
      <c r="AD435" s="278">
        <v>0.336212808352093</v>
      </c>
      <c r="AE435" s="278">
        <v>1.7270418617060499</v>
      </c>
      <c r="AF435" s="278">
        <v>3.01729443392904</v>
      </c>
      <c r="AG435" s="278">
        <v>2.1638311511891102</v>
      </c>
      <c r="AH435" s="278">
        <v>1.42531241831315</v>
      </c>
      <c r="AI435" s="278">
        <v>0.57472274931981804</v>
      </c>
      <c r="AJ435" s="278">
        <v>7.5260760493516603</v>
      </c>
      <c r="AK435" s="278">
        <v>6.3165618231040597</v>
      </c>
      <c r="AL435" s="278">
        <v>2.7917534705799998</v>
      </c>
      <c r="AM435" s="278">
        <v>2.9896427349371</v>
      </c>
      <c r="AN435" s="278">
        <v>0</v>
      </c>
      <c r="AO435" s="278">
        <v>0.35489643621650102</v>
      </c>
      <c r="AP435" s="278">
        <v>1.7123531036039099</v>
      </c>
      <c r="AQ435" s="278">
        <v>3.01729443392904</v>
      </c>
      <c r="AR435" s="278">
        <v>2.1547278536357202</v>
      </c>
      <c r="AS435" s="278">
        <v>1.41717095695775</v>
      </c>
      <c r="AT435" s="278">
        <v>0.57472274931981804</v>
      </c>
      <c r="AU435" s="278">
        <v>0.38008459517430299</v>
      </c>
      <c r="AV435" s="278">
        <v>6.6974389811339397E-3</v>
      </c>
      <c r="AW435" s="278">
        <v>28.855199611635602</v>
      </c>
      <c r="AX435" s="278">
        <v>4.1432898135864704E-3</v>
      </c>
      <c r="AY435" s="273"/>
      <c r="AZ435" s="273"/>
      <c r="BA435" s="273"/>
      <c r="BB435" s="273"/>
      <c r="BC435" s="273"/>
      <c r="BD435" s="273"/>
      <c r="BE435" s="273"/>
      <c r="BF435" s="273"/>
      <c r="BG435" s="273"/>
      <c r="BH435" s="273"/>
      <c r="BI435" s="273"/>
      <c r="BJ435" s="273"/>
      <c r="BK435" s="273"/>
      <c r="BL435" s="273"/>
      <c r="BM435" s="273"/>
      <c r="BN435" s="273"/>
      <c r="BO435" s="273"/>
      <c r="BP435" s="273"/>
      <c r="BQ435" s="273"/>
      <c r="BR435" s="273"/>
      <c r="BS435" s="273"/>
      <c r="BT435" s="273"/>
      <c r="BU435" s="273"/>
      <c r="BV435" s="273"/>
      <c r="BW435" s="273"/>
      <c r="BX435" s="273"/>
      <c r="BY435" s="273"/>
      <c r="BZ435" s="273"/>
    </row>
    <row r="436" spans="1:78">
      <c r="A436" s="290" t="s">
        <v>715</v>
      </c>
      <c r="B436" s="294">
        <v>11246.62</v>
      </c>
      <c r="C436" s="294">
        <v>17086.07</v>
      </c>
      <c r="D436" s="294">
        <v>2956.46</v>
      </c>
      <c r="E436" s="295">
        <v>516.64</v>
      </c>
      <c r="F436" s="294">
        <v>879.23</v>
      </c>
      <c r="G436" s="295">
        <v>42.05</v>
      </c>
      <c r="H436" s="288">
        <v>422.92</v>
      </c>
      <c r="I436" s="275">
        <v>3038.35</v>
      </c>
      <c r="J436" s="286">
        <v>664.76</v>
      </c>
      <c r="K436" s="289">
        <v>811.35</v>
      </c>
      <c r="L436" s="288">
        <v>372.25</v>
      </c>
      <c r="M436" s="284">
        <v>1.74299684728083E-2</v>
      </c>
      <c r="N436" s="284">
        <v>1.67520006474433E-2</v>
      </c>
      <c r="O436" s="284">
        <v>-1.3443947521314401E-3</v>
      </c>
      <c r="P436" s="284">
        <v>2.0543615676359001E-2</v>
      </c>
      <c r="Q436" s="284">
        <v>-1.37301311317263E-2</v>
      </c>
      <c r="R436" s="284">
        <v>9.5908261662757302E-2</v>
      </c>
      <c r="S436" s="284">
        <v>-5.9077911950278195E-4</v>
      </c>
      <c r="T436" s="284">
        <v>0</v>
      </c>
      <c r="U436" s="284">
        <v>-5.4125571325480703E-4</v>
      </c>
      <c r="V436" s="284">
        <v>-4.0385937346557599E-3</v>
      </c>
      <c r="W436" s="284">
        <v>2.68643885665831E-5</v>
      </c>
      <c r="X436" s="274" t="s">
        <v>210</v>
      </c>
      <c r="Y436" s="278">
        <v>7.5110084589087398</v>
      </c>
      <c r="Z436" s="278">
        <v>6.3683425542879704</v>
      </c>
      <c r="AA436" s="278">
        <v>2.70373220361025</v>
      </c>
      <c r="AB436" s="278">
        <v>2.9893986797654399</v>
      </c>
      <c r="AC436" s="278">
        <v>0</v>
      </c>
      <c r="AD436" s="278">
        <v>0.33760583545613598</v>
      </c>
      <c r="AE436" s="278">
        <v>1.7341974966592999</v>
      </c>
      <c r="AF436" s="278">
        <v>3.0297959592217301</v>
      </c>
      <c r="AG436" s="278">
        <v>2.1727965307561599</v>
      </c>
      <c r="AH436" s="278">
        <v>1.43121790073712</v>
      </c>
      <c r="AI436" s="278">
        <v>0.57710399223271103</v>
      </c>
      <c r="AJ436" s="278">
        <v>7.6419250995465102</v>
      </c>
      <c r="AK436" s="278">
        <v>6.4750250328805397</v>
      </c>
      <c r="AL436" s="278">
        <v>2.70009732022455</v>
      </c>
      <c r="AM436" s="278">
        <v>3.0508117373459598</v>
      </c>
      <c r="AN436" s="278">
        <v>0</v>
      </c>
      <c r="AO436" s="278">
        <v>0.36998502426193702</v>
      </c>
      <c r="AP436" s="278">
        <v>1.7331729689891799</v>
      </c>
      <c r="AQ436" s="278">
        <v>3.0297959592217301</v>
      </c>
      <c r="AR436" s="278">
        <v>2.1716204922201499</v>
      </c>
      <c r="AS436" s="278">
        <v>1.42543779309028</v>
      </c>
      <c r="AT436" s="278">
        <v>0.577119495778602</v>
      </c>
      <c r="AU436" s="278">
        <v>0.241247026689383</v>
      </c>
      <c r="AV436" s="278">
        <v>6.3741574890505701E-3</v>
      </c>
      <c r="AW436" s="278">
        <v>29.174990923559399</v>
      </c>
      <c r="AX436" s="278">
        <v>1.1082623451855299E-2</v>
      </c>
      <c r="AY436" s="273"/>
      <c r="AZ436" s="273"/>
      <c r="BA436" s="273"/>
      <c r="BB436" s="273"/>
      <c r="BC436" s="273"/>
      <c r="BD436" s="273"/>
      <c r="BE436" s="273"/>
      <c r="BF436" s="273"/>
      <c r="BG436" s="273"/>
      <c r="BH436" s="273"/>
      <c r="BI436" s="273"/>
      <c r="BJ436" s="273"/>
      <c r="BK436" s="273"/>
      <c r="BL436" s="273"/>
      <c r="BM436" s="273"/>
      <c r="BN436" s="273"/>
      <c r="BO436" s="273"/>
      <c r="BP436" s="273"/>
      <c r="BQ436" s="273"/>
      <c r="BR436" s="273"/>
      <c r="BS436" s="273"/>
      <c r="BT436" s="273"/>
      <c r="BU436" s="273"/>
      <c r="BV436" s="273"/>
      <c r="BW436" s="273"/>
      <c r="BX436" s="273"/>
      <c r="BY436" s="273"/>
      <c r="BZ436" s="273"/>
    </row>
    <row r="437" spans="1:78">
      <c r="A437" s="290" t="s">
        <v>716</v>
      </c>
      <c r="B437" s="294">
        <v>11513.95</v>
      </c>
      <c r="C437" s="294">
        <v>17955.48</v>
      </c>
      <c r="D437" s="294">
        <v>2960.53</v>
      </c>
      <c r="E437" s="295">
        <v>543.67999999999995</v>
      </c>
      <c r="F437" s="294">
        <v>928.3</v>
      </c>
      <c r="G437" s="295">
        <v>41.82</v>
      </c>
      <c r="H437" s="288">
        <v>444.95</v>
      </c>
      <c r="I437" s="275">
        <v>3114.31</v>
      </c>
      <c r="J437" s="286">
        <v>662.31</v>
      </c>
      <c r="K437" s="289">
        <v>807.76</v>
      </c>
      <c r="L437" s="288">
        <v>372.26</v>
      </c>
      <c r="M437" s="284">
        <v>2.3769808173477801E-2</v>
      </c>
      <c r="N437" s="284">
        <v>5.0884141291707201E-2</v>
      </c>
      <c r="O437" s="284">
        <v>1.37664639467472E-3</v>
      </c>
      <c r="P437" s="284">
        <v>5.2338185196655299E-2</v>
      </c>
      <c r="Q437" s="284">
        <v>5.5810197559227802E-2</v>
      </c>
      <c r="R437" s="284">
        <v>-5.4696789536265999E-3</v>
      </c>
      <c r="S437" s="284">
        <v>5.2090229830700899E-2</v>
      </c>
      <c r="T437" s="284">
        <v>2.5000411407507299E-2</v>
      </c>
      <c r="U437" s="284">
        <v>-3.6855406462483801E-3</v>
      </c>
      <c r="V437" s="284">
        <v>-4.4247242250570196E-3</v>
      </c>
      <c r="W437" s="284">
        <v>2.68636668905309E-5</v>
      </c>
      <c r="X437" s="274" t="s">
        <v>210</v>
      </c>
      <c r="Y437" s="278">
        <v>7.5942501374025202</v>
      </c>
      <c r="Z437" s="278">
        <v>6.4389204968295699</v>
      </c>
      <c r="AA437" s="278">
        <v>2.7336966495375199</v>
      </c>
      <c r="AB437" s="278">
        <v>3.0225290596807599</v>
      </c>
      <c r="AC437" s="278">
        <v>0</v>
      </c>
      <c r="AD437" s="278">
        <v>0.34134739380564499</v>
      </c>
      <c r="AE437" s="278">
        <v>1.7534169545059199</v>
      </c>
      <c r="AF437" s="278">
        <v>3.0633740469737401</v>
      </c>
      <c r="AG437" s="278">
        <v>2.1968768165440302</v>
      </c>
      <c r="AH437" s="278">
        <v>1.44707954980855</v>
      </c>
      <c r="AI437" s="278">
        <v>0.58349981847118904</v>
      </c>
      <c r="AJ437" s="278">
        <v>7.7747640063899901</v>
      </c>
      <c r="AK437" s="278">
        <v>6.7665594371563103</v>
      </c>
      <c r="AL437" s="278">
        <v>2.7374599831742401</v>
      </c>
      <c r="AM437" s="278">
        <v>3.1807227453686</v>
      </c>
      <c r="AN437" s="278">
        <v>0</v>
      </c>
      <c r="AO437" s="278">
        <v>0.33948033314987103</v>
      </c>
      <c r="AP437" s="278">
        <v>1.8447528466551799</v>
      </c>
      <c r="AQ437" s="278">
        <v>3.1399596584431602</v>
      </c>
      <c r="AR437" s="278">
        <v>2.1887801377418499</v>
      </c>
      <c r="AS437" s="278">
        <v>1.44067662186893</v>
      </c>
      <c r="AT437" s="278">
        <v>0.583515493415943</v>
      </c>
      <c r="AU437" s="278">
        <v>0.28139961263291502</v>
      </c>
      <c r="AV437" s="278">
        <v>6.5384972162941804E-3</v>
      </c>
      <c r="AW437" s="278">
        <v>29.9966712633641</v>
      </c>
      <c r="AX437" s="278">
        <v>2.8163859312158899E-2</v>
      </c>
      <c r="AY437" s="273"/>
      <c r="AZ437" s="273"/>
      <c r="BA437" s="273"/>
      <c r="BB437" s="273"/>
      <c r="BC437" s="273"/>
      <c r="BD437" s="273"/>
      <c r="BE437" s="273"/>
      <c r="BF437" s="273"/>
      <c r="BG437" s="273"/>
      <c r="BH437" s="273"/>
      <c r="BI437" s="273"/>
      <c r="BJ437" s="273"/>
      <c r="BK437" s="273"/>
      <c r="BL437" s="273"/>
      <c r="BM437" s="273"/>
      <c r="BN437" s="273"/>
      <c r="BO437" s="273"/>
      <c r="BP437" s="273"/>
      <c r="BQ437" s="273"/>
      <c r="BR437" s="273"/>
      <c r="BS437" s="273"/>
      <c r="BT437" s="273"/>
      <c r="BU437" s="273"/>
      <c r="BV437" s="273"/>
      <c r="BW437" s="273"/>
      <c r="BX437" s="273"/>
      <c r="BY437" s="273"/>
      <c r="BZ437" s="273"/>
    </row>
    <row r="438" spans="1:78">
      <c r="A438" s="290" t="s">
        <v>717</v>
      </c>
      <c r="B438" s="294">
        <v>11913.06</v>
      </c>
      <c r="C438" s="294">
        <v>18536.45</v>
      </c>
      <c r="D438" s="294">
        <v>2992.21</v>
      </c>
      <c r="E438" s="295">
        <v>573.44000000000005</v>
      </c>
      <c r="F438" s="294">
        <v>954.43</v>
      </c>
      <c r="G438" s="295">
        <v>44.63</v>
      </c>
      <c r="H438" s="288">
        <v>450.65</v>
      </c>
      <c r="I438" s="275">
        <v>3114.31</v>
      </c>
      <c r="J438" s="286">
        <v>662.91</v>
      </c>
      <c r="K438" s="289">
        <v>803.82</v>
      </c>
      <c r="L438" s="288">
        <v>372.26</v>
      </c>
      <c r="M438" s="284">
        <v>3.4663169459655301E-2</v>
      </c>
      <c r="N438" s="284">
        <v>3.2356138627316101E-2</v>
      </c>
      <c r="O438" s="284">
        <v>1.0700786683465399E-2</v>
      </c>
      <c r="P438" s="284">
        <v>5.4738081224249703E-2</v>
      </c>
      <c r="Q438" s="284">
        <v>2.81482279435528E-2</v>
      </c>
      <c r="R438" s="284">
        <v>6.7192730750836899E-2</v>
      </c>
      <c r="S438" s="284">
        <v>1.2810428137992999E-2</v>
      </c>
      <c r="T438" s="284">
        <v>0</v>
      </c>
      <c r="U438" s="284">
        <v>9.05920188431386E-4</v>
      </c>
      <c r="V438" s="284">
        <v>-4.8776864415172004E-3</v>
      </c>
      <c r="W438" s="284">
        <v>0</v>
      </c>
      <c r="X438" s="274" t="s">
        <v>210</v>
      </c>
      <c r="Y438" s="278">
        <v>7.80813352985367</v>
      </c>
      <c r="Z438" s="278">
        <v>6.62026534782445</v>
      </c>
      <c r="AA438" s="278">
        <v>2.8106880973772101</v>
      </c>
      <c r="AB438" s="278">
        <v>3.10765514288452</v>
      </c>
      <c r="AC438" s="278">
        <v>0</v>
      </c>
      <c r="AD438" s="278">
        <v>0.35096105378136</v>
      </c>
      <c r="AE438" s="278">
        <v>1.80279994292818</v>
      </c>
      <c r="AF438" s="278">
        <v>3.1496504826532301</v>
      </c>
      <c r="AG438" s="278">
        <v>2.2587493461313102</v>
      </c>
      <c r="AH438" s="278">
        <v>1.4878348946628599</v>
      </c>
      <c r="AI438" s="278">
        <v>0.59993342526728199</v>
      </c>
      <c r="AJ438" s="278">
        <v>8.0787881855625994</v>
      </c>
      <c r="AK438" s="278">
        <v>6.8344715711682804</v>
      </c>
      <c r="AL438" s="278">
        <v>2.8407646711410002</v>
      </c>
      <c r="AM438" s="278">
        <v>3.2777622225126901</v>
      </c>
      <c r="AN438" s="278">
        <v>0</v>
      </c>
      <c r="AO438" s="278">
        <v>0.374543085372121</v>
      </c>
      <c r="AP438" s="278">
        <v>1.82589458204424</v>
      </c>
      <c r="AQ438" s="278">
        <v>3.1496504826532301</v>
      </c>
      <c r="AR438" s="278">
        <v>2.26079559276458</v>
      </c>
      <c r="AS438" s="278">
        <v>1.48057770256994</v>
      </c>
      <c r="AT438" s="278">
        <v>0.59993342526728199</v>
      </c>
      <c r="AU438" s="278">
        <v>0.52262919108588901</v>
      </c>
      <c r="AV438" s="278">
        <v>7.3059072303875401E-3</v>
      </c>
      <c r="AW438" s="278">
        <v>30.723181521055999</v>
      </c>
      <c r="AX438" s="278">
        <v>2.42196959560377E-2</v>
      </c>
      <c r="AY438" s="273"/>
      <c r="AZ438" s="273"/>
      <c r="BA438" s="273"/>
      <c r="BB438" s="273"/>
      <c r="BC438" s="273"/>
      <c r="BD438" s="273"/>
      <c r="BE438" s="273"/>
      <c r="BF438" s="273"/>
      <c r="BG438" s="273"/>
      <c r="BH438" s="273"/>
      <c r="BI438" s="273"/>
      <c r="BJ438" s="273"/>
      <c r="BK438" s="273"/>
      <c r="BL438" s="273"/>
      <c r="BM438" s="273"/>
      <c r="BN438" s="273"/>
      <c r="BO438" s="273"/>
      <c r="BP438" s="273"/>
      <c r="BQ438" s="273"/>
      <c r="BR438" s="273"/>
      <c r="BS438" s="273"/>
      <c r="BT438" s="273"/>
      <c r="BU438" s="273"/>
      <c r="BV438" s="273"/>
      <c r="BW438" s="273"/>
      <c r="BX438" s="273"/>
      <c r="BY438" s="273"/>
      <c r="BZ438" s="273"/>
    </row>
    <row r="439" spans="1:78">
      <c r="A439" s="290" t="s">
        <v>718</v>
      </c>
      <c r="B439" s="294">
        <v>12274.64</v>
      </c>
      <c r="C439" s="294">
        <v>18775.36</v>
      </c>
      <c r="D439" s="294">
        <v>3055.96</v>
      </c>
      <c r="E439" s="295">
        <v>581.89</v>
      </c>
      <c r="F439" s="294">
        <v>967.27</v>
      </c>
      <c r="G439" s="295">
        <v>45.84</v>
      </c>
      <c r="H439" s="288">
        <v>463.45</v>
      </c>
      <c r="I439" s="275">
        <v>3114.31</v>
      </c>
      <c r="J439" s="286">
        <v>659.9</v>
      </c>
      <c r="K439" s="289">
        <v>801.46</v>
      </c>
      <c r="L439" s="288">
        <v>372.27</v>
      </c>
      <c r="M439" s="284">
        <v>3.0351563746006598E-2</v>
      </c>
      <c r="N439" s="284">
        <v>1.2888659910608599E-2</v>
      </c>
      <c r="O439" s="284">
        <v>2.1305322821593399E-2</v>
      </c>
      <c r="P439" s="284">
        <v>1.4735630580357E-2</v>
      </c>
      <c r="Q439" s="284">
        <v>1.3453055750552801E-2</v>
      </c>
      <c r="R439" s="284">
        <v>2.7111808200761801E-2</v>
      </c>
      <c r="S439" s="284">
        <v>2.8403417286142301E-2</v>
      </c>
      <c r="T439" s="284">
        <v>0</v>
      </c>
      <c r="U439" s="284">
        <v>-4.5405862032553701E-3</v>
      </c>
      <c r="V439" s="284">
        <v>-2.9359806921948101E-3</v>
      </c>
      <c r="W439" s="284">
        <v>2.68629452533364E-5</v>
      </c>
      <c r="X439" s="274" t="s">
        <v>210</v>
      </c>
      <c r="Y439" s="278">
        <v>7.9972441499308697</v>
      </c>
      <c r="Z439" s="278">
        <v>6.7806061616970501</v>
      </c>
      <c r="AA439" s="278">
        <v>2.87876210852294</v>
      </c>
      <c r="AB439" s="278">
        <v>3.1829216055814</v>
      </c>
      <c r="AC439" s="278">
        <v>0</v>
      </c>
      <c r="AD439" s="278">
        <v>0.35946122379635498</v>
      </c>
      <c r="AE439" s="278">
        <v>1.84646320941546</v>
      </c>
      <c r="AF439" s="278">
        <v>3.2259340597108799</v>
      </c>
      <c r="AG439" s="278">
        <v>2.31345556853551</v>
      </c>
      <c r="AH439" s="278">
        <v>1.5238698034443801</v>
      </c>
      <c r="AI439" s="278">
        <v>0.61446363042111896</v>
      </c>
      <c r="AJ439" s="278">
        <v>8.2399730155398707</v>
      </c>
      <c r="AK439" s="278">
        <v>6.8679990885029403</v>
      </c>
      <c r="AL439" s="278">
        <v>2.9400950645716</v>
      </c>
      <c r="AM439" s="278">
        <v>3.2298239625274801</v>
      </c>
      <c r="AN439" s="278">
        <v>0</v>
      </c>
      <c r="AO439" s="278">
        <v>0.36920686755153298</v>
      </c>
      <c r="AP439" s="278">
        <v>1.898909074456</v>
      </c>
      <c r="AQ439" s="278">
        <v>3.2259340597108799</v>
      </c>
      <c r="AR439" s="278">
        <v>2.30295112409918</v>
      </c>
      <c r="AS439" s="278">
        <v>1.5193957511240399</v>
      </c>
      <c r="AT439" s="278">
        <v>0.61448013672398405</v>
      </c>
      <c r="AU439" s="278">
        <v>0.49066384722003198</v>
      </c>
      <c r="AV439" s="278">
        <v>7.3712959222612699E-3</v>
      </c>
      <c r="AW439" s="278">
        <v>31.2087681448075</v>
      </c>
      <c r="AX439" s="278">
        <v>1.5805219372178301E-2</v>
      </c>
      <c r="AY439" s="273"/>
      <c r="AZ439" s="273"/>
      <c r="BA439" s="273"/>
      <c r="BB439" s="273"/>
      <c r="BC439" s="273"/>
      <c r="BD439" s="273"/>
      <c r="BE439" s="273"/>
      <c r="BF439" s="273"/>
      <c r="BG439" s="273"/>
      <c r="BH439" s="273"/>
      <c r="BI439" s="273"/>
      <c r="BJ439" s="273"/>
      <c r="BK439" s="273"/>
      <c r="BL439" s="273"/>
      <c r="BM439" s="273"/>
      <c r="BN439" s="273"/>
      <c r="BO439" s="273"/>
      <c r="BP439" s="273"/>
      <c r="BQ439" s="273"/>
      <c r="BR439" s="273"/>
      <c r="BS439" s="273"/>
      <c r="BT439" s="273"/>
      <c r="BU439" s="273"/>
      <c r="BV439" s="273"/>
      <c r="BW439" s="273"/>
      <c r="BX439" s="273"/>
      <c r="BY439" s="273"/>
      <c r="BZ439" s="273"/>
    </row>
    <row r="440" spans="1:78">
      <c r="A440" s="290" t="s">
        <v>719</v>
      </c>
      <c r="B440" s="294">
        <v>12488.17</v>
      </c>
      <c r="C440" s="294">
        <v>19652.95</v>
      </c>
      <c r="D440" s="294">
        <v>3157.3</v>
      </c>
      <c r="E440" s="295">
        <v>609.08000000000004</v>
      </c>
      <c r="F440" s="294">
        <v>1015.07</v>
      </c>
      <c r="G440" s="295">
        <v>49.1</v>
      </c>
      <c r="H440" s="288">
        <v>469.47</v>
      </c>
      <c r="I440" s="275">
        <v>3349.75</v>
      </c>
      <c r="J440" s="286">
        <v>655.93</v>
      </c>
      <c r="K440" s="289">
        <v>800.77</v>
      </c>
      <c r="L440" s="288">
        <v>372.29</v>
      </c>
      <c r="M440" s="284">
        <v>1.73960295373226E-2</v>
      </c>
      <c r="N440" s="284">
        <v>4.6741580454382703E-2</v>
      </c>
      <c r="O440" s="284">
        <v>3.31614288145132E-2</v>
      </c>
      <c r="P440" s="284">
        <v>4.6727044630428399E-2</v>
      </c>
      <c r="Q440" s="284">
        <v>4.9417432567949102E-2</v>
      </c>
      <c r="R440" s="284">
        <v>7.1116928446771394E-2</v>
      </c>
      <c r="S440" s="284">
        <v>1.2989535009170401E-2</v>
      </c>
      <c r="T440" s="284">
        <v>7.5599410463312894E-2</v>
      </c>
      <c r="U440" s="284">
        <v>-6.01606303985458E-3</v>
      </c>
      <c r="V440" s="284">
        <v>-8.6092880493104896E-4</v>
      </c>
      <c r="W440" s="284">
        <v>5.3724447309777498E-5</v>
      </c>
      <c r="X440" s="274" t="s">
        <v>210</v>
      </c>
      <c r="Y440" s="278">
        <v>8.1236423480933997</v>
      </c>
      <c r="Z440" s="278">
        <v>6.8877751295590199</v>
      </c>
      <c r="AA440" s="278">
        <v>2.92426157516846</v>
      </c>
      <c r="AB440" s="278">
        <v>3.23322837980206</v>
      </c>
      <c r="AC440" s="278">
        <v>0</v>
      </c>
      <c r="AD440" s="278">
        <v>0.36514258729424798</v>
      </c>
      <c r="AE440" s="278">
        <v>1.87564696550293</v>
      </c>
      <c r="AF440" s="278">
        <v>3.27692065520479</v>
      </c>
      <c r="AG440" s="278">
        <v>2.3500202413040099</v>
      </c>
      <c r="AH440" s="278">
        <v>1.54795489998245</v>
      </c>
      <c r="AI440" s="278">
        <v>0.62417536289615005</v>
      </c>
      <c r="AJ440" s="278">
        <v>8.2649614703314693</v>
      </c>
      <c r="AK440" s="278">
        <v>7.209720624929</v>
      </c>
      <c r="AL440" s="278">
        <v>3.0212342672284298</v>
      </c>
      <c r="AM440" s="278">
        <v>3.38430758660544</v>
      </c>
      <c r="AN440" s="278">
        <v>0</v>
      </c>
      <c r="AO440" s="278">
        <v>0.391110406547722</v>
      </c>
      <c r="AP440" s="278">
        <v>1.90001074742618</v>
      </c>
      <c r="AQ440" s="278">
        <v>3.52465392487332</v>
      </c>
      <c r="AR440" s="278">
        <v>2.33588237138739</v>
      </c>
      <c r="AS440" s="278">
        <v>1.54662222102032</v>
      </c>
      <c r="AT440" s="278">
        <v>0.62420889637254595</v>
      </c>
      <c r="AU440" s="278">
        <v>0.31898109211992998</v>
      </c>
      <c r="AV440" s="278">
        <v>7.03920635926133E-3</v>
      </c>
      <c r="AW440" s="278">
        <v>32.202712516721803</v>
      </c>
      <c r="AX440" s="278">
        <v>3.1848241087326597E-2</v>
      </c>
      <c r="AY440" s="273"/>
      <c r="AZ440" s="273"/>
      <c r="BA440" s="273"/>
      <c r="BB440" s="273"/>
      <c r="BC440" s="273"/>
      <c r="BD440" s="273"/>
      <c r="BE440" s="273"/>
      <c r="BF440" s="273"/>
      <c r="BG440" s="273"/>
      <c r="BH440" s="273"/>
      <c r="BI440" s="273"/>
      <c r="BJ440" s="273"/>
      <c r="BK440" s="273"/>
      <c r="BL440" s="273"/>
      <c r="BM440" s="273"/>
      <c r="BN440" s="273"/>
      <c r="BO440" s="273"/>
      <c r="BP440" s="273"/>
      <c r="BQ440" s="273"/>
      <c r="BR440" s="273"/>
      <c r="BS440" s="273"/>
      <c r="BT440" s="273"/>
      <c r="BU440" s="273"/>
      <c r="BV440" s="273"/>
      <c r="BW440" s="273"/>
      <c r="BX440" s="273"/>
      <c r="BY440" s="273"/>
      <c r="BZ440" s="273"/>
    </row>
    <row r="441" spans="1:78">
      <c r="A441" s="290" t="s">
        <v>720</v>
      </c>
      <c r="B441" s="294">
        <v>12586.79</v>
      </c>
      <c r="C441" s="294">
        <v>20437.169999999998</v>
      </c>
      <c r="D441" s="294">
        <v>3009.61</v>
      </c>
      <c r="E441" s="295">
        <v>647.25</v>
      </c>
      <c r="F441" s="294">
        <v>1023.78</v>
      </c>
      <c r="G441" s="295">
        <v>50.93</v>
      </c>
      <c r="H441" s="288">
        <v>479.1</v>
      </c>
      <c r="I441" s="275">
        <v>3349.75</v>
      </c>
      <c r="J441" s="286">
        <v>652.11</v>
      </c>
      <c r="K441" s="289">
        <v>804.31</v>
      </c>
      <c r="L441" s="288">
        <v>372.3</v>
      </c>
      <c r="M441" s="284">
        <v>7.8970737906354192E-3</v>
      </c>
      <c r="N441" s="284">
        <v>3.9903424167872799E-2</v>
      </c>
      <c r="O441" s="284">
        <v>-4.6777309726665203E-2</v>
      </c>
      <c r="P441" s="284">
        <v>6.2668286596177805E-2</v>
      </c>
      <c r="Q441" s="284">
        <v>8.5806890165209797E-3</v>
      </c>
      <c r="R441" s="284">
        <v>3.7270875763747401E-2</v>
      </c>
      <c r="S441" s="284">
        <v>2.05124928110423E-2</v>
      </c>
      <c r="T441" s="284">
        <v>0</v>
      </c>
      <c r="U441" s="284">
        <v>-5.8237921729451499E-3</v>
      </c>
      <c r="V441" s="284">
        <v>4.4207450329056801E-3</v>
      </c>
      <c r="W441" s="284">
        <v>2.68607805742338E-5</v>
      </c>
      <c r="X441" s="274" t="s">
        <v>210</v>
      </c>
      <c r="Y441" s="278">
        <v>8.3823660681026908</v>
      </c>
      <c r="Z441" s="278">
        <v>7.1071386524405096</v>
      </c>
      <c r="AA441" s="278">
        <v>3.0173941628168301</v>
      </c>
      <c r="AB441" s="278">
        <v>3.3362010167323799</v>
      </c>
      <c r="AC441" s="278">
        <v>0</v>
      </c>
      <c r="AD441" s="278">
        <v>0.37677173644564499</v>
      </c>
      <c r="AE441" s="278">
        <v>1.9353830222549799</v>
      </c>
      <c r="AF441" s="278">
        <v>3.3812848142557899</v>
      </c>
      <c r="AG441" s="278">
        <v>2.4248642525091499</v>
      </c>
      <c r="AH441" s="278">
        <v>1.5972545408294001</v>
      </c>
      <c r="AI441" s="278">
        <v>0.64405425033443597</v>
      </c>
      <c r="AJ441" s="278">
        <v>8.4485622314826205</v>
      </c>
      <c r="AK441" s="278">
        <v>7.3907378207087202</v>
      </c>
      <c r="AL441" s="278">
        <v>2.8762485814953198</v>
      </c>
      <c r="AM441" s="278">
        <v>3.5452750181914201</v>
      </c>
      <c r="AN441" s="278">
        <v>0</v>
      </c>
      <c r="AO441" s="278">
        <v>0.39081434902600198</v>
      </c>
      <c r="AP441" s="278">
        <v>1.9750825525855999</v>
      </c>
      <c r="AQ441" s="278">
        <v>3.3812848142557899</v>
      </c>
      <c r="AR441" s="278">
        <v>2.4107423470549398</v>
      </c>
      <c r="AS441" s="278">
        <v>1.6043155959070601</v>
      </c>
      <c r="AT441" s="278">
        <v>0.64407155013433204</v>
      </c>
      <c r="AU441" s="278">
        <v>0.62447285498551097</v>
      </c>
      <c r="AV441" s="278">
        <v>8.0017246408081392E-3</v>
      </c>
      <c r="AW441" s="278">
        <v>32.667134860841799</v>
      </c>
      <c r="AX441" s="278">
        <v>1.4421839274527899E-2</v>
      </c>
      <c r="AY441" s="273"/>
      <c r="AZ441" s="273"/>
      <c r="BA441" s="273"/>
      <c r="BB441" s="273"/>
      <c r="BC441" s="273"/>
      <c r="BD441" s="273"/>
      <c r="BE441" s="273"/>
      <c r="BF441" s="273"/>
      <c r="BG441" s="273"/>
      <c r="BH441" s="273"/>
      <c r="BI441" s="273"/>
      <c r="BJ441" s="273"/>
      <c r="BK441" s="273"/>
      <c r="BL441" s="273"/>
      <c r="BM441" s="273"/>
      <c r="BN441" s="273"/>
      <c r="BO441" s="273"/>
      <c r="BP441" s="273"/>
      <c r="BQ441" s="273"/>
      <c r="BR441" s="273"/>
      <c r="BS441" s="273"/>
      <c r="BT441" s="273"/>
      <c r="BU441" s="273"/>
      <c r="BV441" s="273"/>
      <c r="BW441" s="273"/>
      <c r="BX441" s="273"/>
      <c r="BY441" s="273"/>
      <c r="BZ441" s="273"/>
    </row>
    <row r="442" spans="1:78">
      <c r="A442" s="290" t="s">
        <v>721</v>
      </c>
      <c r="B442" s="294">
        <v>12846.09</v>
      </c>
      <c r="C442" s="294">
        <v>21072.58</v>
      </c>
      <c r="D442" s="294">
        <v>3107.09</v>
      </c>
      <c r="E442" s="295">
        <v>663.07</v>
      </c>
      <c r="F442" s="294">
        <v>1085.77</v>
      </c>
      <c r="G442" s="295">
        <v>50.05</v>
      </c>
      <c r="H442" s="288">
        <v>482.93</v>
      </c>
      <c r="I442" s="275">
        <v>3349.75</v>
      </c>
      <c r="J442" s="286">
        <v>648.16</v>
      </c>
      <c r="K442" s="289">
        <v>800.7</v>
      </c>
      <c r="L442" s="288">
        <v>372.3</v>
      </c>
      <c r="M442" s="284">
        <v>2.06009633909836E-2</v>
      </c>
      <c r="N442" s="284">
        <v>3.1090899571711801E-2</v>
      </c>
      <c r="O442" s="284">
        <v>3.2389578716179201E-2</v>
      </c>
      <c r="P442" s="284">
        <v>2.4441869447663401E-2</v>
      </c>
      <c r="Q442" s="284">
        <v>6.0550118189454799E-2</v>
      </c>
      <c r="R442" s="284">
        <v>-1.72786177105833E-2</v>
      </c>
      <c r="S442" s="284">
        <v>7.9941557086202798E-3</v>
      </c>
      <c r="T442" s="284">
        <v>0</v>
      </c>
      <c r="U442" s="284">
        <v>-6.05726027817399E-3</v>
      </c>
      <c r="V442" s="284">
        <v>-4.4883191804153703E-3</v>
      </c>
      <c r="W442" s="284">
        <v>0</v>
      </c>
      <c r="X442" s="274" t="s">
        <v>210</v>
      </c>
      <c r="Y442" s="278">
        <v>8.5032552042771208</v>
      </c>
      <c r="Z442" s="278">
        <v>7.2096366637877898</v>
      </c>
      <c r="AA442" s="278">
        <v>3.06091053646088</v>
      </c>
      <c r="AB442" s="278">
        <v>3.3843151715832098</v>
      </c>
      <c r="AC442" s="278">
        <v>0</v>
      </c>
      <c r="AD442" s="278">
        <v>0.382205477871849</v>
      </c>
      <c r="AE442" s="278">
        <v>1.9632948051365899</v>
      </c>
      <c r="AF442" s="278">
        <v>3.43004916038839</v>
      </c>
      <c r="AG442" s="278">
        <v>2.4598352550213902</v>
      </c>
      <c r="AH442" s="278">
        <v>1.62028988909775</v>
      </c>
      <c r="AI442" s="278">
        <v>0.65334269721683602</v>
      </c>
      <c r="AJ442" s="278">
        <v>8.6784304534446299</v>
      </c>
      <c r="AK442" s="278">
        <v>7.4337907532501504</v>
      </c>
      <c r="AL442" s="278">
        <v>3.16005213922476</v>
      </c>
      <c r="AM442" s="278">
        <v>3.4670341611767901</v>
      </c>
      <c r="AN442" s="278">
        <v>0</v>
      </c>
      <c r="AO442" s="278">
        <v>0.37560149553281102</v>
      </c>
      <c r="AP442" s="278">
        <v>1.9789896895107799</v>
      </c>
      <c r="AQ442" s="278">
        <v>3.43004916038839</v>
      </c>
      <c r="AR442" s="278">
        <v>2.4449353926402901</v>
      </c>
      <c r="AS442" s="278">
        <v>1.6130175109106799</v>
      </c>
      <c r="AT442" s="278">
        <v>0.65334269721683602</v>
      </c>
      <c r="AU442" s="278">
        <v>0.72491524426462195</v>
      </c>
      <c r="AV442" s="278">
        <v>8.3457150828299201E-3</v>
      </c>
      <c r="AW442" s="278">
        <v>33.2352434532961</v>
      </c>
      <c r="AX442" s="278">
        <v>1.7390830107212801E-2</v>
      </c>
      <c r="AY442" s="273"/>
      <c r="AZ442" s="273"/>
      <c r="BA442" s="273"/>
      <c r="BB442" s="273"/>
      <c r="BC442" s="273"/>
      <c r="BD442" s="273"/>
      <c r="BE442" s="273"/>
      <c r="BF442" s="273"/>
      <c r="BG442" s="273"/>
      <c r="BH442" s="273"/>
      <c r="BI442" s="273"/>
      <c r="BJ442" s="273"/>
      <c r="BK442" s="273"/>
      <c r="BL442" s="273"/>
      <c r="BM442" s="273"/>
      <c r="BN442" s="273"/>
      <c r="BO442" s="273"/>
      <c r="BP442" s="273"/>
      <c r="BQ442" s="273"/>
      <c r="BR442" s="273"/>
      <c r="BS442" s="273"/>
      <c r="BT442" s="273"/>
      <c r="BU442" s="273"/>
      <c r="BV442" s="273"/>
      <c r="BW442" s="273"/>
      <c r="BX442" s="273"/>
      <c r="BY442" s="273"/>
      <c r="BZ442" s="273"/>
    </row>
    <row r="443" spans="1:78">
      <c r="A443" s="290" t="s">
        <v>722</v>
      </c>
      <c r="B443" s="294">
        <v>12589.74</v>
      </c>
      <c r="C443" s="294">
        <v>20444.66</v>
      </c>
      <c r="D443" s="294">
        <v>3019.82</v>
      </c>
      <c r="E443" s="295">
        <v>633.82000000000005</v>
      </c>
      <c r="F443" s="294">
        <v>1063.4000000000001</v>
      </c>
      <c r="G443" s="295">
        <v>53.69</v>
      </c>
      <c r="H443" s="288">
        <v>484.57</v>
      </c>
      <c r="I443" s="275">
        <v>3751.72</v>
      </c>
      <c r="J443" s="286">
        <v>644.04</v>
      </c>
      <c r="K443" s="289">
        <v>796.83</v>
      </c>
      <c r="L443" s="288">
        <v>372.3</v>
      </c>
      <c r="M443" s="284">
        <v>-1.9955488401529199E-2</v>
      </c>
      <c r="N443" s="284">
        <v>-2.9797964938322801E-2</v>
      </c>
      <c r="O443" s="284">
        <v>-2.80873743599316E-2</v>
      </c>
      <c r="P443" s="284">
        <v>-4.4112989578777503E-2</v>
      </c>
      <c r="Q443" s="284">
        <v>-2.0602890114849299E-2</v>
      </c>
      <c r="R443" s="284">
        <v>7.2727272727272793E-2</v>
      </c>
      <c r="S443" s="284">
        <v>3.3959372994014601E-3</v>
      </c>
      <c r="T443" s="284">
        <v>0.12</v>
      </c>
      <c r="U443" s="284">
        <v>-6.3564551962478301E-3</v>
      </c>
      <c r="V443" s="284">
        <v>-4.8332708879730299E-3</v>
      </c>
      <c r="W443" s="284">
        <v>0</v>
      </c>
      <c r="X443" s="274" t="s">
        <v>210</v>
      </c>
      <c r="Y443" s="278">
        <v>8.6511338708929806</v>
      </c>
      <c r="Z443" s="278">
        <v>7.3350182301424498</v>
      </c>
      <c r="AA443" s="278">
        <v>3.11414231157385</v>
      </c>
      <c r="AB443" s="278">
        <v>3.4431712217614798</v>
      </c>
      <c r="AC443" s="278">
        <v>0</v>
      </c>
      <c r="AD443" s="278">
        <v>0.38885234840356397</v>
      </c>
      <c r="AE443" s="278">
        <v>1.9974381315431</v>
      </c>
      <c r="AF443" s="278">
        <v>3.4897005625960902</v>
      </c>
      <c r="AG443" s="278">
        <v>2.5026138320331999</v>
      </c>
      <c r="AH443" s="278">
        <v>1.6484680752834899</v>
      </c>
      <c r="AI443" s="278">
        <v>0.66470486906592197</v>
      </c>
      <c r="AJ443" s="278">
        <v>8.4784962692723003</v>
      </c>
      <c r="AK443" s="278">
        <v>7.1164496140987099</v>
      </c>
      <c r="AL443" s="278">
        <v>3.0266742306585699</v>
      </c>
      <c r="AM443" s="278">
        <v>3.29128264553797</v>
      </c>
      <c r="AN443" s="278">
        <v>0</v>
      </c>
      <c r="AO443" s="278">
        <v>0.41713251919655098</v>
      </c>
      <c r="AP443" s="278">
        <v>2.00422130619725</v>
      </c>
      <c r="AQ443" s="278">
        <v>3.9084646301076198</v>
      </c>
      <c r="AR443" s="278">
        <v>2.4867060793363698</v>
      </c>
      <c r="AS443" s="278">
        <v>1.6405005825254699</v>
      </c>
      <c r="AT443" s="278">
        <v>0.66470486906592197</v>
      </c>
      <c r="AU443" s="278">
        <v>0.39168374545113599</v>
      </c>
      <c r="AV443" s="278">
        <v>7.6262580542870604E-3</v>
      </c>
      <c r="AW443" s="278">
        <v>33.034632745996703</v>
      </c>
      <c r="AX443" s="278">
        <v>-6.0360835804106304E-3</v>
      </c>
      <c r="AY443" s="273"/>
      <c r="AZ443" s="273"/>
      <c r="BA443" s="273"/>
      <c r="BB443" s="273"/>
      <c r="BC443" s="273"/>
      <c r="BD443" s="273"/>
      <c r="BE443" s="273"/>
      <c r="BF443" s="273"/>
      <c r="BG443" s="273"/>
      <c r="BH443" s="273"/>
      <c r="BI443" s="273"/>
      <c r="BJ443" s="273"/>
      <c r="BK443" s="273"/>
      <c r="BL443" s="273"/>
      <c r="BM443" s="273"/>
      <c r="BN443" s="273"/>
      <c r="BO443" s="273"/>
      <c r="BP443" s="273"/>
      <c r="BQ443" s="273"/>
      <c r="BR443" s="273"/>
      <c r="BS443" s="273"/>
      <c r="BT443" s="273"/>
      <c r="BU443" s="273"/>
      <c r="BV443" s="273"/>
      <c r="BW443" s="273"/>
      <c r="BX443" s="273"/>
      <c r="BY443" s="273"/>
      <c r="BZ443" s="273"/>
    </row>
    <row r="444" spans="1:78">
      <c r="A444" s="290" t="s">
        <v>723</v>
      </c>
      <c r="B444" s="294">
        <v>12582.64</v>
      </c>
      <c r="C444" s="294">
        <v>20781.099999999999</v>
      </c>
      <c r="D444" s="294">
        <v>2933.3</v>
      </c>
      <c r="E444" s="295">
        <v>647</v>
      </c>
      <c r="F444" s="294">
        <v>1068.03</v>
      </c>
      <c r="G444" s="295">
        <v>54.63</v>
      </c>
      <c r="H444" s="288">
        <v>483.84</v>
      </c>
      <c r="I444" s="275">
        <v>3751.72</v>
      </c>
      <c r="J444" s="286">
        <v>640.28</v>
      </c>
      <c r="K444" s="289">
        <v>795.48</v>
      </c>
      <c r="L444" s="288">
        <v>372.3</v>
      </c>
      <c r="M444" s="284">
        <v>-5.6395128096375902E-4</v>
      </c>
      <c r="N444" s="284">
        <v>1.6456130842968299E-2</v>
      </c>
      <c r="O444" s="284">
        <v>-2.8650714280983602E-2</v>
      </c>
      <c r="P444" s="284">
        <v>2.0794547347827499E-2</v>
      </c>
      <c r="Q444" s="284">
        <v>4.3539589994356902E-3</v>
      </c>
      <c r="R444" s="284">
        <v>1.75079158130007E-2</v>
      </c>
      <c r="S444" s="284">
        <v>-1.50649029036054E-3</v>
      </c>
      <c r="T444" s="284">
        <v>0</v>
      </c>
      <c r="U444" s="284">
        <v>-5.8381466989627703E-3</v>
      </c>
      <c r="V444" s="284">
        <v>-1.69421332028163E-3</v>
      </c>
      <c r="W444" s="284">
        <v>0</v>
      </c>
      <c r="X444" s="274" t="s">
        <v>210</v>
      </c>
      <c r="Y444" s="278">
        <v>8.5989149037829495</v>
      </c>
      <c r="Z444" s="278">
        <v>7.2907434470414803</v>
      </c>
      <c r="AA444" s="278">
        <v>3.0953450882998901</v>
      </c>
      <c r="AB444" s="278">
        <v>3.4223879524852601</v>
      </c>
      <c r="AC444" s="278">
        <v>0</v>
      </c>
      <c r="AD444" s="278">
        <v>0.386505203128162</v>
      </c>
      <c r="AE444" s="278">
        <v>1.9853814280344</v>
      </c>
      <c r="AF444" s="278">
        <v>3.4686364383296602</v>
      </c>
      <c r="AG444" s="278">
        <v>2.4875078457735502</v>
      </c>
      <c r="AH444" s="278">
        <v>1.63851778420144</v>
      </c>
      <c r="AI444" s="278">
        <v>0.66069265491993401</v>
      </c>
      <c r="AJ444" s="278">
        <v>8.5940655347080597</v>
      </c>
      <c r="AK444" s="278">
        <v>7.4107208751485096</v>
      </c>
      <c r="AL444" s="278">
        <v>3.0066612405739699</v>
      </c>
      <c r="AM444" s="278">
        <v>3.49355496080585</v>
      </c>
      <c r="AN444" s="278">
        <v>0</v>
      </c>
      <c r="AO444" s="278">
        <v>0.393272103685816</v>
      </c>
      <c r="AP444" s="278">
        <v>1.98239047019041</v>
      </c>
      <c r="AQ444" s="278">
        <v>3.4686364383296602</v>
      </c>
      <c r="AR444" s="278">
        <v>2.4729854100551099</v>
      </c>
      <c r="AS444" s="278">
        <v>1.63574178554593</v>
      </c>
      <c r="AT444" s="278">
        <v>0.66069265491993401</v>
      </c>
      <c r="AU444" s="278">
        <v>0.99058079695844203</v>
      </c>
      <c r="AV444" s="278">
        <v>9.0833785415954504E-3</v>
      </c>
      <c r="AW444" s="278">
        <v>33.118721473963198</v>
      </c>
      <c r="AX444" s="278">
        <v>2.5454718571584802E-3</v>
      </c>
      <c r="AY444" s="273"/>
      <c r="AZ444" s="273"/>
      <c r="BA444" s="273"/>
      <c r="BB444" s="273"/>
      <c r="BC444" s="273"/>
      <c r="BD444" s="273"/>
      <c r="BE444" s="273"/>
      <c r="BF444" s="273"/>
      <c r="BG444" s="273"/>
      <c r="BH444" s="273"/>
      <c r="BI444" s="273"/>
      <c r="BJ444" s="273"/>
      <c r="BK444" s="273"/>
      <c r="BL444" s="273"/>
      <c r="BM444" s="273"/>
      <c r="BN444" s="273"/>
      <c r="BO444" s="273"/>
      <c r="BP444" s="273"/>
      <c r="BQ444" s="273"/>
      <c r="BR444" s="273"/>
      <c r="BS444" s="273"/>
      <c r="BT444" s="273"/>
      <c r="BU444" s="273"/>
      <c r="BV444" s="273"/>
      <c r="BW444" s="273"/>
      <c r="BX444" s="273"/>
      <c r="BY444" s="273"/>
      <c r="BZ444" s="273"/>
    </row>
    <row r="445" spans="1:78">
      <c r="A445" s="290" t="s">
        <v>724</v>
      </c>
      <c r="B445" s="294">
        <v>12460.28</v>
      </c>
      <c r="C445" s="294">
        <v>21538.47</v>
      </c>
      <c r="D445" s="294">
        <v>2980.89</v>
      </c>
      <c r="E445" s="295">
        <v>675.92</v>
      </c>
      <c r="F445" s="294">
        <v>1107.93</v>
      </c>
      <c r="G445" s="295">
        <v>51.61</v>
      </c>
      <c r="H445" s="288">
        <v>489.46</v>
      </c>
      <c r="I445" s="275">
        <v>3751.72</v>
      </c>
      <c r="J445" s="286">
        <v>641.32000000000005</v>
      </c>
      <c r="K445" s="289">
        <v>792.66</v>
      </c>
      <c r="L445" s="288">
        <v>372.32</v>
      </c>
      <c r="M445" s="284">
        <v>-9.7245093239574105E-3</v>
      </c>
      <c r="N445" s="284">
        <v>3.6445135243081697E-2</v>
      </c>
      <c r="O445" s="284">
        <v>1.6224048000545301E-2</v>
      </c>
      <c r="P445" s="284">
        <v>4.46986089644512E-2</v>
      </c>
      <c r="Q445" s="284">
        <v>3.7358501165697597E-2</v>
      </c>
      <c r="R445" s="284">
        <v>-5.5280981145890598E-2</v>
      </c>
      <c r="S445" s="284">
        <v>1.1615410052910001E-2</v>
      </c>
      <c r="T445" s="284">
        <v>0</v>
      </c>
      <c r="U445" s="284">
        <v>1.6242893733993101E-3</v>
      </c>
      <c r="V445" s="284">
        <v>-3.54502941620161E-3</v>
      </c>
      <c r="W445" s="284">
        <v>5.3720118184275003E-5</v>
      </c>
      <c r="X445" s="274" t="s">
        <v>210</v>
      </c>
      <c r="Y445" s="278">
        <v>8.6208031996726309</v>
      </c>
      <c r="Z445" s="278">
        <v>7.3093018293036804</v>
      </c>
      <c r="AA445" s="278">
        <v>3.1032242021103502</v>
      </c>
      <c r="AB445" s="278">
        <v>3.4310995447025898</v>
      </c>
      <c r="AC445" s="278">
        <v>0</v>
      </c>
      <c r="AD445" s="278">
        <v>0.38748904124536998</v>
      </c>
      <c r="AE445" s="278">
        <v>1.99043516058519</v>
      </c>
      <c r="AF445" s="278">
        <v>3.4774657547661398</v>
      </c>
      <c r="AG445" s="278">
        <v>2.4938397269894299</v>
      </c>
      <c r="AH445" s="278">
        <v>1.64268858510858</v>
      </c>
      <c r="AI445" s="278">
        <v>0.66237442947926495</v>
      </c>
      <c r="AJ445" s="278">
        <v>8.5369701185774094</v>
      </c>
      <c r="AK445" s="278">
        <v>7.5756903230051602</v>
      </c>
      <c r="AL445" s="278">
        <v>3.1535710605218501</v>
      </c>
      <c r="AM445" s="278">
        <v>3.58446492156936</v>
      </c>
      <c r="AN445" s="278">
        <v>0</v>
      </c>
      <c r="AO445" s="278">
        <v>0.36606826686204502</v>
      </c>
      <c r="AP445" s="278">
        <v>2.01355488115912</v>
      </c>
      <c r="AQ445" s="278">
        <v>3.4774657547661398</v>
      </c>
      <c r="AR445" s="278">
        <v>2.4978904443569401</v>
      </c>
      <c r="AS445" s="278">
        <v>1.63686520575271</v>
      </c>
      <c r="AT445" s="278">
        <v>0.662410012311898</v>
      </c>
      <c r="AU445" s="278">
        <v>0.33931504877705398</v>
      </c>
      <c r="AV445" s="278">
        <v>7.4720319167352802E-3</v>
      </c>
      <c r="AW445" s="278">
        <v>33.504950988882598</v>
      </c>
      <c r="AX445" s="278">
        <v>1.1661969355400099E-2</v>
      </c>
      <c r="AY445" s="273"/>
      <c r="AZ445" s="273"/>
      <c r="BA445" s="273"/>
      <c r="BB445" s="273"/>
      <c r="BC445" s="273"/>
      <c r="BD445" s="273"/>
      <c r="BE445" s="273"/>
      <c r="BF445" s="273"/>
      <c r="BG445" s="273"/>
      <c r="BH445" s="273"/>
      <c r="BI445" s="273"/>
      <c r="BJ445" s="273"/>
      <c r="BK445" s="273"/>
      <c r="BL445" s="273"/>
      <c r="BM445" s="273"/>
      <c r="BN445" s="273"/>
      <c r="BO445" s="273"/>
      <c r="BP445" s="273"/>
      <c r="BQ445" s="273"/>
      <c r="BR445" s="273"/>
      <c r="BS445" s="273"/>
      <c r="BT445" s="273"/>
      <c r="BU445" s="273"/>
      <c r="BV445" s="273"/>
      <c r="BW445" s="273"/>
      <c r="BX445" s="273"/>
      <c r="BY445" s="273"/>
      <c r="BZ445" s="273"/>
    </row>
    <row r="446" spans="1:78">
      <c r="A446" s="290" t="s">
        <v>725</v>
      </c>
      <c r="B446" s="294">
        <v>12775.96</v>
      </c>
      <c r="C446" s="294">
        <v>21909.29</v>
      </c>
      <c r="D446" s="294">
        <v>2963.04</v>
      </c>
      <c r="E446" s="295">
        <v>708.92</v>
      </c>
      <c r="F446" s="294">
        <v>1163.1600000000001</v>
      </c>
      <c r="G446" s="295">
        <v>54.15</v>
      </c>
      <c r="H446" s="288">
        <v>485.69</v>
      </c>
      <c r="I446" s="275">
        <v>4088.01</v>
      </c>
      <c r="J446" s="286">
        <v>640.55999999999995</v>
      </c>
      <c r="K446" s="289">
        <v>792.63</v>
      </c>
      <c r="L446" s="288">
        <v>372.34</v>
      </c>
      <c r="M446" s="284">
        <v>2.5334904191558899E-2</v>
      </c>
      <c r="N446" s="284">
        <v>1.72166360934645E-2</v>
      </c>
      <c r="O446" s="284">
        <v>-5.9881444803396898E-3</v>
      </c>
      <c r="P446" s="284">
        <v>4.8822345839744298E-2</v>
      </c>
      <c r="Q446" s="284">
        <v>4.9849719747637501E-2</v>
      </c>
      <c r="R446" s="284">
        <v>4.9215268358845203E-2</v>
      </c>
      <c r="S446" s="284">
        <v>-7.7023658725942096E-3</v>
      </c>
      <c r="T446" s="284">
        <v>8.9636220187007606E-2</v>
      </c>
      <c r="U446" s="284">
        <v>-1.1850558223664999E-3</v>
      </c>
      <c r="V446" s="284">
        <v>-3.7847248504974098E-5</v>
      </c>
      <c r="W446" s="284">
        <v>5.3717232488148498E-5</v>
      </c>
      <c r="X446" s="274" t="s">
        <v>210</v>
      </c>
      <c r="Y446" s="278">
        <v>8.7213387424061501</v>
      </c>
      <c r="Z446" s="278">
        <v>7.3945426832463896</v>
      </c>
      <c r="AA446" s="278">
        <v>3.1394139076582999</v>
      </c>
      <c r="AB446" s="278">
        <v>3.4711129224482402</v>
      </c>
      <c r="AC446" s="278">
        <v>0</v>
      </c>
      <c r="AD446" s="278">
        <v>0.392007926569927</v>
      </c>
      <c r="AE446" s="278">
        <v>2.01364755443185</v>
      </c>
      <c r="AF446" s="278">
        <v>3.5180198538326701</v>
      </c>
      <c r="AG446" s="278">
        <v>2.5229228094628602</v>
      </c>
      <c r="AH446" s="278">
        <v>1.6618455690485801</v>
      </c>
      <c r="AI446" s="278">
        <v>0.67009901977765196</v>
      </c>
      <c r="AJ446" s="278">
        <v>8.9422930238671405</v>
      </c>
      <c r="AK446" s="278">
        <v>7.5218518337014402</v>
      </c>
      <c r="AL446" s="278">
        <v>3.1206146435956601</v>
      </c>
      <c r="AM446" s="278">
        <v>3.6405807979968099</v>
      </c>
      <c r="AN446" s="278">
        <v>0</v>
      </c>
      <c r="AO446" s="278">
        <v>0.41130070187486001</v>
      </c>
      <c r="AP446" s="278">
        <v>1.9981377042291599</v>
      </c>
      <c r="AQ446" s="278">
        <v>3.83336185607308</v>
      </c>
      <c r="AR446" s="278">
        <v>2.5199330050981299</v>
      </c>
      <c r="AS446" s="278">
        <v>1.6617826727663501</v>
      </c>
      <c r="AT446" s="278">
        <v>0.67013501564248801</v>
      </c>
      <c r="AU446" s="278">
        <v>0.61731358348685705</v>
      </c>
      <c r="AV446" s="278">
        <v>8.2442741564936698E-3</v>
      </c>
      <c r="AW446" s="278">
        <v>34.3199912548451</v>
      </c>
      <c r="AX446" s="278">
        <v>2.4325965026271001E-2</v>
      </c>
      <c r="AY446" s="273"/>
      <c r="AZ446" s="273"/>
      <c r="BA446" s="273"/>
      <c r="BB446" s="273"/>
      <c r="BC446" s="273"/>
      <c r="BD446" s="273"/>
      <c r="BE446" s="273"/>
      <c r="BF446" s="273"/>
      <c r="BG446" s="273"/>
      <c r="BH446" s="273"/>
      <c r="BI446" s="273"/>
      <c r="BJ446" s="273"/>
      <c r="BK446" s="273"/>
      <c r="BL446" s="273"/>
      <c r="BM446" s="273"/>
      <c r="BN446" s="273"/>
      <c r="BO446" s="273"/>
      <c r="BP446" s="273"/>
      <c r="BQ446" s="273"/>
      <c r="BR446" s="273"/>
      <c r="BS446" s="273"/>
      <c r="BT446" s="273"/>
      <c r="BU446" s="273"/>
      <c r="BV446" s="273"/>
      <c r="BW446" s="273"/>
      <c r="BX446" s="273"/>
      <c r="BY446" s="273"/>
      <c r="BZ446" s="273"/>
    </row>
    <row r="447" spans="1:78">
      <c r="A447" s="290" t="s">
        <v>726</v>
      </c>
      <c r="B447" s="294">
        <v>12029.14</v>
      </c>
      <c r="C447" s="294">
        <v>21417.25</v>
      </c>
      <c r="D447" s="294">
        <v>3000.02</v>
      </c>
      <c r="E447" s="295">
        <v>683.24</v>
      </c>
      <c r="F447" s="294">
        <v>1051.9000000000001</v>
      </c>
      <c r="G447" s="295">
        <v>62.38</v>
      </c>
      <c r="H447" s="288">
        <v>493.51</v>
      </c>
      <c r="I447" s="275">
        <v>4088.01</v>
      </c>
      <c r="J447" s="286">
        <v>636.1</v>
      </c>
      <c r="K447" s="289">
        <v>794.09</v>
      </c>
      <c r="L447" s="288">
        <v>372.35</v>
      </c>
      <c r="M447" s="284">
        <v>-5.84550984818362E-2</v>
      </c>
      <c r="N447" s="284">
        <v>-2.2458053182006402E-2</v>
      </c>
      <c r="O447" s="284">
        <v>1.2480425508936801E-2</v>
      </c>
      <c r="P447" s="284">
        <v>-3.6224115556057E-2</v>
      </c>
      <c r="Q447" s="284">
        <v>-9.5653220537157399E-2</v>
      </c>
      <c r="R447" s="284">
        <v>0.15198522622345301</v>
      </c>
      <c r="S447" s="284">
        <v>1.6100805040251999E-2</v>
      </c>
      <c r="T447" s="284">
        <v>0</v>
      </c>
      <c r="U447" s="284">
        <v>-6.9626576745346301E-3</v>
      </c>
      <c r="V447" s="284">
        <v>1.8419691407087801E-3</v>
      </c>
      <c r="W447" s="284">
        <v>2.6857173551109201E-5</v>
      </c>
      <c r="X447" s="274" t="s">
        <v>210</v>
      </c>
      <c r="Y447" s="278">
        <v>8.9334937236361807</v>
      </c>
      <c r="Z447" s="278">
        <v>7.5744220699443199</v>
      </c>
      <c r="AA447" s="278">
        <v>3.21578318057899</v>
      </c>
      <c r="AB447" s="278">
        <v>3.5555510940019501</v>
      </c>
      <c r="AC447" s="278">
        <v>0</v>
      </c>
      <c r="AD447" s="278">
        <v>0.40154389768168802</v>
      </c>
      <c r="AE447" s="278">
        <v>2.06263147441619</v>
      </c>
      <c r="AF447" s="278">
        <v>3.6035990817587402</v>
      </c>
      <c r="AG447" s="278">
        <v>2.58429534148984</v>
      </c>
      <c r="AH447" s="278">
        <v>1.7022715662403201</v>
      </c>
      <c r="AI447" s="278">
        <v>0.68639982509690201</v>
      </c>
      <c r="AJ447" s="278">
        <v>8.4112854682341602</v>
      </c>
      <c r="AK447" s="278">
        <v>7.4043152962745404</v>
      </c>
      <c r="AL447" s="278">
        <v>3.2559175230170898</v>
      </c>
      <c r="AM447" s="278">
        <v>3.42675440030736</v>
      </c>
      <c r="AN447" s="278">
        <v>0</v>
      </c>
      <c r="AO447" s="278">
        <v>0.46257263780948599</v>
      </c>
      <c r="AP447" s="278">
        <v>2.09584150165565</v>
      </c>
      <c r="AQ447" s="278">
        <v>3.6035990817587402</v>
      </c>
      <c r="AR447" s="278">
        <v>2.56630177769715</v>
      </c>
      <c r="AS447" s="278">
        <v>1.70540709793444</v>
      </c>
      <c r="AT447" s="278">
        <v>0.68641825985613003</v>
      </c>
      <c r="AU447" s="278">
        <v>0.66669716546667102</v>
      </c>
      <c r="AV447" s="278">
        <v>8.5307411646357006E-3</v>
      </c>
      <c r="AW447" s="278">
        <v>33.618413044544802</v>
      </c>
      <c r="AX447" s="278">
        <v>-2.04422607538195E-2</v>
      </c>
      <c r="AY447" s="273"/>
      <c r="AZ447" s="273"/>
      <c r="BA447" s="273"/>
      <c r="BB447" s="273"/>
      <c r="BC447" s="273"/>
      <c r="BD447" s="273"/>
      <c r="BE447" s="273"/>
      <c r="BF447" s="273"/>
      <c r="BG447" s="273"/>
      <c r="BH447" s="273"/>
      <c r="BI447" s="273"/>
      <c r="BJ447" s="273"/>
      <c r="BK447" s="273"/>
      <c r="BL447" s="273"/>
      <c r="BM447" s="273"/>
      <c r="BN447" s="273"/>
      <c r="BO447" s="273"/>
      <c r="BP447" s="273"/>
      <c r="BQ447" s="273"/>
      <c r="BR447" s="273"/>
      <c r="BS447" s="273"/>
      <c r="BT447" s="273"/>
      <c r="BU447" s="273"/>
      <c r="BV447" s="273"/>
      <c r="BW447" s="273"/>
      <c r="BX447" s="273"/>
      <c r="BY447" s="273"/>
      <c r="BZ447" s="273"/>
    </row>
    <row r="448" spans="1:78">
      <c r="A448" s="290" t="s">
        <v>727</v>
      </c>
      <c r="B448" s="294">
        <v>12364.13</v>
      </c>
      <c r="C448" s="294">
        <v>20275.3</v>
      </c>
      <c r="D448" s="294">
        <v>2826.08</v>
      </c>
      <c r="E448" s="295">
        <v>648.24</v>
      </c>
      <c r="F448" s="294">
        <v>1070.68</v>
      </c>
      <c r="G448" s="295">
        <v>65.88</v>
      </c>
      <c r="H448" s="288">
        <v>488.18</v>
      </c>
      <c r="I448" s="275">
        <v>4088.01</v>
      </c>
      <c r="J448" s="286">
        <v>631.61</v>
      </c>
      <c r="K448" s="289">
        <v>794.57</v>
      </c>
      <c r="L448" s="288">
        <v>372.34</v>
      </c>
      <c r="M448" s="284">
        <v>2.7848208600115901E-2</v>
      </c>
      <c r="N448" s="284">
        <v>-5.3319170294972601E-2</v>
      </c>
      <c r="O448" s="284">
        <v>-5.7979613469243498E-2</v>
      </c>
      <c r="P448" s="284">
        <v>-5.1226508986593297E-2</v>
      </c>
      <c r="Q448" s="284">
        <v>1.7853408118642299E-2</v>
      </c>
      <c r="R448" s="284">
        <v>5.6107726835524098E-2</v>
      </c>
      <c r="S448" s="284">
        <v>-1.0800186419728E-2</v>
      </c>
      <c r="T448" s="284">
        <v>0</v>
      </c>
      <c r="U448" s="284">
        <v>-7.0586385788398197E-3</v>
      </c>
      <c r="V448" s="284">
        <v>6.0446548879844496E-4</v>
      </c>
      <c r="W448" s="284">
        <v>-2.6856452262746799E-5</v>
      </c>
      <c r="X448" s="274" t="s">
        <v>210</v>
      </c>
      <c r="Y448" s="278">
        <v>8.750872915495</v>
      </c>
      <c r="Z448" s="278">
        <v>7.4195837589310303</v>
      </c>
      <c r="AA448" s="278">
        <v>3.1500453022738402</v>
      </c>
      <c r="AB448" s="278">
        <v>3.4828675914148399</v>
      </c>
      <c r="AC448" s="278">
        <v>0</v>
      </c>
      <c r="AD448" s="278">
        <v>0.39333543262117399</v>
      </c>
      <c r="AE448" s="278">
        <v>2.0204666239771401</v>
      </c>
      <c r="AF448" s="278">
        <v>3.5299333696772002</v>
      </c>
      <c r="AG448" s="278">
        <v>2.53146650225422</v>
      </c>
      <c r="AH448" s="278">
        <v>1.66747328700942</v>
      </c>
      <c r="AI448" s="278">
        <v>0.67236826089089496</v>
      </c>
      <c r="AJ448" s="278">
        <v>8.9945690498788107</v>
      </c>
      <c r="AK448" s="278">
        <v>7.0239777089707696</v>
      </c>
      <c r="AL448" s="278">
        <v>2.9674068932374</v>
      </c>
      <c r="AM448" s="278">
        <v>3.3044524434441098</v>
      </c>
      <c r="AN448" s="278">
        <v>0</v>
      </c>
      <c r="AO448" s="278">
        <v>0.41540458962941501</v>
      </c>
      <c r="AP448" s="278">
        <v>1.9986452077833501</v>
      </c>
      <c r="AQ448" s="278">
        <v>3.5299333696772002</v>
      </c>
      <c r="AR448" s="278">
        <v>2.5135977951403699</v>
      </c>
      <c r="AS448" s="278">
        <v>1.6684812170649099</v>
      </c>
      <c r="AT448" s="278">
        <v>0.67235020346479402</v>
      </c>
      <c r="AU448" s="278">
        <v>0.821938202049592</v>
      </c>
      <c r="AV448" s="278">
        <v>8.7785281140329297E-3</v>
      </c>
      <c r="AW448" s="278">
        <v>33.088818478291103</v>
      </c>
      <c r="AX448" s="278">
        <v>-1.5753110224207102E-2</v>
      </c>
      <c r="AY448" s="273"/>
      <c r="AZ448" s="273"/>
      <c r="BA448" s="273"/>
      <c r="BB448" s="273"/>
      <c r="BC448" s="273"/>
      <c r="BD448" s="273"/>
      <c r="BE448" s="273"/>
      <c r="BF448" s="273"/>
      <c r="BG448" s="273"/>
      <c r="BH448" s="273"/>
      <c r="BI448" s="273"/>
      <c r="BJ448" s="273"/>
      <c r="BK448" s="273"/>
      <c r="BL448" s="273"/>
      <c r="BM448" s="273"/>
      <c r="BN448" s="273"/>
      <c r="BO448" s="273"/>
      <c r="BP448" s="273"/>
      <c r="BQ448" s="273"/>
      <c r="BR448" s="273"/>
      <c r="BS448" s="273"/>
      <c r="BT448" s="273"/>
      <c r="BU448" s="273"/>
      <c r="BV448" s="273"/>
      <c r="BW448" s="273"/>
      <c r="BX448" s="273"/>
      <c r="BY448" s="273"/>
      <c r="BZ448" s="273"/>
    </row>
    <row r="449" spans="1:78">
      <c r="A449" s="290" t="s">
        <v>728</v>
      </c>
      <c r="B449" s="294">
        <v>13269.1</v>
      </c>
      <c r="C449" s="294">
        <v>20142.09</v>
      </c>
      <c r="D449" s="294">
        <v>2670.13</v>
      </c>
      <c r="E449" s="295">
        <v>661.55</v>
      </c>
      <c r="F449" s="294">
        <v>1088.73</v>
      </c>
      <c r="G449" s="295">
        <v>69.790000000000006</v>
      </c>
      <c r="H449" s="288">
        <v>479.68</v>
      </c>
      <c r="I449" s="288">
        <v>4245.8100000000004</v>
      </c>
      <c r="J449" s="286">
        <v>631.16999999999996</v>
      </c>
      <c r="K449" s="289">
        <v>791.65</v>
      </c>
      <c r="L449" s="288">
        <v>372.33</v>
      </c>
      <c r="M449" s="284">
        <v>7.3193180595804194E-2</v>
      </c>
      <c r="N449" s="284">
        <v>-6.5700630816806199E-3</v>
      </c>
      <c r="O449" s="284">
        <v>-5.5182443526014799E-2</v>
      </c>
      <c r="P449" s="284">
        <v>2.0532518820189902E-2</v>
      </c>
      <c r="Q449" s="284">
        <v>1.685844510031E-2</v>
      </c>
      <c r="R449" s="284">
        <v>5.93503339404979E-2</v>
      </c>
      <c r="S449" s="284">
        <v>-1.7411610471547399E-2</v>
      </c>
      <c r="T449" s="284">
        <v>3.8600688354480502E-2</v>
      </c>
      <c r="U449" s="284">
        <v>-6.9663241557293997E-4</v>
      </c>
      <c r="V449" s="284">
        <v>-3.6749436802296898E-3</v>
      </c>
      <c r="W449" s="284">
        <v>-2.6857173550998101E-5</v>
      </c>
      <c r="X449" s="274" t="s">
        <v>210</v>
      </c>
      <c r="Y449" s="278">
        <v>8.6130194498991806</v>
      </c>
      <c r="Z449" s="278">
        <v>7.30270223815885</v>
      </c>
      <c r="AA449" s="278">
        <v>3.1004222914158799</v>
      </c>
      <c r="AB449" s="278">
        <v>3.4280015943509601</v>
      </c>
      <c r="AC449" s="278">
        <v>0</v>
      </c>
      <c r="AD449" s="278">
        <v>0.38713917619600602</v>
      </c>
      <c r="AE449" s="278">
        <v>1.9886379905453</v>
      </c>
      <c r="AF449" s="278">
        <v>3.4743259402205702</v>
      </c>
      <c r="AG449" s="278">
        <v>2.4915880314153198</v>
      </c>
      <c r="AH449" s="278">
        <v>1.64120539652324</v>
      </c>
      <c r="AI449" s="278">
        <v>0.66177636956582298</v>
      </c>
      <c r="AJ449" s="278">
        <v>9.2434337379708307</v>
      </c>
      <c r="AK449" s="278">
        <v>7.2547230237874203</v>
      </c>
      <c r="AL449" s="278">
        <v>2.92933341341302</v>
      </c>
      <c r="AM449" s="278">
        <v>3.49838710160261</v>
      </c>
      <c r="AN449" s="278">
        <v>0</v>
      </c>
      <c r="AO449" s="278">
        <v>0.41011601558468802</v>
      </c>
      <c r="AP449" s="278">
        <v>1.954012600485</v>
      </c>
      <c r="AQ449" s="278">
        <v>3.60843731308091</v>
      </c>
      <c r="AR449" s="278">
        <v>2.4898523104263801</v>
      </c>
      <c r="AS449" s="278">
        <v>1.6351740591233299</v>
      </c>
      <c r="AT449" s="278">
        <v>0.66175859612301302</v>
      </c>
      <c r="AU449" s="278">
        <v>1.07057815654682</v>
      </c>
      <c r="AV449" s="278">
        <v>9.2942090870252701E-3</v>
      </c>
      <c r="AW449" s="278">
        <v>33.685228171597203</v>
      </c>
      <c r="AX449" s="278">
        <v>1.8024508602426201E-2</v>
      </c>
      <c r="AY449" s="273"/>
      <c r="AZ449" s="273"/>
      <c r="BA449" s="273"/>
      <c r="BB449" s="273"/>
      <c r="BC449" s="273"/>
      <c r="BD449" s="273"/>
      <c r="BE449" s="273"/>
      <c r="BF449" s="273"/>
      <c r="BG449" s="273"/>
      <c r="BH449" s="273"/>
      <c r="BI449" s="273"/>
      <c r="BJ449" s="273"/>
      <c r="BK449" s="273"/>
      <c r="BL449" s="273"/>
      <c r="BM449" s="273"/>
      <c r="BN449" s="273"/>
      <c r="BO449" s="273"/>
      <c r="BP449" s="273"/>
      <c r="BQ449" s="273"/>
      <c r="BR449" s="273"/>
      <c r="BS449" s="273"/>
      <c r="BT449" s="273"/>
      <c r="BU449" s="273"/>
      <c r="BV449" s="273"/>
      <c r="BW449" s="273"/>
      <c r="BX449" s="273"/>
      <c r="BY449" s="273"/>
      <c r="BZ449" s="273"/>
    </row>
    <row r="450" spans="1:78">
      <c r="A450" s="290" t="s">
        <v>729</v>
      </c>
      <c r="B450" s="294">
        <v>13198.45</v>
      </c>
      <c r="C450" s="294">
        <v>19524.7</v>
      </c>
      <c r="D450" s="294">
        <v>2665.03</v>
      </c>
      <c r="E450" s="295">
        <v>665.41</v>
      </c>
      <c r="F450" s="294">
        <v>1099.6300000000001</v>
      </c>
      <c r="G450" s="295">
        <v>77.53</v>
      </c>
      <c r="H450" s="288">
        <v>477.53</v>
      </c>
      <c r="I450" s="288">
        <v>4245.8100000000004</v>
      </c>
      <c r="J450" s="286">
        <v>627.35</v>
      </c>
      <c r="K450" s="289">
        <v>794.79</v>
      </c>
      <c r="L450" s="288">
        <v>372.33</v>
      </c>
      <c r="M450" s="284">
        <v>-5.3244002984377302E-3</v>
      </c>
      <c r="N450" s="284">
        <v>-3.0651734750465301E-2</v>
      </c>
      <c r="O450" s="284">
        <v>-1.9100193623531299E-3</v>
      </c>
      <c r="P450" s="284">
        <v>5.8347819514776899E-3</v>
      </c>
      <c r="Q450" s="284">
        <v>1.0011664967439099E-2</v>
      </c>
      <c r="R450" s="284">
        <v>0.110904140994412</v>
      </c>
      <c r="S450" s="284">
        <v>-4.4821547698465896E-3</v>
      </c>
      <c r="T450" s="284">
        <v>0</v>
      </c>
      <c r="U450" s="284">
        <v>-6.0522521666110897E-3</v>
      </c>
      <c r="V450" s="284">
        <v>3.9663992926166599E-3</v>
      </c>
      <c r="W450" s="284">
        <v>0</v>
      </c>
      <c r="X450" s="274" t="s">
        <v>210</v>
      </c>
      <c r="Y450" s="278">
        <v>8.7682648930667497</v>
      </c>
      <c r="Z450" s="278">
        <v>7.4343298574715</v>
      </c>
      <c r="AA450" s="278">
        <v>3.1563058796786598</v>
      </c>
      <c r="AB450" s="278">
        <v>3.48978963857747</v>
      </c>
      <c r="AC450" s="278">
        <v>0</v>
      </c>
      <c r="AD450" s="278">
        <v>0.394117169607687</v>
      </c>
      <c r="AE450" s="278">
        <v>2.0244822131129898</v>
      </c>
      <c r="AF450" s="278">
        <v>3.5369489580177098</v>
      </c>
      <c r="AG450" s="278">
        <v>2.5364976813212698</v>
      </c>
      <c r="AH450" s="278">
        <v>1.67078731731122</v>
      </c>
      <c r="AI450" s="278">
        <v>0.67370456343194396</v>
      </c>
      <c r="AJ450" s="278">
        <v>8.7215791408533292</v>
      </c>
      <c r="AK450" s="278">
        <v>7.2064547506328198</v>
      </c>
      <c r="AL450" s="278">
        <v>3.1502772743349601</v>
      </c>
      <c r="AM450" s="278">
        <v>3.5101518001751</v>
      </c>
      <c r="AN450" s="278">
        <v>0</v>
      </c>
      <c r="AO450" s="278">
        <v>0.43782639575417698</v>
      </c>
      <c r="AP450" s="278">
        <v>2.0154081705050202</v>
      </c>
      <c r="AQ450" s="278">
        <v>3.5369489580177098</v>
      </c>
      <c r="AR450" s="278">
        <v>2.5211461577338898</v>
      </c>
      <c r="AS450" s="278">
        <v>1.6774143269447199</v>
      </c>
      <c r="AT450" s="278">
        <v>0.67370456343194396</v>
      </c>
      <c r="AU450" s="278">
        <v>1.1425070179388399</v>
      </c>
      <c r="AV450" s="278">
        <v>9.5933131791665401E-3</v>
      </c>
      <c r="AW450" s="278">
        <v>33.4509115383837</v>
      </c>
      <c r="AX450" s="278">
        <v>-6.9560648964556203E-3</v>
      </c>
      <c r="AY450" s="273"/>
      <c r="AZ450" s="273"/>
      <c r="BA450" s="273"/>
      <c r="BB450" s="273"/>
      <c r="BC450" s="273"/>
      <c r="BD450" s="273"/>
      <c r="BE450" s="273"/>
      <c r="BF450" s="273"/>
      <c r="BG450" s="273"/>
      <c r="BH450" s="273"/>
      <c r="BI450" s="273"/>
      <c r="BJ450" s="273"/>
      <c r="BK450" s="273"/>
      <c r="BL450" s="273"/>
      <c r="BM450" s="273"/>
      <c r="BN450" s="273"/>
      <c r="BO450" s="273"/>
      <c r="BP450" s="273"/>
      <c r="BQ450" s="273"/>
      <c r="BR450" s="273"/>
      <c r="BS450" s="273"/>
      <c r="BT450" s="273"/>
      <c r="BU450" s="273"/>
      <c r="BV450" s="273"/>
      <c r="BW450" s="273"/>
      <c r="BX450" s="273"/>
      <c r="BY450" s="273"/>
      <c r="BZ450" s="273"/>
    </row>
    <row r="451" spans="1:78">
      <c r="A451" s="290" t="s">
        <v>730</v>
      </c>
      <c r="B451" s="294">
        <v>12933.2</v>
      </c>
      <c r="C451" s="294">
        <v>19371.849999999999</v>
      </c>
      <c r="D451" s="294">
        <v>2652.42</v>
      </c>
      <c r="E451" s="295">
        <v>626.89</v>
      </c>
      <c r="F451" s="294">
        <v>1003.07</v>
      </c>
      <c r="G451" s="295">
        <v>80.7</v>
      </c>
      <c r="H451" s="288">
        <v>483.59</v>
      </c>
      <c r="I451" s="288">
        <v>4245.8100000000004</v>
      </c>
      <c r="J451" s="286">
        <v>627.16999999999996</v>
      </c>
      <c r="K451" s="289">
        <v>792.27</v>
      </c>
      <c r="L451" s="288">
        <v>372.58</v>
      </c>
      <c r="M451" s="284">
        <v>-2.0097056851372801E-2</v>
      </c>
      <c r="N451" s="284">
        <v>-7.8285453809791E-3</v>
      </c>
      <c r="O451" s="284">
        <v>-4.7316540526748403E-3</v>
      </c>
      <c r="P451" s="284">
        <v>-5.7889120993071898E-2</v>
      </c>
      <c r="Q451" s="284">
        <v>-8.7811354728408703E-2</v>
      </c>
      <c r="R451" s="284">
        <v>4.0887398426415499E-2</v>
      </c>
      <c r="S451" s="284">
        <v>1.26903021799678E-2</v>
      </c>
      <c r="T451" s="284">
        <v>0</v>
      </c>
      <c r="U451" s="284">
        <v>-2.8692117637696402E-4</v>
      </c>
      <c r="V451" s="284">
        <v>-3.1706488506397798E-3</v>
      </c>
      <c r="W451" s="284">
        <v>6.7144737195490301E-4</v>
      </c>
      <c r="X451" s="274" t="s">
        <v>210</v>
      </c>
      <c r="Y451" s="278">
        <v>8.7072722734412693</v>
      </c>
      <c r="Z451" s="278">
        <v>7.3826161765212701</v>
      </c>
      <c r="AA451" s="278">
        <v>3.1343504111465501</v>
      </c>
      <c r="AB451" s="278">
        <v>3.4655144353765501</v>
      </c>
      <c r="AC451" s="278">
        <v>0</v>
      </c>
      <c r="AD451" s="278">
        <v>0.39137566499908899</v>
      </c>
      <c r="AE451" s="278">
        <v>2.0103997834568599</v>
      </c>
      <c r="AF451" s="278">
        <v>3.5123457115302799</v>
      </c>
      <c r="AG451" s="278">
        <v>2.51885363884029</v>
      </c>
      <c r="AH451" s="278">
        <v>1.6591652123038301</v>
      </c>
      <c r="AI451" s="278">
        <v>0.66901823076767297</v>
      </c>
      <c r="AJ451" s="278">
        <v>8.5322817275415392</v>
      </c>
      <c r="AK451" s="278">
        <v>7.3248210307530304</v>
      </c>
      <c r="AL451" s="278">
        <v>3.1195197493211402</v>
      </c>
      <c r="AM451" s="278">
        <v>3.2648988509237999</v>
      </c>
      <c r="AN451" s="278">
        <v>0</v>
      </c>
      <c r="AO451" s="278">
        <v>0.40737799774831002</v>
      </c>
      <c r="AP451" s="278">
        <v>2.03591236421147</v>
      </c>
      <c r="AQ451" s="278">
        <v>3.5123457115302799</v>
      </c>
      <c r="AR451" s="278">
        <v>2.5181309263911098</v>
      </c>
      <c r="AS451" s="278">
        <v>1.6539045820304199</v>
      </c>
      <c r="AT451" s="278">
        <v>0.66946744130051195</v>
      </c>
      <c r="AU451" s="278">
        <v>0.35232285177690298</v>
      </c>
      <c r="AV451" s="278">
        <v>7.5709894371189896E-3</v>
      </c>
      <c r="AW451" s="278">
        <v>33.038660381751598</v>
      </c>
      <c r="AX451" s="278">
        <v>-1.2324063461141E-2</v>
      </c>
      <c r="AY451" s="273"/>
      <c r="AZ451" s="273"/>
      <c r="BA451" s="273"/>
      <c r="BB451" s="273"/>
      <c r="BC451" s="273"/>
      <c r="BD451" s="273"/>
      <c r="BE451" s="273"/>
      <c r="BF451" s="273"/>
      <c r="BG451" s="273"/>
      <c r="BH451" s="273"/>
      <c r="BI451" s="273"/>
      <c r="BJ451" s="273"/>
      <c r="BK451" s="273"/>
      <c r="BL451" s="273"/>
      <c r="BM451" s="273"/>
      <c r="BN451" s="273"/>
      <c r="BO451" s="273"/>
      <c r="BP451" s="273"/>
      <c r="BQ451" s="273"/>
      <c r="BR451" s="273"/>
      <c r="BS451" s="273"/>
      <c r="BT451" s="273"/>
      <c r="BU451" s="273"/>
      <c r="BV451" s="273"/>
      <c r="BW451" s="273"/>
      <c r="BX451" s="273"/>
      <c r="BY451" s="273"/>
      <c r="BZ451" s="273"/>
    </row>
    <row r="452" spans="1:78">
      <c r="A452" s="290" t="s">
        <v>731</v>
      </c>
      <c r="B452" s="294">
        <v>11870.62</v>
      </c>
      <c r="C452" s="294">
        <v>18465.27</v>
      </c>
      <c r="D452" s="294">
        <v>2585.39</v>
      </c>
      <c r="E452" s="295">
        <v>599.62</v>
      </c>
      <c r="F452" s="294">
        <v>897.52</v>
      </c>
      <c r="G452" s="295">
        <v>77.75</v>
      </c>
      <c r="H452" s="288">
        <v>477.16</v>
      </c>
      <c r="I452" s="288">
        <v>3798.32</v>
      </c>
      <c r="J452" s="286">
        <v>628.4</v>
      </c>
      <c r="K452" s="289">
        <v>794.14</v>
      </c>
      <c r="L452" s="288">
        <v>372.84</v>
      </c>
      <c r="M452" s="284">
        <v>-8.2159094423653906E-2</v>
      </c>
      <c r="N452" s="284">
        <v>-4.6798834391139597E-2</v>
      </c>
      <c r="O452" s="284">
        <v>-2.5271261715716298E-2</v>
      </c>
      <c r="P452" s="284">
        <v>-4.3500454625213299E-2</v>
      </c>
      <c r="Q452" s="284">
        <v>-0.105226953253512</v>
      </c>
      <c r="R452" s="284">
        <v>-3.6555142503097902E-2</v>
      </c>
      <c r="S452" s="284">
        <v>-1.32963874356375E-2</v>
      </c>
      <c r="T452" s="284">
        <v>-0.105395672439417</v>
      </c>
      <c r="U452" s="284">
        <v>1.9611907457308701E-3</v>
      </c>
      <c r="V452" s="284">
        <v>2.3603064611812398E-3</v>
      </c>
      <c r="W452" s="284">
        <v>6.9783670621070804E-4</v>
      </c>
      <c r="X452" s="274" t="s">
        <v>210</v>
      </c>
      <c r="Y452" s="278">
        <v>8.5999632973699391</v>
      </c>
      <c r="Z452" s="278">
        <v>7.2916323462525803</v>
      </c>
      <c r="AA452" s="278">
        <v>3.0957224777701202</v>
      </c>
      <c r="AB452" s="278">
        <v>3.4228052155494701</v>
      </c>
      <c r="AC452" s="278">
        <v>0</v>
      </c>
      <c r="AD452" s="278">
        <v>0.38655232646649401</v>
      </c>
      <c r="AE452" s="278">
        <v>1.98562348894327</v>
      </c>
      <c r="AF452" s="278">
        <v>3.4690593400839198</v>
      </c>
      <c r="AG452" s="278">
        <v>2.4878111267459002</v>
      </c>
      <c r="AH452" s="278">
        <v>1.63871755493488</v>
      </c>
      <c r="AI452" s="278">
        <v>0.660773207635032</v>
      </c>
      <c r="AJ452" s="278">
        <v>7.8933981007813703</v>
      </c>
      <c r="AK452" s="278">
        <v>6.9503924516392299</v>
      </c>
      <c r="AL452" s="278">
        <v>3.0174896648351699</v>
      </c>
      <c r="AM452" s="278">
        <v>3.2739116325795101</v>
      </c>
      <c r="AN452" s="278">
        <v>0</v>
      </c>
      <c r="AO452" s="278">
        <v>0.372421851087607</v>
      </c>
      <c r="AP452" s="278">
        <v>1.95922186973298</v>
      </c>
      <c r="AQ452" s="278">
        <v>3.1034354982035302</v>
      </c>
      <c r="AR452" s="278">
        <v>2.4926901989047998</v>
      </c>
      <c r="AS452" s="278">
        <v>1.64258543056784</v>
      </c>
      <c r="AT452" s="278">
        <v>0.66123431943379996</v>
      </c>
      <c r="AU452" s="278">
        <v>0.45117586890815198</v>
      </c>
      <c r="AV452" s="278">
        <v>7.7356717486206997E-3</v>
      </c>
      <c r="AW452" s="278">
        <v>31.366781017765799</v>
      </c>
      <c r="AX452" s="278">
        <v>-5.0603727411090801E-2</v>
      </c>
      <c r="AY452" s="273"/>
      <c r="AZ452" s="273"/>
      <c r="BA452" s="273"/>
      <c r="BB452" s="273"/>
      <c r="BC452" s="273"/>
      <c r="BD452" s="273"/>
      <c r="BE452" s="273"/>
      <c r="BF452" s="273"/>
      <c r="BG452" s="273"/>
      <c r="BH452" s="273"/>
      <c r="BI452" s="273"/>
      <c r="BJ452" s="273"/>
      <c r="BK452" s="273"/>
      <c r="BL452" s="273"/>
      <c r="BM452" s="273"/>
      <c r="BN452" s="273"/>
      <c r="BO452" s="273"/>
      <c r="BP452" s="273"/>
      <c r="BQ452" s="273"/>
      <c r="BR452" s="273"/>
      <c r="BS452" s="273"/>
      <c r="BT452" s="273"/>
      <c r="BU452" s="273"/>
      <c r="BV452" s="273"/>
      <c r="BW452" s="273"/>
      <c r="BX452" s="273"/>
      <c r="BY452" s="273"/>
      <c r="BZ452" s="273"/>
    </row>
    <row r="453" spans="1:78">
      <c r="A453" s="290" t="s">
        <v>732</v>
      </c>
      <c r="B453" s="294">
        <v>12464.64</v>
      </c>
      <c r="C453" s="294">
        <v>19646.63</v>
      </c>
      <c r="D453" s="294">
        <v>2543.66</v>
      </c>
      <c r="E453" s="295">
        <v>640.72</v>
      </c>
      <c r="F453" s="294">
        <v>1005.31</v>
      </c>
      <c r="G453" s="295">
        <v>76.58</v>
      </c>
      <c r="H453" s="288">
        <v>473.53</v>
      </c>
      <c r="I453" s="288">
        <v>3798.32</v>
      </c>
      <c r="J453" s="286">
        <v>629.59</v>
      </c>
      <c r="K453" s="289">
        <v>793.68</v>
      </c>
      <c r="L453" s="288">
        <v>373.1</v>
      </c>
      <c r="M453" s="284">
        <v>5.0041194141502203E-2</v>
      </c>
      <c r="N453" s="284">
        <v>6.3977401900974201E-2</v>
      </c>
      <c r="O453" s="284">
        <v>-1.6140698308572499E-2</v>
      </c>
      <c r="P453" s="284">
        <v>6.8543410826856999E-2</v>
      </c>
      <c r="Q453" s="284">
        <v>0.12009760228184301</v>
      </c>
      <c r="R453" s="284">
        <v>-1.5048231511254E-2</v>
      </c>
      <c r="S453" s="284">
        <v>-7.6075111073854503E-3</v>
      </c>
      <c r="T453" s="284">
        <v>0</v>
      </c>
      <c r="U453" s="284">
        <v>1.8936982813495501E-3</v>
      </c>
      <c r="V453" s="284">
        <v>-5.7924295464284502E-4</v>
      </c>
      <c r="W453" s="284">
        <v>6.97350069735148E-4</v>
      </c>
      <c r="X453" s="274" t="s">
        <v>210</v>
      </c>
      <c r="Y453" s="278">
        <v>8.1647730989244494</v>
      </c>
      <c r="Z453" s="278">
        <v>6.92264857062092</v>
      </c>
      <c r="AA453" s="278">
        <v>2.9390673813646599</v>
      </c>
      <c r="AB453" s="278">
        <v>3.2495985134405401</v>
      </c>
      <c r="AC453" s="278">
        <v>0</v>
      </c>
      <c r="AD453" s="278">
        <v>0.36699133790785998</v>
      </c>
      <c r="AE453" s="278">
        <v>1.88514353916773</v>
      </c>
      <c r="AF453" s="278">
        <v>3.2935120068654098</v>
      </c>
      <c r="AG453" s="278">
        <v>2.3619186106377699</v>
      </c>
      <c r="AH453" s="278">
        <v>1.55579233848119</v>
      </c>
      <c r="AI453" s="278">
        <v>0.62733562035531698</v>
      </c>
      <c r="AJ453" s="278">
        <v>8.5733480946890399</v>
      </c>
      <c r="AK453" s="278">
        <v>7.3655416404427401</v>
      </c>
      <c r="AL453" s="278">
        <v>2.8916287814534898</v>
      </c>
      <c r="AM453" s="278">
        <v>3.4723370793696402</v>
      </c>
      <c r="AN453" s="278">
        <v>0</v>
      </c>
      <c r="AO453" s="278">
        <v>0.36146876729239802</v>
      </c>
      <c r="AP453" s="278">
        <v>1.87080228875449</v>
      </c>
      <c r="AQ453" s="278">
        <v>3.2935120068654098</v>
      </c>
      <c r="AR453" s="278">
        <v>2.36639137185142</v>
      </c>
      <c r="AS453" s="278">
        <v>1.5548911567302299</v>
      </c>
      <c r="AT453" s="278">
        <v>0.62777309289391903</v>
      </c>
      <c r="AU453" s="278">
        <v>0.922903013609918</v>
      </c>
      <c r="AV453" s="278">
        <v>8.5806137375779596E-3</v>
      </c>
      <c r="AW453" s="278">
        <v>32.377694280342801</v>
      </c>
      <c r="AX453" s="278">
        <v>3.2228785669921697E-2</v>
      </c>
      <c r="AY453" s="273"/>
      <c r="AZ453" s="273"/>
      <c r="BA453" s="273"/>
      <c r="BB453" s="273"/>
      <c r="BC453" s="273"/>
      <c r="BD453" s="273"/>
      <c r="BE453" s="273"/>
      <c r="BF453" s="273"/>
      <c r="BG453" s="273"/>
      <c r="BH453" s="273"/>
      <c r="BI453" s="273"/>
      <c r="BJ453" s="273"/>
      <c r="BK453" s="273"/>
      <c r="BL453" s="273"/>
      <c r="BM453" s="273"/>
      <c r="BN453" s="273"/>
      <c r="BO453" s="273"/>
      <c r="BP453" s="273"/>
      <c r="BQ453" s="273"/>
      <c r="BR453" s="273"/>
      <c r="BS453" s="273"/>
      <c r="BT453" s="273"/>
      <c r="BU453" s="273"/>
      <c r="BV453" s="273"/>
      <c r="BW453" s="273"/>
      <c r="BX453" s="273"/>
      <c r="BY453" s="273"/>
      <c r="BZ453" s="273"/>
    </row>
    <row r="454" spans="1:78">
      <c r="A454" s="290" t="s">
        <v>733</v>
      </c>
      <c r="B454" s="294">
        <v>12558.13</v>
      </c>
      <c r="C454" s="294">
        <v>19169.47</v>
      </c>
      <c r="D454" s="294">
        <v>2600.89</v>
      </c>
      <c r="E454" s="295">
        <v>613.19000000000005</v>
      </c>
      <c r="F454" s="294">
        <v>972.43</v>
      </c>
      <c r="G454" s="295">
        <v>75.87</v>
      </c>
      <c r="H454" s="288">
        <v>458.47</v>
      </c>
      <c r="I454" s="288">
        <v>3798.32</v>
      </c>
      <c r="J454" s="286">
        <v>626.51</v>
      </c>
      <c r="K454" s="289">
        <v>794.74</v>
      </c>
      <c r="L454" s="288">
        <v>373.75</v>
      </c>
      <c r="M454" s="284">
        <v>7.5004171801191797E-3</v>
      </c>
      <c r="N454" s="284">
        <v>-2.4287116925396299E-2</v>
      </c>
      <c r="O454" s="284">
        <v>2.24990761343891E-2</v>
      </c>
      <c r="P454" s="284">
        <v>-4.29672868023473E-2</v>
      </c>
      <c r="Q454" s="284">
        <v>-3.2706329390934097E-2</v>
      </c>
      <c r="R454" s="284">
        <v>-9.27135022198999E-3</v>
      </c>
      <c r="S454" s="284">
        <v>-3.1803687200388502E-2</v>
      </c>
      <c r="T454" s="284">
        <v>0</v>
      </c>
      <c r="U454" s="284">
        <v>-4.8920726186883999E-3</v>
      </c>
      <c r="V454" s="284">
        <v>1.33555085172876E-3</v>
      </c>
      <c r="W454" s="284">
        <v>1.7421602787455199E-3</v>
      </c>
      <c r="X454" s="274" t="s">
        <v>210</v>
      </c>
      <c r="Y454" s="278">
        <v>8.4279138211732292</v>
      </c>
      <c r="Z454" s="278">
        <v>7.1457571276716498</v>
      </c>
      <c r="AA454" s="278">
        <v>3.0337899540681201</v>
      </c>
      <c r="AB454" s="278">
        <v>3.3543291274435099</v>
      </c>
      <c r="AC454" s="278">
        <v>0</v>
      </c>
      <c r="AD454" s="278">
        <v>0.37881902308001097</v>
      </c>
      <c r="AE454" s="278">
        <v>1.9458994262486</v>
      </c>
      <c r="AF454" s="278">
        <v>3.3996578994359901</v>
      </c>
      <c r="AG454" s="278">
        <v>2.4380403793098102</v>
      </c>
      <c r="AH454" s="278">
        <v>1.6059336363050001</v>
      </c>
      <c r="AI454" s="278">
        <v>0.64755388560685601</v>
      </c>
      <c r="AJ454" s="278">
        <v>8.4911266907901197</v>
      </c>
      <c r="AK454" s="278">
        <v>6.9722072887914104</v>
      </c>
      <c r="AL454" s="278">
        <v>3.10204742522044</v>
      </c>
      <c r="AM454" s="278">
        <v>3.2102027057951799</v>
      </c>
      <c r="AN454" s="278">
        <v>0</v>
      </c>
      <c r="AO454" s="278">
        <v>0.37530685924628399</v>
      </c>
      <c r="AP454" s="278">
        <v>1.88401264957278</v>
      </c>
      <c r="AQ454" s="278">
        <v>3.3996578994359901</v>
      </c>
      <c r="AR454" s="278">
        <v>2.4261133087269302</v>
      </c>
      <c r="AS454" s="278">
        <v>1.6080784423407899</v>
      </c>
      <c r="AT454" s="278">
        <v>0.648682028264707</v>
      </c>
      <c r="AU454" s="278">
        <v>0.96645347642605794</v>
      </c>
      <c r="AV454" s="278">
        <v>8.8916725471336992E-3</v>
      </c>
      <c r="AW454" s="278">
        <v>32.117435298184603</v>
      </c>
      <c r="AX454" s="278">
        <v>-8.0382185310881003E-3</v>
      </c>
      <c r="AY454" s="273"/>
      <c r="AZ454" s="273"/>
      <c r="BA454" s="273"/>
      <c r="BB454" s="273"/>
      <c r="BC454" s="273"/>
      <c r="BD454" s="273"/>
      <c r="BE454" s="273"/>
      <c r="BF454" s="273"/>
      <c r="BG454" s="273"/>
      <c r="BH454" s="273"/>
      <c r="BI454" s="273"/>
      <c r="BJ454" s="273"/>
      <c r="BK454" s="273"/>
      <c r="BL454" s="273"/>
      <c r="BM454" s="273"/>
      <c r="BN454" s="273"/>
      <c r="BO454" s="273"/>
      <c r="BP454" s="273"/>
      <c r="BQ454" s="273"/>
      <c r="BR454" s="273"/>
      <c r="BS454" s="273"/>
      <c r="BT454" s="273"/>
      <c r="BU454" s="273"/>
      <c r="BV454" s="273"/>
      <c r="BW454" s="273"/>
      <c r="BX454" s="273"/>
      <c r="BY454" s="273"/>
      <c r="BZ454" s="273"/>
    </row>
    <row r="455" spans="1:78">
      <c r="A455" s="290" t="s">
        <v>734</v>
      </c>
      <c r="B455" s="294">
        <v>11842.89</v>
      </c>
      <c r="C455" s="294">
        <v>18547.900000000001</v>
      </c>
      <c r="D455" s="294">
        <v>2449.4899999999998</v>
      </c>
      <c r="E455" s="295">
        <v>571.47</v>
      </c>
      <c r="F455" s="294">
        <v>841.04</v>
      </c>
      <c r="G455" s="295">
        <v>74.58</v>
      </c>
      <c r="H455" s="288">
        <v>467.18</v>
      </c>
      <c r="I455" s="288">
        <v>3789.45</v>
      </c>
      <c r="J455" s="286">
        <v>625.29999999999995</v>
      </c>
      <c r="K455" s="289">
        <v>796.15</v>
      </c>
      <c r="L455" s="288">
        <v>374.4</v>
      </c>
      <c r="M455" s="284">
        <v>-5.6954339539405999E-2</v>
      </c>
      <c r="N455" s="284">
        <v>-3.24249966222332E-2</v>
      </c>
      <c r="O455" s="284">
        <v>-5.8210843211362301E-2</v>
      </c>
      <c r="P455" s="284">
        <v>-6.8037639230907193E-2</v>
      </c>
      <c r="Q455" s="284">
        <v>-0.13511512396779199</v>
      </c>
      <c r="R455" s="284">
        <v>-1.7002767892447701E-2</v>
      </c>
      <c r="S455" s="284">
        <v>1.8997971513948601E-2</v>
      </c>
      <c r="T455" s="284">
        <v>-2.3352429495145902E-3</v>
      </c>
      <c r="U455" s="284">
        <v>-1.93133389730415E-3</v>
      </c>
      <c r="V455" s="284">
        <v>1.77416513576767E-3</v>
      </c>
      <c r="W455" s="284">
        <v>1.73913043478247E-3</v>
      </c>
      <c r="X455" s="274" t="s">
        <v>210</v>
      </c>
      <c r="Y455" s="278">
        <v>8.3601684081174596</v>
      </c>
      <c r="Z455" s="278">
        <v>7.0883179703093502</v>
      </c>
      <c r="AA455" s="278">
        <v>3.0094036874398999</v>
      </c>
      <c r="AB455" s="278">
        <v>3.3273662968919302</v>
      </c>
      <c r="AC455" s="278">
        <v>0</v>
      </c>
      <c r="AD455" s="278">
        <v>0.37577399298876002</v>
      </c>
      <c r="AE455" s="278">
        <v>1.9302578614209001</v>
      </c>
      <c r="AF455" s="278">
        <v>3.3723307063093899</v>
      </c>
      <c r="AG455" s="278">
        <v>2.4184428779533</v>
      </c>
      <c r="AH455" s="278">
        <v>1.59302479078996</v>
      </c>
      <c r="AI455" s="278">
        <v>0.64234870596369298</v>
      </c>
      <c r="AJ455" s="278">
        <v>7.8840205379949202</v>
      </c>
      <c r="AK455" s="278">
        <v>6.8584792840647504</v>
      </c>
      <c r="AL455" s="278">
        <v>2.83422376123064</v>
      </c>
      <c r="AM455" s="278">
        <v>3.1009801491949101</v>
      </c>
      <c r="AN455" s="278">
        <v>0</v>
      </c>
      <c r="AO455" s="278">
        <v>0.369384795005954</v>
      </c>
      <c r="AP455" s="278">
        <v>1.9669288452867499</v>
      </c>
      <c r="AQ455" s="278">
        <v>3.3644554948040502</v>
      </c>
      <c r="AR455" s="278">
        <v>2.4137720572444201</v>
      </c>
      <c r="AS455" s="278">
        <v>1.5958510798341901</v>
      </c>
      <c r="AT455" s="278">
        <v>0.64346583414797698</v>
      </c>
      <c r="AU455" s="278">
        <v>0.55997323641057295</v>
      </c>
      <c r="AV455" s="278">
        <v>7.8234201506633596E-3</v>
      </c>
      <c r="AW455" s="278">
        <v>31.031561838808599</v>
      </c>
      <c r="AX455" s="278">
        <v>-3.3809469818950597E-2</v>
      </c>
      <c r="AY455" s="273"/>
      <c r="AZ455" s="273"/>
      <c r="BA455" s="273"/>
      <c r="BB455" s="273"/>
      <c r="BC455" s="273"/>
      <c r="BD455" s="273"/>
      <c r="BE455" s="273"/>
      <c r="BF455" s="273"/>
      <c r="BG455" s="273"/>
      <c r="BH455" s="273"/>
      <c r="BI455" s="273"/>
      <c r="BJ455" s="273"/>
      <c r="BK455" s="273"/>
      <c r="BL455" s="273"/>
      <c r="BM455" s="273"/>
      <c r="BN455" s="273"/>
      <c r="BO455" s="273"/>
      <c r="BP455" s="273"/>
      <c r="BQ455" s="273"/>
      <c r="BR455" s="273"/>
      <c r="BS455" s="273"/>
      <c r="BT455" s="273"/>
      <c r="BU455" s="273"/>
      <c r="BV455" s="273"/>
      <c r="BW455" s="273"/>
      <c r="BX455" s="273"/>
      <c r="BY455" s="273"/>
      <c r="BZ455" s="273"/>
    </row>
    <row r="456" spans="1:78">
      <c r="A456" s="290" t="s">
        <v>735</v>
      </c>
      <c r="B456" s="294">
        <v>12532.82</v>
      </c>
      <c r="C456" s="294">
        <v>19993.759999999998</v>
      </c>
      <c r="D456" s="294">
        <v>2386.75</v>
      </c>
      <c r="E456" s="295">
        <v>598.22</v>
      </c>
      <c r="F456" s="294">
        <v>918.38</v>
      </c>
      <c r="G456" s="295">
        <v>80.02</v>
      </c>
      <c r="H456" s="288">
        <v>466.86</v>
      </c>
      <c r="I456" s="288">
        <v>3789.45</v>
      </c>
      <c r="J456" s="286">
        <v>623.46</v>
      </c>
      <c r="K456" s="289">
        <v>792.74</v>
      </c>
      <c r="L456" s="288">
        <v>375.05</v>
      </c>
      <c r="M456" s="284">
        <v>5.8256895065309303E-2</v>
      </c>
      <c r="N456" s="284">
        <v>7.7952760150744593E-2</v>
      </c>
      <c r="O456" s="284">
        <v>-2.5613495054072399E-2</v>
      </c>
      <c r="P456" s="284">
        <v>4.68091063397904E-2</v>
      </c>
      <c r="Q456" s="284">
        <v>9.1957576334062499E-2</v>
      </c>
      <c r="R456" s="284">
        <v>7.2941807455081803E-2</v>
      </c>
      <c r="S456" s="284">
        <v>-6.8496082880253905E-4</v>
      </c>
      <c r="T456" s="284">
        <v>0</v>
      </c>
      <c r="U456" s="284">
        <v>-2.9425875579720501E-3</v>
      </c>
      <c r="V456" s="284">
        <v>-4.2831124788041998E-3</v>
      </c>
      <c r="W456" s="284">
        <v>1.73611111111116E-3</v>
      </c>
      <c r="X456" s="274" t="s">
        <v>210</v>
      </c>
      <c r="Y456" s="278">
        <v>8.0775155466418695</v>
      </c>
      <c r="Z456" s="278">
        <v>6.8486656978250497</v>
      </c>
      <c r="AA456" s="278">
        <v>2.9076573442963598</v>
      </c>
      <c r="AB456" s="278">
        <v>3.2148698065005701</v>
      </c>
      <c r="AC456" s="278">
        <v>0</v>
      </c>
      <c r="AD456" s="278">
        <v>0.36306927351405999</v>
      </c>
      <c r="AE456" s="278">
        <v>1.8649968665123899</v>
      </c>
      <c r="AF456" s="278">
        <v>3.2583139930748999</v>
      </c>
      <c r="AG456" s="278">
        <v>2.3366766064622801</v>
      </c>
      <c r="AH456" s="278">
        <v>1.5391654672049</v>
      </c>
      <c r="AI456" s="278">
        <v>0.62063123677617105</v>
      </c>
      <c r="AJ456" s="278">
        <v>8.5480865222309905</v>
      </c>
      <c r="AK456" s="278">
        <v>7.3825380923202397</v>
      </c>
      <c r="AL456" s="278">
        <v>2.8331820772892899</v>
      </c>
      <c r="AM456" s="278">
        <v>3.3653549891416299</v>
      </c>
      <c r="AN456" s="278">
        <v>0</v>
      </c>
      <c r="AO456" s="278">
        <v>0.38955220255557899</v>
      </c>
      <c r="AP456" s="278">
        <v>1.86371941671299</v>
      </c>
      <c r="AQ456" s="278">
        <v>3.2583139930748999</v>
      </c>
      <c r="AR456" s="278">
        <v>2.3298007309530999</v>
      </c>
      <c r="AS456" s="278">
        <v>1.5325730483853699</v>
      </c>
      <c r="AT456" s="278">
        <v>0.621708721562241</v>
      </c>
      <c r="AU456" s="278">
        <v>0.76163649803664102</v>
      </c>
      <c r="AV456" s="278">
        <v>8.1104036128533206E-3</v>
      </c>
      <c r="AW456" s="278">
        <v>32.124829794226301</v>
      </c>
      <c r="AX456" s="278">
        <v>3.5230838882576603E-2</v>
      </c>
      <c r="AY456" s="273"/>
      <c r="AZ456" s="273"/>
      <c r="BA456" s="273"/>
      <c r="BB456" s="273"/>
      <c r="BC456" s="273"/>
      <c r="BD456" s="273"/>
      <c r="BE456" s="273"/>
      <c r="BF456" s="273"/>
      <c r="BG456" s="273"/>
      <c r="BH456" s="273"/>
      <c r="BI456" s="273"/>
      <c r="BJ456" s="273"/>
      <c r="BK456" s="273"/>
      <c r="BL456" s="273"/>
      <c r="BM456" s="273"/>
      <c r="BN456" s="273"/>
      <c r="BO456" s="273"/>
      <c r="BP456" s="273"/>
      <c r="BQ456" s="273"/>
      <c r="BR456" s="273"/>
      <c r="BS456" s="273"/>
      <c r="BT456" s="273"/>
      <c r="BU456" s="273"/>
      <c r="BV456" s="273"/>
      <c r="BW456" s="273"/>
      <c r="BX456" s="273"/>
      <c r="BY456" s="273"/>
      <c r="BZ456" s="273"/>
    </row>
    <row r="457" spans="1:78">
      <c r="A457" s="290" t="s">
        <v>736</v>
      </c>
      <c r="B457" s="294">
        <v>13423.61</v>
      </c>
      <c r="C457" s="294">
        <v>20427.45</v>
      </c>
      <c r="D457" s="294">
        <v>2617.3000000000002</v>
      </c>
      <c r="E457" s="295">
        <v>608.34</v>
      </c>
      <c r="F457" s="294">
        <v>964.47</v>
      </c>
      <c r="G457" s="295">
        <v>75.099999999999994</v>
      </c>
      <c r="H457" s="288">
        <v>455.28</v>
      </c>
      <c r="I457" s="288">
        <v>3789.45</v>
      </c>
      <c r="J457" s="286">
        <v>620.49</v>
      </c>
      <c r="K457" s="289">
        <v>790.7</v>
      </c>
      <c r="L457" s="288">
        <v>375.99</v>
      </c>
      <c r="M457" s="284">
        <v>7.10765813280652E-2</v>
      </c>
      <c r="N457" s="284">
        <v>2.1691267675514801E-2</v>
      </c>
      <c r="O457" s="284">
        <v>9.6595789253168599E-2</v>
      </c>
      <c r="P457" s="284">
        <v>1.69168533315502E-2</v>
      </c>
      <c r="Q457" s="284">
        <v>5.0186197434613201E-2</v>
      </c>
      <c r="R457" s="284">
        <v>-6.14846288427894E-2</v>
      </c>
      <c r="S457" s="284">
        <v>-2.4804009767382201E-2</v>
      </c>
      <c r="T457" s="284">
        <v>0</v>
      </c>
      <c r="U457" s="284">
        <v>-4.7637378500625703E-3</v>
      </c>
      <c r="V457" s="284">
        <v>-2.57335318010943E-3</v>
      </c>
      <c r="W457" s="284">
        <v>2.5063324890015602E-3</v>
      </c>
      <c r="X457" s="274" t="s">
        <v>210</v>
      </c>
      <c r="Y457" s="278">
        <v>8.3620931954371205</v>
      </c>
      <c r="Z457" s="278">
        <v>7.08994993558575</v>
      </c>
      <c r="AA457" s="278">
        <v>3.0100965517190099</v>
      </c>
      <c r="AB457" s="278">
        <v>3.3281323666818499</v>
      </c>
      <c r="AC457" s="278">
        <v>0</v>
      </c>
      <c r="AD457" s="278">
        <v>0.37586050859244802</v>
      </c>
      <c r="AE457" s="278">
        <v>1.9307022706329999</v>
      </c>
      <c r="AF457" s="278">
        <v>3.3731071283937601</v>
      </c>
      <c r="AG457" s="278">
        <v>2.4189996835052399</v>
      </c>
      <c r="AH457" s="278">
        <v>1.59339155779363</v>
      </c>
      <c r="AI457" s="278">
        <v>0.64249659588452701</v>
      </c>
      <c r="AJ457" s="278">
        <v>8.9564421925154605</v>
      </c>
      <c r="AK457" s="278">
        <v>7.2437399374445404</v>
      </c>
      <c r="AL457" s="278">
        <v>3.3008592038605502</v>
      </c>
      <c r="AM457" s="278">
        <v>3.3844338937969898</v>
      </c>
      <c r="AN457" s="278">
        <v>0</v>
      </c>
      <c r="AO457" s="278">
        <v>0.35275086472497902</v>
      </c>
      <c r="AP457" s="278">
        <v>1.88281311265431</v>
      </c>
      <c r="AQ457" s="278">
        <v>3.3731071283937601</v>
      </c>
      <c r="AR457" s="278">
        <v>2.4074762031536401</v>
      </c>
      <c r="AS457" s="278">
        <v>1.5892911985612199</v>
      </c>
      <c r="AT457" s="278">
        <v>0.64410690597686504</v>
      </c>
      <c r="AU457" s="278">
        <v>1.0589915999025401</v>
      </c>
      <c r="AV457" s="278">
        <v>9.0724449586016206E-3</v>
      </c>
      <c r="AW457" s="278">
        <v>33.135020641082299</v>
      </c>
      <c r="AX457" s="278">
        <v>3.1445796081308403E-2</v>
      </c>
      <c r="AY457" s="273"/>
      <c r="AZ457" s="273"/>
      <c r="BA457" s="273"/>
      <c r="BB457" s="273"/>
      <c r="BC457" s="273"/>
      <c r="BD457" s="273"/>
      <c r="BE457" s="273"/>
      <c r="BF457" s="273"/>
      <c r="BG457" s="273"/>
      <c r="BH457" s="273"/>
      <c r="BI457" s="273"/>
      <c r="BJ457" s="273"/>
      <c r="BK457" s="273"/>
      <c r="BL457" s="273"/>
      <c r="BM457" s="273"/>
      <c r="BN457" s="273"/>
      <c r="BO457" s="273"/>
      <c r="BP457" s="273"/>
      <c r="BQ457" s="273"/>
      <c r="BR457" s="273"/>
      <c r="BS457" s="273"/>
      <c r="BT457" s="273"/>
      <c r="BU457" s="273"/>
      <c r="BV457" s="273"/>
      <c r="BW457" s="273"/>
      <c r="BX457" s="273"/>
      <c r="BY457" s="273"/>
      <c r="BZ457" s="273"/>
    </row>
    <row r="458" spans="1:78">
      <c r="A458" s="290" t="s">
        <v>737</v>
      </c>
      <c r="B458" s="294">
        <v>12993.87</v>
      </c>
      <c r="C458" s="294">
        <v>19323.87</v>
      </c>
      <c r="D458" s="294">
        <v>2549.7600000000002</v>
      </c>
      <c r="E458" s="295">
        <v>580.67999999999995</v>
      </c>
      <c r="F458" s="294">
        <v>929.1</v>
      </c>
      <c r="G458" s="295">
        <v>73.14</v>
      </c>
      <c r="H458" s="288">
        <v>460.93</v>
      </c>
      <c r="I458" s="288">
        <v>4157.74</v>
      </c>
      <c r="J458" s="286">
        <v>620.5</v>
      </c>
      <c r="K458" s="289">
        <v>790.4</v>
      </c>
      <c r="L458" s="288">
        <v>376.93</v>
      </c>
      <c r="M458" s="284">
        <v>-3.2013742949921799E-2</v>
      </c>
      <c r="N458" s="284">
        <v>-5.4024364274542401E-2</v>
      </c>
      <c r="O458" s="284">
        <v>-2.5805219118939401E-2</v>
      </c>
      <c r="P458" s="284">
        <v>-4.5467994871289198E-2</v>
      </c>
      <c r="Q458" s="284">
        <v>-3.66729913838688E-2</v>
      </c>
      <c r="R458" s="284">
        <v>-2.6098535286284901E-2</v>
      </c>
      <c r="S458" s="284">
        <v>1.24099455280269E-2</v>
      </c>
      <c r="T458" s="284">
        <v>9.7188246315428301E-2</v>
      </c>
      <c r="U458" s="284">
        <v>1.6116295185941699E-5</v>
      </c>
      <c r="V458" s="284">
        <v>-3.7941064879232201E-4</v>
      </c>
      <c r="W458" s="284">
        <v>2.5000664911301001E-3</v>
      </c>
      <c r="X458" s="274" t="s">
        <v>210</v>
      </c>
      <c r="Y458" s="278">
        <v>8.6250458728737307</v>
      </c>
      <c r="Z458" s="278">
        <v>7.31289905548687</v>
      </c>
      <c r="AA458" s="278">
        <v>3.10475143406941</v>
      </c>
      <c r="AB458" s="278">
        <v>3.4327881384161301</v>
      </c>
      <c r="AC458" s="278">
        <v>0</v>
      </c>
      <c r="AD458" s="278">
        <v>0.38767974150066298</v>
      </c>
      <c r="AE458" s="278">
        <v>1.9914147405290501</v>
      </c>
      <c r="AF458" s="278">
        <v>3.4791771673136398</v>
      </c>
      <c r="AG458" s="278">
        <v>2.4950670542735001</v>
      </c>
      <c r="AH458" s="278">
        <v>1.64349702379768</v>
      </c>
      <c r="AI458" s="278">
        <v>0.66270041282164605</v>
      </c>
      <c r="AJ458" s="278">
        <v>8.3489258713682695</v>
      </c>
      <c r="AK458" s="278">
        <v>6.91782433301029</v>
      </c>
      <c r="AL458" s="278">
        <v>3.0246326430034101</v>
      </c>
      <c r="AM458" s="278">
        <v>3.2767061449443999</v>
      </c>
      <c r="AN458" s="278">
        <v>0</v>
      </c>
      <c r="AO458" s="278">
        <v>0.37756186808733</v>
      </c>
      <c r="AP458" s="278">
        <v>2.01612808898272</v>
      </c>
      <c r="AQ458" s="278">
        <v>3.8173122948255398</v>
      </c>
      <c r="AR458" s="278">
        <v>2.4951072655106499</v>
      </c>
      <c r="AS458" s="278">
        <v>1.6428734635255999</v>
      </c>
      <c r="AT458" s="278">
        <v>0.66435720791740005</v>
      </c>
      <c r="AU458" s="278">
        <v>1.05500817886573</v>
      </c>
      <c r="AV458" s="278">
        <v>9.2645245753807896E-3</v>
      </c>
      <c r="AW458" s="278">
        <v>32.581429181175601</v>
      </c>
      <c r="AX458" s="278">
        <v>-1.67071409401915E-2</v>
      </c>
      <c r="AY458" s="273"/>
      <c r="AZ458" s="273"/>
      <c r="BA458" s="273"/>
      <c r="BB458" s="273"/>
      <c r="BC458" s="273"/>
      <c r="BD458" s="273"/>
      <c r="BE458" s="273"/>
      <c r="BF458" s="273"/>
      <c r="BG458" s="273"/>
      <c r="BH458" s="273"/>
      <c r="BI458" s="273"/>
      <c r="BJ458" s="273"/>
      <c r="BK458" s="273"/>
      <c r="BL458" s="273"/>
      <c r="BM458" s="273"/>
      <c r="BN458" s="273"/>
      <c r="BO458" s="273"/>
      <c r="BP458" s="273"/>
      <c r="BQ458" s="273"/>
      <c r="BR458" s="273"/>
      <c r="BS458" s="273"/>
      <c r="BT458" s="273"/>
      <c r="BU458" s="273"/>
      <c r="BV458" s="273"/>
      <c r="BW458" s="273"/>
      <c r="BX458" s="273"/>
      <c r="BY458" s="273"/>
      <c r="BZ458" s="273"/>
    </row>
    <row r="459" spans="1:78">
      <c r="A459" s="290" t="s">
        <v>738</v>
      </c>
      <c r="B459" s="294">
        <v>13843.11</v>
      </c>
      <c r="C459" s="294">
        <v>19918.060000000001</v>
      </c>
      <c r="D459" s="294">
        <v>2647.86</v>
      </c>
      <c r="E459" s="295">
        <v>611.30999999999995</v>
      </c>
      <c r="F459" s="294">
        <v>1002.99</v>
      </c>
      <c r="G459" s="295">
        <v>70.33</v>
      </c>
      <c r="H459" s="288">
        <v>467.42</v>
      </c>
      <c r="I459" s="288">
        <v>4157.74</v>
      </c>
      <c r="J459" s="286">
        <v>616.12</v>
      </c>
      <c r="K459" s="289">
        <v>790.68</v>
      </c>
      <c r="L459" s="288">
        <v>377.86</v>
      </c>
      <c r="M459" s="284">
        <v>6.5356972172262703E-2</v>
      </c>
      <c r="N459" s="284">
        <v>3.0749016630726701E-2</v>
      </c>
      <c r="O459" s="284">
        <v>3.8474209337349401E-2</v>
      </c>
      <c r="P459" s="284">
        <v>5.2748501756561199E-2</v>
      </c>
      <c r="Q459" s="284">
        <v>7.9528576041330207E-2</v>
      </c>
      <c r="R459" s="284">
        <v>-3.8419469510527798E-2</v>
      </c>
      <c r="S459" s="284">
        <v>1.40802291020328E-2</v>
      </c>
      <c r="T459" s="284">
        <v>0</v>
      </c>
      <c r="U459" s="284">
        <v>-7.0588235294117797E-3</v>
      </c>
      <c r="V459" s="284">
        <v>3.5425101214570098E-4</v>
      </c>
      <c r="W459" s="284">
        <v>2.4673016209906299E-3</v>
      </c>
      <c r="X459" s="274" t="s">
        <v>210</v>
      </c>
      <c r="Y459" s="278">
        <v>8.4809460158600096</v>
      </c>
      <c r="Z459" s="278">
        <v>7.1907214202854597</v>
      </c>
      <c r="AA459" s="278">
        <v>3.0528799142761498</v>
      </c>
      <c r="AB459" s="278">
        <v>3.3754360631697899</v>
      </c>
      <c r="AC459" s="278">
        <v>0</v>
      </c>
      <c r="AD459" s="278">
        <v>0.38120272141975398</v>
      </c>
      <c r="AE459" s="278">
        <v>1.9581438937886499</v>
      </c>
      <c r="AF459" s="278">
        <v>3.42105006402344</v>
      </c>
      <c r="AG459" s="278">
        <v>2.45338161734252</v>
      </c>
      <c r="AH459" s="278">
        <v>1.6160388873863101</v>
      </c>
      <c r="AI459" s="278">
        <v>0.65162858362351195</v>
      </c>
      <c r="AJ459" s="278">
        <v>9.0352349686130307</v>
      </c>
      <c r="AK459" s="278">
        <v>7.4118290328247403</v>
      </c>
      <c r="AL459" s="278">
        <v>3.1703370551797998</v>
      </c>
      <c r="AM459" s="278">
        <v>3.55348525827706</v>
      </c>
      <c r="AN459" s="278">
        <v>0</v>
      </c>
      <c r="AO459" s="278">
        <v>0.36655711508683803</v>
      </c>
      <c r="AP459" s="278">
        <v>1.98571500842794</v>
      </c>
      <c r="AQ459" s="278">
        <v>3.42105006402344</v>
      </c>
      <c r="AR459" s="278">
        <v>2.4360636294554001</v>
      </c>
      <c r="AS459" s="278">
        <v>1.61661137079783</v>
      </c>
      <c r="AT459" s="278">
        <v>0.65323634788416995</v>
      </c>
      <c r="AU459" s="278">
        <v>1.0710705491949399</v>
      </c>
      <c r="AV459" s="278">
        <v>9.1939622092224692E-3</v>
      </c>
      <c r="AW459" s="278">
        <v>33.650119850570299</v>
      </c>
      <c r="AX459" s="278">
        <v>3.2800607470347097E-2</v>
      </c>
      <c r="AY459" s="273"/>
      <c r="AZ459" s="273"/>
      <c r="BA459" s="273"/>
      <c r="BB459" s="273"/>
      <c r="BC459" s="273"/>
      <c r="BD459" s="273"/>
      <c r="BE459" s="273"/>
      <c r="BF459" s="273"/>
      <c r="BG459" s="273"/>
      <c r="BH459" s="273"/>
      <c r="BI459" s="273"/>
      <c r="BJ459" s="273"/>
      <c r="BK459" s="273"/>
      <c r="BL459" s="273"/>
      <c r="BM459" s="273"/>
      <c r="BN459" s="273"/>
      <c r="BO459" s="273"/>
      <c r="BP459" s="273"/>
      <c r="BQ459" s="273"/>
      <c r="BR459" s="273"/>
      <c r="BS459" s="273"/>
      <c r="BT459" s="273"/>
      <c r="BU459" s="273"/>
      <c r="BV459" s="273"/>
      <c r="BW459" s="273"/>
      <c r="BX459" s="273"/>
      <c r="BY459" s="273"/>
      <c r="BZ459" s="273"/>
    </row>
    <row r="460" spans="1:78">
      <c r="A460" s="290" t="s">
        <v>739</v>
      </c>
      <c r="B460" s="294">
        <v>13516.13</v>
      </c>
      <c r="C460" s="294">
        <v>20320.77</v>
      </c>
      <c r="D460" s="294">
        <v>2587.64</v>
      </c>
      <c r="E460" s="295">
        <v>610.79</v>
      </c>
      <c r="F460" s="294">
        <v>993.22</v>
      </c>
      <c r="G460" s="295">
        <v>70.680000000000007</v>
      </c>
      <c r="H460" s="288">
        <v>482.29</v>
      </c>
      <c r="I460" s="288">
        <v>4157.74</v>
      </c>
      <c r="J460" s="286">
        <v>612.02</v>
      </c>
      <c r="K460" s="289">
        <v>792.21</v>
      </c>
      <c r="L460" s="288">
        <v>378.96</v>
      </c>
      <c r="M460" s="284">
        <v>-2.3620414776737399E-2</v>
      </c>
      <c r="N460" s="284">
        <v>2.02183345165141E-2</v>
      </c>
      <c r="O460" s="284">
        <v>-2.2742894261781301E-2</v>
      </c>
      <c r="P460" s="284">
        <v>-8.5063224877723897E-4</v>
      </c>
      <c r="Q460" s="284">
        <v>-9.7408747843946708E-3</v>
      </c>
      <c r="R460" s="284">
        <v>4.9765391724727603E-3</v>
      </c>
      <c r="S460" s="284">
        <v>3.1812930554961302E-2</v>
      </c>
      <c r="T460" s="284">
        <v>0</v>
      </c>
      <c r="U460" s="284">
        <v>-6.6545478153606803E-3</v>
      </c>
      <c r="V460" s="284">
        <v>1.93504325390803E-3</v>
      </c>
      <c r="W460" s="284">
        <v>2.9111311067591102E-3</v>
      </c>
      <c r="X460" s="274" t="s">
        <v>210</v>
      </c>
      <c r="Y460" s="278">
        <v>8.7591261971034395</v>
      </c>
      <c r="Z460" s="278">
        <v>7.4265814510208603</v>
      </c>
      <c r="AA460" s="278">
        <v>3.1530162299984301</v>
      </c>
      <c r="AB460" s="278">
        <v>3.4861524165190798</v>
      </c>
      <c r="AC460" s="278">
        <v>0</v>
      </c>
      <c r="AD460" s="278">
        <v>0.39370640225167203</v>
      </c>
      <c r="AE460" s="278">
        <v>2.0223722030192701</v>
      </c>
      <c r="AF460" s="278">
        <v>3.5332625843098802</v>
      </c>
      <c r="AG460" s="278">
        <v>2.53385402474794</v>
      </c>
      <c r="AH460" s="278">
        <v>1.6690459445882799</v>
      </c>
      <c r="AI460" s="278">
        <v>0.67300239701140496</v>
      </c>
      <c r="AJ460" s="278">
        <v>8.5522320032460701</v>
      </c>
      <c r="AK460" s="278">
        <v>7.5767345591117303</v>
      </c>
      <c r="AL460" s="278">
        <v>3.0813075152738998</v>
      </c>
      <c r="AM460" s="278">
        <v>3.4831869828494302</v>
      </c>
      <c r="AN460" s="278">
        <v>0</v>
      </c>
      <c r="AO460" s="278">
        <v>0.39566569758493098</v>
      </c>
      <c r="AP460" s="278">
        <v>2.08670978947021</v>
      </c>
      <c r="AQ460" s="278">
        <v>3.5332625843098802</v>
      </c>
      <c r="AR460" s="278">
        <v>2.5169923719831102</v>
      </c>
      <c r="AS460" s="278">
        <v>1.6722756206838201</v>
      </c>
      <c r="AT460" s="278">
        <v>0.67496159522426902</v>
      </c>
      <c r="AU460" s="278">
        <v>0.72152487689789901</v>
      </c>
      <c r="AV460" s="278">
        <v>8.5338361623587995E-3</v>
      </c>
      <c r="AW460" s="278">
        <v>33.573328719737397</v>
      </c>
      <c r="AX460" s="278">
        <v>-2.2820462801887999E-3</v>
      </c>
      <c r="AY460" s="273"/>
      <c r="AZ460" s="273"/>
      <c r="BA460" s="273"/>
      <c r="BB460" s="273"/>
      <c r="BC460" s="273"/>
      <c r="BD460" s="273"/>
      <c r="BE460" s="273"/>
      <c r="BF460" s="273"/>
      <c r="BG460" s="273"/>
      <c r="BH460" s="273"/>
      <c r="BI460" s="273"/>
      <c r="BJ460" s="273"/>
      <c r="BK460" s="273"/>
      <c r="BL460" s="273"/>
      <c r="BM460" s="273"/>
      <c r="BN460" s="273"/>
      <c r="BO460" s="273"/>
      <c r="BP460" s="273"/>
      <c r="BQ460" s="273"/>
      <c r="BR460" s="273"/>
      <c r="BS460" s="273"/>
      <c r="BT460" s="273"/>
      <c r="BU460" s="273"/>
      <c r="BV460" s="273"/>
      <c r="BW460" s="273"/>
      <c r="BX460" s="273"/>
      <c r="BY460" s="273"/>
      <c r="BZ460" s="273"/>
    </row>
    <row r="461" spans="1:78">
      <c r="A461" s="290" t="s">
        <v>740</v>
      </c>
      <c r="B461" s="294">
        <v>13525.65</v>
      </c>
      <c r="C461" s="294">
        <v>21107.43</v>
      </c>
      <c r="D461" s="294">
        <v>2685.44</v>
      </c>
      <c r="E461" s="295">
        <v>597.67999999999995</v>
      </c>
      <c r="F461" s="294">
        <v>926.19</v>
      </c>
      <c r="G461" s="295">
        <v>70.400000000000006</v>
      </c>
      <c r="H461" s="288">
        <v>478.48</v>
      </c>
      <c r="I461" s="288">
        <v>4327.8900000000003</v>
      </c>
      <c r="J461" s="286">
        <v>612.64</v>
      </c>
      <c r="K461" s="289">
        <v>791.94</v>
      </c>
      <c r="L461" s="288">
        <v>380.06</v>
      </c>
      <c r="M461" s="284">
        <v>7.0434362498739101E-4</v>
      </c>
      <c r="N461" s="284">
        <v>3.8712115731834897E-2</v>
      </c>
      <c r="O461" s="284">
        <v>3.7795056499358499E-2</v>
      </c>
      <c r="P461" s="284">
        <v>-2.1464005632050299E-2</v>
      </c>
      <c r="Q461" s="284">
        <v>-6.7487565695414906E-2</v>
      </c>
      <c r="R461" s="284">
        <v>-3.9615166949632501E-3</v>
      </c>
      <c r="S461" s="284">
        <v>-7.89981131684259E-3</v>
      </c>
      <c r="T461" s="284">
        <v>4.0923674881065297E-2</v>
      </c>
      <c r="U461" s="284">
        <v>1.0130387895821401E-3</v>
      </c>
      <c r="V461" s="284">
        <v>-3.4081872230851102E-4</v>
      </c>
      <c r="W461" s="284">
        <v>2.90268102174385E-3</v>
      </c>
      <c r="X461" s="274" t="s">
        <v>210</v>
      </c>
      <c r="Y461" s="278">
        <v>8.7391374657476302</v>
      </c>
      <c r="Z461" s="278">
        <v>7.4096336484460297</v>
      </c>
      <c r="AA461" s="278">
        <v>3.1458209010393898</v>
      </c>
      <c r="AB461" s="278">
        <v>3.4781968553647902</v>
      </c>
      <c r="AC461" s="278">
        <v>0</v>
      </c>
      <c r="AD461" s="278">
        <v>0.392807946020927</v>
      </c>
      <c r="AE461" s="278">
        <v>2.0177570560562099</v>
      </c>
      <c r="AF461" s="278">
        <v>3.5251995155724201</v>
      </c>
      <c r="AG461" s="278">
        <v>2.5280716525962199</v>
      </c>
      <c r="AH461" s="278">
        <v>1.66523710449897</v>
      </c>
      <c r="AI461" s="278">
        <v>0.671466574394747</v>
      </c>
      <c r="AJ461" s="278">
        <v>8.7452928215095191</v>
      </c>
      <c r="AK461" s="278">
        <v>7.6964762437751704</v>
      </c>
      <c r="AL461" s="278">
        <v>3.26471737973104</v>
      </c>
      <c r="AM461" s="278">
        <v>3.4035408184718601</v>
      </c>
      <c r="AN461" s="278">
        <v>0</v>
      </c>
      <c r="AO461" s="278">
        <v>0.39125183078485098</v>
      </c>
      <c r="AP461" s="278">
        <v>2.0018171560301399</v>
      </c>
      <c r="AQ461" s="278">
        <v>3.6694636344385998</v>
      </c>
      <c r="AR461" s="278">
        <v>2.5306326872431502</v>
      </c>
      <c r="AS461" s="278">
        <v>1.6646695605166799</v>
      </c>
      <c r="AT461" s="278">
        <v>0.67341562767697805</v>
      </c>
      <c r="AU461" s="278">
        <v>0.52499625776033598</v>
      </c>
      <c r="AV461" s="278">
        <v>8.0271563883483107E-3</v>
      </c>
      <c r="AW461" s="278">
        <v>34.041277760177998</v>
      </c>
      <c r="AX461" s="278">
        <v>1.3938118687811999E-2</v>
      </c>
      <c r="AY461" s="273"/>
      <c r="AZ461" s="273"/>
      <c r="BA461" s="273"/>
      <c r="BB461" s="273"/>
      <c r="BC461" s="273"/>
      <c r="BD461" s="273"/>
      <c r="BE461" s="273"/>
      <c r="BF461" s="273"/>
      <c r="BG461" s="273"/>
      <c r="BH461" s="273"/>
      <c r="BI461" s="273"/>
      <c r="BJ461" s="273"/>
      <c r="BK461" s="273"/>
      <c r="BL461" s="273"/>
      <c r="BM461" s="273"/>
      <c r="BN461" s="273"/>
      <c r="BO461" s="273"/>
      <c r="BP461" s="273"/>
      <c r="BQ461" s="273"/>
      <c r="BR461" s="273"/>
      <c r="BS461" s="273"/>
      <c r="BT461" s="273"/>
      <c r="BU461" s="273"/>
      <c r="BV461" s="273"/>
      <c r="BW461" s="273"/>
      <c r="BX461" s="273"/>
      <c r="BY461" s="273"/>
      <c r="BZ461" s="273"/>
    </row>
    <row r="462" spans="1:78">
      <c r="A462" s="290" t="s">
        <v>741</v>
      </c>
      <c r="B462" s="294">
        <v>13735.63</v>
      </c>
      <c r="C462" s="294">
        <v>21777.61</v>
      </c>
      <c r="D462" s="294">
        <v>2691.28</v>
      </c>
      <c r="E462" s="295">
        <v>614.71</v>
      </c>
      <c r="F462" s="294">
        <v>973.32</v>
      </c>
      <c r="G462" s="295">
        <v>70.81</v>
      </c>
      <c r="H462" s="288">
        <v>476.8</v>
      </c>
      <c r="I462" s="288">
        <v>4327.8900000000003</v>
      </c>
      <c r="J462" s="286">
        <v>611.61</v>
      </c>
      <c r="K462" s="289">
        <v>791.69</v>
      </c>
      <c r="L462" s="288">
        <v>381.15</v>
      </c>
      <c r="M462" s="284">
        <v>1.55245773770576E-2</v>
      </c>
      <c r="N462" s="284">
        <v>3.1750904776185501E-2</v>
      </c>
      <c r="O462" s="284">
        <v>2.1746901811250398E-3</v>
      </c>
      <c r="P462" s="284">
        <v>2.8493508231829799E-2</v>
      </c>
      <c r="Q462" s="284">
        <v>5.0885887344929201E-2</v>
      </c>
      <c r="R462" s="284">
        <v>5.8238636363636704E-3</v>
      </c>
      <c r="S462" s="284">
        <v>-3.5111185420498799E-3</v>
      </c>
      <c r="T462" s="284">
        <v>0</v>
      </c>
      <c r="U462" s="284">
        <v>-1.6812483677199901E-3</v>
      </c>
      <c r="V462" s="284">
        <v>-3.1568048084451599E-4</v>
      </c>
      <c r="W462" s="284">
        <v>2.8679682155448001E-3</v>
      </c>
      <c r="X462" s="274" t="s">
        <v>210</v>
      </c>
      <c r="Y462" s="278">
        <v>8.8609446009743298</v>
      </c>
      <c r="Z462" s="278">
        <v>7.5129100016712798</v>
      </c>
      <c r="AA462" s="278">
        <v>3.1896677261286799</v>
      </c>
      <c r="AB462" s="278">
        <v>3.5266763759544402</v>
      </c>
      <c r="AC462" s="278">
        <v>0</v>
      </c>
      <c r="AD462" s="278">
        <v>0.39828294979408202</v>
      </c>
      <c r="AE462" s="278">
        <v>2.0458807933866998</v>
      </c>
      <c r="AF462" s="278">
        <v>3.5743341648186902</v>
      </c>
      <c r="AG462" s="278">
        <v>2.5633082153414</v>
      </c>
      <c r="AH462" s="278">
        <v>1.68844737690483</v>
      </c>
      <c r="AI462" s="278">
        <v>0.68082555520356003</v>
      </c>
      <c r="AJ462" s="278">
        <v>8.9985070210659792</v>
      </c>
      <c r="AK462" s="278">
        <v>7.7514516917264</v>
      </c>
      <c r="AL462" s="278">
        <v>3.1966042652137401</v>
      </c>
      <c r="AM462" s="278">
        <v>3.6271637583037002</v>
      </c>
      <c r="AN462" s="278">
        <v>0</v>
      </c>
      <c r="AO462" s="278">
        <v>0.40060249538237203</v>
      </c>
      <c r="AP462" s="278">
        <v>2.03869746339821</v>
      </c>
      <c r="AQ462" s="278">
        <v>3.5743341648186902</v>
      </c>
      <c r="AR462" s="278">
        <v>2.5589986575884001</v>
      </c>
      <c r="AS462" s="278">
        <v>1.6879143670250101</v>
      </c>
      <c r="AT462" s="278">
        <v>0.68277814125621406</v>
      </c>
      <c r="AU462" s="278">
        <v>0.70749073065232304</v>
      </c>
      <c r="AV462" s="278">
        <v>8.5769823786664093E-3</v>
      </c>
      <c r="AW462" s="278">
        <v>34.517052025778703</v>
      </c>
      <c r="AX462" s="278">
        <v>1.39763926886813E-2</v>
      </c>
      <c r="AY462" s="273"/>
      <c r="AZ462" s="273"/>
      <c r="BA462" s="273"/>
      <c r="BB462" s="273"/>
      <c r="BC462" s="273"/>
      <c r="BD462" s="273"/>
      <c r="BE462" s="273"/>
      <c r="BF462" s="273"/>
      <c r="BG462" s="273"/>
      <c r="BH462" s="273"/>
      <c r="BI462" s="273"/>
      <c r="BJ462" s="273"/>
      <c r="BK462" s="273"/>
      <c r="BL462" s="273"/>
      <c r="BM462" s="273"/>
      <c r="BN462" s="273"/>
      <c r="BO462" s="273"/>
      <c r="BP462" s="273"/>
      <c r="BQ462" s="273"/>
      <c r="BR462" s="273"/>
      <c r="BS462" s="273"/>
      <c r="BT462" s="273"/>
      <c r="BU462" s="273"/>
      <c r="BV462" s="273"/>
      <c r="BW462" s="273"/>
      <c r="BX462" s="273"/>
      <c r="BY462" s="273"/>
      <c r="BZ462" s="273"/>
    </row>
    <row r="463" spans="1:78">
      <c r="A463" s="290" t="s">
        <v>742</v>
      </c>
      <c r="B463" s="294">
        <v>13357.26</v>
      </c>
      <c r="C463" s="294">
        <v>22033.61</v>
      </c>
      <c r="D463" s="294">
        <v>2702.89</v>
      </c>
      <c r="E463" s="295">
        <v>604.84</v>
      </c>
      <c r="F463" s="294">
        <v>958.16</v>
      </c>
      <c r="G463" s="295">
        <v>67.89</v>
      </c>
      <c r="H463" s="288">
        <v>478.62</v>
      </c>
      <c r="I463" s="288">
        <v>4327.8900000000003</v>
      </c>
      <c r="J463" s="286">
        <v>612.27</v>
      </c>
      <c r="K463" s="289">
        <v>791.11</v>
      </c>
      <c r="L463" s="288">
        <v>382.33</v>
      </c>
      <c r="M463" s="284">
        <v>-2.7546606890255499E-2</v>
      </c>
      <c r="N463" s="284">
        <v>1.17551926037798E-2</v>
      </c>
      <c r="O463" s="284">
        <v>4.3139324039118696E-3</v>
      </c>
      <c r="P463" s="284">
        <v>-1.6056351775634001E-2</v>
      </c>
      <c r="Q463" s="284">
        <v>-1.5575555829532E-2</v>
      </c>
      <c r="R463" s="284">
        <v>-4.1237113402061903E-2</v>
      </c>
      <c r="S463" s="284">
        <v>3.81711409395979E-3</v>
      </c>
      <c r="T463" s="284">
        <v>0</v>
      </c>
      <c r="U463" s="284">
        <v>1.07911904645119E-3</v>
      </c>
      <c r="V463" s="284">
        <v>-7.3260998623203598E-4</v>
      </c>
      <c r="W463" s="284">
        <v>3.0958940049849999E-3</v>
      </c>
      <c r="X463" s="274" t="s">
        <v>210</v>
      </c>
      <c r="Y463" s="278">
        <v>8.9847886423101997</v>
      </c>
      <c r="Z463" s="278">
        <v>7.6179133820893599</v>
      </c>
      <c r="AA463" s="278">
        <v>3.2342477748154601</v>
      </c>
      <c r="AB463" s="278">
        <v>3.5759665898706698</v>
      </c>
      <c r="AC463" s="278">
        <v>0</v>
      </c>
      <c r="AD463" s="278">
        <v>0.40384950870161102</v>
      </c>
      <c r="AE463" s="278">
        <v>2.0744748267493001</v>
      </c>
      <c r="AF463" s="278">
        <v>3.6242904627067598</v>
      </c>
      <c r="AG463" s="278">
        <v>2.5991340175411399</v>
      </c>
      <c r="AH463" s="278">
        <v>1.71204578047862</v>
      </c>
      <c r="AI463" s="278">
        <v>0.69034104051557399</v>
      </c>
      <c r="AJ463" s="278">
        <v>8.7372882015884503</v>
      </c>
      <c r="AK463" s="278">
        <v>7.7074634211347304</v>
      </c>
      <c r="AL463" s="278">
        <v>3.24820010109352</v>
      </c>
      <c r="AM463" s="278">
        <v>3.5185496123658</v>
      </c>
      <c r="AN463" s="278">
        <v>0</v>
      </c>
      <c r="AO463" s="278">
        <v>0.38719592071391501</v>
      </c>
      <c r="AP463" s="278">
        <v>2.0823933338480498</v>
      </c>
      <c r="AQ463" s="278">
        <v>3.6242904627067598</v>
      </c>
      <c r="AR463" s="278">
        <v>2.6019387925637401</v>
      </c>
      <c r="AS463" s="278">
        <v>1.7107915186429601</v>
      </c>
      <c r="AT463" s="278">
        <v>0.69247826320430095</v>
      </c>
      <c r="AU463" s="278">
        <v>0.39690771365168298</v>
      </c>
      <c r="AV463" s="278">
        <v>7.8956796892849495E-3</v>
      </c>
      <c r="AW463" s="278">
        <v>34.3105896278622</v>
      </c>
      <c r="AX463" s="278">
        <v>-5.9814609243653604E-3</v>
      </c>
      <c r="AY463" s="273"/>
      <c r="AZ463" s="273"/>
      <c r="BA463" s="273"/>
      <c r="BB463" s="273"/>
      <c r="BC463" s="273"/>
      <c r="BD463" s="273"/>
      <c r="BE463" s="273"/>
      <c r="BF463" s="273"/>
      <c r="BG463" s="273"/>
      <c r="BH463" s="273"/>
      <c r="BI463" s="273"/>
      <c r="BJ463" s="273"/>
      <c r="BK463" s="273"/>
      <c r="BL463" s="273"/>
      <c r="BM463" s="273"/>
      <c r="BN463" s="273"/>
      <c r="BO463" s="273"/>
      <c r="BP463" s="273"/>
      <c r="BQ463" s="273"/>
      <c r="BR463" s="273"/>
      <c r="BS463" s="273"/>
      <c r="BT463" s="273"/>
      <c r="BU463" s="273"/>
      <c r="BV463" s="273"/>
      <c r="BW463" s="273"/>
      <c r="BX463" s="273"/>
      <c r="BY463" s="273"/>
      <c r="BZ463" s="273"/>
    </row>
    <row r="464" spans="1:78">
      <c r="A464" s="290" t="s">
        <v>743</v>
      </c>
      <c r="B464" s="294">
        <v>13651.78</v>
      </c>
      <c r="C464" s="294">
        <v>22724.9</v>
      </c>
      <c r="D464" s="294">
        <v>2730.04</v>
      </c>
      <c r="E464" s="295">
        <v>607.54</v>
      </c>
      <c r="F464" s="294">
        <v>956.66</v>
      </c>
      <c r="G464" s="295">
        <v>68.900000000000006</v>
      </c>
      <c r="H464" s="288">
        <v>476.75</v>
      </c>
      <c r="I464" s="288">
        <v>4368.25</v>
      </c>
      <c r="J464" s="286">
        <v>613.05999999999995</v>
      </c>
      <c r="K464" s="289">
        <v>788.5</v>
      </c>
      <c r="L464" s="288">
        <v>383.53</v>
      </c>
      <c r="M464" s="284">
        <v>2.2049432293749002E-2</v>
      </c>
      <c r="N464" s="284">
        <v>3.1374341290419501E-2</v>
      </c>
      <c r="O464" s="284">
        <v>1.00448038950902E-2</v>
      </c>
      <c r="P464" s="284">
        <v>4.4639904768202197E-3</v>
      </c>
      <c r="Q464" s="284">
        <v>-1.5655005427068799E-3</v>
      </c>
      <c r="R464" s="284">
        <v>1.4877006922963801E-2</v>
      </c>
      <c r="S464" s="284">
        <v>-3.9070661485103297E-3</v>
      </c>
      <c r="T464" s="284">
        <v>9.3255604925262005E-3</v>
      </c>
      <c r="U464" s="284">
        <v>1.29028043183554E-3</v>
      </c>
      <c r="V464" s="284">
        <v>-3.2991619370251698E-3</v>
      </c>
      <c r="W464" s="284">
        <v>3.1386498574530498E-3</v>
      </c>
      <c r="X464" s="274" t="s">
        <v>210</v>
      </c>
      <c r="Y464" s="278">
        <v>8.9310464801325402</v>
      </c>
      <c r="Z464" s="278">
        <v>7.5723471308691899</v>
      </c>
      <c r="AA464" s="278">
        <v>3.2149022481306901</v>
      </c>
      <c r="AB464" s="278">
        <v>3.5545770854465299</v>
      </c>
      <c r="AC464" s="278">
        <v>0</v>
      </c>
      <c r="AD464" s="278">
        <v>0.401433898645988</v>
      </c>
      <c r="AE464" s="278">
        <v>2.0620664366345198</v>
      </c>
      <c r="AF464" s="278">
        <v>3.6026119109255301</v>
      </c>
      <c r="AG464" s="278">
        <v>2.5835873989780298</v>
      </c>
      <c r="AH464" s="278">
        <v>1.7018052455419701</v>
      </c>
      <c r="AI464" s="278">
        <v>0.68621179255724396</v>
      </c>
      <c r="AJ464" s="278">
        <v>9.12797098480854</v>
      </c>
      <c r="AK464" s="278">
        <v>7.8099245341226098</v>
      </c>
      <c r="AL464" s="278">
        <v>3.2471953107550502</v>
      </c>
      <c r="AM464" s="278">
        <v>3.5704446837050798</v>
      </c>
      <c r="AN464" s="278">
        <v>0</v>
      </c>
      <c r="AO464" s="278">
        <v>0.40740603353525701</v>
      </c>
      <c r="AP464" s="278">
        <v>2.05400980666397</v>
      </c>
      <c r="AQ464" s="278">
        <v>3.6362082862319598</v>
      </c>
      <c r="AR464" s="278">
        <v>2.5869209512428601</v>
      </c>
      <c r="AS464" s="278">
        <v>1.6961907144516399</v>
      </c>
      <c r="AT464" s="278">
        <v>0.68836557110213703</v>
      </c>
      <c r="AU464" s="278">
        <v>0.48804745911379099</v>
      </c>
      <c r="AV464" s="278">
        <v>8.0822365733569206E-3</v>
      </c>
      <c r="AW464" s="278">
        <v>34.824636876619103</v>
      </c>
      <c r="AX464" s="278">
        <v>1.49821747260055E-2</v>
      </c>
      <c r="AY464" s="273"/>
      <c r="AZ464" s="273"/>
      <c r="BA464" s="273"/>
      <c r="BB464" s="273"/>
      <c r="BC464" s="273"/>
      <c r="BD464" s="273"/>
      <c r="BE464" s="273"/>
      <c r="BF464" s="273"/>
      <c r="BG464" s="273"/>
      <c r="BH464" s="273"/>
      <c r="BI464" s="273"/>
      <c r="BJ464" s="273"/>
      <c r="BK464" s="273"/>
      <c r="BL464" s="273"/>
      <c r="BM464" s="273"/>
      <c r="BN464" s="273"/>
      <c r="BO464" s="273"/>
      <c r="BP464" s="273"/>
      <c r="BQ464" s="273"/>
      <c r="BR464" s="273"/>
      <c r="BS464" s="273"/>
      <c r="BT464" s="273"/>
      <c r="BU464" s="273"/>
      <c r="BV464" s="273"/>
      <c r="BW464" s="273"/>
      <c r="BX464" s="273"/>
      <c r="BY464" s="273"/>
      <c r="BZ464" s="273"/>
    </row>
    <row r="465" spans="1:78">
      <c r="A465" s="273"/>
      <c r="B465" s="273"/>
      <c r="C465" s="273"/>
      <c r="D465" s="273"/>
      <c r="E465" s="273"/>
      <c r="F465" s="274"/>
      <c r="G465" s="274"/>
      <c r="H465" s="274"/>
      <c r="I465" s="274"/>
      <c r="J465" s="274"/>
      <c r="K465" s="274"/>
      <c r="L465" s="274"/>
      <c r="M465" s="274"/>
      <c r="N465" s="274"/>
      <c r="O465" s="274"/>
      <c r="P465" s="274"/>
      <c r="Q465" s="274"/>
      <c r="R465" s="273"/>
      <c r="S465" s="273"/>
      <c r="T465" s="273"/>
      <c r="U465" s="273"/>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73"/>
      <c r="AR465" s="273"/>
      <c r="AS465" s="273"/>
      <c r="AT465" s="273"/>
      <c r="AU465" s="273"/>
      <c r="AV465" s="273"/>
      <c r="AW465" s="273"/>
      <c r="AX465" s="273"/>
      <c r="AY465" s="273"/>
      <c r="AZ465" s="273"/>
      <c r="BA465" s="273"/>
      <c r="BB465" s="273"/>
      <c r="BC465" s="273"/>
      <c r="BD465" s="273"/>
      <c r="BE465" s="273"/>
      <c r="BF465" s="273"/>
      <c r="BG465" s="273"/>
      <c r="BH465" s="273"/>
      <c r="BI465" s="273"/>
      <c r="BJ465" s="273"/>
      <c r="BK465" s="273"/>
      <c r="BL465" s="273"/>
      <c r="BM465" s="273"/>
      <c r="BN465" s="273"/>
      <c r="BO465" s="273"/>
      <c r="BP465" s="273"/>
      <c r="BQ465" s="273"/>
      <c r="BR465" s="273"/>
      <c r="BS465" s="273"/>
      <c r="BT465" s="273"/>
      <c r="BU465" s="273"/>
      <c r="BV465" s="273"/>
      <c r="BW465" s="273"/>
      <c r="BX465" s="273"/>
      <c r="BY465" s="273"/>
      <c r="BZ465" s="273"/>
    </row>
    <row r="466" spans="1:78">
      <c r="A466" s="273"/>
      <c r="B466" s="273"/>
      <c r="C466" s="273"/>
      <c r="D466" s="273"/>
      <c r="E466" s="273"/>
      <c r="F466" s="274"/>
      <c r="G466" s="274"/>
      <c r="H466" s="274"/>
      <c r="I466" s="274"/>
      <c r="J466" s="274"/>
      <c r="K466" s="274"/>
      <c r="L466" s="274"/>
      <c r="M466" s="274"/>
      <c r="N466" s="274"/>
      <c r="O466" s="274"/>
      <c r="P466" s="274"/>
      <c r="Q466" s="274"/>
      <c r="R466" s="273"/>
      <c r="S466" s="273"/>
      <c r="T466" s="273"/>
      <c r="U466" s="273"/>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73"/>
      <c r="AR466" s="273"/>
      <c r="AS466" s="273"/>
      <c r="AT466" s="273"/>
      <c r="AU466" s="273"/>
      <c r="AV466" s="273"/>
      <c r="AW466" s="273"/>
      <c r="AX466" s="273"/>
      <c r="AY466" s="273"/>
      <c r="AZ466" s="273"/>
      <c r="BA466" s="273"/>
      <c r="BB466" s="273"/>
      <c r="BC466" s="273"/>
      <c r="BD466" s="273"/>
      <c r="BE466" s="273"/>
      <c r="BF466" s="273"/>
      <c r="BG466" s="273"/>
      <c r="BH466" s="273"/>
      <c r="BI466" s="273"/>
      <c r="BJ466" s="273"/>
      <c r="BK466" s="273"/>
      <c r="BL466" s="273"/>
      <c r="BM466" s="273"/>
      <c r="BN466" s="273"/>
      <c r="BO466" s="273"/>
      <c r="BP466" s="273"/>
      <c r="BQ466" s="273"/>
      <c r="BR466" s="273"/>
      <c r="BS466" s="273"/>
      <c r="BT466" s="273"/>
      <c r="BU466" s="273"/>
      <c r="BV466" s="273"/>
      <c r="BW466" s="273"/>
      <c r="BX466" s="273"/>
      <c r="BY466" s="273"/>
      <c r="BZ466" s="273"/>
    </row>
    <row r="467" spans="1:78">
      <c r="A467" s="273"/>
      <c r="B467" s="273"/>
      <c r="C467" s="273"/>
      <c r="D467" s="273"/>
      <c r="E467" s="273"/>
      <c r="F467" s="274"/>
      <c r="G467" s="274"/>
      <c r="H467" s="274"/>
      <c r="I467" s="274"/>
      <c r="J467" s="274"/>
      <c r="K467" s="274"/>
      <c r="L467" s="274"/>
      <c r="M467" s="274"/>
      <c r="N467" s="274"/>
      <c r="O467" s="274"/>
      <c r="P467" s="274"/>
      <c r="Q467" s="274"/>
      <c r="R467" s="273"/>
      <c r="S467" s="273"/>
      <c r="T467" s="273"/>
      <c r="U467" s="273"/>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73"/>
      <c r="AR467" s="273"/>
      <c r="AS467" s="273"/>
      <c r="AT467" s="273"/>
      <c r="AU467" s="273"/>
      <c r="AV467" s="273"/>
      <c r="AW467" s="273"/>
      <c r="AX467" s="273"/>
      <c r="AY467" s="273"/>
      <c r="AZ467" s="273"/>
      <c r="BA467" s="273"/>
      <c r="BB467" s="273"/>
      <c r="BC467" s="273"/>
      <c r="BD467" s="273"/>
      <c r="BE467" s="273"/>
      <c r="BF467" s="273"/>
      <c r="BG467" s="273"/>
      <c r="BH467" s="273"/>
      <c r="BI467" s="273"/>
      <c r="BJ467" s="273"/>
      <c r="BK467" s="273"/>
      <c r="BL467" s="273"/>
      <c r="BM467" s="273"/>
      <c r="BN467" s="273"/>
      <c r="BO467" s="273"/>
      <c r="BP467" s="273"/>
      <c r="BQ467" s="273"/>
      <c r="BR467" s="273"/>
      <c r="BS467" s="273"/>
      <c r="BT467" s="273"/>
      <c r="BU467" s="273"/>
      <c r="BV467" s="273"/>
      <c r="BW467" s="273"/>
      <c r="BX467" s="273"/>
      <c r="BY467" s="273"/>
      <c r="BZ467" s="273"/>
    </row>
    <row r="468" spans="1:78">
      <c r="A468" s="273"/>
      <c r="B468" s="273"/>
      <c r="C468" s="273"/>
      <c r="D468" s="273"/>
      <c r="E468" s="273"/>
      <c r="F468" s="274"/>
      <c r="G468" s="274"/>
      <c r="H468" s="274"/>
      <c r="I468" s="274"/>
      <c r="J468" s="274"/>
      <c r="K468" s="274"/>
      <c r="L468" s="274"/>
      <c r="M468" s="274"/>
      <c r="N468" s="274"/>
      <c r="O468" s="274"/>
      <c r="P468" s="274"/>
      <c r="Q468" s="274"/>
      <c r="R468" s="273"/>
      <c r="S468" s="273"/>
      <c r="T468" s="273"/>
      <c r="U468" s="273"/>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73"/>
      <c r="AR468" s="273"/>
      <c r="AS468" s="273"/>
      <c r="AT468" s="273"/>
      <c r="AU468" s="273"/>
      <c r="AV468" s="273"/>
      <c r="AW468" s="273"/>
      <c r="AX468" s="273"/>
      <c r="AY468" s="273"/>
      <c r="AZ468" s="273"/>
      <c r="BA468" s="273"/>
      <c r="BB468" s="273"/>
      <c r="BC468" s="273"/>
      <c r="BD468" s="273"/>
      <c r="BE468" s="273"/>
      <c r="BF468" s="273"/>
      <c r="BG468" s="273"/>
      <c r="BH468" s="273"/>
      <c r="BI468" s="273"/>
      <c r="BJ468" s="273"/>
      <c r="BK468" s="273"/>
      <c r="BL468" s="273"/>
      <c r="BM468" s="273"/>
      <c r="BN468" s="273"/>
      <c r="BO468" s="273"/>
      <c r="BP468" s="273"/>
      <c r="BQ468" s="273"/>
      <c r="BR468" s="273"/>
      <c r="BS468" s="273"/>
      <c r="BT468" s="273"/>
      <c r="BU468" s="273"/>
      <c r="BV468" s="273"/>
      <c r="BW468" s="273"/>
      <c r="BX468" s="273"/>
      <c r="BY468" s="273"/>
      <c r="BZ468" s="273"/>
    </row>
    <row r="469" spans="1:78">
      <c r="A469" s="273"/>
      <c r="B469" s="273"/>
      <c r="C469" s="273"/>
      <c r="D469" s="273"/>
      <c r="E469" s="273"/>
      <c r="F469" s="274"/>
      <c r="G469" s="274"/>
      <c r="H469" s="274"/>
      <c r="I469" s="274"/>
      <c r="J469" s="274"/>
      <c r="K469" s="274"/>
      <c r="L469" s="274"/>
      <c r="M469" s="274"/>
      <c r="N469" s="274"/>
      <c r="O469" s="274"/>
      <c r="P469" s="274"/>
      <c r="Q469" s="274"/>
      <c r="R469" s="273"/>
      <c r="S469" s="273"/>
      <c r="T469" s="273"/>
      <c r="U469" s="273"/>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73"/>
      <c r="AR469" s="273"/>
      <c r="AS469" s="273"/>
      <c r="AT469" s="273"/>
      <c r="AU469" s="273"/>
      <c r="AV469" s="273"/>
      <c r="AW469" s="273"/>
      <c r="AX469" s="273"/>
      <c r="AY469" s="273"/>
      <c r="AZ469" s="273"/>
      <c r="BA469" s="273"/>
      <c r="BB469" s="273"/>
      <c r="BC469" s="273"/>
      <c r="BD469" s="273"/>
      <c r="BE469" s="273"/>
      <c r="BF469" s="273"/>
      <c r="BG469" s="273"/>
      <c r="BH469" s="273"/>
      <c r="BI469" s="273"/>
      <c r="BJ469" s="273"/>
      <c r="BK469" s="273"/>
      <c r="BL469" s="273"/>
      <c r="BM469" s="273"/>
      <c r="BN469" s="273"/>
      <c r="BO469" s="273"/>
      <c r="BP469" s="273"/>
      <c r="BQ469" s="273"/>
      <c r="BR469" s="273"/>
      <c r="BS469" s="273"/>
      <c r="BT469" s="273"/>
      <c r="BU469" s="273"/>
      <c r="BV469" s="273"/>
      <c r="BW469" s="273"/>
      <c r="BX469" s="273"/>
      <c r="BY469" s="273"/>
      <c r="BZ469" s="273"/>
    </row>
    <row r="470" spans="1:78">
      <c r="A470" s="273"/>
      <c r="B470" s="273"/>
      <c r="C470" s="273"/>
      <c r="D470" s="273"/>
      <c r="E470" s="273"/>
      <c r="F470" s="274"/>
      <c r="G470" s="274"/>
      <c r="H470" s="274"/>
      <c r="I470" s="274"/>
      <c r="J470" s="274"/>
      <c r="K470" s="274"/>
      <c r="L470" s="274"/>
      <c r="M470" s="274"/>
      <c r="N470" s="274"/>
      <c r="O470" s="274"/>
      <c r="P470" s="274"/>
      <c r="Q470" s="274"/>
      <c r="R470" s="273"/>
      <c r="S470" s="273"/>
      <c r="T470" s="273"/>
      <c r="U470" s="273"/>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73"/>
      <c r="AR470" s="273"/>
      <c r="AS470" s="273"/>
      <c r="AT470" s="273"/>
      <c r="AU470" s="273"/>
      <c r="AV470" s="273"/>
      <c r="AW470" s="273"/>
      <c r="AX470" s="273"/>
      <c r="AY470" s="273"/>
      <c r="AZ470" s="273"/>
      <c r="BA470" s="273"/>
      <c r="BB470" s="273"/>
      <c r="BC470" s="273"/>
      <c r="BD470" s="273"/>
      <c r="BE470" s="273"/>
      <c r="BF470" s="273"/>
      <c r="BG470" s="273"/>
      <c r="BH470" s="273"/>
      <c r="BI470" s="273"/>
      <c r="BJ470" s="273"/>
      <c r="BK470" s="273"/>
      <c r="BL470" s="273"/>
      <c r="BM470" s="273"/>
      <c r="BN470" s="273"/>
      <c r="BO470" s="273"/>
      <c r="BP470" s="273"/>
      <c r="BQ470" s="273"/>
      <c r="BR470" s="273"/>
      <c r="BS470" s="273"/>
      <c r="BT470" s="273"/>
      <c r="BU470" s="273"/>
      <c r="BV470" s="273"/>
      <c r="BW470" s="273"/>
      <c r="BX470" s="273"/>
      <c r="BY470" s="273"/>
      <c r="BZ470" s="273"/>
    </row>
    <row r="471" spans="1:78">
      <c r="A471" s="273"/>
      <c r="B471" s="273"/>
      <c r="C471" s="273"/>
      <c r="D471" s="273"/>
      <c r="E471" s="273"/>
      <c r="F471" s="274"/>
      <c r="G471" s="274"/>
      <c r="H471" s="274"/>
      <c r="I471" s="274"/>
      <c r="J471" s="274"/>
      <c r="K471" s="274"/>
      <c r="L471" s="274"/>
      <c r="M471" s="274"/>
      <c r="N471" s="274"/>
      <c r="O471" s="274"/>
      <c r="P471" s="274"/>
      <c r="Q471" s="274"/>
      <c r="R471" s="273"/>
      <c r="S471" s="273"/>
      <c r="T471" s="273"/>
      <c r="U471" s="273"/>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73"/>
      <c r="AR471" s="273"/>
      <c r="AS471" s="273"/>
      <c r="AT471" s="273"/>
      <c r="AU471" s="273"/>
      <c r="AV471" s="273"/>
      <c r="AW471" s="273"/>
      <c r="AX471" s="273"/>
      <c r="AY471" s="273"/>
      <c r="AZ471" s="273"/>
      <c r="BA471" s="273"/>
      <c r="BB471" s="273"/>
      <c r="BC471" s="273"/>
      <c r="BD471" s="273"/>
      <c r="BE471" s="273"/>
      <c r="BF471" s="273"/>
      <c r="BG471" s="273"/>
      <c r="BH471" s="273"/>
      <c r="BI471" s="273"/>
      <c r="BJ471" s="273"/>
      <c r="BK471" s="273"/>
      <c r="BL471" s="273"/>
      <c r="BM471" s="273"/>
      <c r="BN471" s="273"/>
      <c r="BO471" s="273"/>
      <c r="BP471" s="273"/>
      <c r="BQ471" s="273"/>
      <c r="BR471" s="273"/>
      <c r="BS471" s="273"/>
      <c r="BT471" s="273"/>
      <c r="BU471" s="273"/>
      <c r="BV471" s="273"/>
      <c r="BW471" s="273"/>
      <c r="BX471" s="273"/>
      <c r="BY471" s="273"/>
      <c r="BZ471" s="273"/>
    </row>
    <row r="472" spans="1:78">
      <c r="A472" s="273"/>
      <c r="B472" s="273"/>
      <c r="C472" s="273"/>
      <c r="D472" s="273"/>
      <c r="E472" s="273"/>
      <c r="F472" s="274"/>
      <c r="G472" s="274"/>
      <c r="H472" s="274"/>
      <c r="I472" s="274"/>
      <c r="J472" s="274"/>
      <c r="K472" s="274"/>
      <c r="L472" s="274"/>
      <c r="M472" s="274"/>
      <c r="N472" s="274"/>
      <c r="O472" s="274"/>
      <c r="P472" s="274"/>
      <c r="Q472" s="274"/>
      <c r="R472" s="273"/>
      <c r="S472" s="273"/>
      <c r="T472" s="273"/>
      <c r="U472" s="273"/>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73"/>
      <c r="AR472" s="273"/>
      <c r="AS472" s="273"/>
      <c r="AT472" s="273"/>
      <c r="AU472" s="273"/>
      <c r="AV472" s="273"/>
      <c r="AW472" s="273"/>
      <c r="AX472" s="273"/>
      <c r="AY472" s="273"/>
      <c r="AZ472" s="273"/>
      <c r="BA472" s="273"/>
      <c r="BB472" s="273"/>
      <c r="BC472" s="273"/>
      <c r="BD472" s="273"/>
      <c r="BE472" s="273"/>
      <c r="BF472" s="273"/>
      <c r="BG472" s="273"/>
      <c r="BH472" s="273"/>
      <c r="BI472" s="273"/>
      <c r="BJ472" s="273"/>
      <c r="BK472" s="273"/>
      <c r="BL472" s="273"/>
      <c r="BM472" s="273"/>
      <c r="BN472" s="273"/>
      <c r="BO472" s="273"/>
      <c r="BP472" s="273"/>
      <c r="BQ472" s="273"/>
      <c r="BR472" s="273"/>
      <c r="BS472" s="273"/>
      <c r="BT472" s="273"/>
      <c r="BU472" s="273"/>
      <c r="BV472" s="273"/>
      <c r="BW472" s="273"/>
      <c r="BX472" s="273"/>
      <c r="BY472" s="273"/>
      <c r="BZ472" s="273"/>
    </row>
    <row r="473" spans="1:78">
      <c r="A473" s="273"/>
      <c r="B473" s="273"/>
      <c r="C473" s="273"/>
      <c r="D473" s="273"/>
      <c r="E473" s="273"/>
      <c r="F473" s="274"/>
      <c r="G473" s="274"/>
      <c r="H473" s="274"/>
      <c r="I473" s="274"/>
      <c r="J473" s="274"/>
      <c r="K473" s="274"/>
      <c r="L473" s="274"/>
      <c r="M473" s="274"/>
      <c r="N473" s="274"/>
      <c r="O473" s="274"/>
      <c r="P473" s="274"/>
      <c r="Q473" s="274"/>
      <c r="R473" s="273"/>
      <c r="S473" s="273"/>
      <c r="T473" s="273"/>
      <c r="U473" s="273"/>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73"/>
      <c r="AR473" s="273"/>
      <c r="AS473" s="273"/>
      <c r="AT473" s="273"/>
      <c r="AU473" s="273"/>
      <c r="AV473" s="273"/>
      <c r="AW473" s="273"/>
      <c r="AX473" s="273"/>
      <c r="AY473" s="273"/>
      <c r="AZ473" s="273"/>
      <c r="BA473" s="273"/>
      <c r="BB473" s="273"/>
      <c r="BC473" s="273"/>
      <c r="BD473" s="273"/>
      <c r="BE473" s="273"/>
      <c r="BF473" s="273"/>
      <c r="BG473" s="273"/>
      <c r="BH473" s="273"/>
      <c r="BI473" s="273"/>
      <c r="BJ473" s="273"/>
      <c r="BK473" s="273"/>
      <c r="BL473" s="273"/>
      <c r="BM473" s="273"/>
      <c r="BN473" s="273"/>
      <c r="BO473" s="273"/>
      <c r="BP473" s="273"/>
      <c r="BQ473" s="273"/>
      <c r="BR473" s="273"/>
      <c r="BS473" s="273"/>
      <c r="BT473" s="273"/>
      <c r="BU473" s="273"/>
      <c r="BV473" s="273"/>
      <c r="BW473" s="273"/>
      <c r="BX473" s="273"/>
      <c r="BY473" s="273"/>
      <c r="BZ473" s="273"/>
    </row>
    <row r="474" spans="1:78">
      <c r="A474" s="273"/>
      <c r="B474" s="273"/>
      <c r="C474" s="273"/>
      <c r="D474" s="273"/>
      <c r="E474" s="273"/>
      <c r="F474" s="274"/>
      <c r="G474" s="274"/>
      <c r="H474" s="274"/>
      <c r="I474" s="274"/>
      <c r="J474" s="274"/>
      <c r="K474" s="274"/>
      <c r="L474" s="274"/>
      <c r="M474" s="274"/>
      <c r="N474" s="274"/>
      <c r="O474" s="274"/>
      <c r="P474" s="274"/>
      <c r="Q474" s="274"/>
      <c r="R474" s="273"/>
      <c r="S474" s="273"/>
      <c r="T474" s="273"/>
      <c r="U474" s="273"/>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73"/>
      <c r="AR474" s="273"/>
      <c r="AS474" s="273"/>
      <c r="AT474" s="273"/>
      <c r="AU474" s="273"/>
      <c r="AV474" s="273"/>
      <c r="AW474" s="273"/>
      <c r="AX474" s="273"/>
      <c r="AY474" s="273"/>
      <c r="AZ474" s="273"/>
      <c r="BA474" s="273"/>
      <c r="BB474" s="273"/>
      <c r="BC474" s="273"/>
      <c r="BD474" s="273"/>
      <c r="BE474" s="273"/>
      <c r="BF474" s="273"/>
      <c r="BG474" s="273"/>
      <c r="BH474" s="273"/>
      <c r="BI474" s="273"/>
      <c r="BJ474" s="273"/>
      <c r="BK474" s="273"/>
      <c r="BL474" s="273"/>
      <c r="BM474" s="273"/>
      <c r="BN474" s="273"/>
      <c r="BO474" s="273"/>
      <c r="BP474" s="273"/>
      <c r="BQ474" s="273"/>
      <c r="BR474" s="273"/>
      <c r="BS474" s="273"/>
      <c r="BT474" s="273"/>
      <c r="BU474" s="273"/>
      <c r="BV474" s="273"/>
      <c r="BW474" s="273"/>
      <c r="BX474" s="273"/>
      <c r="BY474" s="273"/>
      <c r="BZ474" s="273"/>
    </row>
    <row r="475" spans="1:78">
      <c r="A475" s="273"/>
      <c r="B475" s="273"/>
      <c r="C475" s="273"/>
      <c r="D475" s="273"/>
      <c r="E475" s="273"/>
      <c r="F475" s="274"/>
      <c r="G475" s="274"/>
      <c r="H475" s="274"/>
      <c r="I475" s="274"/>
      <c r="J475" s="274"/>
      <c r="K475" s="274"/>
      <c r="L475" s="274"/>
      <c r="M475" s="274"/>
      <c r="N475" s="274"/>
      <c r="O475" s="274"/>
      <c r="P475" s="274"/>
      <c r="Q475" s="274"/>
      <c r="R475" s="273"/>
      <c r="S475" s="273"/>
      <c r="T475" s="273"/>
      <c r="U475" s="273"/>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73"/>
      <c r="AR475" s="273"/>
      <c r="AS475" s="273"/>
      <c r="AT475" s="273"/>
      <c r="AU475" s="273"/>
      <c r="AV475" s="273"/>
      <c r="AW475" s="273"/>
      <c r="AX475" s="273"/>
      <c r="AY475" s="273"/>
      <c r="AZ475" s="273"/>
      <c r="BA475" s="273"/>
      <c r="BB475" s="273"/>
      <c r="BC475" s="273"/>
      <c r="BD475" s="273"/>
      <c r="BE475" s="273"/>
      <c r="BF475" s="273"/>
      <c r="BG475" s="273"/>
      <c r="BH475" s="273"/>
      <c r="BI475" s="273"/>
      <c r="BJ475" s="273"/>
      <c r="BK475" s="273"/>
      <c r="BL475" s="273"/>
      <c r="BM475" s="273"/>
      <c r="BN475" s="273"/>
      <c r="BO475" s="273"/>
      <c r="BP475" s="273"/>
      <c r="BQ475" s="273"/>
      <c r="BR475" s="273"/>
      <c r="BS475" s="273"/>
      <c r="BT475" s="273"/>
      <c r="BU475" s="273"/>
      <c r="BV475" s="273"/>
      <c r="BW475" s="273"/>
      <c r="BX475" s="273"/>
      <c r="BY475" s="273"/>
      <c r="BZ475" s="273"/>
    </row>
    <row r="476" spans="1:78">
      <c r="A476" s="273"/>
      <c r="B476" s="273"/>
      <c r="C476" s="273"/>
      <c r="D476" s="273"/>
      <c r="E476" s="273"/>
      <c r="F476" s="274"/>
      <c r="G476" s="274"/>
      <c r="H476" s="274"/>
      <c r="I476" s="274"/>
      <c r="J476" s="274"/>
      <c r="K476" s="274"/>
      <c r="L476" s="274"/>
      <c r="M476" s="274"/>
      <c r="N476" s="274"/>
      <c r="O476" s="274"/>
      <c r="P476" s="274"/>
      <c r="Q476" s="274"/>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c r="AR476" s="273"/>
      <c r="AS476" s="273"/>
      <c r="AT476" s="273"/>
      <c r="AU476" s="273"/>
      <c r="AV476" s="273"/>
      <c r="AW476" s="273"/>
      <c r="AX476" s="273"/>
      <c r="AY476" s="273"/>
      <c r="AZ476" s="273"/>
      <c r="BA476" s="273"/>
      <c r="BB476" s="273"/>
      <c r="BC476" s="273"/>
      <c r="BD476" s="273"/>
      <c r="BE476" s="273"/>
      <c r="BF476" s="273"/>
      <c r="BG476" s="273"/>
      <c r="BH476" s="273"/>
      <c r="BI476" s="273"/>
      <c r="BJ476" s="273"/>
      <c r="BK476" s="273"/>
      <c r="BL476" s="273"/>
      <c r="BM476" s="273"/>
      <c r="BN476" s="273"/>
      <c r="BO476" s="273"/>
      <c r="BP476" s="273"/>
      <c r="BQ476" s="273"/>
      <c r="BR476" s="273"/>
      <c r="BS476" s="273"/>
      <c r="BT476" s="273"/>
      <c r="BU476" s="273"/>
      <c r="BV476" s="273"/>
      <c r="BW476" s="273"/>
      <c r="BX476" s="273"/>
      <c r="BY476" s="273"/>
      <c r="BZ476" s="273"/>
    </row>
    <row r="477" spans="1:78">
      <c r="A477" s="273"/>
      <c r="B477" s="273"/>
      <c r="C477" s="273"/>
      <c r="D477" s="273"/>
      <c r="E477" s="273"/>
      <c r="F477" s="274"/>
      <c r="G477" s="274"/>
      <c r="H477" s="274"/>
      <c r="I477" s="274"/>
      <c r="J477" s="274"/>
      <c r="K477" s="274"/>
      <c r="L477" s="274"/>
      <c r="M477" s="274"/>
      <c r="N477" s="274"/>
      <c r="O477" s="274"/>
      <c r="P477" s="274"/>
      <c r="Q477" s="274"/>
      <c r="R477" s="273"/>
      <c r="S477" s="273"/>
      <c r="T477" s="273"/>
      <c r="U477" s="273"/>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73"/>
      <c r="AR477" s="273"/>
      <c r="AS477" s="273"/>
      <c r="AT477" s="273"/>
      <c r="AU477" s="273"/>
      <c r="AV477" s="273"/>
      <c r="AW477" s="273"/>
      <c r="AX477" s="273"/>
      <c r="AY477" s="273"/>
      <c r="AZ477" s="273"/>
      <c r="BA477" s="273"/>
      <c r="BB477" s="273"/>
      <c r="BC477" s="273"/>
      <c r="BD477" s="273"/>
      <c r="BE477" s="273"/>
      <c r="BF477" s="273"/>
      <c r="BG477" s="273"/>
      <c r="BH477" s="273"/>
      <c r="BI477" s="273"/>
      <c r="BJ477" s="273"/>
      <c r="BK477" s="273"/>
      <c r="BL477" s="273"/>
      <c r="BM477" s="273"/>
      <c r="BN477" s="273"/>
      <c r="BO477" s="273"/>
      <c r="BP477" s="273"/>
      <c r="BQ477" s="273"/>
      <c r="BR477" s="273"/>
      <c r="BS477" s="273"/>
      <c r="BT477" s="273"/>
      <c r="BU477" s="273"/>
      <c r="BV477" s="273"/>
      <c r="BW477" s="273"/>
      <c r="BX477" s="273"/>
      <c r="BY477" s="273"/>
      <c r="BZ477" s="273"/>
    </row>
    <row r="478" spans="1:78">
      <c r="A478" s="273"/>
      <c r="B478" s="273"/>
      <c r="C478" s="273"/>
      <c r="D478" s="273"/>
      <c r="E478" s="273"/>
      <c r="F478" s="274"/>
      <c r="G478" s="274"/>
      <c r="H478" s="274"/>
      <c r="I478" s="274"/>
      <c r="J478" s="274"/>
      <c r="K478" s="274"/>
      <c r="L478" s="274"/>
      <c r="M478" s="274"/>
      <c r="N478" s="274"/>
      <c r="O478" s="274"/>
      <c r="P478" s="274"/>
      <c r="Q478" s="274"/>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73"/>
      <c r="AR478" s="273"/>
      <c r="AS478" s="273"/>
      <c r="AT478" s="273"/>
      <c r="AU478" s="273"/>
      <c r="AV478" s="273"/>
      <c r="AW478" s="273"/>
      <c r="AX478" s="273"/>
      <c r="AY478" s="273"/>
      <c r="AZ478" s="273"/>
      <c r="BA478" s="273"/>
      <c r="BB478" s="273"/>
      <c r="BC478" s="273"/>
      <c r="BD478" s="273"/>
      <c r="BE478" s="273"/>
      <c r="BF478" s="273"/>
      <c r="BG478" s="273"/>
      <c r="BH478" s="273"/>
      <c r="BI478" s="273"/>
      <c r="BJ478" s="273"/>
      <c r="BK478" s="273"/>
      <c r="BL478" s="273"/>
      <c r="BM478" s="273"/>
      <c r="BN478" s="273"/>
      <c r="BO478" s="273"/>
      <c r="BP478" s="273"/>
      <c r="BQ478" s="273"/>
      <c r="BR478" s="273"/>
      <c r="BS478" s="273"/>
      <c r="BT478" s="273"/>
      <c r="BU478" s="273"/>
      <c r="BV478" s="273"/>
      <c r="BW478" s="273"/>
      <c r="BX478" s="273"/>
      <c r="BY478" s="273"/>
      <c r="BZ478" s="273"/>
    </row>
    <row r="479" spans="1:78">
      <c r="A479" s="273"/>
      <c r="B479" s="273"/>
      <c r="C479" s="273"/>
      <c r="D479" s="273"/>
      <c r="E479" s="273"/>
      <c r="F479" s="274"/>
      <c r="G479" s="274"/>
      <c r="H479" s="274"/>
      <c r="I479" s="274"/>
      <c r="J479" s="274"/>
      <c r="K479" s="274"/>
      <c r="L479" s="274"/>
      <c r="M479" s="274"/>
      <c r="N479" s="274"/>
      <c r="O479" s="274"/>
      <c r="P479" s="274"/>
      <c r="Q479" s="274"/>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73"/>
      <c r="AR479" s="273"/>
      <c r="AS479" s="273"/>
      <c r="AT479" s="273"/>
      <c r="AU479" s="273"/>
      <c r="AV479" s="273"/>
      <c r="AW479" s="273"/>
      <c r="AX479" s="273"/>
      <c r="AY479" s="273"/>
      <c r="AZ479" s="273"/>
      <c r="BA479" s="273"/>
      <c r="BB479" s="273"/>
      <c r="BC479" s="273"/>
      <c r="BD479" s="273"/>
      <c r="BE479" s="273"/>
      <c r="BF479" s="273"/>
      <c r="BG479" s="273"/>
      <c r="BH479" s="273"/>
      <c r="BI479" s="273"/>
      <c r="BJ479" s="273"/>
      <c r="BK479" s="273"/>
      <c r="BL479" s="273"/>
      <c r="BM479" s="273"/>
      <c r="BN479" s="273"/>
      <c r="BO479" s="273"/>
      <c r="BP479" s="273"/>
      <c r="BQ479" s="273"/>
      <c r="BR479" s="273"/>
      <c r="BS479" s="273"/>
      <c r="BT479" s="273"/>
      <c r="BU479" s="273"/>
      <c r="BV479" s="273"/>
      <c r="BW479" s="273"/>
      <c r="BX479" s="273"/>
      <c r="BY479" s="273"/>
      <c r="BZ479" s="273"/>
    </row>
    <row r="480" spans="1:78">
      <c r="A480" s="273"/>
      <c r="B480" s="273"/>
      <c r="C480" s="273"/>
      <c r="D480" s="273"/>
      <c r="E480" s="273"/>
      <c r="F480" s="274"/>
      <c r="G480" s="274"/>
      <c r="H480" s="274"/>
      <c r="I480" s="274"/>
      <c r="J480" s="274"/>
      <c r="K480" s="274"/>
      <c r="L480" s="274"/>
      <c r="M480" s="274"/>
      <c r="N480" s="274"/>
      <c r="O480" s="274"/>
      <c r="P480" s="274"/>
      <c r="Q480" s="274"/>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73"/>
      <c r="AR480" s="273"/>
      <c r="AS480" s="273"/>
      <c r="AT480" s="273"/>
      <c r="AU480" s="273"/>
      <c r="AV480" s="273"/>
      <c r="AW480" s="273"/>
      <c r="AX480" s="273"/>
      <c r="AY480" s="273"/>
      <c r="AZ480" s="273"/>
      <c r="BA480" s="273"/>
      <c r="BB480" s="273"/>
      <c r="BC480" s="273"/>
      <c r="BD480" s="273"/>
      <c r="BE480" s="273"/>
      <c r="BF480" s="273"/>
      <c r="BG480" s="273"/>
      <c r="BH480" s="273"/>
      <c r="BI480" s="273"/>
      <c r="BJ480" s="273"/>
      <c r="BK480" s="273"/>
      <c r="BL480" s="273"/>
      <c r="BM480" s="273"/>
      <c r="BN480" s="273"/>
      <c r="BO480" s="273"/>
      <c r="BP480" s="273"/>
      <c r="BQ480" s="273"/>
      <c r="BR480" s="273"/>
      <c r="BS480" s="273"/>
      <c r="BT480" s="273"/>
      <c r="BU480" s="273"/>
      <c r="BV480" s="273"/>
      <c r="BW480" s="273"/>
      <c r="BX480" s="273"/>
      <c r="BY480" s="273"/>
      <c r="BZ480" s="273"/>
    </row>
    <row r="481" spans="1:78">
      <c r="A481" s="273"/>
      <c r="B481" s="273"/>
      <c r="C481" s="273"/>
      <c r="D481" s="273"/>
      <c r="E481" s="273"/>
      <c r="F481" s="274"/>
      <c r="G481" s="274"/>
      <c r="H481" s="274"/>
      <c r="I481" s="274"/>
      <c r="J481" s="274"/>
      <c r="K481" s="274"/>
      <c r="L481" s="274"/>
      <c r="M481" s="274"/>
      <c r="N481" s="274"/>
      <c r="O481" s="274"/>
      <c r="P481" s="274"/>
      <c r="Q481" s="274"/>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73"/>
      <c r="AR481" s="273"/>
      <c r="AS481" s="273"/>
      <c r="AT481" s="273"/>
      <c r="AU481" s="273"/>
      <c r="AV481" s="273"/>
      <c r="AW481" s="273"/>
      <c r="AX481" s="273"/>
      <c r="AY481" s="273"/>
      <c r="AZ481" s="273"/>
      <c r="BA481" s="273"/>
      <c r="BB481" s="273"/>
      <c r="BC481" s="273"/>
      <c r="BD481" s="273"/>
      <c r="BE481" s="273"/>
      <c r="BF481" s="273"/>
      <c r="BG481" s="273"/>
      <c r="BH481" s="273"/>
      <c r="BI481" s="273"/>
      <c r="BJ481" s="273"/>
      <c r="BK481" s="273"/>
      <c r="BL481" s="273"/>
      <c r="BM481" s="273"/>
      <c r="BN481" s="273"/>
      <c r="BO481" s="273"/>
      <c r="BP481" s="273"/>
      <c r="BQ481" s="273"/>
      <c r="BR481" s="273"/>
      <c r="BS481" s="273"/>
      <c r="BT481" s="273"/>
      <c r="BU481" s="273"/>
      <c r="BV481" s="273"/>
      <c r="BW481" s="273"/>
      <c r="BX481" s="273"/>
      <c r="BY481" s="273"/>
      <c r="BZ481" s="273"/>
    </row>
    <row r="482" spans="1:78">
      <c r="A482" s="273"/>
      <c r="B482" s="273"/>
      <c r="C482" s="273"/>
      <c r="D482" s="273"/>
      <c r="E482" s="273"/>
      <c r="F482" s="274"/>
      <c r="G482" s="274"/>
      <c r="H482" s="274"/>
      <c r="I482" s="274"/>
      <c r="J482" s="274"/>
      <c r="K482" s="274"/>
      <c r="L482" s="274"/>
      <c r="M482" s="274"/>
      <c r="N482" s="274"/>
      <c r="O482" s="274"/>
      <c r="P482" s="274"/>
      <c r="Q482" s="274"/>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73"/>
      <c r="AR482" s="273"/>
      <c r="AS482" s="273"/>
      <c r="AT482" s="273"/>
      <c r="AU482" s="273"/>
      <c r="AV482" s="273"/>
      <c r="AW482" s="273"/>
      <c r="AX482" s="273"/>
      <c r="AY482" s="273"/>
      <c r="AZ482" s="273"/>
      <c r="BA482" s="273"/>
      <c r="BB482" s="273"/>
      <c r="BC482" s="273"/>
      <c r="BD482" s="273"/>
      <c r="BE482" s="273"/>
      <c r="BF482" s="273"/>
      <c r="BG482" s="273"/>
      <c r="BH482" s="273"/>
      <c r="BI482" s="273"/>
      <c r="BJ482" s="273"/>
      <c r="BK482" s="273"/>
      <c r="BL482" s="273"/>
      <c r="BM482" s="273"/>
      <c r="BN482" s="273"/>
      <c r="BO482" s="273"/>
      <c r="BP482" s="273"/>
      <c r="BQ482" s="273"/>
      <c r="BR482" s="273"/>
      <c r="BS482" s="273"/>
      <c r="BT482" s="273"/>
      <c r="BU482" s="273"/>
      <c r="BV482" s="273"/>
      <c r="BW482" s="273"/>
      <c r="BX482" s="273"/>
      <c r="BY482" s="273"/>
      <c r="BZ482" s="273"/>
    </row>
    <row r="483" spans="1:78">
      <c r="A483" s="273"/>
      <c r="B483" s="273"/>
      <c r="C483" s="273"/>
      <c r="D483" s="273"/>
      <c r="E483" s="273"/>
      <c r="F483" s="274"/>
      <c r="G483" s="274"/>
      <c r="H483" s="274"/>
      <c r="I483" s="274"/>
      <c r="J483" s="274"/>
      <c r="K483" s="274"/>
      <c r="L483" s="274"/>
      <c r="M483" s="274"/>
      <c r="N483" s="274"/>
      <c r="O483" s="274"/>
      <c r="P483" s="274"/>
      <c r="Q483" s="274"/>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73"/>
      <c r="AR483" s="273"/>
      <c r="AS483" s="273"/>
      <c r="AT483" s="273"/>
      <c r="AU483" s="273"/>
      <c r="AV483" s="273"/>
      <c r="AW483" s="273"/>
      <c r="AX483" s="273"/>
      <c r="AY483" s="273"/>
      <c r="AZ483" s="273"/>
      <c r="BA483" s="273"/>
      <c r="BB483" s="273"/>
      <c r="BC483" s="273"/>
      <c r="BD483" s="273"/>
      <c r="BE483" s="273"/>
      <c r="BF483" s="273"/>
      <c r="BG483" s="273"/>
      <c r="BH483" s="273"/>
      <c r="BI483" s="273"/>
      <c r="BJ483" s="273"/>
      <c r="BK483" s="273"/>
      <c r="BL483" s="273"/>
      <c r="BM483" s="273"/>
      <c r="BN483" s="273"/>
      <c r="BO483" s="273"/>
      <c r="BP483" s="273"/>
      <c r="BQ483" s="273"/>
      <c r="BR483" s="273"/>
      <c r="BS483" s="273"/>
      <c r="BT483" s="273"/>
      <c r="BU483" s="273"/>
      <c r="BV483" s="273"/>
      <c r="BW483" s="273"/>
      <c r="BX483" s="273"/>
      <c r="BY483" s="273"/>
      <c r="BZ483" s="273"/>
    </row>
    <row r="484" spans="1:78">
      <c r="A484" s="273"/>
      <c r="B484" s="273"/>
      <c r="C484" s="273"/>
      <c r="D484" s="273"/>
      <c r="E484" s="273"/>
      <c r="F484" s="274"/>
      <c r="G484" s="274"/>
      <c r="H484" s="274"/>
      <c r="I484" s="274"/>
      <c r="J484" s="274"/>
      <c r="K484" s="274"/>
      <c r="L484" s="274"/>
      <c r="M484" s="274"/>
      <c r="N484" s="274"/>
      <c r="O484" s="274"/>
      <c r="P484" s="274"/>
      <c r="Q484" s="274"/>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73"/>
      <c r="AR484" s="273"/>
      <c r="AS484" s="273"/>
      <c r="AT484" s="273"/>
      <c r="AU484" s="273"/>
      <c r="AV484" s="273"/>
      <c r="AW484" s="273"/>
      <c r="AX484" s="273"/>
      <c r="AY484" s="273"/>
      <c r="AZ484" s="273"/>
      <c r="BA484" s="273"/>
      <c r="BB484" s="273"/>
      <c r="BC484" s="273"/>
      <c r="BD484" s="273"/>
      <c r="BE484" s="273"/>
      <c r="BF484" s="273"/>
      <c r="BG484" s="273"/>
      <c r="BH484" s="273"/>
      <c r="BI484" s="273"/>
      <c r="BJ484" s="273"/>
      <c r="BK484" s="273"/>
      <c r="BL484" s="273"/>
      <c r="BM484" s="273"/>
      <c r="BN484" s="273"/>
      <c r="BO484" s="273"/>
      <c r="BP484" s="273"/>
      <c r="BQ484" s="273"/>
      <c r="BR484" s="273"/>
      <c r="BS484" s="273"/>
      <c r="BT484" s="273"/>
      <c r="BU484" s="273"/>
      <c r="BV484" s="273"/>
      <c r="BW484" s="273"/>
      <c r="BX484" s="273"/>
      <c r="BY484" s="273"/>
      <c r="BZ484" s="273"/>
    </row>
    <row r="485" spans="1:78">
      <c r="A485" s="273"/>
      <c r="B485" s="273"/>
      <c r="C485" s="273"/>
      <c r="D485" s="273"/>
      <c r="E485" s="273"/>
      <c r="F485" s="274"/>
      <c r="G485" s="274"/>
      <c r="H485" s="274"/>
      <c r="I485" s="274"/>
      <c r="J485" s="274"/>
      <c r="K485" s="274"/>
      <c r="L485" s="274"/>
      <c r="M485" s="274"/>
      <c r="N485" s="274"/>
      <c r="O485" s="274"/>
      <c r="P485" s="274"/>
      <c r="Q485" s="274"/>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73"/>
      <c r="AR485" s="273"/>
      <c r="AS485" s="273"/>
      <c r="AT485" s="273"/>
      <c r="AU485" s="273"/>
      <c r="AV485" s="273"/>
      <c r="AW485" s="273"/>
      <c r="AX485" s="273"/>
      <c r="AY485" s="273"/>
      <c r="AZ485" s="273"/>
      <c r="BA485" s="273"/>
      <c r="BB485" s="273"/>
      <c r="BC485" s="273"/>
      <c r="BD485" s="273"/>
      <c r="BE485" s="273"/>
      <c r="BF485" s="273"/>
      <c r="BG485" s="273"/>
      <c r="BH485" s="273"/>
      <c r="BI485" s="273"/>
      <c r="BJ485" s="273"/>
      <c r="BK485" s="273"/>
      <c r="BL485" s="273"/>
      <c r="BM485" s="273"/>
      <c r="BN485" s="273"/>
      <c r="BO485" s="273"/>
      <c r="BP485" s="273"/>
      <c r="BQ485" s="273"/>
      <c r="BR485" s="273"/>
      <c r="BS485" s="273"/>
      <c r="BT485" s="273"/>
      <c r="BU485" s="273"/>
      <c r="BV485" s="273"/>
      <c r="BW485" s="273"/>
      <c r="BX485" s="273"/>
      <c r="BY485" s="273"/>
      <c r="BZ485" s="273"/>
    </row>
    <row r="486" spans="1:78">
      <c r="A486" s="273"/>
      <c r="B486" s="273"/>
      <c r="C486" s="273"/>
      <c r="D486" s="273"/>
      <c r="E486" s="273"/>
      <c r="F486" s="274"/>
      <c r="G486" s="274"/>
      <c r="H486" s="274"/>
      <c r="I486" s="274"/>
      <c r="J486" s="274"/>
      <c r="K486" s="274"/>
      <c r="L486" s="274"/>
      <c r="M486" s="274"/>
      <c r="N486" s="274"/>
      <c r="O486" s="274"/>
      <c r="P486" s="274"/>
      <c r="Q486" s="274"/>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73"/>
      <c r="AR486" s="273"/>
      <c r="AS486" s="273"/>
      <c r="AT486" s="273"/>
      <c r="AU486" s="273"/>
      <c r="AV486" s="273"/>
      <c r="AW486" s="273"/>
      <c r="AX486" s="273"/>
      <c r="AY486" s="273"/>
      <c r="AZ486" s="273"/>
      <c r="BA486" s="273"/>
      <c r="BB486" s="273"/>
      <c r="BC486" s="273"/>
      <c r="BD486" s="273"/>
      <c r="BE486" s="273"/>
      <c r="BF486" s="273"/>
      <c r="BG486" s="273"/>
      <c r="BH486" s="273"/>
      <c r="BI486" s="273"/>
      <c r="BJ486" s="273"/>
      <c r="BK486" s="273"/>
      <c r="BL486" s="273"/>
      <c r="BM486" s="273"/>
      <c r="BN486" s="273"/>
      <c r="BO486" s="273"/>
      <c r="BP486" s="273"/>
      <c r="BQ486" s="273"/>
      <c r="BR486" s="273"/>
      <c r="BS486" s="273"/>
      <c r="BT486" s="273"/>
      <c r="BU486" s="273"/>
      <c r="BV486" s="273"/>
      <c r="BW486" s="273"/>
      <c r="BX486" s="273"/>
      <c r="BY486" s="273"/>
      <c r="BZ486" s="273"/>
    </row>
    <row r="487" spans="1:78">
      <c r="A487" s="273"/>
      <c r="B487" s="273"/>
      <c r="C487" s="273"/>
      <c r="D487" s="273"/>
      <c r="E487" s="273"/>
      <c r="F487" s="274"/>
      <c r="G487" s="274"/>
      <c r="H487" s="274"/>
      <c r="I487" s="274"/>
      <c r="J487" s="274"/>
      <c r="K487" s="274"/>
      <c r="L487" s="274"/>
      <c r="M487" s="274"/>
      <c r="N487" s="274"/>
      <c r="O487" s="274"/>
      <c r="P487" s="274"/>
      <c r="Q487" s="274"/>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73"/>
      <c r="AR487" s="273"/>
      <c r="AS487" s="273"/>
      <c r="AT487" s="273"/>
      <c r="AU487" s="273"/>
      <c r="AV487" s="273"/>
      <c r="AW487" s="273"/>
      <c r="AX487" s="273"/>
      <c r="AY487" s="273"/>
      <c r="AZ487" s="273"/>
      <c r="BA487" s="273"/>
      <c r="BB487" s="273"/>
      <c r="BC487" s="273"/>
      <c r="BD487" s="273"/>
      <c r="BE487" s="273"/>
      <c r="BF487" s="273"/>
      <c r="BG487" s="273"/>
      <c r="BH487" s="273"/>
      <c r="BI487" s="273"/>
      <c r="BJ487" s="273"/>
      <c r="BK487" s="273"/>
      <c r="BL487" s="273"/>
      <c r="BM487" s="273"/>
      <c r="BN487" s="273"/>
      <c r="BO487" s="273"/>
      <c r="BP487" s="273"/>
      <c r="BQ487" s="273"/>
      <c r="BR487" s="273"/>
      <c r="BS487" s="273"/>
      <c r="BT487" s="273"/>
      <c r="BU487" s="273"/>
      <c r="BV487" s="273"/>
      <c r="BW487" s="273"/>
      <c r="BX487" s="273"/>
      <c r="BY487" s="273"/>
      <c r="BZ487" s="273"/>
    </row>
    <row r="488" spans="1:78">
      <c r="A488" s="273"/>
      <c r="B488" s="273"/>
      <c r="C488" s="273"/>
      <c r="D488" s="273"/>
      <c r="E488" s="273"/>
      <c r="F488" s="274"/>
      <c r="G488" s="274"/>
      <c r="H488" s="274"/>
      <c r="I488" s="274"/>
      <c r="J488" s="274"/>
      <c r="K488" s="274"/>
      <c r="L488" s="274"/>
      <c r="M488" s="274"/>
      <c r="N488" s="274"/>
      <c r="O488" s="274"/>
      <c r="P488" s="274"/>
      <c r="Q488" s="274"/>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73"/>
      <c r="AR488" s="273"/>
      <c r="AS488" s="273"/>
      <c r="AT488" s="273"/>
      <c r="AU488" s="273"/>
      <c r="AV488" s="273"/>
      <c r="AW488" s="273"/>
      <c r="AX488" s="273"/>
      <c r="AY488" s="273"/>
      <c r="AZ488" s="273"/>
      <c r="BA488" s="273"/>
      <c r="BB488" s="273"/>
      <c r="BC488" s="273"/>
      <c r="BD488" s="273"/>
      <c r="BE488" s="273"/>
      <c r="BF488" s="273"/>
      <c r="BG488" s="273"/>
      <c r="BH488" s="273"/>
      <c r="BI488" s="273"/>
      <c r="BJ488" s="273"/>
      <c r="BK488" s="273"/>
      <c r="BL488" s="273"/>
      <c r="BM488" s="273"/>
      <c r="BN488" s="273"/>
      <c r="BO488" s="273"/>
      <c r="BP488" s="273"/>
      <c r="BQ488" s="273"/>
      <c r="BR488" s="273"/>
      <c r="BS488" s="273"/>
      <c r="BT488" s="273"/>
      <c r="BU488" s="273"/>
      <c r="BV488" s="273"/>
      <c r="BW488" s="273"/>
      <c r="BX488" s="273"/>
      <c r="BY488" s="273"/>
      <c r="BZ488" s="273"/>
    </row>
    <row r="489" spans="1:78">
      <c r="A489" s="273"/>
      <c r="B489" s="273"/>
      <c r="C489" s="273"/>
      <c r="D489" s="273"/>
      <c r="E489" s="273"/>
      <c r="F489" s="274"/>
      <c r="G489" s="274"/>
      <c r="H489" s="274"/>
      <c r="I489" s="274"/>
      <c r="J489" s="274"/>
      <c r="K489" s="274"/>
      <c r="L489" s="274"/>
      <c r="M489" s="274"/>
      <c r="N489" s="274"/>
      <c r="O489" s="274"/>
      <c r="P489" s="274"/>
      <c r="Q489" s="274"/>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73"/>
      <c r="AR489" s="273"/>
      <c r="AS489" s="273"/>
      <c r="AT489" s="273"/>
      <c r="AU489" s="273"/>
      <c r="AV489" s="273"/>
      <c r="AW489" s="273"/>
      <c r="AX489" s="273"/>
      <c r="AY489" s="273"/>
      <c r="AZ489" s="273"/>
      <c r="BA489" s="273"/>
      <c r="BB489" s="273"/>
      <c r="BC489" s="273"/>
      <c r="BD489" s="273"/>
      <c r="BE489" s="273"/>
      <c r="BF489" s="273"/>
      <c r="BG489" s="273"/>
      <c r="BH489" s="273"/>
      <c r="BI489" s="273"/>
      <c r="BJ489" s="273"/>
      <c r="BK489" s="273"/>
      <c r="BL489" s="273"/>
      <c r="BM489" s="273"/>
      <c r="BN489" s="273"/>
      <c r="BO489" s="273"/>
      <c r="BP489" s="273"/>
      <c r="BQ489" s="273"/>
      <c r="BR489" s="273"/>
      <c r="BS489" s="273"/>
      <c r="BT489" s="273"/>
      <c r="BU489" s="273"/>
      <c r="BV489" s="273"/>
      <c r="BW489" s="273"/>
      <c r="BX489" s="273"/>
      <c r="BY489" s="273"/>
      <c r="BZ489" s="273"/>
    </row>
    <row r="490" spans="1:78">
      <c r="A490" s="273"/>
      <c r="B490" s="273"/>
      <c r="C490" s="273"/>
      <c r="D490" s="273"/>
      <c r="E490" s="273"/>
      <c r="F490" s="274"/>
      <c r="G490" s="274"/>
      <c r="H490" s="274"/>
      <c r="I490" s="274"/>
      <c r="J490" s="274"/>
      <c r="K490" s="274"/>
      <c r="L490" s="274"/>
      <c r="M490" s="274"/>
      <c r="N490" s="274"/>
      <c r="O490" s="274"/>
      <c r="P490" s="274"/>
      <c r="Q490" s="274"/>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c r="AR490" s="273"/>
      <c r="AS490" s="273"/>
      <c r="AT490" s="273"/>
      <c r="AU490" s="273"/>
      <c r="AV490" s="273"/>
      <c r="AW490" s="273"/>
      <c r="AX490" s="273"/>
      <c r="AY490" s="273"/>
      <c r="AZ490" s="273"/>
      <c r="BA490" s="273"/>
      <c r="BB490" s="273"/>
      <c r="BC490" s="273"/>
      <c r="BD490" s="273"/>
      <c r="BE490" s="273"/>
      <c r="BF490" s="273"/>
      <c r="BG490" s="273"/>
      <c r="BH490" s="273"/>
      <c r="BI490" s="273"/>
      <c r="BJ490" s="273"/>
      <c r="BK490" s="273"/>
      <c r="BL490" s="273"/>
      <c r="BM490" s="273"/>
      <c r="BN490" s="273"/>
      <c r="BO490" s="273"/>
      <c r="BP490" s="273"/>
      <c r="BQ490" s="273"/>
      <c r="BR490" s="273"/>
      <c r="BS490" s="273"/>
      <c r="BT490" s="273"/>
      <c r="BU490" s="273"/>
      <c r="BV490" s="273"/>
      <c r="BW490" s="273"/>
      <c r="BX490" s="273"/>
      <c r="BY490" s="273"/>
      <c r="BZ490" s="273"/>
    </row>
    <row r="491" spans="1:78">
      <c r="A491" s="273"/>
      <c r="B491" s="273"/>
      <c r="C491" s="273"/>
      <c r="D491" s="273"/>
      <c r="E491" s="273"/>
      <c r="F491" s="274"/>
      <c r="G491" s="274"/>
      <c r="H491" s="274"/>
      <c r="I491" s="274"/>
      <c r="J491" s="274"/>
      <c r="K491" s="274"/>
      <c r="L491" s="274"/>
      <c r="M491" s="274"/>
      <c r="N491" s="274"/>
      <c r="O491" s="274"/>
      <c r="P491" s="274"/>
      <c r="Q491" s="274"/>
      <c r="R491" s="273"/>
      <c r="S491" s="273"/>
      <c r="T491" s="273"/>
      <c r="U491" s="273"/>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73"/>
      <c r="AR491" s="273"/>
      <c r="AS491" s="273"/>
      <c r="AT491" s="273"/>
      <c r="AU491" s="273"/>
      <c r="AV491" s="273"/>
      <c r="AW491" s="273"/>
      <c r="AX491" s="273"/>
      <c r="AY491" s="273"/>
      <c r="AZ491" s="273"/>
      <c r="BA491" s="273"/>
      <c r="BB491" s="273"/>
      <c r="BC491" s="273"/>
      <c r="BD491" s="273"/>
      <c r="BE491" s="273"/>
      <c r="BF491" s="273"/>
      <c r="BG491" s="273"/>
      <c r="BH491" s="273"/>
      <c r="BI491" s="273"/>
      <c r="BJ491" s="273"/>
      <c r="BK491" s="273"/>
      <c r="BL491" s="273"/>
      <c r="BM491" s="273"/>
      <c r="BN491" s="273"/>
      <c r="BO491" s="273"/>
      <c r="BP491" s="273"/>
      <c r="BQ491" s="273"/>
      <c r="BR491" s="273"/>
      <c r="BS491" s="273"/>
      <c r="BT491" s="273"/>
      <c r="BU491" s="273"/>
      <c r="BV491" s="273"/>
      <c r="BW491" s="273"/>
      <c r="BX491" s="273"/>
      <c r="BY491" s="273"/>
      <c r="BZ491" s="273"/>
    </row>
    <row r="492" spans="1:78">
      <c r="A492" s="273"/>
      <c r="B492" s="273"/>
      <c r="C492" s="273"/>
      <c r="D492" s="273"/>
      <c r="E492" s="273"/>
      <c r="F492" s="274"/>
      <c r="G492" s="274"/>
      <c r="H492" s="274"/>
      <c r="I492" s="274"/>
      <c r="J492" s="274"/>
      <c r="K492" s="274"/>
      <c r="L492" s="274"/>
      <c r="M492" s="274"/>
      <c r="N492" s="274"/>
      <c r="O492" s="274"/>
      <c r="P492" s="274"/>
      <c r="Q492" s="274"/>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73"/>
      <c r="AR492" s="273"/>
      <c r="AS492" s="273"/>
      <c r="AT492" s="273"/>
      <c r="AU492" s="273"/>
      <c r="AV492" s="273"/>
      <c r="AW492" s="273"/>
      <c r="AX492" s="273"/>
      <c r="AY492" s="273"/>
      <c r="AZ492" s="273"/>
      <c r="BA492" s="273"/>
      <c r="BB492" s="273"/>
      <c r="BC492" s="273"/>
      <c r="BD492" s="273"/>
      <c r="BE492" s="273"/>
      <c r="BF492" s="273"/>
      <c r="BG492" s="273"/>
      <c r="BH492" s="273"/>
      <c r="BI492" s="273"/>
      <c r="BJ492" s="273"/>
      <c r="BK492" s="273"/>
      <c r="BL492" s="273"/>
      <c r="BM492" s="273"/>
      <c r="BN492" s="273"/>
      <c r="BO492" s="273"/>
      <c r="BP492" s="273"/>
      <c r="BQ492" s="273"/>
      <c r="BR492" s="273"/>
      <c r="BS492" s="273"/>
      <c r="BT492" s="273"/>
      <c r="BU492" s="273"/>
      <c r="BV492" s="273"/>
      <c r="BW492" s="273"/>
      <c r="BX492" s="273"/>
      <c r="BY492" s="273"/>
      <c r="BZ492" s="273"/>
    </row>
    <row r="493" spans="1:78">
      <c r="A493" s="273"/>
      <c r="B493" s="273"/>
      <c r="C493" s="273"/>
      <c r="D493" s="273"/>
      <c r="E493" s="273"/>
      <c r="F493" s="274"/>
      <c r="G493" s="274"/>
      <c r="H493" s="274"/>
      <c r="I493" s="274"/>
      <c r="J493" s="274"/>
      <c r="K493" s="274"/>
      <c r="L493" s="274"/>
      <c r="M493" s="274"/>
      <c r="N493" s="274"/>
      <c r="O493" s="274"/>
      <c r="P493" s="274"/>
      <c r="Q493" s="274"/>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73"/>
      <c r="AR493" s="273"/>
      <c r="AS493" s="273"/>
      <c r="AT493" s="273"/>
      <c r="AU493" s="273"/>
      <c r="AV493" s="273"/>
      <c r="AW493" s="273"/>
      <c r="AX493" s="273"/>
      <c r="AY493" s="273"/>
      <c r="AZ493" s="273"/>
      <c r="BA493" s="273"/>
      <c r="BB493" s="273"/>
      <c r="BC493" s="273"/>
      <c r="BD493" s="273"/>
      <c r="BE493" s="273"/>
      <c r="BF493" s="273"/>
      <c r="BG493" s="273"/>
      <c r="BH493" s="273"/>
      <c r="BI493" s="273"/>
      <c r="BJ493" s="273"/>
      <c r="BK493" s="273"/>
      <c r="BL493" s="273"/>
      <c r="BM493" s="273"/>
      <c r="BN493" s="273"/>
      <c r="BO493" s="273"/>
      <c r="BP493" s="273"/>
      <c r="BQ493" s="273"/>
      <c r="BR493" s="273"/>
      <c r="BS493" s="273"/>
      <c r="BT493" s="273"/>
      <c r="BU493" s="273"/>
      <c r="BV493" s="273"/>
      <c r="BW493" s="273"/>
      <c r="BX493" s="273"/>
      <c r="BY493" s="273"/>
      <c r="BZ493" s="273"/>
    </row>
    <row r="494" spans="1:78">
      <c r="A494" s="273"/>
      <c r="B494" s="273"/>
      <c r="C494" s="273"/>
      <c r="D494" s="273"/>
      <c r="E494" s="273"/>
      <c r="F494" s="274"/>
      <c r="G494" s="274"/>
      <c r="H494" s="274"/>
      <c r="I494" s="274"/>
      <c r="J494" s="274"/>
      <c r="K494" s="274"/>
      <c r="L494" s="274"/>
      <c r="M494" s="274"/>
      <c r="N494" s="274"/>
      <c r="O494" s="274"/>
      <c r="P494" s="274"/>
      <c r="Q494" s="274"/>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73"/>
      <c r="AR494" s="273"/>
      <c r="AS494" s="273"/>
      <c r="AT494" s="273"/>
      <c r="AU494" s="273"/>
      <c r="AV494" s="273"/>
      <c r="AW494" s="273"/>
      <c r="AX494" s="273"/>
      <c r="AY494" s="273"/>
      <c r="AZ494" s="273"/>
      <c r="BA494" s="273"/>
      <c r="BB494" s="273"/>
      <c r="BC494" s="273"/>
      <c r="BD494" s="273"/>
      <c r="BE494" s="273"/>
      <c r="BF494" s="273"/>
      <c r="BG494" s="273"/>
      <c r="BH494" s="273"/>
      <c r="BI494" s="273"/>
      <c r="BJ494" s="273"/>
      <c r="BK494" s="273"/>
      <c r="BL494" s="273"/>
      <c r="BM494" s="273"/>
      <c r="BN494" s="273"/>
      <c r="BO494" s="273"/>
      <c r="BP494" s="273"/>
      <c r="BQ494" s="273"/>
      <c r="BR494" s="273"/>
      <c r="BS494" s="273"/>
      <c r="BT494" s="273"/>
      <c r="BU494" s="273"/>
      <c r="BV494" s="273"/>
      <c r="BW494" s="273"/>
      <c r="BX494" s="273"/>
      <c r="BY494" s="273"/>
      <c r="BZ494" s="273"/>
    </row>
    <row r="495" spans="1:78">
      <c r="A495" s="273"/>
      <c r="B495" s="273"/>
      <c r="C495" s="273"/>
      <c r="D495" s="273"/>
      <c r="E495" s="273"/>
      <c r="F495" s="274"/>
      <c r="G495" s="274"/>
      <c r="H495" s="274"/>
      <c r="I495" s="274"/>
      <c r="J495" s="274"/>
      <c r="K495" s="274"/>
      <c r="L495" s="274"/>
      <c r="M495" s="274"/>
      <c r="N495" s="274"/>
      <c r="O495" s="274"/>
      <c r="P495" s="274"/>
      <c r="Q495" s="274"/>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73"/>
      <c r="AR495" s="273"/>
      <c r="AS495" s="273"/>
      <c r="AT495" s="273"/>
      <c r="AU495" s="273"/>
      <c r="AV495" s="273"/>
      <c r="AW495" s="273"/>
      <c r="AX495" s="273"/>
      <c r="AY495" s="273"/>
      <c r="AZ495" s="273"/>
      <c r="BA495" s="273"/>
      <c r="BB495" s="273"/>
      <c r="BC495" s="273"/>
      <c r="BD495" s="273"/>
      <c r="BE495" s="273"/>
      <c r="BF495" s="273"/>
      <c r="BG495" s="273"/>
      <c r="BH495" s="273"/>
      <c r="BI495" s="273"/>
      <c r="BJ495" s="273"/>
      <c r="BK495" s="273"/>
      <c r="BL495" s="273"/>
      <c r="BM495" s="273"/>
      <c r="BN495" s="273"/>
      <c r="BO495" s="273"/>
      <c r="BP495" s="273"/>
      <c r="BQ495" s="273"/>
      <c r="BR495" s="273"/>
      <c r="BS495" s="273"/>
      <c r="BT495" s="273"/>
      <c r="BU495" s="273"/>
      <c r="BV495" s="273"/>
      <c r="BW495" s="273"/>
      <c r="BX495" s="273"/>
      <c r="BY495" s="273"/>
      <c r="BZ495" s="273"/>
    </row>
    <row r="496" spans="1:78">
      <c r="A496" s="273"/>
      <c r="B496" s="273"/>
      <c r="C496" s="273"/>
      <c r="D496" s="273"/>
      <c r="E496" s="273"/>
      <c r="F496" s="274"/>
      <c r="G496" s="274"/>
      <c r="H496" s="274"/>
      <c r="I496" s="274"/>
      <c r="J496" s="274"/>
      <c r="K496" s="274"/>
      <c r="L496" s="274"/>
      <c r="M496" s="274"/>
      <c r="N496" s="274"/>
      <c r="O496" s="274"/>
      <c r="P496" s="274"/>
      <c r="Q496" s="274"/>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273"/>
      <c r="AY496" s="273"/>
      <c r="AZ496" s="273"/>
      <c r="BA496" s="273"/>
      <c r="BB496" s="273"/>
      <c r="BC496" s="273"/>
      <c r="BD496" s="273"/>
      <c r="BE496" s="273"/>
      <c r="BF496" s="273"/>
      <c r="BG496" s="273"/>
      <c r="BH496" s="273"/>
      <c r="BI496" s="273"/>
      <c r="BJ496" s="273"/>
      <c r="BK496" s="273"/>
      <c r="BL496" s="273"/>
      <c r="BM496" s="273"/>
      <c r="BN496" s="273"/>
      <c r="BO496" s="273"/>
      <c r="BP496" s="273"/>
      <c r="BQ496" s="273"/>
      <c r="BR496" s="273"/>
      <c r="BS496" s="273"/>
      <c r="BT496" s="273"/>
      <c r="BU496" s="273"/>
      <c r="BV496" s="273"/>
      <c r="BW496" s="273"/>
      <c r="BX496" s="273"/>
      <c r="BY496" s="273"/>
      <c r="BZ496" s="273"/>
    </row>
    <row r="497" spans="1:78">
      <c r="A497" s="273"/>
      <c r="B497" s="273"/>
      <c r="C497" s="273"/>
      <c r="D497" s="273"/>
      <c r="E497" s="273"/>
      <c r="F497" s="274"/>
      <c r="G497" s="274"/>
      <c r="H497" s="274"/>
      <c r="I497" s="274"/>
      <c r="J497" s="274"/>
      <c r="K497" s="274"/>
      <c r="L497" s="274"/>
      <c r="M497" s="274"/>
      <c r="N497" s="274"/>
      <c r="O497" s="274"/>
      <c r="P497" s="274"/>
      <c r="Q497" s="274"/>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73"/>
      <c r="AR497" s="273"/>
      <c r="AS497" s="273"/>
      <c r="AT497" s="273"/>
      <c r="AU497" s="273"/>
      <c r="AV497" s="273"/>
      <c r="AW497" s="273"/>
      <c r="AX497" s="273"/>
      <c r="AY497" s="273"/>
      <c r="AZ497" s="273"/>
      <c r="BA497" s="273"/>
      <c r="BB497" s="273"/>
      <c r="BC497" s="273"/>
      <c r="BD497" s="273"/>
      <c r="BE497" s="273"/>
      <c r="BF497" s="273"/>
      <c r="BG497" s="273"/>
      <c r="BH497" s="273"/>
      <c r="BI497" s="273"/>
      <c r="BJ497" s="273"/>
      <c r="BK497" s="273"/>
      <c r="BL497" s="273"/>
      <c r="BM497" s="273"/>
      <c r="BN497" s="273"/>
      <c r="BO497" s="273"/>
      <c r="BP497" s="273"/>
      <c r="BQ497" s="273"/>
      <c r="BR497" s="273"/>
      <c r="BS497" s="273"/>
      <c r="BT497" s="273"/>
      <c r="BU497" s="273"/>
      <c r="BV497" s="273"/>
      <c r="BW497" s="273"/>
      <c r="BX497" s="273"/>
      <c r="BY497" s="273"/>
      <c r="BZ497" s="273"/>
    </row>
    <row r="498" spans="1:78">
      <c r="A498" s="273"/>
      <c r="B498" s="273"/>
      <c r="C498" s="273"/>
      <c r="D498" s="273"/>
      <c r="E498" s="273"/>
      <c r="F498" s="274"/>
      <c r="G498" s="274"/>
      <c r="H498" s="274"/>
      <c r="I498" s="274"/>
      <c r="J498" s="274"/>
      <c r="K498" s="274"/>
      <c r="L498" s="274"/>
      <c r="M498" s="274"/>
      <c r="N498" s="274"/>
      <c r="O498" s="274"/>
      <c r="P498" s="274"/>
      <c r="Q498" s="274"/>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73"/>
      <c r="AR498" s="273"/>
      <c r="AS498" s="273"/>
      <c r="AT498" s="273"/>
      <c r="AU498" s="273"/>
      <c r="AV498" s="273"/>
      <c r="AW498" s="273"/>
      <c r="AX498" s="273"/>
      <c r="AY498" s="273"/>
      <c r="AZ498" s="273"/>
      <c r="BA498" s="273"/>
      <c r="BB498" s="273"/>
      <c r="BC498" s="273"/>
      <c r="BD498" s="273"/>
      <c r="BE498" s="273"/>
      <c r="BF498" s="273"/>
      <c r="BG498" s="273"/>
      <c r="BH498" s="273"/>
      <c r="BI498" s="273"/>
      <c r="BJ498" s="273"/>
      <c r="BK498" s="273"/>
      <c r="BL498" s="273"/>
      <c r="BM498" s="273"/>
      <c r="BN498" s="273"/>
      <c r="BO498" s="273"/>
      <c r="BP498" s="273"/>
      <c r="BQ498" s="273"/>
      <c r="BR498" s="273"/>
      <c r="BS498" s="273"/>
      <c r="BT498" s="273"/>
      <c r="BU498" s="273"/>
      <c r="BV498" s="273"/>
      <c r="BW498" s="273"/>
      <c r="BX498" s="273"/>
      <c r="BY498" s="273"/>
      <c r="BZ498" s="273"/>
    </row>
    <row r="499" spans="1:78">
      <c r="A499" s="273"/>
      <c r="B499" s="273"/>
      <c r="C499" s="273"/>
      <c r="D499" s="273"/>
      <c r="E499" s="273"/>
      <c r="F499" s="274"/>
      <c r="G499" s="274"/>
      <c r="H499" s="274"/>
      <c r="I499" s="274"/>
      <c r="J499" s="274"/>
      <c r="K499" s="274"/>
      <c r="L499" s="274"/>
      <c r="M499" s="274"/>
      <c r="N499" s="274"/>
      <c r="O499" s="274"/>
      <c r="P499" s="274"/>
      <c r="Q499" s="274"/>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73"/>
      <c r="AR499" s="273"/>
      <c r="AS499" s="273"/>
      <c r="AT499" s="273"/>
      <c r="AU499" s="273"/>
      <c r="AV499" s="273"/>
      <c r="AW499" s="273"/>
      <c r="AX499" s="273"/>
      <c r="AY499" s="273"/>
      <c r="AZ499" s="273"/>
      <c r="BA499" s="273"/>
      <c r="BB499" s="273"/>
      <c r="BC499" s="273"/>
      <c r="BD499" s="273"/>
      <c r="BE499" s="273"/>
      <c r="BF499" s="273"/>
      <c r="BG499" s="273"/>
      <c r="BH499" s="273"/>
      <c r="BI499" s="273"/>
      <c r="BJ499" s="273"/>
      <c r="BK499" s="273"/>
      <c r="BL499" s="273"/>
      <c r="BM499" s="273"/>
      <c r="BN499" s="273"/>
      <c r="BO499" s="273"/>
      <c r="BP499" s="273"/>
      <c r="BQ499" s="273"/>
      <c r="BR499" s="273"/>
      <c r="BS499" s="273"/>
      <c r="BT499" s="273"/>
      <c r="BU499" s="273"/>
      <c r="BV499" s="273"/>
      <c r="BW499" s="273"/>
      <c r="BX499" s="273"/>
      <c r="BY499" s="273"/>
      <c r="BZ499" s="273"/>
    </row>
    <row r="500" spans="1:78">
      <c r="A500" s="273"/>
      <c r="B500" s="273"/>
      <c r="C500" s="273"/>
      <c r="D500" s="273"/>
      <c r="E500" s="273"/>
      <c r="F500" s="274"/>
      <c r="G500" s="274"/>
      <c r="H500" s="274"/>
      <c r="I500" s="274"/>
      <c r="J500" s="274"/>
      <c r="K500" s="274"/>
      <c r="L500" s="274"/>
      <c r="M500" s="274"/>
      <c r="N500" s="274"/>
      <c r="O500" s="274"/>
      <c r="P500" s="274"/>
      <c r="Q500" s="274"/>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73"/>
      <c r="AR500" s="273"/>
      <c r="AS500" s="273"/>
      <c r="AT500" s="273"/>
      <c r="AU500" s="273"/>
      <c r="AV500" s="273"/>
      <c r="AW500" s="273"/>
      <c r="AX500" s="273"/>
      <c r="AY500" s="273"/>
      <c r="AZ500" s="273"/>
      <c r="BA500" s="273"/>
      <c r="BB500" s="273"/>
      <c r="BC500" s="273"/>
      <c r="BD500" s="273"/>
      <c r="BE500" s="273"/>
      <c r="BF500" s="273"/>
      <c r="BG500" s="273"/>
      <c r="BH500" s="273"/>
      <c r="BI500" s="273"/>
      <c r="BJ500" s="273"/>
      <c r="BK500" s="273"/>
      <c r="BL500" s="273"/>
      <c r="BM500" s="273"/>
      <c r="BN500" s="273"/>
      <c r="BO500" s="273"/>
      <c r="BP500" s="273"/>
      <c r="BQ500" s="273"/>
      <c r="BR500" s="273"/>
      <c r="BS500" s="273"/>
      <c r="BT500" s="273"/>
      <c r="BU500" s="273"/>
      <c r="BV500" s="273"/>
      <c r="BW500" s="273"/>
      <c r="BX500" s="273"/>
      <c r="BY500" s="273"/>
      <c r="BZ500" s="273"/>
    </row>
    <row r="501" spans="1:78">
      <c r="A501" s="273"/>
      <c r="B501" s="273"/>
      <c r="C501" s="273"/>
      <c r="D501" s="273"/>
      <c r="E501" s="273"/>
      <c r="F501" s="274"/>
      <c r="G501" s="274"/>
      <c r="H501" s="274"/>
      <c r="I501" s="274"/>
      <c r="J501" s="274"/>
      <c r="K501" s="274"/>
      <c r="L501" s="274"/>
      <c r="M501" s="274"/>
      <c r="N501" s="274"/>
      <c r="O501" s="274"/>
      <c r="P501" s="274"/>
      <c r="Q501" s="274"/>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73"/>
      <c r="AR501" s="273"/>
      <c r="AS501" s="273"/>
      <c r="AT501" s="273"/>
      <c r="AU501" s="273"/>
      <c r="AV501" s="273"/>
      <c r="AW501" s="273"/>
      <c r="AX501" s="273"/>
      <c r="AY501" s="273"/>
      <c r="AZ501" s="273"/>
      <c r="BA501" s="273"/>
      <c r="BB501" s="273"/>
      <c r="BC501" s="273"/>
      <c r="BD501" s="273"/>
      <c r="BE501" s="273"/>
      <c r="BF501" s="273"/>
      <c r="BG501" s="273"/>
      <c r="BH501" s="273"/>
      <c r="BI501" s="273"/>
      <c r="BJ501" s="273"/>
      <c r="BK501" s="273"/>
      <c r="BL501" s="273"/>
      <c r="BM501" s="273"/>
      <c r="BN501" s="273"/>
      <c r="BO501" s="273"/>
      <c r="BP501" s="273"/>
      <c r="BQ501" s="273"/>
      <c r="BR501" s="273"/>
      <c r="BS501" s="273"/>
      <c r="BT501" s="273"/>
      <c r="BU501" s="273"/>
      <c r="BV501" s="273"/>
      <c r="BW501" s="273"/>
      <c r="BX501" s="273"/>
      <c r="BY501" s="273"/>
      <c r="BZ501" s="273"/>
    </row>
    <row r="502" spans="1:78">
      <c r="A502" s="273"/>
      <c r="B502" s="273"/>
      <c r="C502" s="273"/>
      <c r="D502" s="273"/>
      <c r="E502" s="273"/>
      <c r="F502" s="274"/>
      <c r="G502" s="274"/>
      <c r="H502" s="274"/>
      <c r="I502" s="274"/>
      <c r="J502" s="274"/>
      <c r="K502" s="274"/>
      <c r="L502" s="274"/>
      <c r="M502" s="274"/>
      <c r="N502" s="274"/>
      <c r="O502" s="274"/>
      <c r="P502" s="274"/>
      <c r="Q502" s="274"/>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73"/>
      <c r="AR502" s="273"/>
      <c r="AS502" s="273"/>
      <c r="AT502" s="273"/>
      <c r="AU502" s="273"/>
      <c r="AV502" s="273"/>
      <c r="AW502" s="273"/>
      <c r="AX502" s="273"/>
      <c r="AY502" s="273"/>
      <c r="AZ502" s="273"/>
      <c r="BA502" s="273"/>
      <c r="BB502" s="273"/>
      <c r="BC502" s="273"/>
      <c r="BD502" s="273"/>
      <c r="BE502" s="273"/>
      <c r="BF502" s="273"/>
      <c r="BG502" s="273"/>
      <c r="BH502" s="273"/>
      <c r="BI502" s="273"/>
      <c r="BJ502" s="273"/>
      <c r="BK502" s="273"/>
      <c r="BL502" s="273"/>
      <c r="BM502" s="273"/>
      <c r="BN502" s="273"/>
      <c r="BO502" s="273"/>
      <c r="BP502" s="273"/>
      <c r="BQ502" s="273"/>
      <c r="BR502" s="273"/>
      <c r="BS502" s="273"/>
      <c r="BT502" s="273"/>
      <c r="BU502" s="273"/>
      <c r="BV502" s="273"/>
      <c r="BW502" s="273"/>
      <c r="BX502" s="273"/>
      <c r="BY502" s="273"/>
      <c r="BZ502" s="273"/>
    </row>
    <row r="503" spans="1:78">
      <c r="A503" s="273"/>
      <c r="B503" s="273"/>
      <c r="C503" s="273"/>
      <c r="D503" s="273"/>
      <c r="E503" s="273"/>
      <c r="F503" s="274"/>
      <c r="G503" s="274"/>
      <c r="H503" s="274"/>
      <c r="I503" s="274"/>
      <c r="J503" s="274"/>
      <c r="K503" s="274"/>
      <c r="L503" s="274"/>
      <c r="M503" s="274"/>
      <c r="N503" s="274"/>
      <c r="O503" s="274"/>
      <c r="P503" s="274"/>
      <c r="Q503" s="274"/>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73"/>
      <c r="AR503" s="273"/>
      <c r="AS503" s="273"/>
      <c r="AT503" s="273"/>
      <c r="AU503" s="273"/>
      <c r="AV503" s="273"/>
      <c r="AW503" s="273"/>
      <c r="AX503" s="273"/>
      <c r="AY503" s="273"/>
      <c r="AZ503" s="273"/>
      <c r="BA503" s="273"/>
      <c r="BB503" s="273"/>
      <c r="BC503" s="273"/>
      <c r="BD503" s="273"/>
      <c r="BE503" s="273"/>
      <c r="BF503" s="273"/>
      <c r="BG503" s="273"/>
      <c r="BH503" s="273"/>
      <c r="BI503" s="273"/>
      <c r="BJ503" s="273"/>
      <c r="BK503" s="273"/>
      <c r="BL503" s="273"/>
      <c r="BM503" s="273"/>
      <c r="BN503" s="273"/>
      <c r="BO503" s="273"/>
      <c r="BP503" s="273"/>
      <c r="BQ503" s="273"/>
      <c r="BR503" s="273"/>
      <c r="BS503" s="273"/>
      <c r="BT503" s="273"/>
      <c r="BU503" s="273"/>
      <c r="BV503" s="273"/>
      <c r="BW503" s="273"/>
      <c r="BX503" s="273"/>
      <c r="BY503" s="273"/>
      <c r="BZ503" s="273"/>
    </row>
    <row r="504" spans="1:78">
      <c r="A504" s="273"/>
      <c r="B504" s="273"/>
      <c r="C504" s="273"/>
      <c r="D504" s="273"/>
      <c r="E504" s="273"/>
      <c r="F504" s="274"/>
      <c r="G504" s="274"/>
      <c r="H504" s="274"/>
      <c r="I504" s="274"/>
      <c r="J504" s="274"/>
      <c r="K504" s="274"/>
      <c r="L504" s="274"/>
      <c r="M504" s="274"/>
      <c r="N504" s="274"/>
      <c r="O504" s="274"/>
      <c r="P504" s="274"/>
      <c r="Q504" s="274"/>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73"/>
      <c r="AR504" s="273"/>
      <c r="AS504" s="273"/>
      <c r="AT504" s="273"/>
      <c r="AU504" s="273"/>
      <c r="AV504" s="273"/>
      <c r="AW504" s="273"/>
      <c r="AX504" s="273"/>
      <c r="AY504" s="273"/>
      <c r="AZ504" s="273"/>
      <c r="BA504" s="273"/>
      <c r="BB504" s="273"/>
      <c r="BC504" s="273"/>
      <c r="BD504" s="273"/>
      <c r="BE504" s="273"/>
      <c r="BF504" s="273"/>
      <c r="BG504" s="273"/>
      <c r="BH504" s="273"/>
      <c r="BI504" s="273"/>
      <c r="BJ504" s="273"/>
      <c r="BK504" s="273"/>
      <c r="BL504" s="273"/>
      <c r="BM504" s="273"/>
      <c r="BN504" s="273"/>
      <c r="BO504" s="273"/>
      <c r="BP504" s="273"/>
      <c r="BQ504" s="273"/>
      <c r="BR504" s="273"/>
      <c r="BS504" s="273"/>
      <c r="BT504" s="273"/>
      <c r="BU504" s="273"/>
      <c r="BV504" s="273"/>
      <c r="BW504" s="273"/>
      <c r="BX504" s="273"/>
      <c r="BY504" s="273"/>
      <c r="BZ504" s="273"/>
    </row>
    <row r="505" spans="1:78">
      <c r="A505" s="273"/>
      <c r="B505" s="273"/>
      <c r="C505" s="273"/>
      <c r="D505" s="273"/>
      <c r="E505" s="273"/>
      <c r="F505" s="274"/>
      <c r="G505" s="274"/>
      <c r="H505" s="274"/>
      <c r="I505" s="274"/>
      <c r="J505" s="274"/>
      <c r="K505" s="274"/>
      <c r="L505" s="274"/>
      <c r="M505" s="274"/>
      <c r="N505" s="274"/>
      <c r="O505" s="274"/>
      <c r="P505" s="274"/>
      <c r="Q505" s="274"/>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73"/>
      <c r="AR505" s="273"/>
      <c r="AS505" s="273"/>
      <c r="AT505" s="273"/>
      <c r="AU505" s="273"/>
      <c r="AV505" s="273"/>
      <c r="AW505" s="273"/>
      <c r="AX505" s="273"/>
      <c r="AY505" s="273"/>
      <c r="AZ505" s="273"/>
      <c r="BA505" s="273"/>
      <c r="BB505" s="273"/>
      <c r="BC505" s="273"/>
      <c r="BD505" s="273"/>
      <c r="BE505" s="273"/>
      <c r="BF505" s="273"/>
      <c r="BG505" s="273"/>
      <c r="BH505" s="273"/>
      <c r="BI505" s="273"/>
      <c r="BJ505" s="273"/>
      <c r="BK505" s="273"/>
      <c r="BL505" s="273"/>
      <c r="BM505" s="273"/>
      <c r="BN505" s="273"/>
      <c r="BO505" s="273"/>
      <c r="BP505" s="273"/>
      <c r="BQ505" s="273"/>
      <c r="BR505" s="273"/>
      <c r="BS505" s="273"/>
      <c r="BT505" s="273"/>
      <c r="BU505" s="273"/>
      <c r="BV505" s="273"/>
      <c r="BW505" s="273"/>
      <c r="BX505" s="273"/>
      <c r="BY505" s="273"/>
      <c r="BZ505" s="273"/>
    </row>
    <row r="506" spans="1:78">
      <c r="A506" s="273"/>
      <c r="B506" s="273"/>
      <c r="C506" s="273"/>
      <c r="D506" s="273"/>
      <c r="E506" s="273"/>
      <c r="F506" s="274"/>
      <c r="G506" s="274"/>
      <c r="H506" s="274"/>
      <c r="I506" s="274"/>
      <c r="J506" s="274"/>
      <c r="K506" s="274"/>
      <c r="L506" s="274"/>
      <c r="M506" s="274"/>
      <c r="N506" s="274"/>
      <c r="O506" s="274"/>
      <c r="P506" s="274"/>
      <c r="Q506" s="274"/>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73"/>
      <c r="AR506" s="273"/>
      <c r="AS506" s="273"/>
      <c r="AT506" s="273"/>
      <c r="AU506" s="273"/>
      <c r="AV506" s="273"/>
      <c r="AW506" s="273"/>
      <c r="AX506" s="273"/>
      <c r="AY506" s="273"/>
      <c r="AZ506" s="273"/>
      <c r="BA506" s="273"/>
      <c r="BB506" s="273"/>
      <c r="BC506" s="273"/>
      <c r="BD506" s="273"/>
      <c r="BE506" s="273"/>
      <c r="BF506" s="273"/>
      <c r="BG506" s="273"/>
      <c r="BH506" s="273"/>
      <c r="BI506" s="273"/>
      <c r="BJ506" s="273"/>
      <c r="BK506" s="273"/>
      <c r="BL506" s="273"/>
      <c r="BM506" s="273"/>
      <c r="BN506" s="273"/>
      <c r="BO506" s="273"/>
      <c r="BP506" s="273"/>
      <c r="BQ506" s="273"/>
      <c r="BR506" s="273"/>
      <c r="BS506" s="273"/>
      <c r="BT506" s="273"/>
      <c r="BU506" s="273"/>
      <c r="BV506" s="273"/>
      <c r="BW506" s="273"/>
      <c r="BX506" s="273"/>
      <c r="BY506" s="273"/>
      <c r="BZ506" s="273"/>
    </row>
    <row r="507" spans="1:78">
      <c r="A507" s="273"/>
      <c r="B507" s="273"/>
      <c r="C507" s="273"/>
      <c r="D507" s="273"/>
      <c r="E507" s="273"/>
      <c r="F507" s="274"/>
      <c r="G507" s="274"/>
      <c r="H507" s="274"/>
      <c r="I507" s="274"/>
      <c r="J507" s="274"/>
      <c r="K507" s="274"/>
      <c r="L507" s="274"/>
      <c r="M507" s="274"/>
      <c r="N507" s="274"/>
      <c r="O507" s="274"/>
      <c r="P507" s="274"/>
      <c r="Q507" s="274"/>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73"/>
      <c r="AR507" s="273"/>
      <c r="AS507" s="273"/>
      <c r="AT507" s="273"/>
      <c r="AU507" s="273"/>
      <c r="AV507" s="273"/>
      <c r="AW507" s="273"/>
      <c r="AX507" s="273"/>
      <c r="AY507" s="273"/>
      <c r="AZ507" s="273"/>
      <c r="BA507" s="273"/>
      <c r="BB507" s="273"/>
      <c r="BC507" s="273"/>
      <c r="BD507" s="273"/>
      <c r="BE507" s="273"/>
      <c r="BF507" s="273"/>
      <c r="BG507" s="273"/>
      <c r="BH507" s="273"/>
      <c r="BI507" s="273"/>
      <c r="BJ507" s="273"/>
      <c r="BK507" s="273"/>
      <c r="BL507" s="273"/>
      <c r="BM507" s="273"/>
      <c r="BN507" s="273"/>
      <c r="BO507" s="273"/>
      <c r="BP507" s="273"/>
      <c r="BQ507" s="273"/>
      <c r="BR507" s="273"/>
      <c r="BS507" s="273"/>
      <c r="BT507" s="273"/>
      <c r="BU507" s="273"/>
      <c r="BV507" s="273"/>
      <c r="BW507" s="273"/>
      <c r="BX507" s="273"/>
      <c r="BY507" s="273"/>
      <c r="BZ507" s="273"/>
    </row>
    <row r="508" spans="1:78">
      <c r="A508" s="273"/>
      <c r="B508" s="273"/>
      <c r="C508" s="273"/>
      <c r="D508" s="273"/>
      <c r="E508" s="273"/>
      <c r="F508" s="274"/>
      <c r="G508" s="274"/>
      <c r="H508" s="274"/>
      <c r="I508" s="274"/>
      <c r="J508" s="274"/>
      <c r="K508" s="274"/>
      <c r="L508" s="274"/>
      <c r="M508" s="274"/>
      <c r="N508" s="274"/>
      <c r="O508" s="274"/>
      <c r="P508" s="274"/>
      <c r="Q508" s="274"/>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73"/>
      <c r="AR508" s="273"/>
      <c r="AS508" s="273"/>
      <c r="AT508" s="273"/>
      <c r="AU508" s="273"/>
      <c r="AV508" s="273"/>
      <c r="AW508" s="273"/>
      <c r="AX508" s="273"/>
      <c r="AY508" s="273"/>
      <c r="AZ508" s="273"/>
      <c r="BA508" s="273"/>
      <c r="BB508" s="273"/>
      <c r="BC508" s="273"/>
      <c r="BD508" s="273"/>
      <c r="BE508" s="273"/>
      <c r="BF508" s="273"/>
      <c r="BG508" s="273"/>
      <c r="BH508" s="273"/>
      <c r="BI508" s="273"/>
      <c r="BJ508" s="273"/>
      <c r="BK508" s="273"/>
      <c r="BL508" s="273"/>
      <c r="BM508" s="273"/>
      <c r="BN508" s="273"/>
      <c r="BO508" s="273"/>
      <c r="BP508" s="273"/>
      <c r="BQ508" s="273"/>
      <c r="BR508" s="273"/>
      <c r="BS508" s="273"/>
      <c r="BT508" s="273"/>
      <c r="BU508" s="273"/>
      <c r="BV508" s="273"/>
      <c r="BW508" s="273"/>
      <c r="BX508" s="273"/>
      <c r="BY508" s="273"/>
      <c r="BZ508" s="273"/>
    </row>
    <row r="509" spans="1:78">
      <c r="A509" s="273"/>
      <c r="B509" s="273"/>
      <c r="C509" s="273"/>
      <c r="D509" s="273"/>
      <c r="E509" s="273"/>
      <c r="F509" s="274"/>
      <c r="G509" s="274"/>
      <c r="H509" s="274"/>
      <c r="I509" s="274"/>
      <c r="J509" s="274"/>
      <c r="K509" s="274"/>
      <c r="L509" s="274"/>
      <c r="M509" s="274"/>
      <c r="N509" s="274"/>
      <c r="O509" s="274"/>
      <c r="P509" s="274"/>
      <c r="Q509" s="274"/>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73"/>
      <c r="AR509" s="273"/>
      <c r="AS509" s="273"/>
      <c r="AT509" s="273"/>
      <c r="AU509" s="273"/>
      <c r="AV509" s="273"/>
      <c r="AW509" s="273"/>
      <c r="AX509" s="273"/>
      <c r="AY509" s="273"/>
      <c r="AZ509" s="273"/>
      <c r="BA509" s="273"/>
      <c r="BB509" s="273"/>
      <c r="BC509" s="273"/>
      <c r="BD509" s="273"/>
      <c r="BE509" s="273"/>
      <c r="BF509" s="273"/>
      <c r="BG509" s="273"/>
      <c r="BH509" s="273"/>
      <c r="BI509" s="273"/>
      <c r="BJ509" s="273"/>
      <c r="BK509" s="273"/>
      <c r="BL509" s="273"/>
      <c r="BM509" s="273"/>
      <c r="BN509" s="273"/>
      <c r="BO509" s="273"/>
      <c r="BP509" s="273"/>
      <c r="BQ509" s="273"/>
      <c r="BR509" s="273"/>
      <c r="BS509" s="273"/>
      <c r="BT509" s="273"/>
      <c r="BU509" s="273"/>
      <c r="BV509" s="273"/>
      <c r="BW509" s="273"/>
      <c r="BX509" s="273"/>
      <c r="BY509" s="273"/>
      <c r="BZ509" s="273"/>
    </row>
    <row r="510" spans="1:78">
      <c r="A510" s="273"/>
      <c r="B510" s="273"/>
      <c r="C510" s="273"/>
      <c r="D510" s="273"/>
      <c r="E510" s="273"/>
      <c r="F510" s="274"/>
      <c r="G510" s="274"/>
      <c r="H510" s="274"/>
      <c r="I510" s="274"/>
      <c r="J510" s="274"/>
      <c r="K510" s="274"/>
      <c r="L510" s="274"/>
      <c r="M510" s="274"/>
      <c r="N510" s="274"/>
      <c r="O510" s="274"/>
      <c r="P510" s="274"/>
      <c r="Q510" s="274"/>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73"/>
      <c r="AR510" s="273"/>
      <c r="AS510" s="273"/>
      <c r="AT510" s="273"/>
      <c r="AU510" s="273"/>
      <c r="AV510" s="273"/>
      <c r="AW510" s="273"/>
      <c r="AX510" s="273"/>
      <c r="AY510" s="273"/>
      <c r="AZ510" s="273"/>
      <c r="BA510" s="273"/>
      <c r="BB510" s="273"/>
      <c r="BC510" s="273"/>
      <c r="BD510" s="273"/>
      <c r="BE510" s="273"/>
      <c r="BF510" s="273"/>
      <c r="BG510" s="273"/>
      <c r="BH510" s="273"/>
      <c r="BI510" s="273"/>
      <c r="BJ510" s="273"/>
      <c r="BK510" s="273"/>
      <c r="BL510" s="273"/>
      <c r="BM510" s="273"/>
      <c r="BN510" s="273"/>
      <c r="BO510" s="273"/>
      <c r="BP510" s="273"/>
      <c r="BQ510" s="273"/>
      <c r="BR510" s="273"/>
      <c r="BS510" s="273"/>
      <c r="BT510" s="273"/>
      <c r="BU510" s="273"/>
      <c r="BV510" s="273"/>
      <c r="BW510" s="273"/>
      <c r="BX510" s="273"/>
      <c r="BY510" s="273"/>
      <c r="BZ510" s="273"/>
    </row>
    <row r="511" spans="1:78">
      <c r="A511" s="273"/>
      <c r="B511" s="273"/>
      <c r="C511" s="273"/>
      <c r="D511" s="273"/>
      <c r="E511" s="273"/>
      <c r="F511" s="274"/>
      <c r="G511" s="274"/>
      <c r="H511" s="274"/>
      <c r="I511" s="274"/>
      <c r="J511" s="274"/>
      <c r="K511" s="274"/>
      <c r="L511" s="274"/>
      <c r="M511" s="274"/>
      <c r="N511" s="274"/>
      <c r="O511" s="274"/>
      <c r="P511" s="274"/>
      <c r="Q511" s="274"/>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73"/>
      <c r="AR511" s="273"/>
      <c r="AS511" s="273"/>
      <c r="AT511" s="273"/>
      <c r="AU511" s="273"/>
      <c r="AV511" s="273"/>
      <c r="AW511" s="273"/>
      <c r="AX511" s="273"/>
      <c r="AY511" s="273"/>
      <c r="AZ511" s="273"/>
      <c r="BA511" s="273"/>
      <c r="BB511" s="273"/>
      <c r="BC511" s="273"/>
      <c r="BD511" s="273"/>
      <c r="BE511" s="273"/>
      <c r="BF511" s="273"/>
      <c r="BG511" s="273"/>
      <c r="BH511" s="273"/>
      <c r="BI511" s="273"/>
      <c r="BJ511" s="273"/>
      <c r="BK511" s="273"/>
      <c r="BL511" s="273"/>
      <c r="BM511" s="273"/>
      <c r="BN511" s="273"/>
      <c r="BO511" s="273"/>
      <c r="BP511" s="273"/>
      <c r="BQ511" s="273"/>
      <c r="BR511" s="273"/>
      <c r="BS511" s="273"/>
      <c r="BT511" s="273"/>
      <c r="BU511" s="273"/>
      <c r="BV511" s="273"/>
      <c r="BW511" s="273"/>
      <c r="BX511" s="273"/>
      <c r="BY511" s="273"/>
      <c r="BZ511" s="273"/>
    </row>
    <row r="512" spans="1:78">
      <c r="A512" s="273"/>
      <c r="B512" s="273"/>
      <c r="C512" s="273"/>
      <c r="D512" s="273"/>
      <c r="E512" s="273"/>
      <c r="F512" s="274"/>
      <c r="G512" s="274"/>
      <c r="H512" s="274"/>
      <c r="I512" s="274"/>
      <c r="J512" s="274"/>
      <c r="K512" s="274"/>
      <c r="L512" s="274"/>
      <c r="M512" s="274"/>
      <c r="N512" s="274"/>
      <c r="O512" s="274"/>
      <c r="P512" s="274"/>
      <c r="Q512" s="274"/>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73"/>
      <c r="AR512" s="273"/>
      <c r="AS512" s="273"/>
      <c r="AT512" s="273"/>
      <c r="AU512" s="273"/>
      <c r="AV512" s="273"/>
      <c r="AW512" s="273"/>
      <c r="AX512" s="273"/>
      <c r="AY512" s="273"/>
      <c r="AZ512" s="273"/>
      <c r="BA512" s="273"/>
      <c r="BB512" s="273"/>
      <c r="BC512" s="273"/>
      <c r="BD512" s="273"/>
      <c r="BE512" s="273"/>
      <c r="BF512" s="273"/>
      <c r="BG512" s="273"/>
      <c r="BH512" s="273"/>
      <c r="BI512" s="273"/>
      <c r="BJ512" s="273"/>
      <c r="BK512" s="273"/>
      <c r="BL512" s="273"/>
      <c r="BM512" s="273"/>
      <c r="BN512" s="273"/>
      <c r="BO512" s="273"/>
      <c r="BP512" s="273"/>
      <c r="BQ512" s="273"/>
      <c r="BR512" s="273"/>
      <c r="BS512" s="273"/>
      <c r="BT512" s="273"/>
      <c r="BU512" s="273"/>
      <c r="BV512" s="273"/>
      <c r="BW512" s="273"/>
      <c r="BX512" s="273"/>
      <c r="BY512" s="273"/>
      <c r="BZ512" s="273"/>
    </row>
    <row r="513" spans="1:78">
      <c r="A513" s="273"/>
      <c r="B513" s="273"/>
      <c r="C513" s="273"/>
      <c r="D513" s="273"/>
      <c r="E513" s="273"/>
      <c r="F513" s="274"/>
      <c r="G513" s="274"/>
      <c r="H513" s="274"/>
      <c r="I513" s="274"/>
      <c r="J513" s="274"/>
      <c r="K513" s="274"/>
      <c r="L513" s="274"/>
      <c r="M513" s="274"/>
      <c r="N513" s="274"/>
      <c r="O513" s="274"/>
      <c r="P513" s="274"/>
      <c r="Q513" s="274"/>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73"/>
      <c r="AR513" s="273"/>
      <c r="AS513" s="273"/>
      <c r="AT513" s="273"/>
      <c r="AU513" s="273"/>
      <c r="AV513" s="273"/>
      <c r="AW513" s="273"/>
      <c r="AX513" s="273"/>
      <c r="AY513" s="273"/>
      <c r="AZ513" s="273"/>
      <c r="BA513" s="273"/>
      <c r="BB513" s="273"/>
      <c r="BC513" s="273"/>
      <c r="BD513" s="273"/>
      <c r="BE513" s="273"/>
      <c r="BF513" s="273"/>
      <c r="BG513" s="273"/>
      <c r="BH513" s="273"/>
      <c r="BI513" s="273"/>
      <c r="BJ513" s="273"/>
      <c r="BK513" s="273"/>
      <c r="BL513" s="273"/>
      <c r="BM513" s="273"/>
      <c r="BN513" s="273"/>
      <c r="BO513" s="273"/>
      <c r="BP513" s="273"/>
      <c r="BQ513" s="273"/>
      <c r="BR513" s="273"/>
      <c r="BS513" s="273"/>
      <c r="BT513" s="273"/>
      <c r="BU513" s="273"/>
      <c r="BV513" s="273"/>
      <c r="BW513" s="273"/>
      <c r="BX513" s="273"/>
      <c r="BY513" s="273"/>
      <c r="BZ513" s="273"/>
    </row>
    <row r="514" spans="1:78">
      <c r="A514" s="273"/>
      <c r="B514" s="273"/>
      <c r="C514" s="273"/>
      <c r="D514" s="273"/>
      <c r="E514" s="273"/>
      <c r="F514" s="274"/>
      <c r="G514" s="274"/>
      <c r="H514" s="274"/>
      <c r="I514" s="274"/>
      <c r="J514" s="274"/>
      <c r="K514" s="274"/>
      <c r="L514" s="274"/>
      <c r="M514" s="274"/>
      <c r="N514" s="274"/>
      <c r="O514" s="274"/>
      <c r="P514" s="274"/>
      <c r="Q514" s="274"/>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73"/>
      <c r="AR514" s="273"/>
      <c r="AS514" s="273"/>
      <c r="AT514" s="273"/>
      <c r="AU514" s="273"/>
      <c r="AV514" s="273"/>
      <c r="AW514" s="273"/>
      <c r="AX514" s="273"/>
      <c r="AY514" s="273"/>
      <c r="AZ514" s="273"/>
      <c r="BA514" s="273"/>
      <c r="BB514" s="273"/>
      <c r="BC514" s="273"/>
      <c r="BD514" s="273"/>
      <c r="BE514" s="273"/>
      <c r="BF514" s="273"/>
      <c r="BG514" s="273"/>
      <c r="BH514" s="273"/>
      <c r="BI514" s="273"/>
      <c r="BJ514" s="273"/>
      <c r="BK514" s="273"/>
      <c r="BL514" s="273"/>
      <c r="BM514" s="273"/>
      <c r="BN514" s="273"/>
      <c r="BO514" s="273"/>
      <c r="BP514" s="273"/>
      <c r="BQ514" s="273"/>
      <c r="BR514" s="273"/>
      <c r="BS514" s="273"/>
      <c r="BT514" s="273"/>
      <c r="BU514" s="273"/>
      <c r="BV514" s="273"/>
      <c r="BW514" s="273"/>
      <c r="BX514" s="273"/>
      <c r="BY514" s="273"/>
      <c r="BZ514" s="273"/>
    </row>
    <row r="515" spans="1:78">
      <c r="A515" s="273"/>
      <c r="B515" s="273"/>
      <c r="C515" s="273"/>
      <c r="D515" s="273"/>
      <c r="E515" s="273"/>
      <c r="F515" s="274"/>
      <c r="G515" s="274"/>
      <c r="H515" s="274"/>
      <c r="I515" s="274"/>
      <c r="J515" s="274"/>
      <c r="K515" s="274"/>
      <c r="L515" s="274"/>
      <c r="M515" s="274"/>
      <c r="N515" s="274"/>
      <c r="O515" s="274"/>
      <c r="P515" s="274"/>
      <c r="Q515" s="274"/>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73"/>
      <c r="AR515" s="273"/>
      <c r="AS515" s="273"/>
      <c r="AT515" s="273"/>
      <c r="AU515" s="273"/>
      <c r="AV515" s="273"/>
      <c r="AW515" s="273"/>
      <c r="AX515" s="273"/>
      <c r="AY515" s="273"/>
      <c r="AZ515" s="273"/>
      <c r="BA515" s="273"/>
      <c r="BB515" s="273"/>
      <c r="BC515" s="273"/>
      <c r="BD515" s="273"/>
      <c r="BE515" s="273"/>
      <c r="BF515" s="273"/>
      <c r="BG515" s="273"/>
      <c r="BH515" s="273"/>
      <c r="BI515" s="273"/>
      <c r="BJ515" s="273"/>
      <c r="BK515" s="273"/>
      <c r="BL515" s="273"/>
      <c r="BM515" s="273"/>
      <c r="BN515" s="273"/>
      <c r="BO515" s="273"/>
      <c r="BP515" s="273"/>
      <c r="BQ515" s="273"/>
      <c r="BR515" s="273"/>
      <c r="BS515" s="273"/>
      <c r="BT515" s="273"/>
      <c r="BU515" s="273"/>
      <c r="BV515" s="273"/>
      <c r="BW515" s="273"/>
      <c r="BX515" s="273"/>
      <c r="BY515" s="273"/>
      <c r="BZ515" s="273"/>
    </row>
    <row r="516" spans="1:78">
      <c r="A516" s="273"/>
      <c r="B516" s="273"/>
      <c r="C516" s="273"/>
      <c r="D516" s="273"/>
      <c r="E516" s="273"/>
      <c r="F516" s="274"/>
      <c r="G516" s="274"/>
      <c r="H516" s="274"/>
      <c r="I516" s="274"/>
      <c r="J516" s="274"/>
      <c r="K516" s="274"/>
      <c r="L516" s="274"/>
      <c r="M516" s="274"/>
      <c r="N516" s="274"/>
      <c r="O516" s="274"/>
      <c r="P516" s="274"/>
      <c r="Q516" s="274"/>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73"/>
      <c r="AR516" s="273"/>
      <c r="AS516" s="273"/>
      <c r="AT516" s="273"/>
      <c r="AU516" s="273"/>
      <c r="AV516" s="273"/>
      <c r="AW516" s="273"/>
      <c r="AX516" s="273"/>
      <c r="AY516" s="273"/>
      <c r="AZ516" s="273"/>
      <c r="BA516" s="273"/>
      <c r="BB516" s="273"/>
      <c r="BC516" s="273"/>
      <c r="BD516" s="273"/>
      <c r="BE516" s="273"/>
      <c r="BF516" s="273"/>
      <c r="BG516" s="273"/>
      <c r="BH516" s="273"/>
      <c r="BI516" s="273"/>
      <c r="BJ516" s="273"/>
      <c r="BK516" s="273"/>
      <c r="BL516" s="273"/>
      <c r="BM516" s="273"/>
      <c r="BN516" s="273"/>
      <c r="BO516" s="273"/>
      <c r="BP516" s="273"/>
      <c r="BQ516" s="273"/>
      <c r="BR516" s="273"/>
      <c r="BS516" s="273"/>
      <c r="BT516" s="273"/>
      <c r="BU516" s="273"/>
      <c r="BV516" s="273"/>
      <c r="BW516" s="273"/>
      <c r="BX516" s="273"/>
      <c r="BY516" s="273"/>
      <c r="BZ516" s="273"/>
    </row>
    <row r="517" spans="1:78">
      <c r="A517" s="273"/>
      <c r="B517" s="273"/>
      <c r="C517" s="273"/>
      <c r="D517" s="273"/>
      <c r="E517" s="273"/>
      <c r="F517" s="274"/>
      <c r="G517" s="274"/>
      <c r="H517" s="274"/>
      <c r="I517" s="274"/>
      <c r="J517" s="274"/>
      <c r="K517" s="274"/>
      <c r="L517" s="274"/>
      <c r="M517" s="274"/>
      <c r="N517" s="274"/>
      <c r="O517" s="274"/>
      <c r="P517" s="274"/>
      <c r="Q517" s="274"/>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73"/>
      <c r="AR517" s="273"/>
      <c r="AS517" s="273"/>
      <c r="AT517" s="273"/>
      <c r="AU517" s="273"/>
      <c r="AV517" s="273"/>
      <c r="AW517" s="273"/>
      <c r="AX517" s="273"/>
      <c r="AY517" s="273"/>
      <c r="AZ517" s="273"/>
      <c r="BA517" s="273"/>
      <c r="BB517" s="273"/>
      <c r="BC517" s="273"/>
      <c r="BD517" s="273"/>
      <c r="BE517" s="273"/>
      <c r="BF517" s="273"/>
      <c r="BG517" s="273"/>
      <c r="BH517" s="273"/>
      <c r="BI517" s="273"/>
      <c r="BJ517" s="273"/>
      <c r="BK517" s="273"/>
      <c r="BL517" s="273"/>
      <c r="BM517" s="273"/>
      <c r="BN517" s="273"/>
      <c r="BO517" s="273"/>
      <c r="BP517" s="273"/>
      <c r="BQ517" s="273"/>
      <c r="BR517" s="273"/>
      <c r="BS517" s="273"/>
      <c r="BT517" s="273"/>
      <c r="BU517" s="273"/>
      <c r="BV517" s="273"/>
      <c r="BW517" s="273"/>
      <c r="BX517" s="273"/>
      <c r="BY517" s="273"/>
      <c r="BZ517" s="273"/>
    </row>
    <row r="518" spans="1:78">
      <c r="A518" s="273"/>
      <c r="B518" s="273"/>
      <c r="C518" s="273"/>
      <c r="D518" s="273"/>
      <c r="E518" s="273"/>
      <c r="F518" s="274"/>
      <c r="G518" s="274"/>
      <c r="H518" s="274"/>
      <c r="I518" s="274"/>
      <c r="J518" s="274"/>
      <c r="K518" s="274"/>
      <c r="L518" s="274"/>
      <c r="M518" s="274"/>
      <c r="N518" s="274"/>
      <c r="O518" s="274"/>
      <c r="P518" s="274"/>
      <c r="Q518" s="274"/>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73"/>
      <c r="AR518" s="273"/>
      <c r="AS518" s="273"/>
      <c r="AT518" s="273"/>
      <c r="AU518" s="273"/>
      <c r="AV518" s="273"/>
      <c r="AW518" s="273"/>
      <c r="AX518" s="273"/>
      <c r="AY518" s="273"/>
      <c r="AZ518" s="273"/>
      <c r="BA518" s="273"/>
      <c r="BB518" s="273"/>
      <c r="BC518" s="273"/>
      <c r="BD518" s="273"/>
      <c r="BE518" s="273"/>
      <c r="BF518" s="273"/>
      <c r="BG518" s="273"/>
      <c r="BH518" s="273"/>
      <c r="BI518" s="273"/>
      <c r="BJ518" s="273"/>
      <c r="BK518" s="273"/>
      <c r="BL518" s="273"/>
      <c r="BM518" s="273"/>
      <c r="BN518" s="273"/>
      <c r="BO518" s="273"/>
      <c r="BP518" s="273"/>
      <c r="BQ518" s="273"/>
      <c r="BR518" s="273"/>
      <c r="BS518" s="273"/>
      <c r="BT518" s="273"/>
      <c r="BU518" s="273"/>
      <c r="BV518" s="273"/>
      <c r="BW518" s="273"/>
      <c r="BX518" s="273"/>
      <c r="BY518" s="273"/>
      <c r="BZ518" s="273"/>
    </row>
    <row r="519" spans="1:78">
      <c r="A519" s="273"/>
      <c r="B519" s="273"/>
      <c r="C519" s="273"/>
      <c r="D519" s="273"/>
      <c r="E519" s="273"/>
      <c r="F519" s="274"/>
      <c r="G519" s="274"/>
      <c r="H519" s="274"/>
      <c r="I519" s="274"/>
      <c r="J519" s="274"/>
      <c r="K519" s="274"/>
      <c r="L519" s="274"/>
      <c r="M519" s="274"/>
      <c r="N519" s="274"/>
      <c r="O519" s="274"/>
      <c r="P519" s="274"/>
      <c r="Q519" s="274"/>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73"/>
      <c r="AR519" s="273"/>
      <c r="AS519" s="273"/>
      <c r="AT519" s="273"/>
      <c r="AU519" s="273"/>
      <c r="AV519" s="273"/>
      <c r="AW519" s="273"/>
      <c r="AX519" s="273"/>
      <c r="AY519" s="273"/>
      <c r="AZ519" s="273"/>
      <c r="BA519" s="273"/>
      <c r="BB519" s="273"/>
      <c r="BC519" s="273"/>
      <c r="BD519" s="273"/>
      <c r="BE519" s="273"/>
      <c r="BF519" s="273"/>
      <c r="BG519" s="273"/>
      <c r="BH519" s="273"/>
      <c r="BI519" s="273"/>
      <c r="BJ519" s="273"/>
      <c r="BK519" s="273"/>
      <c r="BL519" s="273"/>
      <c r="BM519" s="273"/>
      <c r="BN519" s="273"/>
      <c r="BO519" s="273"/>
      <c r="BP519" s="273"/>
      <c r="BQ519" s="273"/>
      <c r="BR519" s="273"/>
      <c r="BS519" s="273"/>
      <c r="BT519" s="273"/>
      <c r="BU519" s="273"/>
      <c r="BV519" s="273"/>
      <c r="BW519" s="273"/>
      <c r="BX519" s="273"/>
      <c r="BY519" s="273"/>
      <c r="BZ519" s="273"/>
    </row>
    <row r="520" spans="1:78">
      <c r="A520" s="273"/>
      <c r="B520" s="273"/>
      <c r="C520" s="273"/>
      <c r="D520" s="273"/>
      <c r="E520" s="273"/>
      <c r="F520" s="274"/>
      <c r="G520" s="274"/>
      <c r="H520" s="274"/>
      <c r="I520" s="274"/>
      <c r="J520" s="274"/>
      <c r="K520" s="274"/>
      <c r="L520" s="274"/>
      <c r="M520" s="274"/>
      <c r="N520" s="274"/>
      <c r="O520" s="274"/>
      <c r="P520" s="274"/>
      <c r="Q520" s="274"/>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73"/>
      <c r="AR520" s="273"/>
      <c r="AS520" s="273"/>
      <c r="AT520" s="273"/>
      <c r="AU520" s="273"/>
      <c r="AV520" s="273"/>
      <c r="AW520" s="273"/>
      <c r="AX520" s="273"/>
      <c r="AY520" s="273"/>
      <c r="AZ520" s="273"/>
      <c r="BA520" s="273"/>
      <c r="BB520" s="273"/>
      <c r="BC520" s="273"/>
      <c r="BD520" s="273"/>
      <c r="BE520" s="273"/>
      <c r="BF520" s="273"/>
      <c r="BG520" s="273"/>
      <c r="BH520" s="273"/>
      <c r="BI520" s="273"/>
      <c r="BJ520" s="273"/>
      <c r="BK520" s="273"/>
      <c r="BL520" s="273"/>
      <c r="BM520" s="273"/>
      <c r="BN520" s="273"/>
      <c r="BO520" s="273"/>
      <c r="BP520" s="273"/>
      <c r="BQ520" s="273"/>
      <c r="BR520" s="273"/>
      <c r="BS520" s="273"/>
      <c r="BT520" s="273"/>
      <c r="BU520" s="273"/>
      <c r="BV520" s="273"/>
      <c r="BW520" s="273"/>
      <c r="BX520" s="273"/>
      <c r="BY520" s="273"/>
      <c r="BZ520" s="273"/>
    </row>
    <row r="521" spans="1:78">
      <c r="A521" s="273"/>
      <c r="B521" s="273"/>
      <c r="C521" s="273"/>
      <c r="D521" s="273"/>
      <c r="E521" s="273"/>
      <c r="F521" s="274"/>
      <c r="G521" s="274"/>
      <c r="H521" s="274"/>
      <c r="I521" s="274"/>
      <c r="J521" s="274"/>
      <c r="K521" s="274"/>
      <c r="L521" s="274"/>
      <c r="M521" s="274"/>
      <c r="N521" s="274"/>
      <c r="O521" s="274"/>
      <c r="P521" s="274"/>
      <c r="Q521" s="274"/>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73"/>
      <c r="AR521" s="273"/>
      <c r="AS521" s="273"/>
      <c r="AT521" s="273"/>
      <c r="AU521" s="273"/>
      <c r="AV521" s="273"/>
      <c r="AW521" s="273"/>
      <c r="AX521" s="273"/>
      <c r="AY521" s="273"/>
      <c r="AZ521" s="273"/>
      <c r="BA521" s="273"/>
      <c r="BB521" s="273"/>
      <c r="BC521" s="273"/>
      <c r="BD521" s="273"/>
      <c r="BE521" s="273"/>
      <c r="BF521" s="273"/>
      <c r="BG521" s="273"/>
      <c r="BH521" s="273"/>
      <c r="BI521" s="273"/>
      <c r="BJ521" s="273"/>
      <c r="BK521" s="273"/>
      <c r="BL521" s="273"/>
      <c r="BM521" s="273"/>
      <c r="BN521" s="273"/>
      <c r="BO521" s="273"/>
      <c r="BP521" s="273"/>
      <c r="BQ521" s="273"/>
      <c r="BR521" s="273"/>
      <c r="BS521" s="273"/>
      <c r="BT521" s="273"/>
      <c r="BU521" s="273"/>
      <c r="BV521" s="273"/>
      <c r="BW521" s="273"/>
      <c r="BX521" s="273"/>
      <c r="BY521" s="273"/>
      <c r="BZ521" s="273"/>
    </row>
    <row r="522" spans="1:78">
      <c r="A522" s="273"/>
      <c r="B522" s="273"/>
      <c r="C522" s="273"/>
      <c r="D522" s="273"/>
      <c r="E522" s="273"/>
      <c r="F522" s="274"/>
      <c r="G522" s="274"/>
      <c r="H522" s="274"/>
      <c r="I522" s="274"/>
      <c r="J522" s="274"/>
      <c r="K522" s="274"/>
      <c r="L522" s="274"/>
      <c r="M522" s="274"/>
      <c r="N522" s="274"/>
      <c r="O522" s="274"/>
      <c r="P522" s="274"/>
      <c r="Q522" s="274"/>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73"/>
      <c r="AR522" s="273"/>
      <c r="AS522" s="273"/>
      <c r="AT522" s="273"/>
      <c r="AU522" s="273"/>
      <c r="AV522" s="273"/>
      <c r="AW522" s="273"/>
      <c r="AX522" s="273"/>
      <c r="AY522" s="273"/>
      <c r="AZ522" s="273"/>
      <c r="BA522" s="273"/>
      <c r="BB522" s="273"/>
      <c r="BC522" s="273"/>
      <c r="BD522" s="273"/>
      <c r="BE522" s="273"/>
      <c r="BF522" s="273"/>
      <c r="BG522" s="273"/>
      <c r="BH522" s="273"/>
      <c r="BI522" s="273"/>
      <c r="BJ522" s="273"/>
      <c r="BK522" s="273"/>
      <c r="BL522" s="273"/>
      <c r="BM522" s="273"/>
      <c r="BN522" s="273"/>
      <c r="BO522" s="273"/>
      <c r="BP522" s="273"/>
      <c r="BQ522" s="273"/>
      <c r="BR522" s="273"/>
      <c r="BS522" s="273"/>
      <c r="BT522" s="273"/>
      <c r="BU522" s="273"/>
      <c r="BV522" s="273"/>
      <c r="BW522" s="273"/>
      <c r="BX522" s="273"/>
      <c r="BY522" s="273"/>
      <c r="BZ522" s="273"/>
    </row>
    <row r="523" spans="1:78">
      <c r="A523" s="273"/>
      <c r="B523" s="273"/>
      <c r="C523" s="273"/>
      <c r="D523" s="273"/>
      <c r="E523" s="273"/>
      <c r="F523" s="274"/>
      <c r="G523" s="274"/>
      <c r="H523" s="274"/>
      <c r="I523" s="274"/>
      <c r="J523" s="274"/>
      <c r="K523" s="274"/>
      <c r="L523" s="274"/>
      <c r="M523" s="274"/>
      <c r="N523" s="274"/>
      <c r="O523" s="274"/>
      <c r="P523" s="274"/>
      <c r="Q523" s="274"/>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73"/>
      <c r="AR523" s="273"/>
      <c r="AS523" s="273"/>
      <c r="AT523" s="273"/>
      <c r="AU523" s="273"/>
      <c r="AV523" s="273"/>
      <c r="AW523" s="273"/>
      <c r="AX523" s="273"/>
      <c r="AY523" s="273"/>
      <c r="AZ523" s="273"/>
      <c r="BA523" s="273"/>
      <c r="BB523" s="273"/>
      <c r="BC523" s="273"/>
      <c r="BD523" s="273"/>
      <c r="BE523" s="273"/>
      <c r="BF523" s="273"/>
      <c r="BG523" s="273"/>
      <c r="BH523" s="273"/>
      <c r="BI523" s="273"/>
      <c r="BJ523" s="273"/>
      <c r="BK523" s="273"/>
      <c r="BL523" s="273"/>
      <c r="BM523" s="273"/>
      <c r="BN523" s="273"/>
      <c r="BO523" s="273"/>
      <c r="BP523" s="273"/>
      <c r="BQ523" s="273"/>
      <c r="BR523" s="273"/>
      <c r="BS523" s="273"/>
      <c r="BT523" s="273"/>
      <c r="BU523" s="273"/>
      <c r="BV523" s="273"/>
      <c r="BW523" s="273"/>
      <c r="BX523" s="273"/>
      <c r="BY523" s="273"/>
      <c r="BZ523" s="273"/>
    </row>
    <row r="524" spans="1:78">
      <c r="A524" s="273"/>
      <c r="B524" s="273"/>
      <c r="C524" s="273"/>
      <c r="D524" s="273"/>
      <c r="E524" s="273"/>
      <c r="F524" s="274"/>
      <c r="G524" s="274"/>
      <c r="H524" s="274"/>
      <c r="I524" s="274"/>
      <c r="J524" s="274"/>
      <c r="K524" s="274"/>
      <c r="L524" s="274"/>
      <c r="M524" s="274"/>
      <c r="N524" s="274"/>
      <c r="O524" s="274"/>
      <c r="P524" s="274"/>
      <c r="Q524" s="274"/>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73"/>
      <c r="AR524" s="273"/>
      <c r="AS524" s="273"/>
      <c r="AT524" s="273"/>
      <c r="AU524" s="273"/>
      <c r="AV524" s="273"/>
      <c r="AW524" s="273"/>
      <c r="AX524" s="273"/>
      <c r="AY524" s="273"/>
      <c r="AZ524" s="273"/>
      <c r="BA524" s="273"/>
      <c r="BB524" s="273"/>
      <c r="BC524" s="273"/>
      <c r="BD524" s="273"/>
      <c r="BE524" s="273"/>
      <c r="BF524" s="273"/>
      <c r="BG524" s="273"/>
      <c r="BH524" s="273"/>
      <c r="BI524" s="273"/>
      <c r="BJ524" s="273"/>
      <c r="BK524" s="273"/>
      <c r="BL524" s="273"/>
      <c r="BM524" s="273"/>
      <c r="BN524" s="273"/>
      <c r="BO524" s="273"/>
      <c r="BP524" s="273"/>
      <c r="BQ524" s="273"/>
      <c r="BR524" s="273"/>
      <c r="BS524" s="273"/>
      <c r="BT524" s="273"/>
      <c r="BU524" s="273"/>
      <c r="BV524" s="273"/>
      <c r="BW524" s="273"/>
      <c r="BX524" s="273"/>
      <c r="BY524" s="273"/>
      <c r="BZ524" s="273"/>
    </row>
    <row r="525" spans="1:78">
      <c r="A525" s="273"/>
      <c r="B525" s="273"/>
      <c r="C525" s="273"/>
      <c r="D525" s="273"/>
      <c r="E525" s="273"/>
      <c r="F525" s="274"/>
      <c r="G525" s="274"/>
      <c r="H525" s="274"/>
      <c r="I525" s="274"/>
      <c r="J525" s="274"/>
      <c r="K525" s="274"/>
      <c r="L525" s="274"/>
      <c r="M525" s="274"/>
      <c r="N525" s="274"/>
      <c r="O525" s="274"/>
      <c r="P525" s="274"/>
      <c r="Q525" s="274"/>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73"/>
      <c r="AR525" s="273"/>
      <c r="AS525" s="273"/>
      <c r="AT525" s="273"/>
      <c r="AU525" s="273"/>
      <c r="AV525" s="273"/>
      <c r="AW525" s="273"/>
      <c r="AX525" s="273"/>
      <c r="AY525" s="273"/>
      <c r="AZ525" s="273"/>
      <c r="BA525" s="273"/>
      <c r="BB525" s="273"/>
      <c r="BC525" s="273"/>
      <c r="BD525" s="273"/>
      <c r="BE525" s="273"/>
      <c r="BF525" s="273"/>
      <c r="BG525" s="273"/>
      <c r="BH525" s="273"/>
      <c r="BI525" s="273"/>
      <c r="BJ525" s="273"/>
      <c r="BK525" s="273"/>
      <c r="BL525" s="273"/>
      <c r="BM525" s="273"/>
      <c r="BN525" s="273"/>
      <c r="BO525" s="273"/>
      <c r="BP525" s="273"/>
      <c r="BQ525" s="273"/>
      <c r="BR525" s="273"/>
      <c r="BS525" s="273"/>
      <c r="BT525" s="273"/>
      <c r="BU525" s="273"/>
      <c r="BV525" s="273"/>
      <c r="BW525" s="273"/>
      <c r="BX525" s="273"/>
      <c r="BY525" s="273"/>
      <c r="BZ525" s="273"/>
    </row>
    <row r="526" spans="1:78">
      <c r="A526" s="273"/>
      <c r="B526" s="273"/>
      <c r="C526" s="273"/>
      <c r="D526" s="273"/>
      <c r="E526" s="273"/>
      <c r="F526" s="274"/>
      <c r="G526" s="274"/>
      <c r="H526" s="274"/>
      <c r="I526" s="274"/>
      <c r="J526" s="274"/>
      <c r="K526" s="274"/>
      <c r="L526" s="274"/>
      <c r="M526" s="274"/>
      <c r="N526" s="274"/>
      <c r="O526" s="274"/>
      <c r="P526" s="274"/>
      <c r="Q526" s="274"/>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73"/>
      <c r="AR526" s="273"/>
      <c r="AS526" s="273"/>
      <c r="AT526" s="273"/>
      <c r="AU526" s="273"/>
      <c r="AV526" s="273"/>
      <c r="AW526" s="273"/>
      <c r="AX526" s="273"/>
      <c r="AY526" s="273"/>
      <c r="AZ526" s="273"/>
      <c r="BA526" s="273"/>
      <c r="BB526" s="273"/>
      <c r="BC526" s="273"/>
      <c r="BD526" s="273"/>
      <c r="BE526" s="273"/>
      <c r="BF526" s="273"/>
      <c r="BG526" s="273"/>
      <c r="BH526" s="273"/>
      <c r="BI526" s="273"/>
      <c r="BJ526" s="273"/>
      <c r="BK526" s="273"/>
      <c r="BL526" s="273"/>
      <c r="BM526" s="273"/>
      <c r="BN526" s="273"/>
      <c r="BO526" s="273"/>
      <c r="BP526" s="273"/>
      <c r="BQ526" s="273"/>
      <c r="BR526" s="273"/>
      <c r="BS526" s="273"/>
      <c r="BT526" s="273"/>
      <c r="BU526" s="273"/>
      <c r="BV526" s="273"/>
      <c r="BW526" s="273"/>
      <c r="BX526" s="273"/>
      <c r="BY526" s="273"/>
      <c r="BZ526" s="273"/>
    </row>
    <row r="527" spans="1:78">
      <c r="A527" s="273"/>
      <c r="B527" s="273"/>
      <c r="C527" s="273"/>
      <c r="D527" s="273"/>
      <c r="E527" s="273"/>
      <c r="F527" s="274"/>
      <c r="G527" s="274"/>
      <c r="H527" s="274"/>
      <c r="I527" s="274"/>
      <c r="J527" s="274"/>
      <c r="K527" s="274"/>
      <c r="L527" s="274"/>
      <c r="M527" s="274"/>
      <c r="N527" s="274"/>
      <c r="O527" s="274"/>
      <c r="P527" s="274"/>
      <c r="Q527" s="274"/>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73"/>
      <c r="AR527" s="273"/>
      <c r="AS527" s="273"/>
      <c r="AT527" s="273"/>
      <c r="AU527" s="273"/>
      <c r="AV527" s="273"/>
      <c r="AW527" s="273"/>
      <c r="AX527" s="273"/>
      <c r="AY527" s="273"/>
      <c r="AZ527" s="273"/>
      <c r="BA527" s="273"/>
      <c r="BB527" s="273"/>
      <c r="BC527" s="273"/>
      <c r="BD527" s="273"/>
      <c r="BE527" s="273"/>
      <c r="BF527" s="273"/>
      <c r="BG527" s="273"/>
      <c r="BH527" s="273"/>
      <c r="BI527" s="273"/>
      <c r="BJ527" s="273"/>
      <c r="BK527" s="273"/>
      <c r="BL527" s="273"/>
      <c r="BM527" s="273"/>
      <c r="BN527" s="273"/>
      <c r="BO527" s="273"/>
      <c r="BP527" s="273"/>
      <c r="BQ527" s="273"/>
      <c r="BR527" s="273"/>
      <c r="BS527" s="273"/>
      <c r="BT527" s="273"/>
      <c r="BU527" s="273"/>
      <c r="BV527" s="273"/>
      <c r="BW527" s="273"/>
      <c r="BX527" s="273"/>
      <c r="BY527" s="273"/>
      <c r="BZ527" s="273"/>
    </row>
    <row r="528" spans="1:78">
      <c r="A528" s="273"/>
      <c r="B528" s="273"/>
      <c r="C528" s="273"/>
      <c r="D528" s="273"/>
      <c r="E528" s="273"/>
      <c r="F528" s="274"/>
      <c r="G528" s="274"/>
      <c r="H528" s="274"/>
      <c r="I528" s="274"/>
      <c r="J528" s="274"/>
      <c r="K528" s="274"/>
      <c r="L528" s="274"/>
      <c r="M528" s="274"/>
      <c r="N528" s="274"/>
      <c r="O528" s="274"/>
      <c r="P528" s="274"/>
      <c r="Q528" s="274"/>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73"/>
      <c r="AR528" s="273"/>
      <c r="AS528" s="273"/>
      <c r="AT528" s="273"/>
      <c r="AU528" s="273"/>
      <c r="AV528" s="273"/>
      <c r="AW528" s="273"/>
      <c r="AX528" s="273"/>
      <c r="AY528" s="273"/>
      <c r="AZ528" s="273"/>
      <c r="BA528" s="273"/>
      <c r="BB528" s="273"/>
      <c r="BC528" s="273"/>
      <c r="BD528" s="273"/>
      <c r="BE528" s="273"/>
      <c r="BF528" s="273"/>
      <c r="BG528" s="273"/>
      <c r="BH528" s="273"/>
      <c r="BI528" s="273"/>
      <c r="BJ528" s="273"/>
      <c r="BK528" s="273"/>
      <c r="BL528" s="273"/>
      <c r="BM528" s="273"/>
      <c r="BN528" s="273"/>
      <c r="BO528" s="273"/>
      <c r="BP528" s="273"/>
      <c r="BQ528" s="273"/>
      <c r="BR528" s="273"/>
      <c r="BS528" s="273"/>
      <c r="BT528" s="273"/>
      <c r="BU528" s="273"/>
      <c r="BV528" s="273"/>
      <c r="BW528" s="273"/>
      <c r="BX528" s="273"/>
      <c r="BY528" s="273"/>
      <c r="BZ528" s="273"/>
    </row>
    <row r="529" spans="1:78">
      <c r="A529" s="273"/>
      <c r="B529" s="273"/>
      <c r="C529" s="273"/>
      <c r="D529" s="273"/>
      <c r="E529" s="273"/>
      <c r="F529" s="274"/>
      <c r="G529" s="274"/>
      <c r="H529" s="274"/>
      <c r="I529" s="274"/>
      <c r="J529" s="274"/>
      <c r="K529" s="274"/>
      <c r="L529" s="274"/>
      <c r="M529" s="274"/>
      <c r="N529" s="274"/>
      <c r="O529" s="274"/>
      <c r="P529" s="274"/>
      <c r="Q529" s="274"/>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73"/>
      <c r="AR529" s="273"/>
      <c r="AS529" s="273"/>
      <c r="AT529" s="273"/>
      <c r="AU529" s="273"/>
      <c r="AV529" s="273"/>
      <c r="AW529" s="273"/>
      <c r="AX529" s="273"/>
      <c r="AY529" s="273"/>
      <c r="AZ529" s="273"/>
      <c r="BA529" s="273"/>
      <c r="BB529" s="273"/>
      <c r="BC529" s="273"/>
      <c r="BD529" s="273"/>
      <c r="BE529" s="273"/>
      <c r="BF529" s="273"/>
      <c r="BG529" s="273"/>
      <c r="BH529" s="273"/>
      <c r="BI529" s="273"/>
      <c r="BJ529" s="273"/>
      <c r="BK529" s="273"/>
      <c r="BL529" s="273"/>
      <c r="BM529" s="273"/>
      <c r="BN529" s="273"/>
      <c r="BO529" s="273"/>
      <c r="BP529" s="273"/>
      <c r="BQ529" s="273"/>
      <c r="BR529" s="273"/>
      <c r="BS529" s="273"/>
      <c r="BT529" s="273"/>
      <c r="BU529" s="273"/>
      <c r="BV529" s="273"/>
      <c r="BW529" s="273"/>
      <c r="BX529" s="273"/>
      <c r="BY529" s="273"/>
      <c r="BZ529" s="273"/>
    </row>
    <row r="530" spans="1:78">
      <c r="A530" s="273"/>
      <c r="B530" s="273"/>
      <c r="C530" s="273"/>
      <c r="D530" s="273"/>
      <c r="E530" s="273"/>
      <c r="F530" s="274"/>
      <c r="G530" s="274"/>
      <c r="H530" s="274"/>
      <c r="I530" s="274"/>
      <c r="J530" s="274"/>
      <c r="K530" s="274"/>
      <c r="L530" s="274"/>
      <c r="M530" s="274"/>
      <c r="N530" s="274"/>
      <c r="O530" s="274"/>
      <c r="P530" s="274"/>
      <c r="Q530" s="274"/>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73"/>
      <c r="AR530" s="273"/>
      <c r="AS530" s="273"/>
      <c r="AT530" s="273"/>
      <c r="AU530" s="273"/>
      <c r="AV530" s="273"/>
      <c r="AW530" s="273"/>
      <c r="AX530" s="273"/>
      <c r="AY530" s="273"/>
      <c r="AZ530" s="273"/>
      <c r="BA530" s="273"/>
      <c r="BB530" s="273"/>
      <c r="BC530" s="273"/>
      <c r="BD530" s="273"/>
      <c r="BE530" s="273"/>
      <c r="BF530" s="273"/>
      <c r="BG530" s="273"/>
      <c r="BH530" s="273"/>
      <c r="BI530" s="273"/>
      <c r="BJ530" s="273"/>
      <c r="BK530" s="273"/>
      <c r="BL530" s="273"/>
      <c r="BM530" s="273"/>
      <c r="BN530" s="273"/>
      <c r="BO530" s="273"/>
      <c r="BP530" s="273"/>
      <c r="BQ530" s="273"/>
      <c r="BR530" s="273"/>
      <c r="BS530" s="273"/>
      <c r="BT530" s="273"/>
      <c r="BU530" s="273"/>
      <c r="BV530" s="273"/>
      <c r="BW530" s="273"/>
      <c r="BX530" s="273"/>
      <c r="BY530" s="273"/>
      <c r="BZ530" s="273"/>
    </row>
    <row r="531" spans="1:78">
      <c r="A531" s="273"/>
      <c r="B531" s="273"/>
      <c r="C531" s="273"/>
      <c r="D531" s="273"/>
      <c r="E531" s="273"/>
      <c r="F531" s="274"/>
      <c r="G531" s="274"/>
      <c r="H531" s="274"/>
      <c r="I531" s="274"/>
      <c r="J531" s="274"/>
      <c r="K531" s="274"/>
      <c r="L531" s="274"/>
      <c r="M531" s="274"/>
      <c r="N531" s="274"/>
      <c r="O531" s="274"/>
      <c r="P531" s="274"/>
      <c r="Q531" s="274"/>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73"/>
      <c r="AR531" s="273"/>
      <c r="AS531" s="273"/>
      <c r="AT531" s="273"/>
      <c r="AU531" s="273"/>
      <c r="AV531" s="273"/>
      <c r="AW531" s="273"/>
      <c r="AX531" s="273"/>
      <c r="AY531" s="273"/>
      <c r="AZ531" s="273"/>
      <c r="BA531" s="273"/>
      <c r="BB531" s="273"/>
      <c r="BC531" s="273"/>
      <c r="BD531" s="273"/>
      <c r="BE531" s="273"/>
      <c r="BF531" s="273"/>
      <c r="BG531" s="273"/>
      <c r="BH531" s="273"/>
      <c r="BI531" s="273"/>
      <c r="BJ531" s="273"/>
      <c r="BK531" s="273"/>
      <c r="BL531" s="273"/>
      <c r="BM531" s="273"/>
      <c r="BN531" s="273"/>
      <c r="BO531" s="273"/>
      <c r="BP531" s="273"/>
      <c r="BQ531" s="273"/>
      <c r="BR531" s="273"/>
      <c r="BS531" s="273"/>
      <c r="BT531" s="273"/>
      <c r="BU531" s="273"/>
      <c r="BV531" s="273"/>
      <c r="BW531" s="273"/>
      <c r="BX531" s="273"/>
      <c r="BY531" s="273"/>
      <c r="BZ531" s="273"/>
    </row>
    <row r="532" spans="1:78">
      <c r="A532" s="273"/>
      <c r="B532" s="273"/>
      <c r="C532" s="273"/>
      <c r="D532" s="273"/>
      <c r="E532" s="273"/>
      <c r="F532" s="274"/>
      <c r="G532" s="274"/>
      <c r="H532" s="274"/>
      <c r="I532" s="274"/>
      <c r="J532" s="274"/>
      <c r="K532" s="274"/>
      <c r="L532" s="274"/>
      <c r="M532" s="274"/>
      <c r="N532" s="274"/>
      <c r="O532" s="274"/>
      <c r="P532" s="274"/>
      <c r="Q532" s="274"/>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73"/>
      <c r="AR532" s="273"/>
      <c r="AS532" s="273"/>
      <c r="AT532" s="273"/>
      <c r="AU532" s="273"/>
      <c r="AV532" s="273"/>
      <c r="AW532" s="273"/>
      <c r="AX532" s="273"/>
      <c r="AY532" s="273"/>
      <c r="AZ532" s="273"/>
      <c r="BA532" s="273"/>
      <c r="BB532" s="273"/>
      <c r="BC532" s="273"/>
      <c r="BD532" s="273"/>
      <c r="BE532" s="273"/>
      <c r="BF532" s="273"/>
      <c r="BG532" s="273"/>
      <c r="BH532" s="273"/>
      <c r="BI532" s="273"/>
      <c r="BJ532" s="273"/>
      <c r="BK532" s="273"/>
      <c r="BL532" s="273"/>
      <c r="BM532" s="273"/>
      <c r="BN532" s="273"/>
      <c r="BO532" s="273"/>
      <c r="BP532" s="273"/>
      <c r="BQ532" s="273"/>
      <c r="BR532" s="273"/>
      <c r="BS532" s="273"/>
      <c r="BT532" s="273"/>
      <c r="BU532" s="273"/>
      <c r="BV532" s="273"/>
      <c r="BW532" s="273"/>
      <c r="BX532" s="273"/>
      <c r="BY532" s="273"/>
      <c r="BZ532" s="273"/>
    </row>
    <row r="533" spans="1:78">
      <c r="A533" s="273"/>
      <c r="B533" s="273"/>
      <c r="C533" s="273"/>
      <c r="D533" s="273"/>
      <c r="E533" s="273"/>
      <c r="F533" s="274"/>
      <c r="G533" s="274"/>
      <c r="H533" s="274"/>
      <c r="I533" s="274"/>
      <c r="J533" s="274"/>
      <c r="K533" s="274"/>
      <c r="L533" s="274"/>
      <c r="M533" s="274"/>
      <c r="N533" s="274"/>
      <c r="O533" s="274"/>
      <c r="P533" s="274"/>
      <c r="Q533" s="274"/>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73"/>
      <c r="AR533" s="273"/>
      <c r="AS533" s="273"/>
      <c r="AT533" s="273"/>
      <c r="AU533" s="273"/>
      <c r="AV533" s="273"/>
      <c r="AW533" s="273"/>
      <c r="AX533" s="273"/>
      <c r="AY533" s="273"/>
      <c r="AZ533" s="273"/>
      <c r="BA533" s="273"/>
      <c r="BB533" s="273"/>
      <c r="BC533" s="273"/>
      <c r="BD533" s="273"/>
      <c r="BE533" s="273"/>
      <c r="BF533" s="273"/>
      <c r="BG533" s="273"/>
      <c r="BH533" s="273"/>
      <c r="BI533" s="273"/>
      <c r="BJ533" s="273"/>
      <c r="BK533" s="273"/>
      <c r="BL533" s="273"/>
      <c r="BM533" s="273"/>
      <c r="BN533" s="273"/>
      <c r="BO533" s="273"/>
      <c r="BP533" s="273"/>
      <c r="BQ533" s="273"/>
      <c r="BR533" s="273"/>
      <c r="BS533" s="273"/>
      <c r="BT533" s="273"/>
      <c r="BU533" s="273"/>
      <c r="BV533" s="273"/>
      <c r="BW533" s="273"/>
      <c r="BX533" s="273"/>
      <c r="BY533" s="273"/>
      <c r="BZ533" s="273"/>
    </row>
    <row r="534" spans="1:78">
      <c r="A534" s="273"/>
      <c r="B534" s="273"/>
      <c r="C534" s="273"/>
      <c r="D534" s="273"/>
      <c r="E534" s="273"/>
      <c r="F534" s="274"/>
      <c r="G534" s="274"/>
      <c r="H534" s="274"/>
      <c r="I534" s="274"/>
      <c r="J534" s="274"/>
      <c r="K534" s="274"/>
      <c r="L534" s="274"/>
      <c r="M534" s="274"/>
      <c r="N534" s="274"/>
      <c r="O534" s="274"/>
      <c r="P534" s="274"/>
      <c r="Q534" s="274"/>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73"/>
      <c r="AR534" s="273"/>
      <c r="AS534" s="273"/>
      <c r="AT534" s="273"/>
      <c r="AU534" s="273"/>
      <c r="AV534" s="273"/>
      <c r="AW534" s="273"/>
      <c r="AX534" s="273"/>
      <c r="AY534" s="273"/>
      <c r="AZ534" s="273"/>
      <c r="BA534" s="273"/>
      <c r="BB534" s="273"/>
      <c r="BC534" s="273"/>
      <c r="BD534" s="273"/>
      <c r="BE534" s="273"/>
      <c r="BF534" s="273"/>
      <c r="BG534" s="273"/>
      <c r="BH534" s="273"/>
      <c r="BI534" s="273"/>
      <c r="BJ534" s="273"/>
      <c r="BK534" s="273"/>
      <c r="BL534" s="273"/>
      <c r="BM534" s="273"/>
      <c r="BN534" s="273"/>
      <c r="BO534" s="273"/>
      <c r="BP534" s="273"/>
      <c r="BQ534" s="273"/>
      <c r="BR534" s="273"/>
      <c r="BS534" s="273"/>
      <c r="BT534" s="273"/>
      <c r="BU534" s="273"/>
      <c r="BV534" s="273"/>
      <c r="BW534" s="273"/>
      <c r="BX534" s="273"/>
      <c r="BY534" s="273"/>
      <c r="BZ534" s="273"/>
    </row>
    <row r="535" spans="1:78">
      <c r="A535" s="273"/>
      <c r="B535" s="273"/>
      <c r="C535" s="273"/>
      <c r="D535" s="273"/>
      <c r="E535" s="273"/>
      <c r="F535" s="274"/>
      <c r="G535" s="274"/>
      <c r="H535" s="274"/>
      <c r="I535" s="274"/>
      <c r="J535" s="274"/>
      <c r="K535" s="274"/>
      <c r="L535" s="274"/>
      <c r="M535" s="274"/>
      <c r="N535" s="274"/>
      <c r="O535" s="274"/>
      <c r="P535" s="274"/>
      <c r="Q535" s="274"/>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73"/>
      <c r="AR535" s="273"/>
      <c r="AS535" s="273"/>
      <c r="AT535" s="273"/>
      <c r="AU535" s="273"/>
      <c r="AV535" s="273"/>
      <c r="AW535" s="273"/>
      <c r="AX535" s="273"/>
      <c r="AY535" s="273"/>
      <c r="AZ535" s="273"/>
      <c r="BA535" s="273"/>
      <c r="BB535" s="273"/>
      <c r="BC535" s="273"/>
      <c r="BD535" s="273"/>
      <c r="BE535" s="273"/>
      <c r="BF535" s="273"/>
      <c r="BG535" s="273"/>
      <c r="BH535" s="273"/>
      <c r="BI535" s="273"/>
      <c r="BJ535" s="273"/>
      <c r="BK535" s="273"/>
      <c r="BL535" s="273"/>
      <c r="BM535" s="273"/>
      <c r="BN535" s="273"/>
      <c r="BO535" s="273"/>
      <c r="BP535" s="273"/>
      <c r="BQ535" s="273"/>
      <c r="BR535" s="273"/>
      <c r="BS535" s="273"/>
      <c r="BT535" s="273"/>
      <c r="BU535" s="273"/>
      <c r="BV535" s="273"/>
      <c r="BW535" s="273"/>
      <c r="BX535" s="273"/>
      <c r="BY535" s="273"/>
      <c r="BZ535" s="273"/>
    </row>
    <row r="536" spans="1:78">
      <c r="A536" s="273"/>
      <c r="B536" s="273"/>
      <c r="C536" s="273"/>
      <c r="D536" s="273"/>
      <c r="E536" s="273"/>
      <c r="F536" s="274"/>
      <c r="G536" s="274"/>
      <c r="H536" s="274"/>
      <c r="I536" s="274"/>
      <c r="J536" s="274"/>
      <c r="K536" s="274"/>
      <c r="L536" s="274"/>
      <c r="M536" s="274"/>
      <c r="N536" s="274"/>
      <c r="O536" s="274"/>
      <c r="P536" s="274"/>
      <c r="Q536" s="274"/>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73"/>
      <c r="AR536" s="273"/>
      <c r="AS536" s="273"/>
      <c r="AT536" s="273"/>
      <c r="AU536" s="273"/>
      <c r="AV536" s="273"/>
      <c r="AW536" s="273"/>
      <c r="AX536" s="273"/>
      <c r="AY536" s="273"/>
      <c r="AZ536" s="273"/>
      <c r="BA536" s="273"/>
      <c r="BB536" s="273"/>
      <c r="BC536" s="273"/>
      <c r="BD536" s="273"/>
      <c r="BE536" s="273"/>
      <c r="BF536" s="273"/>
      <c r="BG536" s="273"/>
      <c r="BH536" s="273"/>
      <c r="BI536" s="273"/>
      <c r="BJ536" s="273"/>
      <c r="BK536" s="273"/>
      <c r="BL536" s="273"/>
      <c r="BM536" s="273"/>
      <c r="BN536" s="273"/>
      <c r="BO536" s="273"/>
      <c r="BP536" s="273"/>
      <c r="BQ536" s="273"/>
      <c r="BR536" s="273"/>
      <c r="BS536" s="273"/>
      <c r="BT536" s="273"/>
      <c r="BU536" s="273"/>
      <c r="BV536" s="273"/>
      <c r="BW536" s="273"/>
      <c r="BX536" s="273"/>
      <c r="BY536" s="273"/>
      <c r="BZ536" s="273"/>
    </row>
    <row r="537" spans="1:78">
      <c r="A537" s="273"/>
      <c r="B537" s="273"/>
      <c r="C537" s="273"/>
      <c r="D537" s="273"/>
      <c r="E537" s="273"/>
      <c r="F537" s="274"/>
      <c r="G537" s="274"/>
      <c r="H537" s="274"/>
      <c r="I537" s="274"/>
      <c r="J537" s="274"/>
      <c r="K537" s="274"/>
      <c r="L537" s="274"/>
      <c r="M537" s="274"/>
      <c r="N537" s="274"/>
      <c r="O537" s="274"/>
      <c r="P537" s="274"/>
      <c r="Q537" s="274"/>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73"/>
      <c r="AR537" s="273"/>
      <c r="AS537" s="273"/>
      <c r="AT537" s="273"/>
      <c r="AU537" s="273"/>
      <c r="AV537" s="273"/>
      <c r="AW537" s="273"/>
      <c r="AX537" s="273"/>
      <c r="AY537" s="273"/>
      <c r="AZ537" s="273"/>
      <c r="BA537" s="273"/>
      <c r="BB537" s="273"/>
      <c r="BC537" s="273"/>
      <c r="BD537" s="273"/>
      <c r="BE537" s="273"/>
      <c r="BF537" s="273"/>
      <c r="BG537" s="273"/>
      <c r="BH537" s="273"/>
      <c r="BI537" s="273"/>
      <c r="BJ537" s="273"/>
      <c r="BK537" s="273"/>
      <c r="BL537" s="273"/>
      <c r="BM537" s="273"/>
      <c r="BN537" s="273"/>
      <c r="BO537" s="273"/>
      <c r="BP537" s="273"/>
      <c r="BQ537" s="273"/>
      <c r="BR537" s="273"/>
      <c r="BS537" s="273"/>
      <c r="BT537" s="273"/>
      <c r="BU537" s="273"/>
      <c r="BV537" s="273"/>
      <c r="BW537" s="273"/>
      <c r="BX537" s="273"/>
      <c r="BY537" s="273"/>
      <c r="BZ537" s="273"/>
    </row>
    <row r="538" spans="1:78">
      <c r="A538" s="273"/>
      <c r="B538" s="273"/>
      <c r="C538" s="273"/>
      <c r="D538" s="273"/>
      <c r="E538" s="273"/>
      <c r="F538" s="274"/>
      <c r="G538" s="274"/>
      <c r="H538" s="274"/>
      <c r="I538" s="274"/>
      <c r="J538" s="274"/>
      <c r="K538" s="274"/>
      <c r="L538" s="274"/>
      <c r="M538" s="274"/>
      <c r="N538" s="274"/>
      <c r="O538" s="274"/>
      <c r="P538" s="274"/>
      <c r="Q538" s="274"/>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73"/>
      <c r="AR538" s="273"/>
      <c r="AS538" s="273"/>
      <c r="AT538" s="273"/>
      <c r="AU538" s="273"/>
      <c r="AV538" s="273"/>
      <c r="AW538" s="273"/>
      <c r="AX538" s="273"/>
      <c r="AY538" s="273"/>
      <c r="AZ538" s="273"/>
      <c r="BA538" s="273"/>
      <c r="BB538" s="273"/>
      <c r="BC538" s="273"/>
      <c r="BD538" s="273"/>
      <c r="BE538" s="273"/>
      <c r="BF538" s="273"/>
      <c r="BG538" s="273"/>
      <c r="BH538" s="273"/>
      <c r="BI538" s="273"/>
      <c r="BJ538" s="273"/>
      <c r="BK538" s="273"/>
      <c r="BL538" s="273"/>
      <c r="BM538" s="273"/>
      <c r="BN538" s="273"/>
      <c r="BO538" s="273"/>
      <c r="BP538" s="273"/>
      <c r="BQ538" s="273"/>
      <c r="BR538" s="273"/>
      <c r="BS538" s="273"/>
      <c r="BT538" s="273"/>
      <c r="BU538" s="273"/>
      <c r="BV538" s="273"/>
      <c r="BW538" s="273"/>
      <c r="BX538" s="273"/>
      <c r="BY538" s="273"/>
      <c r="BZ538" s="273"/>
    </row>
    <row r="539" spans="1:78">
      <c r="A539" s="273"/>
      <c r="B539" s="273"/>
      <c r="C539" s="273"/>
      <c r="D539" s="273"/>
      <c r="E539" s="273"/>
      <c r="F539" s="274"/>
      <c r="G539" s="274"/>
      <c r="H539" s="274"/>
      <c r="I539" s="274"/>
      <c r="J539" s="274"/>
      <c r="K539" s="274"/>
      <c r="L539" s="274"/>
      <c r="M539" s="274"/>
      <c r="N539" s="274"/>
      <c r="O539" s="274"/>
      <c r="P539" s="274"/>
      <c r="Q539" s="274"/>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73"/>
      <c r="AR539" s="273"/>
      <c r="AS539" s="273"/>
      <c r="AT539" s="273"/>
      <c r="AU539" s="273"/>
      <c r="AV539" s="273"/>
      <c r="AW539" s="273"/>
      <c r="AX539" s="273"/>
      <c r="AY539" s="273"/>
      <c r="AZ539" s="273"/>
      <c r="BA539" s="273"/>
      <c r="BB539" s="273"/>
      <c r="BC539" s="273"/>
      <c r="BD539" s="273"/>
      <c r="BE539" s="273"/>
      <c r="BF539" s="273"/>
      <c r="BG539" s="273"/>
      <c r="BH539" s="273"/>
      <c r="BI539" s="273"/>
      <c r="BJ539" s="273"/>
      <c r="BK539" s="273"/>
      <c r="BL539" s="273"/>
      <c r="BM539" s="273"/>
      <c r="BN539" s="273"/>
      <c r="BO539" s="273"/>
      <c r="BP539" s="273"/>
      <c r="BQ539" s="273"/>
      <c r="BR539" s="273"/>
      <c r="BS539" s="273"/>
      <c r="BT539" s="273"/>
      <c r="BU539" s="273"/>
      <c r="BV539" s="273"/>
      <c r="BW539" s="273"/>
      <c r="BX539" s="273"/>
      <c r="BY539" s="273"/>
      <c r="BZ539" s="273"/>
    </row>
    <row r="540" spans="1:78">
      <c r="A540" s="273"/>
      <c r="B540" s="273"/>
      <c r="C540" s="273"/>
      <c r="D540" s="273"/>
      <c r="E540" s="273"/>
      <c r="F540" s="274"/>
      <c r="G540" s="274"/>
      <c r="H540" s="274"/>
      <c r="I540" s="274"/>
      <c r="J540" s="274"/>
      <c r="K540" s="274"/>
      <c r="L540" s="274"/>
      <c r="M540" s="274"/>
      <c r="N540" s="274"/>
      <c r="O540" s="274"/>
      <c r="P540" s="274"/>
      <c r="Q540" s="274"/>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73"/>
      <c r="AR540" s="273"/>
      <c r="AS540" s="273"/>
      <c r="AT540" s="273"/>
      <c r="AU540" s="273"/>
      <c r="AV540" s="273"/>
      <c r="AW540" s="273"/>
      <c r="AX540" s="273"/>
      <c r="AY540" s="273"/>
      <c r="AZ540" s="273"/>
      <c r="BA540" s="273"/>
      <c r="BB540" s="273"/>
      <c r="BC540" s="273"/>
      <c r="BD540" s="273"/>
      <c r="BE540" s="273"/>
      <c r="BF540" s="273"/>
      <c r="BG540" s="273"/>
      <c r="BH540" s="273"/>
      <c r="BI540" s="273"/>
      <c r="BJ540" s="273"/>
      <c r="BK540" s="273"/>
      <c r="BL540" s="273"/>
      <c r="BM540" s="273"/>
      <c r="BN540" s="273"/>
      <c r="BO540" s="273"/>
      <c r="BP540" s="273"/>
      <c r="BQ540" s="273"/>
      <c r="BR540" s="273"/>
      <c r="BS540" s="273"/>
      <c r="BT540" s="273"/>
      <c r="BU540" s="273"/>
      <c r="BV540" s="273"/>
      <c r="BW540" s="273"/>
      <c r="BX540" s="273"/>
      <c r="BY540" s="273"/>
      <c r="BZ540" s="273"/>
    </row>
    <row r="541" spans="1:78">
      <c r="A541" s="273"/>
      <c r="B541" s="273"/>
      <c r="C541" s="273"/>
      <c r="D541" s="273"/>
      <c r="E541" s="273"/>
      <c r="F541" s="274"/>
      <c r="G541" s="274"/>
      <c r="H541" s="274"/>
      <c r="I541" s="274"/>
      <c r="J541" s="274"/>
      <c r="K541" s="274"/>
      <c r="L541" s="274"/>
      <c r="M541" s="274"/>
      <c r="N541" s="274"/>
      <c r="O541" s="274"/>
      <c r="P541" s="274"/>
      <c r="Q541" s="274"/>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73"/>
      <c r="AR541" s="273"/>
      <c r="AS541" s="273"/>
      <c r="AT541" s="273"/>
      <c r="AU541" s="273"/>
      <c r="AV541" s="273"/>
      <c r="AW541" s="273"/>
      <c r="AX541" s="273"/>
      <c r="AY541" s="273"/>
      <c r="AZ541" s="273"/>
      <c r="BA541" s="273"/>
      <c r="BB541" s="273"/>
      <c r="BC541" s="273"/>
      <c r="BD541" s="273"/>
      <c r="BE541" s="273"/>
      <c r="BF541" s="273"/>
      <c r="BG541" s="273"/>
      <c r="BH541" s="273"/>
      <c r="BI541" s="273"/>
      <c r="BJ541" s="273"/>
      <c r="BK541" s="273"/>
      <c r="BL541" s="273"/>
      <c r="BM541" s="273"/>
      <c r="BN541" s="273"/>
      <c r="BO541" s="273"/>
      <c r="BP541" s="273"/>
      <c r="BQ541" s="273"/>
      <c r="BR541" s="273"/>
      <c r="BS541" s="273"/>
      <c r="BT541" s="273"/>
      <c r="BU541" s="273"/>
      <c r="BV541" s="273"/>
      <c r="BW541" s="273"/>
      <c r="BX541" s="273"/>
      <c r="BY541" s="273"/>
      <c r="BZ541" s="273"/>
    </row>
    <row r="542" spans="1:78">
      <c r="A542" s="273"/>
      <c r="B542" s="273"/>
      <c r="C542" s="273"/>
      <c r="D542" s="273"/>
      <c r="E542" s="273"/>
      <c r="F542" s="274"/>
      <c r="G542" s="274"/>
      <c r="H542" s="274"/>
      <c r="I542" s="274"/>
      <c r="J542" s="274"/>
      <c r="K542" s="274"/>
      <c r="L542" s="274"/>
      <c r="M542" s="274"/>
      <c r="N542" s="274"/>
      <c r="O542" s="274"/>
      <c r="P542" s="274"/>
      <c r="Q542" s="274"/>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73"/>
      <c r="AR542" s="273"/>
      <c r="AS542" s="273"/>
      <c r="AT542" s="273"/>
      <c r="AU542" s="273"/>
      <c r="AV542" s="273"/>
      <c r="AW542" s="273"/>
      <c r="AX542" s="273"/>
      <c r="AY542" s="273"/>
      <c r="AZ542" s="273"/>
      <c r="BA542" s="273"/>
      <c r="BB542" s="273"/>
      <c r="BC542" s="273"/>
      <c r="BD542" s="273"/>
      <c r="BE542" s="273"/>
      <c r="BF542" s="273"/>
      <c r="BG542" s="273"/>
      <c r="BH542" s="273"/>
      <c r="BI542" s="273"/>
      <c r="BJ542" s="273"/>
      <c r="BK542" s="273"/>
      <c r="BL542" s="273"/>
      <c r="BM542" s="273"/>
      <c r="BN542" s="273"/>
      <c r="BO542" s="273"/>
      <c r="BP542" s="273"/>
      <c r="BQ542" s="273"/>
      <c r="BR542" s="273"/>
      <c r="BS542" s="273"/>
      <c r="BT542" s="273"/>
      <c r="BU542" s="273"/>
      <c r="BV542" s="273"/>
      <c r="BW542" s="273"/>
      <c r="BX542" s="273"/>
      <c r="BY542" s="273"/>
      <c r="BZ542" s="273"/>
    </row>
    <row r="543" spans="1:78">
      <c r="A543" s="273"/>
      <c r="B543" s="273"/>
      <c r="C543" s="273"/>
      <c r="D543" s="273"/>
      <c r="E543" s="273"/>
      <c r="F543" s="274"/>
      <c r="G543" s="274"/>
      <c r="H543" s="274"/>
      <c r="I543" s="274"/>
      <c r="J543" s="274"/>
      <c r="K543" s="274"/>
      <c r="L543" s="274"/>
      <c r="M543" s="274"/>
      <c r="N543" s="274"/>
      <c r="O543" s="274"/>
      <c r="P543" s="274"/>
      <c r="Q543" s="274"/>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73"/>
      <c r="AR543" s="273"/>
      <c r="AS543" s="273"/>
      <c r="AT543" s="273"/>
      <c r="AU543" s="273"/>
      <c r="AV543" s="273"/>
      <c r="AW543" s="273"/>
      <c r="AX543" s="273"/>
      <c r="AY543" s="273"/>
      <c r="AZ543" s="273"/>
      <c r="BA543" s="273"/>
      <c r="BB543" s="273"/>
      <c r="BC543" s="273"/>
      <c r="BD543" s="273"/>
      <c r="BE543" s="273"/>
      <c r="BF543" s="273"/>
      <c r="BG543" s="273"/>
      <c r="BH543" s="273"/>
      <c r="BI543" s="273"/>
      <c r="BJ543" s="273"/>
      <c r="BK543" s="273"/>
      <c r="BL543" s="273"/>
      <c r="BM543" s="273"/>
      <c r="BN543" s="273"/>
      <c r="BO543" s="273"/>
      <c r="BP543" s="273"/>
      <c r="BQ543" s="273"/>
      <c r="BR543" s="273"/>
      <c r="BS543" s="273"/>
      <c r="BT543" s="273"/>
      <c r="BU543" s="273"/>
      <c r="BV543" s="273"/>
      <c r="BW543" s="273"/>
      <c r="BX543" s="273"/>
      <c r="BY543" s="273"/>
      <c r="BZ543" s="273"/>
    </row>
    <row r="544" spans="1:78">
      <c r="A544" s="273"/>
      <c r="B544" s="273"/>
      <c r="C544" s="273"/>
      <c r="D544" s="273"/>
      <c r="E544" s="273"/>
      <c r="F544" s="274"/>
      <c r="G544" s="274"/>
      <c r="H544" s="274"/>
      <c r="I544" s="274"/>
      <c r="J544" s="274"/>
      <c r="K544" s="274"/>
      <c r="L544" s="274"/>
      <c r="M544" s="274"/>
      <c r="N544" s="274"/>
      <c r="O544" s="274"/>
      <c r="P544" s="274"/>
      <c r="Q544" s="274"/>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73"/>
      <c r="AR544" s="273"/>
      <c r="AS544" s="273"/>
      <c r="AT544" s="273"/>
      <c r="AU544" s="273"/>
      <c r="AV544" s="273"/>
      <c r="AW544" s="273"/>
      <c r="AX544" s="273"/>
      <c r="AY544" s="273"/>
      <c r="AZ544" s="273"/>
      <c r="BA544" s="273"/>
      <c r="BB544" s="273"/>
      <c r="BC544" s="273"/>
      <c r="BD544" s="273"/>
      <c r="BE544" s="273"/>
      <c r="BF544" s="273"/>
      <c r="BG544" s="273"/>
      <c r="BH544" s="273"/>
      <c r="BI544" s="273"/>
      <c r="BJ544" s="273"/>
      <c r="BK544" s="273"/>
      <c r="BL544" s="273"/>
      <c r="BM544" s="273"/>
      <c r="BN544" s="273"/>
      <c r="BO544" s="273"/>
      <c r="BP544" s="273"/>
      <c r="BQ544" s="273"/>
      <c r="BR544" s="273"/>
      <c r="BS544" s="273"/>
      <c r="BT544" s="273"/>
      <c r="BU544" s="273"/>
      <c r="BV544" s="273"/>
      <c r="BW544" s="273"/>
      <c r="BX544" s="273"/>
      <c r="BY544" s="273"/>
      <c r="BZ544" s="273"/>
    </row>
    <row r="545" spans="1:78">
      <c r="A545" s="273"/>
      <c r="B545" s="273"/>
      <c r="C545" s="273"/>
      <c r="D545" s="273"/>
      <c r="E545" s="273"/>
      <c r="F545" s="274"/>
      <c r="G545" s="274"/>
      <c r="H545" s="274"/>
      <c r="I545" s="274"/>
      <c r="J545" s="274"/>
      <c r="K545" s="274"/>
      <c r="L545" s="274"/>
      <c r="M545" s="274"/>
      <c r="N545" s="274"/>
      <c r="O545" s="274"/>
      <c r="P545" s="274"/>
      <c r="Q545" s="274"/>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73"/>
      <c r="AR545" s="273"/>
      <c r="AS545" s="273"/>
      <c r="AT545" s="273"/>
      <c r="AU545" s="273"/>
      <c r="AV545" s="273"/>
      <c r="AW545" s="273"/>
      <c r="AX545" s="273"/>
      <c r="AY545" s="273"/>
      <c r="AZ545" s="273"/>
      <c r="BA545" s="273"/>
      <c r="BB545" s="273"/>
      <c r="BC545" s="273"/>
      <c r="BD545" s="273"/>
      <c r="BE545" s="273"/>
      <c r="BF545" s="273"/>
      <c r="BG545" s="273"/>
      <c r="BH545" s="273"/>
      <c r="BI545" s="273"/>
      <c r="BJ545" s="273"/>
      <c r="BK545" s="273"/>
      <c r="BL545" s="273"/>
      <c r="BM545" s="273"/>
      <c r="BN545" s="273"/>
      <c r="BO545" s="273"/>
      <c r="BP545" s="273"/>
      <c r="BQ545" s="273"/>
      <c r="BR545" s="273"/>
      <c r="BS545" s="273"/>
      <c r="BT545" s="273"/>
      <c r="BU545" s="273"/>
      <c r="BV545" s="273"/>
      <c r="BW545" s="273"/>
      <c r="BX545" s="273"/>
      <c r="BY545" s="273"/>
      <c r="BZ545" s="273"/>
    </row>
    <row r="546" spans="1:78">
      <c r="A546" s="273"/>
      <c r="B546" s="273"/>
      <c r="C546" s="273"/>
      <c r="D546" s="273"/>
      <c r="E546" s="273"/>
      <c r="F546" s="274"/>
      <c r="G546" s="274"/>
      <c r="H546" s="274"/>
      <c r="I546" s="274"/>
      <c r="J546" s="274"/>
      <c r="K546" s="274"/>
      <c r="L546" s="274"/>
      <c r="M546" s="274"/>
      <c r="N546" s="274"/>
      <c r="O546" s="274"/>
      <c r="P546" s="274"/>
      <c r="Q546" s="274"/>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73"/>
      <c r="AR546" s="273"/>
      <c r="AS546" s="273"/>
      <c r="AT546" s="273"/>
      <c r="AU546" s="273"/>
      <c r="AV546" s="273"/>
      <c r="AW546" s="273"/>
      <c r="AX546" s="273"/>
      <c r="AY546" s="273"/>
      <c r="AZ546" s="273"/>
      <c r="BA546" s="273"/>
      <c r="BB546" s="273"/>
      <c r="BC546" s="273"/>
      <c r="BD546" s="273"/>
      <c r="BE546" s="273"/>
      <c r="BF546" s="273"/>
      <c r="BG546" s="273"/>
      <c r="BH546" s="273"/>
      <c r="BI546" s="273"/>
      <c r="BJ546" s="273"/>
      <c r="BK546" s="273"/>
      <c r="BL546" s="273"/>
      <c r="BM546" s="273"/>
      <c r="BN546" s="273"/>
      <c r="BO546" s="273"/>
      <c r="BP546" s="273"/>
      <c r="BQ546" s="273"/>
      <c r="BR546" s="273"/>
      <c r="BS546" s="273"/>
      <c r="BT546" s="273"/>
      <c r="BU546" s="273"/>
      <c r="BV546" s="273"/>
      <c r="BW546" s="273"/>
      <c r="BX546" s="273"/>
      <c r="BY546" s="273"/>
      <c r="BZ546" s="273"/>
    </row>
    <row r="547" spans="1:78">
      <c r="A547" s="273"/>
      <c r="B547" s="273"/>
      <c r="C547" s="273"/>
      <c r="D547" s="273"/>
      <c r="E547" s="273"/>
      <c r="F547" s="274"/>
      <c r="G547" s="274"/>
      <c r="H547" s="274"/>
      <c r="I547" s="274"/>
      <c r="J547" s="274"/>
      <c r="K547" s="274"/>
      <c r="L547" s="274"/>
      <c r="M547" s="274"/>
      <c r="N547" s="274"/>
      <c r="O547" s="274"/>
      <c r="P547" s="274"/>
      <c r="Q547" s="274"/>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73"/>
      <c r="AR547" s="273"/>
      <c r="AS547" s="273"/>
      <c r="AT547" s="273"/>
      <c r="AU547" s="273"/>
      <c r="AV547" s="273"/>
      <c r="AW547" s="273"/>
      <c r="AX547" s="273"/>
      <c r="AY547" s="273"/>
      <c r="AZ547" s="273"/>
      <c r="BA547" s="273"/>
      <c r="BB547" s="273"/>
      <c r="BC547" s="273"/>
      <c r="BD547" s="273"/>
      <c r="BE547" s="273"/>
      <c r="BF547" s="273"/>
      <c r="BG547" s="273"/>
      <c r="BH547" s="273"/>
      <c r="BI547" s="273"/>
      <c r="BJ547" s="273"/>
      <c r="BK547" s="273"/>
      <c r="BL547" s="273"/>
      <c r="BM547" s="273"/>
      <c r="BN547" s="273"/>
      <c r="BO547" s="273"/>
      <c r="BP547" s="273"/>
      <c r="BQ547" s="273"/>
      <c r="BR547" s="273"/>
      <c r="BS547" s="273"/>
      <c r="BT547" s="273"/>
      <c r="BU547" s="273"/>
      <c r="BV547" s="273"/>
      <c r="BW547" s="273"/>
      <c r="BX547" s="273"/>
      <c r="BY547" s="273"/>
      <c r="BZ547" s="273"/>
    </row>
    <row r="548" spans="1:78">
      <c r="A548" s="273"/>
      <c r="B548" s="273"/>
      <c r="C548" s="273"/>
      <c r="D548" s="273"/>
      <c r="E548" s="273"/>
      <c r="F548" s="274"/>
      <c r="G548" s="274"/>
      <c r="H548" s="274"/>
      <c r="I548" s="274"/>
      <c r="J548" s="274"/>
      <c r="K548" s="274"/>
      <c r="L548" s="274"/>
      <c r="M548" s="274"/>
      <c r="N548" s="274"/>
      <c r="O548" s="274"/>
      <c r="P548" s="274"/>
      <c r="Q548" s="274"/>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73"/>
      <c r="AR548" s="273"/>
      <c r="AS548" s="273"/>
      <c r="AT548" s="273"/>
      <c r="AU548" s="273"/>
      <c r="AV548" s="273"/>
      <c r="AW548" s="273"/>
      <c r="AX548" s="273"/>
      <c r="AY548" s="273"/>
      <c r="AZ548" s="273"/>
      <c r="BA548" s="273"/>
      <c r="BB548" s="273"/>
      <c r="BC548" s="273"/>
      <c r="BD548" s="273"/>
      <c r="BE548" s="273"/>
      <c r="BF548" s="273"/>
      <c r="BG548" s="273"/>
      <c r="BH548" s="273"/>
      <c r="BI548" s="273"/>
      <c r="BJ548" s="273"/>
      <c r="BK548" s="273"/>
      <c r="BL548" s="273"/>
      <c r="BM548" s="273"/>
      <c r="BN548" s="273"/>
      <c r="BO548" s="273"/>
      <c r="BP548" s="273"/>
      <c r="BQ548" s="273"/>
      <c r="BR548" s="273"/>
      <c r="BS548" s="273"/>
      <c r="BT548" s="273"/>
      <c r="BU548" s="273"/>
      <c r="BV548" s="273"/>
      <c r="BW548" s="273"/>
      <c r="BX548" s="273"/>
      <c r="BY548" s="273"/>
      <c r="BZ548" s="273"/>
    </row>
    <row r="549" spans="1:78">
      <c r="A549" s="273"/>
      <c r="B549" s="273"/>
      <c r="C549" s="273"/>
      <c r="D549" s="273"/>
      <c r="E549" s="273"/>
      <c r="F549" s="274"/>
      <c r="G549" s="274"/>
      <c r="H549" s="274"/>
      <c r="I549" s="274"/>
      <c r="J549" s="274"/>
      <c r="K549" s="274"/>
      <c r="L549" s="274"/>
      <c r="M549" s="274"/>
      <c r="N549" s="274"/>
      <c r="O549" s="274"/>
      <c r="P549" s="274"/>
      <c r="Q549" s="274"/>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73"/>
      <c r="AR549" s="273"/>
      <c r="AS549" s="273"/>
      <c r="AT549" s="273"/>
      <c r="AU549" s="273"/>
      <c r="AV549" s="273"/>
      <c r="AW549" s="273"/>
      <c r="AX549" s="273"/>
      <c r="AY549" s="273"/>
      <c r="AZ549" s="273"/>
      <c r="BA549" s="273"/>
      <c r="BB549" s="273"/>
      <c r="BC549" s="273"/>
      <c r="BD549" s="273"/>
      <c r="BE549" s="273"/>
      <c r="BF549" s="273"/>
      <c r="BG549" s="273"/>
      <c r="BH549" s="273"/>
      <c r="BI549" s="273"/>
      <c r="BJ549" s="273"/>
      <c r="BK549" s="273"/>
      <c r="BL549" s="273"/>
      <c r="BM549" s="273"/>
      <c r="BN549" s="273"/>
      <c r="BO549" s="273"/>
      <c r="BP549" s="273"/>
      <c r="BQ549" s="273"/>
      <c r="BR549" s="273"/>
      <c r="BS549" s="273"/>
      <c r="BT549" s="273"/>
      <c r="BU549" s="273"/>
      <c r="BV549" s="273"/>
      <c r="BW549" s="273"/>
      <c r="BX549" s="273"/>
      <c r="BY549" s="273"/>
      <c r="BZ549" s="273"/>
    </row>
    <row r="550" spans="1:78">
      <c r="A550" s="273"/>
      <c r="B550" s="273"/>
      <c r="C550" s="273"/>
      <c r="D550" s="273"/>
      <c r="E550" s="273"/>
      <c r="F550" s="274"/>
      <c r="G550" s="274"/>
      <c r="H550" s="274"/>
      <c r="I550" s="274"/>
      <c r="J550" s="274"/>
      <c r="K550" s="274"/>
      <c r="L550" s="274"/>
      <c r="M550" s="274"/>
      <c r="N550" s="274"/>
      <c r="O550" s="274"/>
      <c r="P550" s="274"/>
      <c r="Q550" s="274"/>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73"/>
      <c r="AR550" s="273"/>
      <c r="AS550" s="273"/>
      <c r="AT550" s="273"/>
      <c r="AU550" s="273"/>
      <c r="AV550" s="273"/>
      <c r="AW550" s="273"/>
      <c r="AX550" s="273"/>
      <c r="AY550" s="273"/>
      <c r="AZ550" s="273"/>
      <c r="BA550" s="273"/>
      <c r="BB550" s="273"/>
      <c r="BC550" s="273"/>
      <c r="BD550" s="273"/>
      <c r="BE550" s="273"/>
      <c r="BF550" s="273"/>
      <c r="BG550" s="273"/>
      <c r="BH550" s="273"/>
      <c r="BI550" s="273"/>
      <c r="BJ550" s="273"/>
      <c r="BK550" s="273"/>
      <c r="BL550" s="273"/>
      <c r="BM550" s="273"/>
      <c r="BN550" s="273"/>
      <c r="BO550" s="273"/>
      <c r="BP550" s="273"/>
      <c r="BQ550" s="273"/>
      <c r="BR550" s="273"/>
      <c r="BS550" s="273"/>
      <c r="BT550" s="273"/>
      <c r="BU550" s="273"/>
      <c r="BV550" s="273"/>
      <c r="BW550" s="273"/>
      <c r="BX550" s="273"/>
      <c r="BY550" s="273"/>
      <c r="BZ550" s="273"/>
    </row>
    <row r="551" spans="1:78">
      <c r="A551" s="273"/>
      <c r="B551" s="273"/>
      <c r="C551" s="273"/>
      <c r="D551" s="273"/>
      <c r="E551" s="273"/>
      <c r="F551" s="274"/>
      <c r="G551" s="274"/>
      <c r="H551" s="274"/>
      <c r="I551" s="274"/>
      <c r="J551" s="274"/>
      <c r="K551" s="274"/>
      <c r="L551" s="274"/>
      <c r="M551" s="274"/>
      <c r="N551" s="274"/>
      <c r="O551" s="274"/>
      <c r="P551" s="274"/>
      <c r="Q551" s="274"/>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73"/>
      <c r="AR551" s="273"/>
      <c r="AS551" s="273"/>
      <c r="AT551" s="273"/>
      <c r="AU551" s="273"/>
      <c r="AV551" s="273"/>
      <c r="AW551" s="273"/>
      <c r="AX551" s="273"/>
      <c r="AY551" s="273"/>
      <c r="AZ551" s="273"/>
      <c r="BA551" s="273"/>
      <c r="BB551" s="273"/>
      <c r="BC551" s="273"/>
      <c r="BD551" s="273"/>
      <c r="BE551" s="273"/>
      <c r="BF551" s="273"/>
      <c r="BG551" s="273"/>
      <c r="BH551" s="273"/>
      <c r="BI551" s="273"/>
      <c r="BJ551" s="273"/>
      <c r="BK551" s="273"/>
      <c r="BL551" s="273"/>
      <c r="BM551" s="273"/>
      <c r="BN551" s="273"/>
      <c r="BO551" s="273"/>
      <c r="BP551" s="273"/>
      <c r="BQ551" s="273"/>
      <c r="BR551" s="273"/>
      <c r="BS551" s="273"/>
      <c r="BT551" s="273"/>
      <c r="BU551" s="273"/>
      <c r="BV551" s="273"/>
      <c r="BW551" s="273"/>
      <c r="BX551" s="273"/>
      <c r="BY551" s="273"/>
      <c r="BZ551" s="273"/>
    </row>
    <row r="552" spans="1:78">
      <c r="A552" s="273"/>
      <c r="B552" s="273"/>
      <c r="C552" s="273"/>
      <c r="D552" s="273"/>
      <c r="E552" s="273"/>
      <c r="F552" s="274"/>
      <c r="G552" s="274"/>
      <c r="H552" s="274"/>
      <c r="I552" s="274"/>
      <c r="J552" s="274"/>
      <c r="K552" s="274"/>
      <c r="L552" s="274"/>
      <c r="M552" s="274"/>
      <c r="N552" s="274"/>
      <c r="O552" s="274"/>
      <c r="P552" s="274"/>
      <c r="Q552" s="274"/>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73"/>
      <c r="AR552" s="273"/>
      <c r="AS552" s="273"/>
      <c r="AT552" s="273"/>
      <c r="AU552" s="273"/>
      <c r="AV552" s="273"/>
      <c r="AW552" s="273"/>
      <c r="AX552" s="273"/>
      <c r="AY552" s="273"/>
      <c r="AZ552" s="273"/>
      <c r="BA552" s="273"/>
      <c r="BB552" s="273"/>
      <c r="BC552" s="273"/>
      <c r="BD552" s="273"/>
      <c r="BE552" s="273"/>
      <c r="BF552" s="273"/>
      <c r="BG552" s="273"/>
      <c r="BH552" s="273"/>
      <c r="BI552" s="273"/>
      <c r="BJ552" s="273"/>
      <c r="BK552" s="273"/>
      <c r="BL552" s="273"/>
      <c r="BM552" s="273"/>
      <c r="BN552" s="273"/>
      <c r="BO552" s="273"/>
      <c r="BP552" s="273"/>
      <c r="BQ552" s="273"/>
      <c r="BR552" s="273"/>
      <c r="BS552" s="273"/>
      <c r="BT552" s="273"/>
      <c r="BU552" s="273"/>
      <c r="BV552" s="273"/>
      <c r="BW552" s="273"/>
      <c r="BX552" s="273"/>
      <c r="BY552" s="273"/>
      <c r="BZ552" s="273"/>
    </row>
    <row r="553" spans="1:78">
      <c r="A553" s="273"/>
      <c r="B553" s="273"/>
      <c r="C553" s="273"/>
      <c r="D553" s="273"/>
      <c r="E553" s="273"/>
      <c r="F553" s="274"/>
      <c r="G553" s="274"/>
      <c r="H553" s="274"/>
      <c r="I553" s="274"/>
      <c r="J553" s="274"/>
      <c r="K553" s="274"/>
      <c r="L553" s="274"/>
      <c r="M553" s="274"/>
      <c r="N553" s="274"/>
      <c r="O553" s="274"/>
      <c r="P553" s="274"/>
      <c r="Q553" s="274"/>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73"/>
      <c r="AR553" s="273"/>
      <c r="AS553" s="273"/>
      <c r="AT553" s="273"/>
      <c r="AU553" s="273"/>
      <c r="AV553" s="273"/>
      <c r="AW553" s="273"/>
      <c r="AX553" s="273"/>
      <c r="AY553" s="273"/>
      <c r="AZ553" s="273"/>
      <c r="BA553" s="273"/>
      <c r="BB553" s="273"/>
      <c r="BC553" s="273"/>
      <c r="BD553" s="273"/>
      <c r="BE553" s="273"/>
      <c r="BF553" s="273"/>
      <c r="BG553" s="273"/>
      <c r="BH553" s="273"/>
      <c r="BI553" s="273"/>
      <c r="BJ553" s="273"/>
      <c r="BK553" s="273"/>
      <c r="BL553" s="273"/>
      <c r="BM553" s="273"/>
      <c r="BN553" s="273"/>
      <c r="BO553" s="273"/>
      <c r="BP553" s="273"/>
      <c r="BQ553" s="273"/>
      <c r="BR553" s="273"/>
      <c r="BS553" s="273"/>
      <c r="BT553" s="273"/>
      <c r="BU553" s="273"/>
      <c r="BV553" s="273"/>
      <c r="BW553" s="273"/>
      <c r="BX553" s="273"/>
      <c r="BY553" s="273"/>
      <c r="BZ553" s="273"/>
    </row>
    <row r="554" spans="1:78">
      <c r="A554" s="273"/>
      <c r="B554" s="273"/>
      <c r="C554" s="273"/>
      <c r="D554" s="273"/>
      <c r="E554" s="273"/>
      <c r="F554" s="274"/>
      <c r="G554" s="274"/>
      <c r="H554" s="274"/>
      <c r="I554" s="274"/>
      <c r="J554" s="274"/>
      <c r="K554" s="274"/>
      <c r="L554" s="274"/>
      <c r="M554" s="274"/>
      <c r="N554" s="274"/>
      <c r="O554" s="274"/>
      <c r="P554" s="274"/>
      <c r="Q554" s="274"/>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73"/>
      <c r="AR554" s="273"/>
      <c r="AS554" s="273"/>
      <c r="AT554" s="273"/>
      <c r="AU554" s="273"/>
      <c r="AV554" s="273"/>
      <c r="AW554" s="273"/>
      <c r="AX554" s="273"/>
      <c r="AY554" s="273"/>
      <c r="AZ554" s="273"/>
      <c r="BA554" s="273"/>
      <c r="BB554" s="273"/>
      <c r="BC554" s="273"/>
      <c r="BD554" s="273"/>
      <c r="BE554" s="273"/>
      <c r="BF554" s="273"/>
      <c r="BG554" s="273"/>
      <c r="BH554" s="273"/>
      <c r="BI554" s="273"/>
      <c r="BJ554" s="273"/>
      <c r="BK554" s="273"/>
      <c r="BL554" s="273"/>
      <c r="BM554" s="273"/>
      <c r="BN554" s="273"/>
      <c r="BO554" s="273"/>
      <c r="BP554" s="273"/>
      <c r="BQ554" s="273"/>
      <c r="BR554" s="273"/>
      <c r="BS554" s="273"/>
      <c r="BT554" s="273"/>
      <c r="BU554" s="273"/>
      <c r="BV554" s="273"/>
      <c r="BW554" s="273"/>
      <c r="BX554" s="273"/>
      <c r="BY554" s="273"/>
      <c r="BZ554" s="273"/>
    </row>
    <row r="555" spans="1:78">
      <c r="A555" s="273"/>
      <c r="B555" s="273"/>
      <c r="C555" s="273"/>
      <c r="D555" s="273"/>
      <c r="E555" s="273"/>
      <c r="F555" s="274"/>
      <c r="G555" s="274"/>
      <c r="H555" s="274"/>
      <c r="I555" s="274"/>
      <c r="J555" s="274"/>
      <c r="K555" s="274"/>
      <c r="L555" s="274"/>
      <c r="M555" s="274"/>
      <c r="N555" s="274"/>
      <c r="O555" s="274"/>
      <c r="P555" s="274"/>
      <c r="Q555" s="274"/>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73"/>
      <c r="AR555" s="273"/>
      <c r="AS555" s="273"/>
      <c r="AT555" s="273"/>
      <c r="AU555" s="273"/>
      <c r="AV555" s="273"/>
      <c r="AW555" s="273"/>
      <c r="AX555" s="273"/>
      <c r="AY555" s="273"/>
      <c r="AZ555" s="273"/>
      <c r="BA555" s="273"/>
      <c r="BB555" s="273"/>
      <c r="BC555" s="273"/>
      <c r="BD555" s="273"/>
      <c r="BE555" s="273"/>
      <c r="BF555" s="273"/>
      <c r="BG555" s="273"/>
      <c r="BH555" s="273"/>
      <c r="BI555" s="273"/>
      <c r="BJ555" s="273"/>
      <c r="BK555" s="273"/>
      <c r="BL555" s="273"/>
      <c r="BM555" s="273"/>
      <c r="BN555" s="273"/>
      <c r="BO555" s="273"/>
      <c r="BP555" s="273"/>
      <c r="BQ555" s="273"/>
      <c r="BR555" s="273"/>
      <c r="BS555" s="273"/>
      <c r="BT555" s="273"/>
      <c r="BU555" s="273"/>
      <c r="BV555" s="273"/>
      <c r="BW555" s="273"/>
      <c r="BX555" s="273"/>
      <c r="BY555" s="273"/>
      <c r="BZ555" s="273"/>
    </row>
    <row r="556" spans="1:78">
      <c r="A556" s="273"/>
      <c r="B556" s="273"/>
      <c r="C556" s="273"/>
      <c r="D556" s="273"/>
      <c r="E556" s="273"/>
      <c r="F556" s="274"/>
      <c r="G556" s="274"/>
      <c r="H556" s="274"/>
      <c r="I556" s="274"/>
      <c r="J556" s="274"/>
      <c r="K556" s="274"/>
      <c r="L556" s="274"/>
      <c r="M556" s="274"/>
      <c r="N556" s="274"/>
      <c r="O556" s="274"/>
      <c r="P556" s="274"/>
      <c r="Q556" s="274"/>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73"/>
      <c r="AR556" s="273"/>
      <c r="AS556" s="273"/>
      <c r="AT556" s="273"/>
      <c r="AU556" s="273"/>
      <c r="AV556" s="273"/>
      <c r="AW556" s="273"/>
      <c r="AX556" s="273"/>
      <c r="AY556" s="273"/>
      <c r="AZ556" s="273"/>
      <c r="BA556" s="273"/>
      <c r="BB556" s="273"/>
      <c r="BC556" s="273"/>
      <c r="BD556" s="273"/>
      <c r="BE556" s="273"/>
      <c r="BF556" s="273"/>
      <c r="BG556" s="273"/>
      <c r="BH556" s="273"/>
      <c r="BI556" s="273"/>
      <c r="BJ556" s="273"/>
      <c r="BK556" s="273"/>
      <c r="BL556" s="273"/>
      <c r="BM556" s="273"/>
      <c r="BN556" s="273"/>
      <c r="BO556" s="273"/>
      <c r="BP556" s="273"/>
      <c r="BQ556" s="273"/>
      <c r="BR556" s="273"/>
      <c r="BS556" s="273"/>
      <c r="BT556" s="273"/>
      <c r="BU556" s="273"/>
      <c r="BV556" s="273"/>
      <c r="BW556" s="273"/>
      <c r="BX556" s="273"/>
      <c r="BY556" s="273"/>
      <c r="BZ556" s="273"/>
    </row>
    <row r="557" spans="1:78">
      <c r="A557" s="273"/>
      <c r="B557" s="273"/>
      <c r="C557" s="273"/>
      <c r="D557" s="273"/>
      <c r="E557" s="273"/>
      <c r="F557" s="274"/>
      <c r="G557" s="274"/>
      <c r="H557" s="274"/>
      <c r="I557" s="274"/>
      <c r="J557" s="274"/>
      <c r="K557" s="274"/>
      <c r="L557" s="274"/>
      <c r="M557" s="274"/>
      <c r="N557" s="274"/>
      <c r="O557" s="274"/>
      <c r="P557" s="274"/>
      <c r="Q557" s="274"/>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73"/>
      <c r="AR557" s="273"/>
      <c r="AS557" s="273"/>
      <c r="AT557" s="273"/>
      <c r="AU557" s="273"/>
      <c r="AV557" s="273"/>
      <c r="AW557" s="273"/>
      <c r="AX557" s="273"/>
      <c r="AY557" s="273"/>
      <c r="AZ557" s="273"/>
      <c r="BA557" s="273"/>
      <c r="BB557" s="273"/>
      <c r="BC557" s="273"/>
      <c r="BD557" s="273"/>
      <c r="BE557" s="273"/>
      <c r="BF557" s="273"/>
      <c r="BG557" s="273"/>
      <c r="BH557" s="273"/>
      <c r="BI557" s="273"/>
      <c r="BJ557" s="273"/>
      <c r="BK557" s="273"/>
      <c r="BL557" s="273"/>
      <c r="BM557" s="273"/>
      <c r="BN557" s="273"/>
      <c r="BO557" s="273"/>
      <c r="BP557" s="273"/>
      <c r="BQ557" s="273"/>
      <c r="BR557" s="273"/>
      <c r="BS557" s="273"/>
      <c r="BT557" s="273"/>
      <c r="BU557" s="273"/>
      <c r="BV557" s="273"/>
      <c r="BW557" s="273"/>
      <c r="BX557" s="273"/>
      <c r="BY557" s="273"/>
      <c r="BZ557" s="273"/>
    </row>
    <row r="558" spans="1:78">
      <c r="A558" s="273"/>
      <c r="B558" s="273"/>
      <c r="C558" s="273"/>
      <c r="D558" s="273"/>
      <c r="E558" s="273"/>
      <c r="F558" s="274"/>
      <c r="G558" s="274"/>
      <c r="H558" s="274"/>
      <c r="I558" s="274"/>
      <c r="J558" s="274"/>
      <c r="K558" s="274"/>
      <c r="L558" s="274"/>
      <c r="M558" s="274"/>
      <c r="N558" s="274"/>
      <c r="O558" s="274"/>
      <c r="P558" s="274"/>
      <c r="Q558" s="274"/>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73"/>
      <c r="AR558" s="273"/>
      <c r="AS558" s="273"/>
      <c r="AT558" s="273"/>
      <c r="AU558" s="273"/>
      <c r="AV558" s="273"/>
      <c r="AW558" s="273"/>
      <c r="AX558" s="273"/>
      <c r="AY558" s="273"/>
      <c r="AZ558" s="273"/>
      <c r="BA558" s="273"/>
      <c r="BB558" s="273"/>
      <c r="BC558" s="273"/>
      <c r="BD558" s="273"/>
      <c r="BE558" s="273"/>
      <c r="BF558" s="273"/>
      <c r="BG558" s="273"/>
      <c r="BH558" s="273"/>
      <c r="BI558" s="273"/>
      <c r="BJ558" s="273"/>
      <c r="BK558" s="273"/>
      <c r="BL558" s="273"/>
      <c r="BM558" s="273"/>
      <c r="BN558" s="273"/>
      <c r="BO558" s="273"/>
      <c r="BP558" s="273"/>
      <c r="BQ558" s="273"/>
      <c r="BR558" s="273"/>
      <c r="BS558" s="273"/>
      <c r="BT558" s="273"/>
      <c r="BU558" s="273"/>
      <c r="BV558" s="273"/>
      <c r="BW558" s="273"/>
      <c r="BX558" s="273"/>
      <c r="BY558" s="273"/>
      <c r="BZ558" s="273"/>
    </row>
    <row r="559" spans="1:78">
      <c r="A559" s="273"/>
      <c r="B559" s="273"/>
      <c r="C559" s="273"/>
      <c r="D559" s="273"/>
      <c r="E559" s="273"/>
      <c r="F559" s="274"/>
      <c r="G559" s="274"/>
      <c r="H559" s="274"/>
      <c r="I559" s="274"/>
      <c r="J559" s="274"/>
      <c r="K559" s="274"/>
      <c r="L559" s="274"/>
      <c r="M559" s="274"/>
      <c r="N559" s="274"/>
      <c r="O559" s="274"/>
      <c r="P559" s="274"/>
      <c r="Q559" s="274"/>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73"/>
      <c r="AR559" s="273"/>
      <c r="AS559" s="273"/>
      <c r="AT559" s="273"/>
      <c r="AU559" s="273"/>
      <c r="AV559" s="273"/>
      <c r="AW559" s="273"/>
      <c r="AX559" s="273"/>
      <c r="AY559" s="273"/>
      <c r="AZ559" s="273"/>
      <c r="BA559" s="273"/>
      <c r="BB559" s="273"/>
      <c r="BC559" s="273"/>
      <c r="BD559" s="273"/>
      <c r="BE559" s="273"/>
      <c r="BF559" s="273"/>
      <c r="BG559" s="273"/>
      <c r="BH559" s="273"/>
      <c r="BI559" s="273"/>
      <c r="BJ559" s="273"/>
      <c r="BK559" s="273"/>
      <c r="BL559" s="273"/>
      <c r="BM559" s="273"/>
      <c r="BN559" s="273"/>
      <c r="BO559" s="273"/>
      <c r="BP559" s="273"/>
      <c r="BQ559" s="273"/>
      <c r="BR559" s="273"/>
      <c r="BS559" s="273"/>
      <c r="BT559" s="273"/>
      <c r="BU559" s="273"/>
      <c r="BV559" s="273"/>
      <c r="BW559" s="273"/>
      <c r="BX559" s="273"/>
      <c r="BY559" s="273"/>
      <c r="BZ559" s="273"/>
    </row>
    <row r="560" spans="1:78">
      <c r="A560" s="273"/>
      <c r="B560" s="273"/>
      <c r="C560" s="273"/>
      <c r="D560" s="273"/>
      <c r="E560" s="273"/>
      <c r="F560" s="274"/>
      <c r="G560" s="274"/>
      <c r="H560" s="274"/>
      <c r="I560" s="274"/>
      <c r="J560" s="274"/>
      <c r="K560" s="274"/>
      <c r="L560" s="274"/>
      <c r="M560" s="274"/>
      <c r="N560" s="274"/>
      <c r="O560" s="274"/>
      <c r="P560" s="274"/>
      <c r="Q560" s="274"/>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73"/>
      <c r="AR560" s="273"/>
      <c r="AS560" s="273"/>
      <c r="AT560" s="273"/>
      <c r="AU560" s="273"/>
      <c r="AV560" s="273"/>
      <c r="AW560" s="273"/>
      <c r="AX560" s="273"/>
      <c r="AY560" s="273"/>
      <c r="AZ560" s="273"/>
      <c r="BA560" s="273"/>
      <c r="BB560" s="273"/>
      <c r="BC560" s="273"/>
      <c r="BD560" s="273"/>
      <c r="BE560" s="273"/>
      <c r="BF560" s="273"/>
      <c r="BG560" s="273"/>
      <c r="BH560" s="273"/>
      <c r="BI560" s="273"/>
      <c r="BJ560" s="273"/>
      <c r="BK560" s="273"/>
      <c r="BL560" s="273"/>
      <c r="BM560" s="273"/>
      <c r="BN560" s="273"/>
      <c r="BO560" s="273"/>
      <c r="BP560" s="273"/>
      <c r="BQ560" s="273"/>
      <c r="BR560" s="273"/>
      <c r="BS560" s="273"/>
      <c r="BT560" s="273"/>
      <c r="BU560" s="273"/>
      <c r="BV560" s="273"/>
      <c r="BW560" s="273"/>
      <c r="BX560" s="273"/>
      <c r="BY560" s="273"/>
      <c r="BZ560" s="273"/>
    </row>
    <row r="561" spans="1:78">
      <c r="A561" s="273"/>
      <c r="B561" s="273"/>
      <c r="C561" s="273"/>
      <c r="D561" s="273"/>
      <c r="E561" s="273"/>
      <c r="F561" s="274"/>
      <c r="G561" s="274"/>
      <c r="H561" s="274"/>
      <c r="I561" s="274"/>
      <c r="J561" s="274"/>
      <c r="K561" s="274"/>
      <c r="L561" s="274"/>
      <c r="M561" s="274"/>
      <c r="N561" s="274"/>
      <c r="O561" s="274"/>
      <c r="P561" s="274"/>
      <c r="Q561" s="274"/>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73"/>
      <c r="AR561" s="273"/>
      <c r="AS561" s="273"/>
      <c r="AT561" s="273"/>
      <c r="AU561" s="273"/>
      <c r="AV561" s="273"/>
      <c r="AW561" s="273"/>
      <c r="AX561" s="273"/>
      <c r="AY561" s="273"/>
      <c r="AZ561" s="273"/>
      <c r="BA561" s="273"/>
      <c r="BB561" s="273"/>
      <c r="BC561" s="273"/>
      <c r="BD561" s="273"/>
      <c r="BE561" s="273"/>
      <c r="BF561" s="273"/>
      <c r="BG561" s="273"/>
      <c r="BH561" s="273"/>
      <c r="BI561" s="273"/>
      <c r="BJ561" s="273"/>
      <c r="BK561" s="273"/>
      <c r="BL561" s="273"/>
      <c r="BM561" s="273"/>
      <c r="BN561" s="273"/>
      <c r="BO561" s="273"/>
      <c r="BP561" s="273"/>
      <c r="BQ561" s="273"/>
      <c r="BR561" s="273"/>
      <c r="BS561" s="273"/>
      <c r="BT561" s="273"/>
      <c r="BU561" s="273"/>
      <c r="BV561" s="273"/>
      <c r="BW561" s="273"/>
      <c r="BX561" s="273"/>
      <c r="BY561" s="273"/>
      <c r="BZ561" s="273"/>
    </row>
    <row r="562" spans="1:78">
      <c r="A562" s="273"/>
      <c r="B562" s="273"/>
      <c r="C562" s="273"/>
      <c r="D562" s="273"/>
      <c r="E562" s="273"/>
      <c r="F562" s="274"/>
      <c r="G562" s="274"/>
      <c r="H562" s="274"/>
      <c r="I562" s="274"/>
      <c r="J562" s="274"/>
      <c r="K562" s="274"/>
      <c r="L562" s="274"/>
      <c r="M562" s="274"/>
      <c r="N562" s="274"/>
      <c r="O562" s="274"/>
      <c r="P562" s="274"/>
      <c r="Q562" s="274"/>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73"/>
      <c r="AR562" s="273"/>
      <c r="AS562" s="273"/>
      <c r="AT562" s="273"/>
      <c r="AU562" s="273"/>
      <c r="AV562" s="273"/>
      <c r="AW562" s="273"/>
      <c r="AX562" s="273"/>
      <c r="AY562" s="273"/>
      <c r="AZ562" s="273"/>
      <c r="BA562" s="273"/>
      <c r="BB562" s="273"/>
      <c r="BC562" s="273"/>
      <c r="BD562" s="273"/>
      <c r="BE562" s="273"/>
      <c r="BF562" s="273"/>
      <c r="BG562" s="273"/>
      <c r="BH562" s="273"/>
      <c r="BI562" s="273"/>
      <c r="BJ562" s="273"/>
      <c r="BK562" s="273"/>
      <c r="BL562" s="273"/>
      <c r="BM562" s="273"/>
      <c r="BN562" s="273"/>
      <c r="BO562" s="273"/>
      <c r="BP562" s="273"/>
      <c r="BQ562" s="273"/>
      <c r="BR562" s="273"/>
      <c r="BS562" s="273"/>
      <c r="BT562" s="273"/>
      <c r="BU562" s="273"/>
      <c r="BV562" s="273"/>
      <c r="BW562" s="273"/>
      <c r="BX562" s="273"/>
      <c r="BY562" s="273"/>
      <c r="BZ562" s="273"/>
    </row>
    <row r="563" spans="1:78">
      <c r="A563" s="273"/>
      <c r="B563" s="273"/>
      <c r="C563" s="273"/>
      <c r="D563" s="273"/>
      <c r="E563" s="273"/>
      <c r="F563" s="274"/>
      <c r="G563" s="274"/>
      <c r="H563" s="274"/>
      <c r="I563" s="274"/>
      <c r="J563" s="274"/>
      <c r="K563" s="274"/>
      <c r="L563" s="274"/>
      <c r="M563" s="274"/>
      <c r="N563" s="274"/>
      <c r="O563" s="274"/>
      <c r="P563" s="274"/>
      <c r="Q563" s="274"/>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73"/>
      <c r="AR563" s="273"/>
      <c r="AS563" s="273"/>
      <c r="AT563" s="273"/>
      <c r="AU563" s="273"/>
      <c r="AV563" s="273"/>
      <c r="AW563" s="273"/>
      <c r="AX563" s="273"/>
      <c r="AY563" s="273"/>
      <c r="AZ563" s="273"/>
      <c r="BA563" s="273"/>
      <c r="BB563" s="273"/>
      <c r="BC563" s="273"/>
      <c r="BD563" s="273"/>
      <c r="BE563" s="273"/>
      <c r="BF563" s="273"/>
      <c r="BG563" s="273"/>
      <c r="BH563" s="273"/>
      <c r="BI563" s="273"/>
      <c r="BJ563" s="273"/>
      <c r="BK563" s="273"/>
      <c r="BL563" s="273"/>
      <c r="BM563" s="273"/>
      <c r="BN563" s="273"/>
      <c r="BO563" s="273"/>
      <c r="BP563" s="273"/>
      <c r="BQ563" s="273"/>
      <c r="BR563" s="273"/>
      <c r="BS563" s="273"/>
      <c r="BT563" s="273"/>
      <c r="BU563" s="273"/>
      <c r="BV563" s="273"/>
      <c r="BW563" s="273"/>
      <c r="BX563" s="273"/>
      <c r="BY563" s="273"/>
      <c r="BZ563" s="273"/>
    </row>
    <row r="564" spans="1:78">
      <c r="A564" s="273"/>
      <c r="B564" s="273"/>
      <c r="C564" s="273"/>
      <c r="D564" s="273"/>
      <c r="E564" s="273"/>
      <c r="F564" s="274"/>
      <c r="G564" s="274"/>
      <c r="H564" s="274"/>
      <c r="I564" s="274"/>
      <c r="J564" s="274"/>
      <c r="K564" s="274"/>
      <c r="L564" s="274"/>
      <c r="M564" s="274"/>
      <c r="N564" s="274"/>
      <c r="O564" s="274"/>
      <c r="P564" s="274"/>
      <c r="Q564" s="274"/>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73"/>
      <c r="AR564" s="273"/>
      <c r="AS564" s="273"/>
      <c r="AT564" s="273"/>
      <c r="AU564" s="273"/>
      <c r="AV564" s="273"/>
      <c r="AW564" s="273"/>
      <c r="AX564" s="273"/>
      <c r="AY564" s="273"/>
      <c r="AZ564" s="273"/>
      <c r="BA564" s="273"/>
      <c r="BB564" s="273"/>
      <c r="BC564" s="273"/>
      <c r="BD564" s="273"/>
      <c r="BE564" s="273"/>
      <c r="BF564" s="273"/>
      <c r="BG564" s="273"/>
      <c r="BH564" s="273"/>
      <c r="BI564" s="273"/>
      <c r="BJ564" s="273"/>
      <c r="BK564" s="273"/>
      <c r="BL564" s="273"/>
      <c r="BM564" s="273"/>
      <c r="BN564" s="273"/>
      <c r="BO564" s="273"/>
      <c r="BP564" s="273"/>
      <c r="BQ564" s="273"/>
      <c r="BR564" s="273"/>
      <c r="BS564" s="273"/>
      <c r="BT564" s="273"/>
      <c r="BU564" s="273"/>
      <c r="BV564" s="273"/>
      <c r="BW564" s="273"/>
      <c r="BX564" s="273"/>
      <c r="BY564" s="273"/>
      <c r="BZ564" s="273"/>
    </row>
    <row r="565" spans="1:78">
      <c r="A565" s="273"/>
      <c r="B565" s="273"/>
      <c r="C565" s="273"/>
      <c r="D565" s="273"/>
      <c r="E565" s="273"/>
      <c r="F565" s="274"/>
      <c r="G565" s="274"/>
      <c r="H565" s="274"/>
      <c r="I565" s="274"/>
      <c r="J565" s="274"/>
      <c r="K565" s="274"/>
      <c r="L565" s="274"/>
      <c r="M565" s="274"/>
      <c r="N565" s="274"/>
      <c r="O565" s="274"/>
      <c r="P565" s="274"/>
      <c r="Q565" s="274"/>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73"/>
      <c r="AR565" s="273"/>
      <c r="AS565" s="273"/>
      <c r="AT565" s="273"/>
      <c r="AU565" s="273"/>
      <c r="AV565" s="273"/>
      <c r="AW565" s="273"/>
      <c r="AX565" s="273"/>
      <c r="AY565" s="273"/>
      <c r="AZ565" s="273"/>
      <c r="BA565" s="273"/>
      <c r="BB565" s="273"/>
      <c r="BC565" s="273"/>
      <c r="BD565" s="273"/>
      <c r="BE565" s="273"/>
      <c r="BF565" s="273"/>
      <c r="BG565" s="273"/>
      <c r="BH565" s="273"/>
      <c r="BI565" s="273"/>
      <c r="BJ565" s="273"/>
      <c r="BK565" s="273"/>
      <c r="BL565" s="273"/>
      <c r="BM565" s="273"/>
      <c r="BN565" s="273"/>
      <c r="BO565" s="273"/>
      <c r="BP565" s="273"/>
      <c r="BQ565" s="273"/>
      <c r="BR565" s="273"/>
      <c r="BS565" s="273"/>
      <c r="BT565" s="273"/>
      <c r="BU565" s="273"/>
      <c r="BV565" s="273"/>
      <c r="BW565" s="273"/>
      <c r="BX565" s="273"/>
      <c r="BY565" s="273"/>
      <c r="BZ565" s="273"/>
    </row>
    <row r="566" spans="1:78">
      <c r="A566" s="273"/>
      <c r="B566" s="273"/>
      <c r="C566" s="273"/>
      <c r="D566" s="273"/>
      <c r="E566" s="273"/>
      <c r="F566" s="274"/>
      <c r="G566" s="274"/>
      <c r="H566" s="274"/>
      <c r="I566" s="274"/>
      <c r="J566" s="274"/>
      <c r="K566" s="274"/>
      <c r="L566" s="274"/>
      <c r="M566" s="274"/>
      <c r="N566" s="274"/>
      <c r="O566" s="274"/>
      <c r="P566" s="274"/>
      <c r="Q566" s="274"/>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73"/>
      <c r="AR566" s="273"/>
      <c r="AS566" s="273"/>
      <c r="AT566" s="273"/>
      <c r="AU566" s="273"/>
      <c r="AV566" s="273"/>
      <c r="AW566" s="273"/>
      <c r="AX566" s="273"/>
      <c r="AY566" s="273"/>
      <c r="AZ566" s="273"/>
      <c r="BA566" s="273"/>
      <c r="BB566" s="273"/>
      <c r="BC566" s="273"/>
      <c r="BD566" s="273"/>
      <c r="BE566" s="273"/>
      <c r="BF566" s="273"/>
      <c r="BG566" s="273"/>
      <c r="BH566" s="273"/>
      <c r="BI566" s="273"/>
      <c r="BJ566" s="273"/>
      <c r="BK566" s="273"/>
      <c r="BL566" s="273"/>
      <c r="BM566" s="273"/>
      <c r="BN566" s="273"/>
      <c r="BO566" s="273"/>
      <c r="BP566" s="273"/>
      <c r="BQ566" s="273"/>
      <c r="BR566" s="273"/>
      <c r="BS566" s="273"/>
      <c r="BT566" s="273"/>
      <c r="BU566" s="273"/>
      <c r="BV566" s="273"/>
      <c r="BW566" s="273"/>
      <c r="BX566" s="273"/>
      <c r="BY566" s="273"/>
      <c r="BZ566" s="273"/>
    </row>
    <row r="567" spans="1:78">
      <c r="A567" s="273"/>
      <c r="B567" s="273"/>
      <c r="C567" s="273"/>
      <c r="D567" s="273"/>
      <c r="E567" s="273"/>
      <c r="F567" s="274"/>
      <c r="G567" s="274"/>
      <c r="H567" s="274"/>
      <c r="I567" s="274"/>
      <c r="J567" s="274"/>
      <c r="K567" s="274"/>
      <c r="L567" s="274"/>
      <c r="M567" s="274"/>
      <c r="N567" s="274"/>
      <c r="O567" s="274"/>
      <c r="P567" s="274"/>
      <c r="Q567" s="274"/>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73"/>
      <c r="AR567" s="273"/>
      <c r="AS567" s="273"/>
      <c r="AT567" s="273"/>
      <c r="AU567" s="273"/>
      <c r="AV567" s="273"/>
      <c r="AW567" s="273"/>
      <c r="AX567" s="273"/>
      <c r="AY567" s="273"/>
      <c r="AZ567" s="273"/>
      <c r="BA567" s="273"/>
      <c r="BB567" s="273"/>
      <c r="BC567" s="273"/>
      <c r="BD567" s="273"/>
      <c r="BE567" s="273"/>
      <c r="BF567" s="273"/>
      <c r="BG567" s="273"/>
      <c r="BH567" s="273"/>
      <c r="BI567" s="273"/>
      <c r="BJ567" s="273"/>
      <c r="BK567" s="273"/>
      <c r="BL567" s="273"/>
      <c r="BM567" s="273"/>
      <c r="BN567" s="273"/>
      <c r="BO567" s="273"/>
      <c r="BP567" s="273"/>
      <c r="BQ567" s="273"/>
      <c r="BR567" s="273"/>
      <c r="BS567" s="273"/>
      <c r="BT567" s="273"/>
      <c r="BU567" s="273"/>
      <c r="BV567" s="273"/>
      <c r="BW567" s="273"/>
      <c r="BX567" s="273"/>
      <c r="BY567" s="273"/>
      <c r="BZ567" s="273"/>
    </row>
    <row r="568" spans="1:78">
      <c r="A568" s="273"/>
      <c r="B568" s="273"/>
      <c r="C568" s="273"/>
      <c r="D568" s="273"/>
      <c r="E568" s="273"/>
      <c r="F568" s="274"/>
      <c r="G568" s="274"/>
      <c r="H568" s="274"/>
      <c r="I568" s="274"/>
      <c r="J568" s="274"/>
      <c r="K568" s="274"/>
      <c r="L568" s="274"/>
      <c r="M568" s="274"/>
      <c r="N568" s="274"/>
      <c r="O568" s="274"/>
      <c r="P568" s="274"/>
      <c r="Q568" s="274"/>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73"/>
      <c r="AR568" s="273"/>
      <c r="AS568" s="273"/>
      <c r="AT568" s="273"/>
      <c r="AU568" s="273"/>
      <c r="AV568" s="273"/>
      <c r="AW568" s="273"/>
      <c r="AX568" s="273"/>
      <c r="AY568" s="273"/>
      <c r="AZ568" s="273"/>
      <c r="BA568" s="273"/>
      <c r="BB568" s="273"/>
      <c r="BC568" s="273"/>
      <c r="BD568" s="273"/>
      <c r="BE568" s="273"/>
      <c r="BF568" s="273"/>
      <c r="BG568" s="273"/>
      <c r="BH568" s="273"/>
      <c r="BI568" s="273"/>
      <c r="BJ568" s="273"/>
      <c r="BK568" s="273"/>
      <c r="BL568" s="273"/>
      <c r="BM568" s="273"/>
      <c r="BN568" s="273"/>
      <c r="BO568" s="273"/>
      <c r="BP568" s="273"/>
      <c r="BQ568" s="273"/>
      <c r="BR568" s="273"/>
      <c r="BS568" s="273"/>
      <c r="BT568" s="273"/>
      <c r="BU568" s="273"/>
      <c r="BV568" s="273"/>
      <c r="BW568" s="273"/>
      <c r="BX568" s="273"/>
      <c r="BY568" s="273"/>
      <c r="BZ568" s="273"/>
    </row>
    <row r="569" spans="1:78">
      <c r="A569" s="273"/>
      <c r="B569" s="273"/>
      <c r="C569" s="273"/>
      <c r="D569" s="273"/>
      <c r="E569" s="273"/>
      <c r="F569" s="274"/>
      <c r="G569" s="274"/>
      <c r="H569" s="274"/>
      <c r="I569" s="274"/>
      <c r="J569" s="274"/>
      <c r="K569" s="274"/>
      <c r="L569" s="274"/>
      <c r="M569" s="274"/>
      <c r="N569" s="274"/>
      <c r="O569" s="274"/>
      <c r="P569" s="274"/>
      <c r="Q569" s="274"/>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73"/>
      <c r="AR569" s="273"/>
      <c r="AS569" s="273"/>
      <c r="AT569" s="273"/>
      <c r="AU569" s="273"/>
      <c r="AV569" s="273"/>
      <c r="AW569" s="273"/>
      <c r="AX569" s="273"/>
      <c r="AY569" s="273"/>
      <c r="AZ569" s="273"/>
      <c r="BA569" s="273"/>
      <c r="BB569" s="273"/>
      <c r="BC569" s="273"/>
      <c r="BD569" s="273"/>
      <c r="BE569" s="273"/>
      <c r="BF569" s="273"/>
      <c r="BG569" s="273"/>
      <c r="BH569" s="273"/>
      <c r="BI569" s="273"/>
      <c r="BJ569" s="273"/>
      <c r="BK569" s="273"/>
      <c r="BL569" s="273"/>
      <c r="BM569" s="273"/>
      <c r="BN569" s="273"/>
      <c r="BO569" s="273"/>
      <c r="BP569" s="273"/>
      <c r="BQ569" s="273"/>
      <c r="BR569" s="273"/>
      <c r="BS569" s="273"/>
      <c r="BT569" s="273"/>
      <c r="BU569" s="273"/>
      <c r="BV569" s="273"/>
      <c r="BW569" s="273"/>
      <c r="BX569" s="273"/>
      <c r="BY569" s="273"/>
      <c r="BZ569" s="273"/>
    </row>
    <row r="570" spans="1:78">
      <c r="A570" s="273"/>
      <c r="B570" s="273"/>
      <c r="C570" s="273"/>
      <c r="D570" s="273"/>
      <c r="E570" s="273"/>
      <c r="F570" s="274"/>
      <c r="G570" s="274"/>
      <c r="H570" s="274"/>
      <c r="I570" s="274"/>
      <c r="J570" s="274"/>
      <c r="K570" s="274"/>
      <c r="L570" s="274"/>
      <c r="M570" s="274"/>
      <c r="N570" s="274"/>
      <c r="O570" s="274"/>
      <c r="P570" s="274"/>
      <c r="Q570" s="274"/>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73"/>
      <c r="AR570" s="273"/>
      <c r="AS570" s="273"/>
      <c r="AT570" s="273"/>
      <c r="AU570" s="273"/>
      <c r="AV570" s="273"/>
      <c r="AW570" s="273"/>
      <c r="AX570" s="273"/>
      <c r="AY570" s="273"/>
      <c r="AZ570" s="273"/>
      <c r="BA570" s="273"/>
      <c r="BB570" s="273"/>
      <c r="BC570" s="273"/>
      <c r="BD570" s="273"/>
      <c r="BE570" s="273"/>
      <c r="BF570" s="273"/>
      <c r="BG570" s="273"/>
      <c r="BH570" s="273"/>
      <c r="BI570" s="273"/>
      <c r="BJ570" s="273"/>
      <c r="BK570" s="273"/>
      <c r="BL570" s="273"/>
      <c r="BM570" s="273"/>
      <c r="BN570" s="273"/>
      <c r="BO570" s="273"/>
      <c r="BP570" s="273"/>
      <c r="BQ570" s="273"/>
      <c r="BR570" s="273"/>
      <c r="BS570" s="273"/>
      <c r="BT570" s="273"/>
      <c r="BU570" s="273"/>
      <c r="BV570" s="273"/>
      <c r="BW570" s="273"/>
      <c r="BX570" s="273"/>
      <c r="BY570" s="273"/>
      <c r="BZ570" s="273"/>
    </row>
    <row r="571" spans="1:78">
      <c r="A571" s="273"/>
      <c r="B571" s="273"/>
      <c r="C571" s="273"/>
      <c r="D571" s="273"/>
      <c r="E571" s="273"/>
      <c r="F571" s="274"/>
      <c r="G571" s="274"/>
      <c r="H571" s="274"/>
      <c r="I571" s="274"/>
      <c r="J571" s="274"/>
      <c r="K571" s="274"/>
      <c r="L571" s="274"/>
      <c r="M571" s="274"/>
      <c r="N571" s="274"/>
      <c r="O571" s="274"/>
      <c r="P571" s="274"/>
      <c r="Q571" s="274"/>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73"/>
      <c r="AR571" s="273"/>
      <c r="AS571" s="273"/>
      <c r="AT571" s="273"/>
      <c r="AU571" s="273"/>
      <c r="AV571" s="273"/>
      <c r="AW571" s="273"/>
      <c r="AX571" s="273"/>
      <c r="AY571" s="273"/>
      <c r="AZ571" s="273"/>
      <c r="BA571" s="273"/>
      <c r="BB571" s="273"/>
      <c r="BC571" s="273"/>
      <c r="BD571" s="273"/>
      <c r="BE571" s="273"/>
      <c r="BF571" s="273"/>
      <c r="BG571" s="273"/>
      <c r="BH571" s="273"/>
      <c r="BI571" s="273"/>
      <c r="BJ571" s="273"/>
      <c r="BK571" s="273"/>
      <c r="BL571" s="273"/>
      <c r="BM571" s="273"/>
      <c r="BN571" s="273"/>
      <c r="BO571" s="273"/>
      <c r="BP571" s="273"/>
      <c r="BQ571" s="273"/>
      <c r="BR571" s="273"/>
      <c r="BS571" s="273"/>
      <c r="BT571" s="273"/>
      <c r="BU571" s="273"/>
      <c r="BV571" s="273"/>
      <c r="BW571" s="273"/>
      <c r="BX571" s="273"/>
      <c r="BY571" s="273"/>
      <c r="BZ571" s="273"/>
    </row>
    <row r="572" spans="1:78">
      <c r="A572" s="273"/>
      <c r="B572" s="273"/>
      <c r="C572" s="273"/>
      <c r="D572" s="273"/>
      <c r="E572" s="273"/>
      <c r="F572" s="274"/>
      <c r="G572" s="274"/>
      <c r="H572" s="274"/>
      <c r="I572" s="274"/>
      <c r="J572" s="274"/>
      <c r="K572" s="274"/>
      <c r="L572" s="274"/>
      <c r="M572" s="274"/>
      <c r="N572" s="274"/>
      <c r="O572" s="274"/>
      <c r="P572" s="274"/>
      <c r="Q572" s="274"/>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73"/>
      <c r="AR572" s="273"/>
      <c r="AS572" s="273"/>
      <c r="AT572" s="273"/>
      <c r="AU572" s="273"/>
      <c r="AV572" s="273"/>
      <c r="AW572" s="273"/>
      <c r="AX572" s="273"/>
      <c r="AY572" s="273"/>
      <c r="AZ572" s="273"/>
      <c r="BA572" s="273"/>
      <c r="BB572" s="273"/>
      <c r="BC572" s="273"/>
      <c r="BD572" s="273"/>
      <c r="BE572" s="273"/>
      <c r="BF572" s="273"/>
      <c r="BG572" s="273"/>
      <c r="BH572" s="273"/>
      <c r="BI572" s="273"/>
      <c r="BJ572" s="273"/>
      <c r="BK572" s="273"/>
      <c r="BL572" s="273"/>
      <c r="BM572" s="273"/>
      <c r="BN572" s="273"/>
      <c r="BO572" s="273"/>
      <c r="BP572" s="273"/>
      <c r="BQ572" s="273"/>
      <c r="BR572" s="273"/>
      <c r="BS572" s="273"/>
      <c r="BT572" s="273"/>
      <c r="BU572" s="273"/>
      <c r="BV572" s="273"/>
      <c r="BW572" s="273"/>
      <c r="BX572" s="273"/>
      <c r="BY572" s="273"/>
      <c r="BZ572" s="273"/>
    </row>
    <row r="573" spans="1:78">
      <c r="A573" s="273"/>
      <c r="B573" s="273"/>
      <c r="C573" s="273"/>
      <c r="D573" s="273"/>
      <c r="E573" s="273"/>
      <c r="F573" s="274"/>
      <c r="G573" s="274"/>
      <c r="H573" s="274"/>
      <c r="I573" s="274"/>
      <c r="J573" s="274"/>
      <c r="K573" s="274"/>
      <c r="L573" s="274"/>
      <c r="M573" s="274"/>
      <c r="N573" s="274"/>
      <c r="O573" s="274"/>
      <c r="P573" s="274"/>
      <c r="Q573" s="274"/>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73"/>
      <c r="AR573" s="273"/>
      <c r="AS573" s="273"/>
      <c r="AT573" s="273"/>
      <c r="AU573" s="273"/>
      <c r="AV573" s="273"/>
      <c r="AW573" s="273"/>
      <c r="AX573" s="273"/>
      <c r="AY573" s="273"/>
      <c r="AZ573" s="273"/>
      <c r="BA573" s="273"/>
      <c r="BB573" s="273"/>
      <c r="BC573" s="273"/>
      <c r="BD573" s="273"/>
      <c r="BE573" s="273"/>
      <c r="BF573" s="273"/>
      <c r="BG573" s="273"/>
      <c r="BH573" s="273"/>
      <c r="BI573" s="273"/>
      <c r="BJ573" s="273"/>
      <c r="BK573" s="273"/>
      <c r="BL573" s="273"/>
      <c r="BM573" s="273"/>
      <c r="BN573" s="273"/>
      <c r="BO573" s="273"/>
      <c r="BP573" s="273"/>
      <c r="BQ573" s="273"/>
      <c r="BR573" s="273"/>
      <c r="BS573" s="273"/>
      <c r="BT573" s="273"/>
      <c r="BU573" s="273"/>
      <c r="BV573" s="273"/>
      <c r="BW573" s="273"/>
      <c r="BX573" s="273"/>
      <c r="BY573" s="273"/>
      <c r="BZ573" s="273"/>
    </row>
    <row r="574" spans="1:78">
      <c r="A574" s="273"/>
      <c r="B574" s="273"/>
      <c r="C574" s="273"/>
      <c r="D574" s="273"/>
      <c r="E574" s="273"/>
      <c r="F574" s="274"/>
      <c r="G574" s="274"/>
      <c r="H574" s="274"/>
      <c r="I574" s="274"/>
      <c r="J574" s="274"/>
      <c r="K574" s="274"/>
      <c r="L574" s="274"/>
      <c r="M574" s="274"/>
      <c r="N574" s="274"/>
      <c r="O574" s="274"/>
      <c r="P574" s="274"/>
      <c r="Q574" s="274"/>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73"/>
      <c r="AR574" s="273"/>
      <c r="AS574" s="273"/>
      <c r="AT574" s="273"/>
      <c r="AU574" s="273"/>
      <c r="AV574" s="273"/>
      <c r="AW574" s="273"/>
      <c r="AX574" s="273"/>
      <c r="AY574" s="273"/>
      <c r="AZ574" s="273"/>
      <c r="BA574" s="273"/>
      <c r="BB574" s="273"/>
      <c r="BC574" s="273"/>
      <c r="BD574" s="273"/>
      <c r="BE574" s="273"/>
      <c r="BF574" s="273"/>
      <c r="BG574" s="273"/>
      <c r="BH574" s="273"/>
      <c r="BI574" s="273"/>
      <c r="BJ574" s="273"/>
      <c r="BK574" s="273"/>
      <c r="BL574" s="273"/>
      <c r="BM574" s="273"/>
      <c r="BN574" s="273"/>
      <c r="BO574" s="273"/>
      <c r="BP574" s="273"/>
      <c r="BQ574" s="273"/>
      <c r="BR574" s="273"/>
      <c r="BS574" s="273"/>
      <c r="BT574" s="273"/>
      <c r="BU574" s="273"/>
      <c r="BV574" s="273"/>
      <c r="BW574" s="273"/>
      <c r="BX574" s="273"/>
      <c r="BY574" s="273"/>
      <c r="BZ574" s="273"/>
    </row>
    <row r="575" spans="1:78">
      <c r="A575" s="273"/>
      <c r="B575" s="273"/>
      <c r="C575" s="273"/>
      <c r="D575" s="273"/>
      <c r="E575" s="273"/>
      <c r="F575" s="274"/>
      <c r="G575" s="274"/>
      <c r="H575" s="274"/>
      <c r="I575" s="274"/>
      <c r="J575" s="274"/>
      <c r="K575" s="274"/>
      <c r="L575" s="274"/>
      <c r="M575" s="274"/>
      <c r="N575" s="274"/>
      <c r="O575" s="274"/>
      <c r="P575" s="274"/>
      <c r="Q575" s="274"/>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73"/>
      <c r="AR575" s="273"/>
      <c r="AS575" s="273"/>
      <c r="AT575" s="273"/>
      <c r="AU575" s="273"/>
      <c r="AV575" s="273"/>
      <c r="AW575" s="273"/>
      <c r="AX575" s="273"/>
      <c r="AY575" s="273"/>
      <c r="AZ575" s="273"/>
      <c r="BA575" s="273"/>
      <c r="BB575" s="273"/>
      <c r="BC575" s="273"/>
      <c r="BD575" s="273"/>
      <c r="BE575" s="273"/>
      <c r="BF575" s="273"/>
      <c r="BG575" s="273"/>
      <c r="BH575" s="273"/>
      <c r="BI575" s="273"/>
      <c r="BJ575" s="273"/>
      <c r="BK575" s="273"/>
      <c r="BL575" s="273"/>
      <c r="BM575" s="273"/>
      <c r="BN575" s="273"/>
      <c r="BO575" s="273"/>
      <c r="BP575" s="273"/>
      <c r="BQ575" s="273"/>
      <c r="BR575" s="273"/>
      <c r="BS575" s="273"/>
      <c r="BT575" s="273"/>
      <c r="BU575" s="273"/>
      <c r="BV575" s="273"/>
      <c r="BW575" s="273"/>
      <c r="BX575" s="273"/>
      <c r="BY575" s="273"/>
      <c r="BZ575" s="273"/>
    </row>
    <row r="576" spans="1:78">
      <c r="A576" s="273"/>
      <c r="B576" s="273"/>
      <c r="C576" s="273"/>
      <c r="D576" s="273"/>
      <c r="E576" s="273"/>
      <c r="F576" s="274"/>
      <c r="G576" s="274"/>
      <c r="H576" s="274"/>
      <c r="I576" s="274"/>
      <c r="J576" s="274"/>
      <c r="K576" s="274"/>
      <c r="L576" s="274"/>
      <c r="M576" s="274"/>
      <c r="N576" s="274"/>
      <c r="O576" s="274"/>
      <c r="P576" s="274"/>
      <c r="Q576" s="274"/>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73"/>
      <c r="AR576" s="273"/>
      <c r="AS576" s="273"/>
      <c r="AT576" s="273"/>
      <c r="AU576" s="273"/>
      <c r="AV576" s="273"/>
      <c r="AW576" s="273"/>
      <c r="AX576" s="273"/>
      <c r="AY576" s="273"/>
      <c r="AZ576" s="273"/>
      <c r="BA576" s="273"/>
      <c r="BB576" s="273"/>
      <c r="BC576" s="273"/>
      <c r="BD576" s="273"/>
      <c r="BE576" s="273"/>
      <c r="BF576" s="273"/>
      <c r="BG576" s="273"/>
      <c r="BH576" s="273"/>
      <c r="BI576" s="273"/>
      <c r="BJ576" s="273"/>
      <c r="BK576" s="273"/>
      <c r="BL576" s="273"/>
      <c r="BM576" s="273"/>
      <c r="BN576" s="273"/>
      <c r="BO576" s="273"/>
      <c r="BP576" s="273"/>
      <c r="BQ576" s="273"/>
      <c r="BR576" s="273"/>
      <c r="BS576" s="273"/>
      <c r="BT576" s="273"/>
      <c r="BU576" s="273"/>
      <c r="BV576" s="273"/>
      <c r="BW576" s="273"/>
      <c r="BX576" s="273"/>
      <c r="BY576" s="273"/>
      <c r="BZ576" s="273"/>
    </row>
    <row r="577" spans="1:78">
      <c r="A577" s="273"/>
      <c r="B577" s="273"/>
      <c r="C577" s="273"/>
      <c r="D577" s="273"/>
      <c r="E577" s="273"/>
      <c r="F577" s="274"/>
      <c r="G577" s="274"/>
      <c r="H577" s="274"/>
      <c r="I577" s="274"/>
      <c r="J577" s="274"/>
      <c r="K577" s="274"/>
      <c r="L577" s="274"/>
      <c r="M577" s="274"/>
      <c r="N577" s="274"/>
      <c r="O577" s="274"/>
      <c r="P577" s="274"/>
      <c r="Q577" s="274"/>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73"/>
      <c r="AR577" s="273"/>
      <c r="AS577" s="273"/>
      <c r="AT577" s="273"/>
      <c r="AU577" s="273"/>
      <c r="AV577" s="273"/>
      <c r="AW577" s="273"/>
      <c r="AX577" s="273"/>
      <c r="AY577" s="273"/>
      <c r="AZ577" s="273"/>
      <c r="BA577" s="273"/>
      <c r="BB577" s="273"/>
      <c r="BC577" s="273"/>
      <c r="BD577" s="273"/>
      <c r="BE577" s="273"/>
      <c r="BF577" s="273"/>
      <c r="BG577" s="273"/>
      <c r="BH577" s="273"/>
      <c r="BI577" s="273"/>
      <c r="BJ577" s="273"/>
      <c r="BK577" s="273"/>
      <c r="BL577" s="273"/>
      <c r="BM577" s="273"/>
      <c r="BN577" s="273"/>
      <c r="BO577" s="273"/>
      <c r="BP577" s="273"/>
      <c r="BQ577" s="273"/>
      <c r="BR577" s="273"/>
      <c r="BS577" s="273"/>
      <c r="BT577" s="273"/>
      <c r="BU577" s="273"/>
      <c r="BV577" s="273"/>
      <c r="BW577" s="273"/>
      <c r="BX577" s="273"/>
      <c r="BY577" s="273"/>
      <c r="BZ577" s="273"/>
    </row>
    <row r="578" spans="1:78">
      <c r="A578" s="273"/>
      <c r="B578" s="273"/>
      <c r="C578" s="273"/>
      <c r="D578" s="273"/>
      <c r="E578" s="273"/>
      <c r="F578" s="274"/>
      <c r="G578" s="274"/>
      <c r="H578" s="274"/>
      <c r="I578" s="274"/>
      <c r="J578" s="274"/>
      <c r="K578" s="274"/>
      <c r="L578" s="274"/>
      <c r="M578" s="274"/>
      <c r="N578" s="274"/>
      <c r="O578" s="274"/>
      <c r="P578" s="274"/>
      <c r="Q578" s="274"/>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73"/>
      <c r="AR578" s="273"/>
      <c r="AS578" s="273"/>
      <c r="AT578" s="273"/>
      <c r="AU578" s="273"/>
      <c r="AV578" s="273"/>
      <c r="AW578" s="273"/>
      <c r="AX578" s="273"/>
      <c r="AY578" s="273"/>
      <c r="AZ578" s="273"/>
      <c r="BA578" s="273"/>
      <c r="BB578" s="273"/>
      <c r="BC578" s="273"/>
      <c r="BD578" s="273"/>
      <c r="BE578" s="273"/>
      <c r="BF578" s="273"/>
      <c r="BG578" s="273"/>
      <c r="BH578" s="273"/>
      <c r="BI578" s="273"/>
      <c r="BJ578" s="273"/>
      <c r="BK578" s="273"/>
      <c r="BL578" s="273"/>
      <c r="BM578" s="273"/>
      <c r="BN578" s="273"/>
      <c r="BO578" s="273"/>
      <c r="BP578" s="273"/>
      <c r="BQ578" s="273"/>
      <c r="BR578" s="273"/>
      <c r="BS578" s="273"/>
      <c r="BT578" s="273"/>
      <c r="BU578" s="273"/>
      <c r="BV578" s="273"/>
      <c r="BW578" s="273"/>
      <c r="BX578" s="273"/>
      <c r="BY578" s="273"/>
      <c r="BZ578" s="273"/>
    </row>
    <row r="579" spans="1:78">
      <c r="A579" s="273"/>
      <c r="B579" s="273"/>
      <c r="C579" s="273"/>
      <c r="D579" s="273"/>
      <c r="E579" s="273"/>
      <c r="F579" s="274"/>
      <c r="G579" s="274"/>
      <c r="H579" s="274"/>
      <c r="I579" s="274"/>
      <c r="J579" s="274"/>
      <c r="K579" s="274"/>
      <c r="L579" s="274"/>
      <c r="M579" s="274"/>
      <c r="N579" s="274"/>
      <c r="O579" s="274"/>
      <c r="P579" s="274"/>
      <c r="Q579" s="274"/>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73"/>
      <c r="AR579" s="273"/>
      <c r="AS579" s="273"/>
      <c r="AT579" s="273"/>
      <c r="AU579" s="273"/>
      <c r="AV579" s="273"/>
      <c r="AW579" s="273"/>
      <c r="AX579" s="273"/>
      <c r="AY579" s="273"/>
      <c r="AZ579" s="273"/>
      <c r="BA579" s="273"/>
      <c r="BB579" s="273"/>
      <c r="BC579" s="273"/>
      <c r="BD579" s="273"/>
      <c r="BE579" s="273"/>
      <c r="BF579" s="273"/>
      <c r="BG579" s="273"/>
      <c r="BH579" s="273"/>
      <c r="BI579" s="273"/>
      <c r="BJ579" s="273"/>
      <c r="BK579" s="273"/>
      <c r="BL579" s="273"/>
      <c r="BM579" s="273"/>
      <c r="BN579" s="273"/>
      <c r="BO579" s="273"/>
      <c r="BP579" s="273"/>
      <c r="BQ579" s="273"/>
      <c r="BR579" s="273"/>
      <c r="BS579" s="273"/>
      <c r="BT579" s="273"/>
      <c r="BU579" s="273"/>
      <c r="BV579" s="273"/>
      <c r="BW579" s="273"/>
      <c r="BX579" s="273"/>
      <c r="BY579" s="273"/>
      <c r="BZ579" s="273"/>
    </row>
    <row r="580" spans="1:78">
      <c r="A580" s="273"/>
      <c r="B580" s="273"/>
      <c r="C580" s="273"/>
      <c r="D580" s="273"/>
      <c r="E580" s="273"/>
      <c r="F580" s="274"/>
      <c r="G580" s="274"/>
      <c r="H580" s="274"/>
      <c r="I580" s="274"/>
      <c r="J580" s="274"/>
      <c r="K580" s="274"/>
      <c r="L580" s="274"/>
      <c r="M580" s="274"/>
      <c r="N580" s="274"/>
      <c r="O580" s="274"/>
      <c r="P580" s="274"/>
      <c r="Q580" s="274"/>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73"/>
      <c r="AR580" s="273"/>
      <c r="AS580" s="273"/>
      <c r="AT580" s="273"/>
      <c r="AU580" s="273"/>
      <c r="AV580" s="273"/>
      <c r="AW580" s="273"/>
      <c r="AX580" s="273"/>
      <c r="AY580" s="273"/>
      <c r="AZ580" s="273"/>
      <c r="BA580" s="273"/>
      <c r="BB580" s="273"/>
      <c r="BC580" s="273"/>
      <c r="BD580" s="273"/>
      <c r="BE580" s="273"/>
      <c r="BF580" s="273"/>
      <c r="BG580" s="273"/>
      <c r="BH580" s="273"/>
      <c r="BI580" s="273"/>
      <c r="BJ580" s="273"/>
      <c r="BK580" s="273"/>
      <c r="BL580" s="273"/>
      <c r="BM580" s="273"/>
      <c r="BN580" s="273"/>
      <c r="BO580" s="273"/>
      <c r="BP580" s="273"/>
      <c r="BQ580" s="273"/>
      <c r="BR580" s="273"/>
      <c r="BS580" s="273"/>
      <c r="BT580" s="273"/>
      <c r="BU580" s="273"/>
      <c r="BV580" s="273"/>
      <c r="BW580" s="273"/>
      <c r="BX580" s="273"/>
      <c r="BY580" s="273"/>
      <c r="BZ580" s="273"/>
    </row>
    <row r="581" spans="1:78">
      <c r="A581" s="273"/>
      <c r="B581" s="273"/>
      <c r="C581" s="273"/>
      <c r="D581" s="273"/>
      <c r="E581" s="273"/>
      <c r="F581" s="274"/>
      <c r="G581" s="274"/>
      <c r="H581" s="274"/>
      <c r="I581" s="274"/>
      <c r="J581" s="274"/>
      <c r="K581" s="274"/>
      <c r="L581" s="274"/>
      <c r="M581" s="274"/>
      <c r="N581" s="274"/>
      <c r="O581" s="274"/>
      <c r="P581" s="274"/>
      <c r="Q581" s="274"/>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73"/>
      <c r="AR581" s="273"/>
      <c r="AS581" s="273"/>
      <c r="AT581" s="273"/>
      <c r="AU581" s="273"/>
      <c r="AV581" s="273"/>
      <c r="AW581" s="273"/>
      <c r="AX581" s="273"/>
      <c r="AY581" s="273"/>
      <c r="AZ581" s="273"/>
      <c r="BA581" s="273"/>
      <c r="BB581" s="273"/>
      <c r="BC581" s="273"/>
      <c r="BD581" s="273"/>
      <c r="BE581" s="273"/>
      <c r="BF581" s="273"/>
      <c r="BG581" s="273"/>
      <c r="BH581" s="273"/>
      <c r="BI581" s="273"/>
      <c r="BJ581" s="273"/>
      <c r="BK581" s="273"/>
      <c r="BL581" s="273"/>
      <c r="BM581" s="273"/>
      <c r="BN581" s="273"/>
      <c r="BO581" s="273"/>
      <c r="BP581" s="273"/>
      <c r="BQ581" s="273"/>
      <c r="BR581" s="273"/>
      <c r="BS581" s="273"/>
      <c r="BT581" s="273"/>
      <c r="BU581" s="273"/>
      <c r="BV581" s="273"/>
      <c r="BW581" s="273"/>
      <c r="BX581" s="273"/>
      <c r="BY581" s="273"/>
      <c r="BZ581" s="273"/>
    </row>
    <row r="582" spans="1:78">
      <c r="A582" s="273"/>
      <c r="B582" s="273"/>
      <c r="C582" s="273"/>
      <c r="D582" s="273"/>
      <c r="E582" s="273"/>
      <c r="F582" s="274"/>
      <c r="G582" s="274"/>
      <c r="H582" s="274"/>
      <c r="I582" s="274"/>
      <c r="J582" s="274"/>
      <c r="K582" s="274"/>
      <c r="L582" s="274"/>
      <c r="M582" s="274"/>
      <c r="N582" s="274"/>
      <c r="O582" s="274"/>
      <c r="P582" s="274"/>
      <c r="Q582" s="274"/>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73"/>
      <c r="AR582" s="273"/>
      <c r="AS582" s="273"/>
      <c r="AT582" s="273"/>
      <c r="AU582" s="273"/>
      <c r="AV582" s="273"/>
      <c r="AW582" s="273"/>
      <c r="AX582" s="273"/>
      <c r="AY582" s="273"/>
      <c r="AZ582" s="273"/>
      <c r="BA582" s="273"/>
      <c r="BB582" s="273"/>
      <c r="BC582" s="273"/>
      <c r="BD582" s="273"/>
      <c r="BE582" s="273"/>
      <c r="BF582" s="273"/>
      <c r="BG582" s="273"/>
      <c r="BH582" s="273"/>
      <c r="BI582" s="273"/>
      <c r="BJ582" s="273"/>
      <c r="BK582" s="273"/>
      <c r="BL582" s="273"/>
      <c r="BM582" s="273"/>
      <c r="BN582" s="273"/>
      <c r="BO582" s="273"/>
      <c r="BP582" s="273"/>
      <c r="BQ582" s="273"/>
      <c r="BR582" s="273"/>
      <c r="BS582" s="273"/>
      <c r="BT582" s="273"/>
      <c r="BU582" s="273"/>
      <c r="BV582" s="273"/>
      <c r="BW582" s="273"/>
      <c r="BX582" s="273"/>
      <c r="BY582" s="273"/>
      <c r="BZ582" s="273"/>
    </row>
    <row r="583" spans="1:78">
      <c r="A583" s="273"/>
      <c r="B583" s="273"/>
      <c r="C583" s="273"/>
      <c r="D583" s="273"/>
      <c r="E583" s="273"/>
      <c r="F583" s="274"/>
      <c r="G583" s="274"/>
      <c r="H583" s="274"/>
      <c r="I583" s="274"/>
      <c r="J583" s="274"/>
      <c r="K583" s="274"/>
      <c r="L583" s="274"/>
      <c r="M583" s="274"/>
      <c r="N583" s="274"/>
      <c r="O583" s="274"/>
      <c r="P583" s="274"/>
      <c r="Q583" s="274"/>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73"/>
      <c r="AR583" s="273"/>
      <c r="AS583" s="273"/>
      <c r="AT583" s="273"/>
      <c r="AU583" s="273"/>
      <c r="AV583" s="273"/>
      <c r="AW583" s="273"/>
      <c r="AX583" s="273"/>
      <c r="AY583" s="273"/>
      <c r="AZ583" s="273"/>
      <c r="BA583" s="273"/>
      <c r="BB583" s="273"/>
      <c r="BC583" s="273"/>
      <c r="BD583" s="273"/>
      <c r="BE583" s="273"/>
      <c r="BF583" s="273"/>
      <c r="BG583" s="273"/>
      <c r="BH583" s="273"/>
      <c r="BI583" s="273"/>
      <c r="BJ583" s="273"/>
      <c r="BK583" s="273"/>
      <c r="BL583" s="273"/>
      <c r="BM583" s="273"/>
      <c r="BN583" s="273"/>
      <c r="BO583" s="273"/>
      <c r="BP583" s="273"/>
      <c r="BQ583" s="273"/>
      <c r="BR583" s="273"/>
      <c r="BS583" s="273"/>
      <c r="BT583" s="273"/>
      <c r="BU583" s="273"/>
      <c r="BV583" s="273"/>
      <c r="BW583" s="273"/>
      <c r="BX583" s="273"/>
      <c r="BY583" s="273"/>
      <c r="BZ583" s="273"/>
    </row>
    <row r="584" spans="1:78">
      <c r="A584" s="273"/>
      <c r="B584" s="273"/>
      <c r="C584" s="273"/>
      <c r="D584" s="273"/>
      <c r="E584" s="273"/>
      <c r="F584" s="274"/>
      <c r="G584" s="274"/>
      <c r="H584" s="274"/>
      <c r="I584" s="274"/>
      <c r="J584" s="274"/>
      <c r="K584" s="274"/>
      <c r="L584" s="274"/>
      <c r="M584" s="274"/>
      <c r="N584" s="274"/>
      <c r="O584" s="274"/>
      <c r="P584" s="274"/>
      <c r="Q584" s="274"/>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73"/>
      <c r="AR584" s="273"/>
      <c r="AS584" s="273"/>
      <c r="AT584" s="273"/>
      <c r="AU584" s="273"/>
      <c r="AV584" s="273"/>
      <c r="AW584" s="273"/>
      <c r="AX584" s="273"/>
      <c r="AY584" s="273"/>
      <c r="AZ584" s="273"/>
      <c r="BA584" s="273"/>
      <c r="BB584" s="273"/>
      <c r="BC584" s="273"/>
      <c r="BD584" s="273"/>
      <c r="BE584" s="273"/>
      <c r="BF584" s="273"/>
      <c r="BG584" s="273"/>
      <c r="BH584" s="273"/>
      <c r="BI584" s="273"/>
      <c r="BJ584" s="273"/>
      <c r="BK584" s="273"/>
      <c r="BL584" s="273"/>
      <c r="BM584" s="273"/>
      <c r="BN584" s="273"/>
      <c r="BO584" s="273"/>
      <c r="BP584" s="273"/>
      <c r="BQ584" s="273"/>
      <c r="BR584" s="273"/>
      <c r="BS584" s="273"/>
      <c r="BT584" s="273"/>
      <c r="BU584" s="273"/>
      <c r="BV584" s="273"/>
      <c r="BW584" s="273"/>
      <c r="BX584" s="273"/>
      <c r="BY584" s="273"/>
      <c r="BZ584" s="273"/>
    </row>
    <row r="585" spans="1:78">
      <c r="A585" s="273"/>
      <c r="B585" s="273"/>
      <c r="C585" s="273"/>
      <c r="D585" s="273"/>
      <c r="E585" s="273"/>
      <c r="F585" s="274"/>
      <c r="G585" s="274"/>
      <c r="H585" s="274"/>
      <c r="I585" s="274"/>
      <c r="J585" s="274"/>
      <c r="K585" s="274"/>
      <c r="L585" s="274"/>
      <c r="M585" s="274"/>
      <c r="N585" s="274"/>
      <c r="O585" s="274"/>
      <c r="P585" s="274"/>
      <c r="Q585" s="274"/>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73"/>
      <c r="AR585" s="273"/>
      <c r="AS585" s="273"/>
      <c r="AT585" s="273"/>
      <c r="AU585" s="273"/>
      <c r="AV585" s="273"/>
      <c r="AW585" s="273"/>
      <c r="AX585" s="273"/>
      <c r="AY585" s="273"/>
      <c r="AZ585" s="273"/>
      <c r="BA585" s="273"/>
      <c r="BB585" s="273"/>
      <c r="BC585" s="273"/>
      <c r="BD585" s="273"/>
      <c r="BE585" s="273"/>
      <c r="BF585" s="273"/>
      <c r="BG585" s="273"/>
      <c r="BH585" s="273"/>
      <c r="BI585" s="273"/>
      <c r="BJ585" s="273"/>
      <c r="BK585" s="273"/>
      <c r="BL585" s="273"/>
      <c r="BM585" s="273"/>
      <c r="BN585" s="273"/>
      <c r="BO585" s="273"/>
      <c r="BP585" s="273"/>
      <c r="BQ585" s="273"/>
      <c r="BR585" s="273"/>
      <c r="BS585" s="273"/>
      <c r="BT585" s="273"/>
      <c r="BU585" s="273"/>
      <c r="BV585" s="273"/>
      <c r="BW585" s="273"/>
      <c r="BX585" s="273"/>
      <c r="BY585" s="273"/>
      <c r="BZ585" s="273"/>
    </row>
    <row r="586" spans="1:78">
      <c r="A586" s="273"/>
      <c r="B586" s="273"/>
      <c r="C586" s="273"/>
      <c r="D586" s="273"/>
      <c r="E586" s="273"/>
      <c r="F586" s="274"/>
      <c r="G586" s="274"/>
      <c r="H586" s="274"/>
      <c r="I586" s="274"/>
      <c r="J586" s="274"/>
      <c r="K586" s="274"/>
      <c r="L586" s="274"/>
      <c r="M586" s="274"/>
      <c r="N586" s="274"/>
      <c r="O586" s="274"/>
      <c r="P586" s="274"/>
      <c r="Q586" s="274"/>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73"/>
      <c r="AR586" s="273"/>
      <c r="AS586" s="273"/>
      <c r="AT586" s="273"/>
      <c r="AU586" s="273"/>
      <c r="AV586" s="273"/>
      <c r="AW586" s="273"/>
      <c r="AX586" s="273"/>
      <c r="AY586" s="273"/>
      <c r="AZ586" s="273"/>
      <c r="BA586" s="273"/>
      <c r="BB586" s="273"/>
      <c r="BC586" s="273"/>
      <c r="BD586" s="273"/>
      <c r="BE586" s="273"/>
      <c r="BF586" s="273"/>
      <c r="BG586" s="273"/>
      <c r="BH586" s="273"/>
      <c r="BI586" s="273"/>
      <c r="BJ586" s="273"/>
      <c r="BK586" s="273"/>
      <c r="BL586" s="273"/>
      <c r="BM586" s="273"/>
      <c r="BN586" s="273"/>
      <c r="BO586" s="273"/>
      <c r="BP586" s="273"/>
      <c r="BQ586" s="273"/>
      <c r="BR586" s="273"/>
      <c r="BS586" s="273"/>
      <c r="BT586" s="273"/>
      <c r="BU586" s="273"/>
      <c r="BV586" s="273"/>
      <c r="BW586" s="273"/>
      <c r="BX586" s="273"/>
      <c r="BY586" s="273"/>
      <c r="BZ586" s="273"/>
    </row>
    <row r="587" spans="1:78">
      <c r="A587" s="273"/>
      <c r="B587" s="273"/>
      <c r="C587" s="273"/>
      <c r="D587" s="273"/>
      <c r="E587" s="273"/>
      <c r="F587" s="274"/>
      <c r="G587" s="274"/>
      <c r="H587" s="274"/>
      <c r="I587" s="274"/>
      <c r="J587" s="274"/>
      <c r="K587" s="274"/>
      <c r="L587" s="274"/>
      <c r="M587" s="274"/>
      <c r="N587" s="274"/>
      <c r="O587" s="274"/>
      <c r="P587" s="274"/>
      <c r="Q587" s="274"/>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73"/>
      <c r="AR587" s="273"/>
      <c r="AS587" s="273"/>
      <c r="AT587" s="273"/>
      <c r="AU587" s="273"/>
      <c r="AV587" s="273"/>
      <c r="AW587" s="273"/>
      <c r="AX587" s="273"/>
      <c r="AY587" s="273"/>
      <c r="AZ587" s="273"/>
      <c r="BA587" s="273"/>
      <c r="BB587" s="273"/>
      <c r="BC587" s="273"/>
      <c r="BD587" s="273"/>
      <c r="BE587" s="273"/>
      <c r="BF587" s="273"/>
      <c r="BG587" s="273"/>
      <c r="BH587" s="273"/>
      <c r="BI587" s="273"/>
      <c r="BJ587" s="273"/>
      <c r="BK587" s="273"/>
      <c r="BL587" s="273"/>
      <c r="BM587" s="273"/>
      <c r="BN587" s="273"/>
      <c r="BO587" s="273"/>
      <c r="BP587" s="273"/>
      <c r="BQ587" s="273"/>
      <c r="BR587" s="273"/>
      <c r="BS587" s="273"/>
      <c r="BT587" s="273"/>
      <c r="BU587" s="273"/>
      <c r="BV587" s="273"/>
      <c r="BW587" s="273"/>
      <c r="BX587" s="273"/>
      <c r="BY587" s="273"/>
      <c r="BZ587" s="273"/>
    </row>
    <row r="588" spans="1:78">
      <c r="A588" s="273"/>
      <c r="B588" s="273"/>
      <c r="C588" s="273"/>
      <c r="D588" s="273"/>
      <c r="E588" s="273"/>
      <c r="F588" s="274"/>
      <c r="G588" s="274"/>
      <c r="H588" s="274"/>
      <c r="I588" s="274"/>
      <c r="J588" s="274"/>
      <c r="K588" s="274"/>
      <c r="L588" s="274"/>
      <c r="M588" s="274"/>
      <c r="N588" s="274"/>
      <c r="O588" s="274"/>
      <c r="P588" s="274"/>
      <c r="Q588" s="274"/>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73"/>
      <c r="AR588" s="273"/>
      <c r="AS588" s="273"/>
      <c r="AT588" s="273"/>
      <c r="AU588" s="273"/>
      <c r="AV588" s="273"/>
      <c r="AW588" s="273"/>
      <c r="AX588" s="273"/>
      <c r="AY588" s="273"/>
      <c r="AZ588" s="273"/>
      <c r="BA588" s="273"/>
      <c r="BB588" s="273"/>
      <c r="BC588" s="273"/>
      <c r="BD588" s="273"/>
      <c r="BE588" s="273"/>
      <c r="BF588" s="273"/>
      <c r="BG588" s="273"/>
      <c r="BH588" s="273"/>
      <c r="BI588" s="273"/>
      <c r="BJ588" s="273"/>
      <c r="BK588" s="273"/>
      <c r="BL588" s="273"/>
      <c r="BM588" s="273"/>
      <c r="BN588" s="273"/>
      <c r="BO588" s="273"/>
      <c r="BP588" s="273"/>
      <c r="BQ588" s="273"/>
      <c r="BR588" s="273"/>
      <c r="BS588" s="273"/>
      <c r="BT588" s="273"/>
      <c r="BU588" s="273"/>
      <c r="BV588" s="273"/>
      <c r="BW588" s="273"/>
      <c r="BX588" s="273"/>
      <c r="BY588" s="273"/>
      <c r="BZ588" s="273"/>
    </row>
    <row r="589" spans="1:78">
      <c r="A589" s="273"/>
      <c r="B589" s="273"/>
      <c r="C589" s="273"/>
      <c r="D589" s="273"/>
      <c r="E589" s="273"/>
      <c r="F589" s="274"/>
      <c r="G589" s="274"/>
      <c r="H589" s="274"/>
      <c r="I589" s="274"/>
      <c r="J589" s="274"/>
      <c r="K589" s="274"/>
      <c r="L589" s="274"/>
      <c r="M589" s="274"/>
      <c r="N589" s="274"/>
      <c r="O589" s="274"/>
      <c r="P589" s="274"/>
      <c r="Q589" s="274"/>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73"/>
      <c r="AR589" s="273"/>
      <c r="AS589" s="273"/>
      <c r="AT589" s="273"/>
      <c r="AU589" s="273"/>
      <c r="AV589" s="273"/>
      <c r="AW589" s="273"/>
      <c r="AX589" s="273"/>
      <c r="AY589" s="273"/>
      <c r="AZ589" s="273"/>
      <c r="BA589" s="273"/>
      <c r="BB589" s="273"/>
      <c r="BC589" s="273"/>
      <c r="BD589" s="273"/>
      <c r="BE589" s="273"/>
      <c r="BF589" s="273"/>
      <c r="BG589" s="273"/>
      <c r="BH589" s="273"/>
      <c r="BI589" s="273"/>
      <c r="BJ589" s="273"/>
      <c r="BK589" s="273"/>
      <c r="BL589" s="273"/>
      <c r="BM589" s="273"/>
      <c r="BN589" s="273"/>
      <c r="BO589" s="273"/>
      <c r="BP589" s="273"/>
      <c r="BQ589" s="273"/>
      <c r="BR589" s="273"/>
      <c r="BS589" s="273"/>
      <c r="BT589" s="273"/>
      <c r="BU589" s="273"/>
      <c r="BV589" s="273"/>
      <c r="BW589" s="273"/>
      <c r="BX589" s="273"/>
      <c r="BY589" s="273"/>
      <c r="BZ589" s="273"/>
    </row>
    <row r="590" spans="1:78">
      <c r="A590" s="273"/>
      <c r="B590" s="273"/>
      <c r="C590" s="273"/>
      <c r="D590" s="273"/>
      <c r="E590" s="273"/>
      <c r="F590" s="274"/>
      <c r="G590" s="274"/>
      <c r="H590" s="274"/>
      <c r="I590" s="274"/>
      <c r="J590" s="274"/>
      <c r="K590" s="274"/>
      <c r="L590" s="274"/>
      <c r="M590" s="274"/>
      <c r="N590" s="274"/>
      <c r="O590" s="274"/>
      <c r="P590" s="274"/>
      <c r="Q590" s="274"/>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73"/>
      <c r="AR590" s="273"/>
      <c r="AS590" s="273"/>
      <c r="AT590" s="273"/>
      <c r="AU590" s="273"/>
      <c r="AV590" s="273"/>
      <c r="AW590" s="273"/>
      <c r="AX590" s="273"/>
      <c r="AY590" s="273"/>
      <c r="AZ590" s="273"/>
      <c r="BA590" s="273"/>
      <c r="BB590" s="273"/>
      <c r="BC590" s="273"/>
      <c r="BD590" s="273"/>
      <c r="BE590" s="273"/>
      <c r="BF590" s="273"/>
      <c r="BG590" s="273"/>
      <c r="BH590" s="273"/>
      <c r="BI590" s="273"/>
      <c r="BJ590" s="273"/>
      <c r="BK590" s="273"/>
      <c r="BL590" s="273"/>
      <c r="BM590" s="273"/>
      <c r="BN590" s="273"/>
      <c r="BO590" s="273"/>
      <c r="BP590" s="273"/>
      <c r="BQ590" s="273"/>
      <c r="BR590" s="273"/>
      <c r="BS590" s="273"/>
      <c r="BT590" s="273"/>
      <c r="BU590" s="273"/>
      <c r="BV590" s="273"/>
      <c r="BW590" s="273"/>
      <c r="BX590" s="273"/>
      <c r="BY590" s="273"/>
      <c r="BZ590" s="273"/>
    </row>
    <row r="591" spans="1:78">
      <c r="A591" s="273"/>
      <c r="B591" s="273"/>
      <c r="C591" s="273"/>
      <c r="D591" s="273"/>
      <c r="E591" s="273"/>
      <c r="F591" s="274"/>
      <c r="G591" s="274"/>
      <c r="H591" s="274"/>
      <c r="I591" s="274"/>
      <c r="J591" s="274"/>
      <c r="K591" s="274"/>
      <c r="L591" s="274"/>
      <c r="M591" s="274"/>
      <c r="N591" s="274"/>
      <c r="O591" s="274"/>
      <c r="P591" s="274"/>
      <c r="Q591" s="274"/>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73"/>
      <c r="AR591" s="273"/>
      <c r="AS591" s="273"/>
      <c r="AT591" s="273"/>
      <c r="AU591" s="273"/>
      <c r="AV591" s="273"/>
      <c r="AW591" s="273"/>
      <c r="AX591" s="273"/>
      <c r="AY591" s="273"/>
      <c r="AZ591" s="273"/>
      <c r="BA591" s="273"/>
      <c r="BB591" s="273"/>
      <c r="BC591" s="273"/>
      <c r="BD591" s="273"/>
      <c r="BE591" s="273"/>
      <c r="BF591" s="273"/>
      <c r="BG591" s="273"/>
      <c r="BH591" s="273"/>
      <c r="BI591" s="273"/>
      <c r="BJ591" s="273"/>
      <c r="BK591" s="273"/>
      <c r="BL591" s="273"/>
      <c r="BM591" s="273"/>
      <c r="BN591" s="273"/>
      <c r="BO591" s="273"/>
      <c r="BP591" s="273"/>
      <c r="BQ591" s="273"/>
      <c r="BR591" s="273"/>
      <c r="BS591" s="273"/>
      <c r="BT591" s="273"/>
      <c r="BU591" s="273"/>
      <c r="BV591" s="273"/>
      <c r="BW591" s="273"/>
      <c r="BX591" s="273"/>
      <c r="BY591" s="273"/>
      <c r="BZ591" s="273"/>
    </row>
    <row r="592" spans="1:78">
      <c r="A592" s="273"/>
      <c r="B592" s="273"/>
      <c r="C592" s="273"/>
      <c r="D592" s="273"/>
      <c r="E592" s="273"/>
      <c r="F592" s="274"/>
      <c r="G592" s="274"/>
      <c r="H592" s="274"/>
      <c r="I592" s="274"/>
      <c r="J592" s="274"/>
      <c r="K592" s="274"/>
      <c r="L592" s="274"/>
      <c r="M592" s="274"/>
      <c r="N592" s="274"/>
      <c r="O592" s="274"/>
      <c r="P592" s="274"/>
      <c r="Q592" s="274"/>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73"/>
      <c r="AR592" s="273"/>
      <c r="AS592" s="273"/>
      <c r="AT592" s="273"/>
      <c r="AU592" s="273"/>
      <c r="AV592" s="273"/>
      <c r="AW592" s="273"/>
      <c r="AX592" s="273"/>
      <c r="AY592" s="273"/>
      <c r="AZ592" s="273"/>
      <c r="BA592" s="273"/>
      <c r="BB592" s="273"/>
      <c r="BC592" s="273"/>
      <c r="BD592" s="273"/>
      <c r="BE592" s="273"/>
      <c r="BF592" s="273"/>
      <c r="BG592" s="273"/>
      <c r="BH592" s="273"/>
      <c r="BI592" s="273"/>
      <c r="BJ592" s="273"/>
      <c r="BK592" s="273"/>
      <c r="BL592" s="273"/>
      <c r="BM592" s="273"/>
      <c r="BN592" s="273"/>
      <c r="BO592" s="273"/>
      <c r="BP592" s="273"/>
      <c r="BQ592" s="273"/>
      <c r="BR592" s="273"/>
      <c r="BS592" s="273"/>
      <c r="BT592" s="273"/>
      <c r="BU592" s="273"/>
      <c r="BV592" s="273"/>
      <c r="BW592" s="273"/>
      <c r="BX592" s="273"/>
      <c r="BY592" s="273"/>
      <c r="BZ592" s="273"/>
    </row>
    <row r="593" spans="1:78">
      <c r="A593" s="273"/>
      <c r="B593" s="273"/>
      <c r="C593" s="273"/>
      <c r="D593" s="273"/>
      <c r="E593" s="273"/>
      <c r="F593" s="274"/>
      <c r="G593" s="274"/>
      <c r="H593" s="274"/>
      <c r="I593" s="274"/>
      <c r="J593" s="274"/>
      <c r="K593" s="274"/>
      <c r="L593" s="274"/>
      <c r="M593" s="274"/>
      <c r="N593" s="274"/>
      <c r="O593" s="274"/>
      <c r="P593" s="274"/>
      <c r="Q593" s="274"/>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73"/>
      <c r="AR593" s="273"/>
      <c r="AS593" s="273"/>
      <c r="AT593" s="273"/>
      <c r="AU593" s="273"/>
      <c r="AV593" s="273"/>
      <c r="AW593" s="273"/>
      <c r="AX593" s="273"/>
      <c r="AY593" s="273"/>
      <c r="AZ593" s="273"/>
      <c r="BA593" s="273"/>
      <c r="BB593" s="273"/>
      <c r="BC593" s="273"/>
      <c r="BD593" s="273"/>
      <c r="BE593" s="273"/>
      <c r="BF593" s="273"/>
      <c r="BG593" s="273"/>
      <c r="BH593" s="273"/>
      <c r="BI593" s="273"/>
      <c r="BJ593" s="273"/>
      <c r="BK593" s="273"/>
      <c r="BL593" s="273"/>
      <c r="BM593" s="273"/>
      <c r="BN593" s="273"/>
      <c r="BO593" s="273"/>
      <c r="BP593" s="273"/>
      <c r="BQ593" s="273"/>
      <c r="BR593" s="273"/>
      <c r="BS593" s="273"/>
      <c r="BT593" s="273"/>
      <c r="BU593" s="273"/>
      <c r="BV593" s="273"/>
      <c r="BW593" s="273"/>
      <c r="BX593" s="273"/>
      <c r="BY593" s="273"/>
      <c r="BZ593" s="273"/>
    </row>
    <row r="594" spans="1:78">
      <c r="A594" s="273"/>
      <c r="B594" s="273"/>
      <c r="C594" s="273"/>
      <c r="D594" s="273"/>
      <c r="E594" s="273"/>
      <c r="F594" s="274"/>
      <c r="G594" s="274"/>
      <c r="H594" s="274"/>
      <c r="I594" s="274"/>
      <c r="J594" s="274"/>
      <c r="K594" s="274"/>
      <c r="L594" s="274"/>
      <c r="M594" s="274"/>
      <c r="N594" s="274"/>
      <c r="O594" s="274"/>
      <c r="P594" s="274"/>
      <c r="Q594" s="274"/>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73"/>
      <c r="AR594" s="273"/>
      <c r="AS594" s="273"/>
      <c r="AT594" s="273"/>
      <c r="AU594" s="273"/>
      <c r="AV594" s="273"/>
      <c r="AW594" s="273"/>
      <c r="AX594" s="273"/>
      <c r="AY594" s="273"/>
      <c r="AZ594" s="273"/>
      <c r="BA594" s="273"/>
      <c r="BB594" s="273"/>
      <c r="BC594" s="273"/>
      <c r="BD594" s="273"/>
      <c r="BE594" s="273"/>
      <c r="BF594" s="273"/>
      <c r="BG594" s="273"/>
      <c r="BH594" s="273"/>
      <c r="BI594" s="273"/>
      <c r="BJ594" s="273"/>
      <c r="BK594" s="273"/>
      <c r="BL594" s="273"/>
      <c r="BM594" s="273"/>
      <c r="BN594" s="273"/>
      <c r="BO594" s="273"/>
      <c r="BP594" s="273"/>
      <c r="BQ594" s="273"/>
      <c r="BR594" s="273"/>
      <c r="BS594" s="273"/>
      <c r="BT594" s="273"/>
      <c r="BU594" s="273"/>
      <c r="BV594" s="273"/>
      <c r="BW594" s="273"/>
      <c r="BX594" s="273"/>
      <c r="BY594" s="273"/>
      <c r="BZ594" s="273"/>
    </row>
    <row r="595" spans="1:78">
      <c r="A595" s="273"/>
      <c r="B595" s="273"/>
      <c r="C595" s="273"/>
      <c r="D595" s="273"/>
      <c r="E595" s="273"/>
      <c r="F595" s="274"/>
      <c r="G595" s="274"/>
      <c r="H595" s="274"/>
      <c r="I595" s="274"/>
      <c r="J595" s="274"/>
      <c r="K595" s="274"/>
      <c r="L595" s="274"/>
      <c r="M595" s="274"/>
      <c r="N595" s="274"/>
      <c r="O595" s="274"/>
      <c r="P595" s="274"/>
      <c r="Q595" s="274"/>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73"/>
      <c r="AR595" s="273"/>
      <c r="AS595" s="273"/>
      <c r="AT595" s="273"/>
      <c r="AU595" s="273"/>
      <c r="AV595" s="273"/>
      <c r="AW595" s="273"/>
      <c r="AX595" s="273"/>
      <c r="AY595" s="273"/>
      <c r="AZ595" s="273"/>
      <c r="BA595" s="273"/>
      <c r="BB595" s="273"/>
      <c r="BC595" s="273"/>
      <c r="BD595" s="273"/>
      <c r="BE595" s="273"/>
      <c r="BF595" s="273"/>
      <c r="BG595" s="273"/>
      <c r="BH595" s="273"/>
      <c r="BI595" s="273"/>
      <c r="BJ595" s="273"/>
      <c r="BK595" s="273"/>
      <c r="BL595" s="273"/>
      <c r="BM595" s="273"/>
      <c r="BN595" s="273"/>
      <c r="BO595" s="273"/>
      <c r="BP595" s="273"/>
      <c r="BQ595" s="273"/>
      <c r="BR595" s="273"/>
      <c r="BS595" s="273"/>
      <c r="BT595" s="273"/>
      <c r="BU595" s="273"/>
      <c r="BV595" s="273"/>
      <c r="BW595" s="273"/>
      <c r="BX595" s="273"/>
      <c r="BY595" s="273"/>
      <c r="BZ595" s="273"/>
    </row>
    <row r="596" spans="1:78">
      <c r="A596" s="273"/>
      <c r="B596" s="273"/>
      <c r="C596" s="273"/>
      <c r="D596" s="273"/>
      <c r="E596" s="273"/>
      <c r="F596" s="274"/>
      <c r="G596" s="274"/>
      <c r="H596" s="274"/>
      <c r="I596" s="274"/>
      <c r="J596" s="274"/>
      <c r="K596" s="274"/>
      <c r="L596" s="274"/>
      <c r="M596" s="274"/>
      <c r="N596" s="274"/>
      <c r="O596" s="274"/>
      <c r="P596" s="274"/>
      <c r="Q596" s="274"/>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73"/>
      <c r="AR596" s="273"/>
      <c r="AS596" s="273"/>
      <c r="AT596" s="273"/>
      <c r="AU596" s="273"/>
      <c r="AV596" s="273"/>
      <c r="AW596" s="273"/>
      <c r="AX596" s="273"/>
      <c r="AY596" s="273"/>
      <c r="AZ596" s="273"/>
      <c r="BA596" s="273"/>
      <c r="BB596" s="273"/>
      <c r="BC596" s="273"/>
      <c r="BD596" s="273"/>
      <c r="BE596" s="273"/>
      <c r="BF596" s="273"/>
      <c r="BG596" s="273"/>
      <c r="BH596" s="273"/>
      <c r="BI596" s="273"/>
      <c r="BJ596" s="273"/>
      <c r="BK596" s="273"/>
      <c r="BL596" s="273"/>
      <c r="BM596" s="273"/>
      <c r="BN596" s="273"/>
      <c r="BO596" s="273"/>
      <c r="BP596" s="273"/>
      <c r="BQ596" s="273"/>
      <c r="BR596" s="273"/>
      <c r="BS596" s="273"/>
      <c r="BT596" s="273"/>
      <c r="BU596" s="273"/>
      <c r="BV596" s="273"/>
      <c r="BW596" s="273"/>
      <c r="BX596" s="273"/>
      <c r="BY596" s="273"/>
      <c r="BZ596" s="273"/>
    </row>
    <row r="597" spans="1:78">
      <c r="A597" s="273"/>
      <c r="B597" s="273"/>
      <c r="C597" s="273"/>
      <c r="D597" s="273"/>
      <c r="E597" s="273"/>
      <c r="F597" s="274"/>
      <c r="G597" s="274"/>
      <c r="H597" s="274"/>
      <c r="I597" s="274"/>
      <c r="J597" s="274"/>
      <c r="K597" s="274"/>
      <c r="L597" s="274"/>
      <c r="M597" s="274"/>
      <c r="N597" s="274"/>
      <c r="O597" s="274"/>
      <c r="P597" s="274"/>
      <c r="Q597" s="274"/>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73"/>
      <c r="AR597" s="273"/>
      <c r="AS597" s="273"/>
      <c r="AT597" s="273"/>
      <c r="AU597" s="273"/>
      <c r="AV597" s="273"/>
      <c r="AW597" s="273"/>
      <c r="AX597" s="273"/>
      <c r="AY597" s="273"/>
      <c r="AZ597" s="273"/>
      <c r="BA597" s="273"/>
      <c r="BB597" s="273"/>
      <c r="BC597" s="273"/>
      <c r="BD597" s="273"/>
      <c r="BE597" s="273"/>
      <c r="BF597" s="273"/>
      <c r="BG597" s="273"/>
      <c r="BH597" s="273"/>
      <c r="BI597" s="273"/>
      <c r="BJ597" s="273"/>
      <c r="BK597" s="273"/>
      <c r="BL597" s="273"/>
      <c r="BM597" s="273"/>
      <c r="BN597" s="273"/>
      <c r="BO597" s="273"/>
      <c r="BP597" s="273"/>
      <c r="BQ597" s="273"/>
      <c r="BR597" s="273"/>
      <c r="BS597" s="273"/>
      <c r="BT597" s="273"/>
      <c r="BU597" s="273"/>
      <c r="BV597" s="273"/>
      <c r="BW597" s="273"/>
      <c r="BX597" s="273"/>
      <c r="BY597" s="273"/>
      <c r="BZ597" s="273"/>
    </row>
    <row r="598" spans="1:78">
      <c r="A598" s="273"/>
      <c r="B598" s="273"/>
      <c r="C598" s="273"/>
      <c r="D598" s="273"/>
      <c r="E598" s="273"/>
      <c r="F598" s="274"/>
      <c r="G598" s="274"/>
      <c r="H598" s="274"/>
      <c r="I598" s="274"/>
      <c r="J598" s="274"/>
      <c r="K598" s="274"/>
      <c r="L598" s="274"/>
      <c r="M598" s="274"/>
      <c r="N598" s="274"/>
      <c r="O598" s="274"/>
      <c r="P598" s="274"/>
      <c r="Q598" s="274"/>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73"/>
      <c r="AR598" s="273"/>
      <c r="AS598" s="273"/>
      <c r="AT598" s="273"/>
      <c r="AU598" s="273"/>
      <c r="AV598" s="273"/>
      <c r="AW598" s="273"/>
      <c r="AX598" s="273"/>
      <c r="AY598" s="273"/>
      <c r="AZ598" s="273"/>
      <c r="BA598" s="273"/>
      <c r="BB598" s="273"/>
      <c r="BC598" s="273"/>
      <c r="BD598" s="273"/>
      <c r="BE598" s="273"/>
      <c r="BF598" s="273"/>
      <c r="BG598" s="273"/>
      <c r="BH598" s="273"/>
      <c r="BI598" s="273"/>
      <c r="BJ598" s="273"/>
      <c r="BK598" s="273"/>
      <c r="BL598" s="273"/>
      <c r="BM598" s="273"/>
      <c r="BN598" s="273"/>
      <c r="BO598" s="273"/>
      <c r="BP598" s="273"/>
      <c r="BQ598" s="273"/>
      <c r="BR598" s="273"/>
      <c r="BS598" s="273"/>
      <c r="BT598" s="273"/>
      <c r="BU598" s="273"/>
      <c r="BV598" s="273"/>
      <c r="BW598" s="273"/>
      <c r="BX598" s="273"/>
      <c r="BY598" s="273"/>
      <c r="BZ598" s="273"/>
    </row>
    <row r="599" spans="1:78">
      <c r="A599" s="273"/>
      <c r="B599" s="273"/>
      <c r="C599" s="273"/>
      <c r="D599" s="273"/>
      <c r="E599" s="273"/>
      <c r="F599" s="274"/>
      <c r="G599" s="274"/>
      <c r="H599" s="274"/>
      <c r="I599" s="274"/>
      <c r="J599" s="274"/>
      <c r="K599" s="274"/>
      <c r="L599" s="274"/>
      <c r="M599" s="274"/>
      <c r="N599" s="274"/>
      <c r="O599" s="274"/>
      <c r="P599" s="274"/>
      <c r="Q599" s="274"/>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73"/>
      <c r="AR599" s="273"/>
      <c r="AS599" s="273"/>
      <c r="AT599" s="273"/>
      <c r="AU599" s="273"/>
      <c r="AV599" s="273"/>
      <c r="AW599" s="273"/>
      <c r="AX599" s="273"/>
      <c r="AY599" s="273"/>
      <c r="AZ599" s="273"/>
      <c r="BA599" s="273"/>
      <c r="BB599" s="273"/>
      <c r="BC599" s="273"/>
      <c r="BD599" s="273"/>
      <c r="BE599" s="273"/>
      <c r="BF599" s="273"/>
      <c r="BG599" s="273"/>
      <c r="BH599" s="273"/>
      <c r="BI599" s="273"/>
      <c r="BJ599" s="273"/>
      <c r="BK599" s="273"/>
      <c r="BL599" s="273"/>
      <c r="BM599" s="273"/>
      <c r="BN599" s="273"/>
      <c r="BO599" s="273"/>
      <c r="BP599" s="273"/>
      <c r="BQ599" s="273"/>
      <c r="BR599" s="273"/>
      <c r="BS599" s="273"/>
      <c r="BT599" s="273"/>
      <c r="BU599" s="273"/>
      <c r="BV599" s="273"/>
      <c r="BW599" s="273"/>
      <c r="BX599" s="273"/>
      <c r="BY599" s="273"/>
      <c r="BZ599" s="273"/>
    </row>
    <row r="600" spans="1:78">
      <c r="A600" s="273"/>
      <c r="B600" s="273"/>
      <c r="C600" s="273"/>
      <c r="D600" s="273"/>
      <c r="E600" s="273"/>
      <c r="F600" s="274"/>
      <c r="G600" s="274"/>
      <c r="H600" s="274"/>
      <c r="I600" s="274"/>
      <c r="J600" s="274"/>
      <c r="K600" s="274"/>
      <c r="L600" s="274"/>
      <c r="M600" s="274"/>
      <c r="N600" s="274"/>
      <c r="O600" s="274"/>
      <c r="P600" s="274"/>
      <c r="Q600" s="274"/>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73"/>
      <c r="AR600" s="273"/>
      <c r="AS600" s="273"/>
      <c r="AT600" s="273"/>
      <c r="AU600" s="273"/>
      <c r="AV600" s="273"/>
      <c r="AW600" s="273"/>
      <c r="AX600" s="273"/>
      <c r="AY600" s="273"/>
      <c r="AZ600" s="273"/>
      <c r="BA600" s="273"/>
      <c r="BB600" s="273"/>
      <c r="BC600" s="273"/>
      <c r="BD600" s="273"/>
      <c r="BE600" s="273"/>
      <c r="BF600" s="273"/>
      <c r="BG600" s="273"/>
      <c r="BH600" s="273"/>
      <c r="BI600" s="273"/>
      <c r="BJ600" s="273"/>
      <c r="BK600" s="273"/>
      <c r="BL600" s="273"/>
      <c r="BM600" s="273"/>
      <c r="BN600" s="273"/>
      <c r="BO600" s="273"/>
      <c r="BP600" s="273"/>
      <c r="BQ600" s="273"/>
      <c r="BR600" s="273"/>
      <c r="BS600" s="273"/>
      <c r="BT600" s="273"/>
      <c r="BU600" s="273"/>
      <c r="BV600" s="273"/>
      <c r="BW600" s="273"/>
      <c r="BX600" s="273"/>
      <c r="BY600" s="273"/>
      <c r="BZ600" s="273"/>
    </row>
    <row r="601" spans="1:78">
      <c r="A601" s="273"/>
      <c r="B601" s="273"/>
      <c r="C601" s="273"/>
      <c r="D601" s="273"/>
      <c r="E601" s="273"/>
      <c r="F601" s="274"/>
      <c r="G601" s="274"/>
      <c r="H601" s="274"/>
      <c r="I601" s="274"/>
      <c r="J601" s="274"/>
      <c r="K601" s="274"/>
      <c r="L601" s="274"/>
      <c r="M601" s="274"/>
      <c r="N601" s="274"/>
      <c r="O601" s="274"/>
      <c r="P601" s="274"/>
      <c r="Q601" s="274"/>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73"/>
      <c r="AR601" s="273"/>
      <c r="AS601" s="273"/>
      <c r="AT601" s="273"/>
      <c r="AU601" s="273"/>
      <c r="AV601" s="273"/>
      <c r="AW601" s="273"/>
      <c r="AX601" s="273"/>
      <c r="AY601" s="273"/>
      <c r="AZ601" s="273"/>
      <c r="BA601" s="273"/>
      <c r="BB601" s="273"/>
      <c r="BC601" s="273"/>
      <c r="BD601" s="273"/>
      <c r="BE601" s="273"/>
      <c r="BF601" s="273"/>
      <c r="BG601" s="273"/>
      <c r="BH601" s="273"/>
      <c r="BI601" s="273"/>
      <c r="BJ601" s="273"/>
      <c r="BK601" s="273"/>
      <c r="BL601" s="273"/>
      <c r="BM601" s="273"/>
      <c r="BN601" s="273"/>
      <c r="BO601" s="273"/>
      <c r="BP601" s="273"/>
      <c r="BQ601" s="273"/>
      <c r="BR601" s="273"/>
      <c r="BS601" s="273"/>
      <c r="BT601" s="273"/>
      <c r="BU601" s="273"/>
      <c r="BV601" s="273"/>
      <c r="BW601" s="273"/>
      <c r="BX601" s="273"/>
      <c r="BY601" s="273"/>
      <c r="BZ601" s="273"/>
    </row>
    <row r="602" spans="1:78">
      <c r="A602" s="273"/>
      <c r="B602" s="273"/>
      <c r="C602" s="273"/>
      <c r="D602" s="273"/>
      <c r="E602" s="273"/>
      <c r="F602" s="274"/>
      <c r="G602" s="274"/>
      <c r="H602" s="274"/>
      <c r="I602" s="274"/>
      <c r="J602" s="274"/>
      <c r="K602" s="274"/>
      <c r="L602" s="274"/>
      <c r="M602" s="274"/>
      <c r="N602" s="274"/>
      <c r="O602" s="274"/>
      <c r="P602" s="274"/>
      <c r="Q602" s="274"/>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73"/>
      <c r="AR602" s="273"/>
      <c r="AS602" s="273"/>
      <c r="AT602" s="273"/>
      <c r="AU602" s="273"/>
      <c r="AV602" s="273"/>
      <c r="AW602" s="273"/>
      <c r="AX602" s="273"/>
      <c r="AY602" s="273"/>
      <c r="AZ602" s="273"/>
      <c r="BA602" s="273"/>
      <c r="BB602" s="273"/>
      <c r="BC602" s="273"/>
      <c r="BD602" s="273"/>
      <c r="BE602" s="273"/>
      <c r="BF602" s="273"/>
      <c r="BG602" s="273"/>
      <c r="BH602" s="273"/>
      <c r="BI602" s="273"/>
      <c r="BJ602" s="273"/>
      <c r="BK602" s="273"/>
      <c r="BL602" s="273"/>
      <c r="BM602" s="273"/>
      <c r="BN602" s="273"/>
      <c r="BO602" s="273"/>
      <c r="BP602" s="273"/>
      <c r="BQ602" s="273"/>
      <c r="BR602" s="273"/>
      <c r="BS602" s="273"/>
      <c r="BT602" s="273"/>
      <c r="BU602" s="273"/>
      <c r="BV602" s="273"/>
      <c r="BW602" s="273"/>
      <c r="BX602" s="273"/>
      <c r="BY602" s="273"/>
      <c r="BZ602" s="273"/>
    </row>
    <row r="603" spans="1:78">
      <c r="A603" s="273"/>
      <c r="B603" s="273"/>
      <c r="C603" s="273"/>
      <c r="D603" s="273"/>
      <c r="E603" s="273"/>
      <c r="F603" s="274"/>
      <c r="G603" s="274"/>
      <c r="H603" s="274"/>
      <c r="I603" s="274"/>
      <c r="J603" s="274"/>
      <c r="K603" s="274"/>
      <c r="L603" s="274"/>
      <c r="M603" s="274"/>
      <c r="N603" s="274"/>
      <c r="O603" s="274"/>
      <c r="P603" s="274"/>
      <c r="Q603" s="274"/>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73"/>
      <c r="AR603" s="273"/>
      <c r="AS603" s="273"/>
      <c r="AT603" s="273"/>
      <c r="AU603" s="273"/>
      <c r="AV603" s="273"/>
      <c r="AW603" s="273"/>
      <c r="AX603" s="273"/>
      <c r="AY603" s="273"/>
      <c r="AZ603" s="273"/>
      <c r="BA603" s="273"/>
      <c r="BB603" s="273"/>
      <c r="BC603" s="273"/>
      <c r="BD603" s="273"/>
      <c r="BE603" s="273"/>
      <c r="BF603" s="273"/>
      <c r="BG603" s="273"/>
      <c r="BH603" s="273"/>
      <c r="BI603" s="273"/>
      <c r="BJ603" s="273"/>
      <c r="BK603" s="273"/>
      <c r="BL603" s="273"/>
      <c r="BM603" s="273"/>
      <c r="BN603" s="273"/>
      <c r="BO603" s="273"/>
      <c r="BP603" s="273"/>
      <c r="BQ603" s="273"/>
      <c r="BR603" s="273"/>
      <c r="BS603" s="273"/>
      <c r="BT603" s="273"/>
      <c r="BU603" s="273"/>
      <c r="BV603" s="273"/>
      <c r="BW603" s="273"/>
      <c r="BX603" s="273"/>
      <c r="BY603" s="273"/>
      <c r="BZ603" s="273"/>
    </row>
    <row r="604" spans="1:78">
      <c r="A604" s="273"/>
      <c r="B604" s="273"/>
      <c r="C604" s="273"/>
      <c r="D604" s="273"/>
      <c r="E604" s="273"/>
      <c r="F604" s="274"/>
      <c r="G604" s="274"/>
      <c r="H604" s="274"/>
      <c r="I604" s="274"/>
      <c r="J604" s="274"/>
      <c r="K604" s="274"/>
      <c r="L604" s="274"/>
      <c r="M604" s="274"/>
      <c r="N604" s="274"/>
      <c r="O604" s="274"/>
      <c r="P604" s="274"/>
      <c r="Q604" s="274"/>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73"/>
      <c r="AR604" s="273"/>
      <c r="AS604" s="273"/>
      <c r="AT604" s="273"/>
      <c r="AU604" s="273"/>
      <c r="AV604" s="273"/>
      <c r="AW604" s="273"/>
      <c r="AX604" s="273"/>
      <c r="AY604" s="273"/>
      <c r="AZ604" s="273"/>
      <c r="BA604" s="273"/>
      <c r="BB604" s="273"/>
      <c r="BC604" s="273"/>
      <c r="BD604" s="273"/>
      <c r="BE604" s="273"/>
      <c r="BF604" s="273"/>
      <c r="BG604" s="273"/>
      <c r="BH604" s="273"/>
      <c r="BI604" s="273"/>
      <c r="BJ604" s="273"/>
      <c r="BK604" s="273"/>
      <c r="BL604" s="273"/>
      <c r="BM604" s="273"/>
      <c r="BN604" s="273"/>
      <c r="BO604" s="273"/>
      <c r="BP604" s="273"/>
      <c r="BQ604" s="273"/>
      <c r="BR604" s="273"/>
      <c r="BS604" s="273"/>
      <c r="BT604" s="273"/>
      <c r="BU604" s="273"/>
      <c r="BV604" s="273"/>
      <c r="BW604" s="273"/>
      <c r="BX604" s="273"/>
      <c r="BY604" s="273"/>
      <c r="BZ604" s="273"/>
    </row>
    <row r="605" spans="1:78">
      <c r="A605" s="273"/>
      <c r="B605" s="273"/>
      <c r="C605" s="273"/>
      <c r="D605" s="273"/>
      <c r="E605" s="273"/>
      <c r="F605" s="274"/>
      <c r="G605" s="274"/>
      <c r="H605" s="274"/>
      <c r="I605" s="274"/>
      <c r="J605" s="274"/>
      <c r="K605" s="274"/>
      <c r="L605" s="274"/>
      <c r="M605" s="274"/>
      <c r="N605" s="274"/>
      <c r="O605" s="274"/>
      <c r="P605" s="274"/>
      <c r="Q605" s="274"/>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73"/>
      <c r="AR605" s="273"/>
      <c r="AS605" s="273"/>
      <c r="AT605" s="273"/>
      <c r="AU605" s="273"/>
      <c r="AV605" s="273"/>
      <c r="AW605" s="273"/>
      <c r="AX605" s="273"/>
      <c r="AY605" s="273"/>
      <c r="AZ605" s="273"/>
      <c r="BA605" s="273"/>
      <c r="BB605" s="273"/>
      <c r="BC605" s="273"/>
      <c r="BD605" s="273"/>
      <c r="BE605" s="273"/>
      <c r="BF605" s="273"/>
      <c r="BG605" s="273"/>
      <c r="BH605" s="273"/>
      <c r="BI605" s="273"/>
      <c r="BJ605" s="273"/>
      <c r="BK605" s="273"/>
      <c r="BL605" s="273"/>
      <c r="BM605" s="273"/>
      <c r="BN605" s="273"/>
      <c r="BO605" s="273"/>
      <c r="BP605" s="273"/>
      <c r="BQ605" s="273"/>
      <c r="BR605" s="273"/>
      <c r="BS605" s="273"/>
      <c r="BT605" s="273"/>
      <c r="BU605" s="273"/>
      <c r="BV605" s="273"/>
      <c r="BW605" s="273"/>
      <c r="BX605" s="273"/>
      <c r="BY605" s="273"/>
      <c r="BZ605" s="273"/>
    </row>
    <row r="606" spans="1:78">
      <c r="A606" s="273"/>
      <c r="B606" s="273"/>
      <c r="C606" s="273"/>
      <c r="D606" s="273"/>
      <c r="E606" s="273"/>
      <c r="F606" s="274"/>
      <c r="G606" s="274"/>
      <c r="H606" s="274"/>
      <c r="I606" s="274"/>
      <c r="J606" s="274"/>
      <c r="K606" s="274"/>
      <c r="L606" s="274"/>
      <c r="M606" s="274"/>
      <c r="N606" s="274"/>
      <c r="O606" s="274"/>
      <c r="P606" s="274"/>
      <c r="Q606" s="274"/>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73"/>
      <c r="AR606" s="273"/>
      <c r="AS606" s="273"/>
      <c r="AT606" s="273"/>
      <c r="AU606" s="273"/>
      <c r="AV606" s="273"/>
      <c r="AW606" s="273"/>
      <c r="AX606" s="273"/>
      <c r="AY606" s="273"/>
      <c r="AZ606" s="273"/>
      <c r="BA606" s="273"/>
      <c r="BB606" s="273"/>
      <c r="BC606" s="273"/>
      <c r="BD606" s="273"/>
      <c r="BE606" s="273"/>
      <c r="BF606" s="273"/>
      <c r="BG606" s="273"/>
      <c r="BH606" s="273"/>
      <c r="BI606" s="273"/>
      <c r="BJ606" s="273"/>
      <c r="BK606" s="273"/>
      <c r="BL606" s="273"/>
      <c r="BM606" s="273"/>
      <c r="BN606" s="273"/>
      <c r="BO606" s="273"/>
      <c r="BP606" s="273"/>
      <c r="BQ606" s="273"/>
      <c r="BR606" s="273"/>
      <c r="BS606" s="273"/>
      <c r="BT606" s="273"/>
      <c r="BU606" s="273"/>
      <c r="BV606" s="273"/>
      <c r="BW606" s="273"/>
      <c r="BX606" s="273"/>
      <c r="BY606" s="273"/>
      <c r="BZ606" s="273"/>
    </row>
    <row r="607" spans="1:78">
      <c r="A607" s="273"/>
      <c r="B607" s="273"/>
      <c r="C607" s="273"/>
      <c r="D607" s="273"/>
      <c r="E607" s="273"/>
      <c r="F607" s="274"/>
      <c r="G607" s="274"/>
      <c r="H607" s="274"/>
      <c r="I607" s="274"/>
      <c r="J607" s="274"/>
      <c r="K607" s="274"/>
      <c r="L607" s="274"/>
      <c r="M607" s="274"/>
      <c r="N607" s="274"/>
      <c r="O607" s="274"/>
      <c r="P607" s="274"/>
      <c r="Q607" s="274"/>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73"/>
      <c r="AR607" s="273"/>
      <c r="AS607" s="273"/>
      <c r="AT607" s="273"/>
      <c r="AU607" s="273"/>
      <c r="AV607" s="273"/>
      <c r="AW607" s="273"/>
      <c r="AX607" s="273"/>
      <c r="AY607" s="273"/>
      <c r="AZ607" s="273"/>
      <c r="BA607" s="273"/>
      <c r="BB607" s="273"/>
      <c r="BC607" s="273"/>
      <c r="BD607" s="273"/>
      <c r="BE607" s="273"/>
      <c r="BF607" s="273"/>
      <c r="BG607" s="273"/>
      <c r="BH607" s="273"/>
      <c r="BI607" s="273"/>
      <c r="BJ607" s="273"/>
      <c r="BK607" s="273"/>
      <c r="BL607" s="273"/>
      <c r="BM607" s="273"/>
      <c r="BN607" s="273"/>
      <c r="BO607" s="273"/>
      <c r="BP607" s="273"/>
      <c r="BQ607" s="273"/>
      <c r="BR607" s="273"/>
      <c r="BS607" s="273"/>
      <c r="BT607" s="273"/>
      <c r="BU607" s="273"/>
      <c r="BV607" s="273"/>
      <c r="BW607" s="273"/>
      <c r="BX607" s="273"/>
      <c r="BY607" s="273"/>
      <c r="BZ607" s="273"/>
    </row>
    <row r="608" spans="1:78">
      <c r="A608" s="273"/>
      <c r="B608" s="273"/>
      <c r="C608" s="273"/>
      <c r="D608" s="273"/>
      <c r="E608" s="273"/>
      <c r="F608" s="274"/>
      <c r="G608" s="274"/>
      <c r="H608" s="274"/>
      <c r="I608" s="274"/>
      <c r="J608" s="274"/>
      <c r="K608" s="274"/>
      <c r="L608" s="274"/>
      <c r="M608" s="274"/>
      <c r="N608" s="274"/>
      <c r="O608" s="274"/>
      <c r="P608" s="274"/>
      <c r="Q608" s="274"/>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73"/>
      <c r="AR608" s="273"/>
      <c r="AS608" s="273"/>
      <c r="AT608" s="273"/>
      <c r="AU608" s="273"/>
      <c r="AV608" s="273"/>
      <c r="AW608" s="273"/>
      <c r="AX608" s="273"/>
      <c r="AY608" s="273"/>
      <c r="AZ608" s="273"/>
      <c r="BA608" s="273"/>
      <c r="BB608" s="273"/>
      <c r="BC608" s="273"/>
      <c r="BD608" s="273"/>
      <c r="BE608" s="273"/>
      <c r="BF608" s="273"/>
      <c r="BG608" s="273"/>
      <c r="BH608" s="273"/>
      <c r="BI608" s="273"/>
      <c r="BJ608" s="273"/>
      <c r="BK608" s="273"/>
      <c r="BL608" s="273"/>
      <c r="BM608" s="273"/>
      <c r="BN608" s="273"/>
      <c r="BO608" s="273"/>
      <c r="BP608" s="273"/>
      <c r="BQ608" s="273"/>
      <c r="BR608" s="273"/>
      <c r="BS608" s="273"/>
      <c r="BT608" s="273"/>
      <c r="BU608" s="273"/>
      <c r="BV608" s="273"/>
      <c r="BW608" s="273"/>
      <c r="BX608" s="273"/>
      <c r="BY608" s="273"/>
      <c r="BZ608" s="273"/>
    </row>
    <row r="609" spans="1:78">
      <c r="A609" s="273"/>
      <c r="B609" s="273"/>
      <c r="C609" s="273"/>
      <c r="D609" s="273"/>
      <c r="E609" s="273"/>
      <c r="F609" s="274"/>
      <c r="G609" s="274"/>
      <c r="H609" s="274"/>
      <c r="I609" s="274"/>
      <c r="J609" s="274"/>
      <c r="K609" s="274"/>
      <c r="L609" s="274"/>
      <c r="M609" s="274"/>
      <c r="N609" s="274"/>
      <c r="O609" s="274"/>
      <c r="P609" s="274"/>
      <c r="Q609" s="274"/>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73"/>
      <c r="AR609" s="273"/>
      <c r="AS609" s="273"/>
      <c r="AT609" s="273"/>
      <c r="AU609" s="273"/>
      <c r="AV609" s="273"/>
      <c r="AW609" s="273"/>
      <c r="AX609" s="273"/>
      <c r="AY609" s="273"/>
      <c r="AZ609" s="273"/>
      <c r="BA609" s="273"/>
      <c r="BB609" s="273"/>
      <c r="BC609" s="273"/>
      <c r="BD609" s="273"/>
      <c r="BE609" s="273"/>
      <c r="BF609" s="273"/>
      <c r="BG609" s="273"/>
      <c r="BH609" s="273"/>
      <c r="BI609" s="273"/>
      <c r="BJ609" s="273"/>
      <c r="BK609" s="273"/>
      <c r="BL609" s="273"/>
      <c r="BM609" s="273"/>
      <c r="BN609" s="273"/>
      <c r="BO609" s="273"/>
      <c r="BP609" s="273"/>
      <c r="BQ609" s="273"/>
      <c r="BR609" s="273"/>
      <c r="BS609" s="273"/>
      <c r="BT609" s="273"/>
      <c r="BU609" s="273"/>
      <c r="BV609" s="273"/>
      <c r="BW609" s="273"/>
      <c r="BX609" s="273"/>
      <c r="BY609" s="273"/>
      <c r="BZ609" s="273"/>
    </row>
    <row r="610" spans="1:78">
      <c r="A610" s="273"/>
      <c r="B610" s="273"/>
      <c r="C610" s="273"/>
      <c r="D610" s="273"/>
      <c r="E610" s="273"/>
      <c r="F610" s="274"/>
      <c r="G610" s="274"/>
      <c r="H610" s="274"/>
      <c r="I610" s="274"/>
      <c r="J610" s="274"/>
      <c r="K610" s="274"/>
      <c r="L610" s="274"/>
      <c r="M610" s="274"/>
      <c r="N610" s="274"/>
      <c r="O610" s="274"/>
      <c r="P610" s="274"/>
      <c r="Q610" s="274"/>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73"/>
      <c r="AR610" s="273"/>
      <c r="AS610" s="273"/>
      <c r="AT610" s="273"/>
      <c r="AU610" s="273"/>
      <c r="AV610" s="273"/>
      <c r="AW610" s="273"/>
      <c r="AX610" s="273"/>
      <c r="AY610" s="273"/>
      <c r="AZ610" s="273"/>
      <c r="BA610" s="273"/>
      <c r="BB610" s="273"/>
      <c r="BC610" s="273"/>
      <c r="BD610" s="273"/>
      <c r="BE610" s="273"/>
      <c r="BF610" s="273"/>
      <c r="BG610" s="273"/>
      <c r="BH610" s="273"/>
      <c r="BI610" s="273"/>
      <c r="BJ610" s="273"/>
      <c r="BK610" s="273"/>
      <c r="BL610" s="273"/>
      <c r="BM610" s="273"/>
      <c r="BN610" s="273"/>
      <c r="BO610" s="273"/>
      <c r="BP610" s="273"/>
      <c r="BQ610" s="273"/>
      <c r="BR610" s="273"/>
      <c r="BS610" s="273"/>
      <c r="BT610" s="273"/>
      <c r="BU610" s="273"/>
      <c r="BV610" s="273"/>
      <c r="BW610" s="273"/>
      <c r="BX610" s="273"/>
      <c r="BY610" s="273"/>
      <c r="BZ610" s="273"/>
    </row>
    <row r="611" spans="1:78">
      <c r="A611" s="273"/>
      <c r="B611" s="273"/>
      <c r="C611" s="273"/>
      <c r="D611" s="273"/>
      <c r="E611" s="273"/>
      <c r="F611" s="274"/>
      <c r="G611" s="274"/>
      <c r="H611" s="274"/>
      <c r="I611" s="274"/>
      <c r="J611" s="274"/>
      <c r="K611" s="274"/>
      <c r="L611" s="274"/>
      <c r="M611" s="274"/>
      <c r="N611" s="274"/>
      <c r="O611" s="274"/>
      <c r="P611" s="274"/>
      <c r="Q611" s="274"/>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73"/>
      <c r="AR611" s="273"/>
      <c r="AS611" s="273"/>
      <c r="AT611" s="273"/>
      <c r="AU611" s="273"/>
      <c r="AV611" s="273"/>
      <c r="AW611" s="273"/>
      <c r="AX611" s="273"/>
      <c r="AY611" s="273"/>
      <c r="AZ611" s="273"/>
      <c r="BA611" s="273"/>
      <c r="BB611" s="273"/>
      <c r="BC611" s="273"/>
      <c r="BD611" s="273"/>
      <c r="BE611" s="273"/>
      <c r="BF611" s="273"/>
      <c r="BG611" s="273"/>
      <c r="BH611" s="273"/>
      <c r="BI611" s="273"/>
      <c r="BJ611" s="273"/>
      <c r="BK611" s="273"/>
      <c r="BL611" s="273"/>
      <c r="BM611" s="273"/>
      <c r="BN611" s="273"/>
      <c r="BO611" s="273"/>
      <c r="BP611" s="273"/>
      <c r="BQ611" s="273"/>
      <c r="BR611" s="273"/>
      <c r="BS611" s="273"/>
      <c r="BT611" s="273"/>
      <c r="BU611" s="273"/>
      <c r="BV611" s="273"/>
      <c r="BW611" s="273"/>
      <c r="BX611" s="273"/>
      <c r="BY611" s="273"/>
      <c r="BZ611" s="273"/>
    </row>
    <row r="612" spans="1:78">
      <c r="A612" s="273"/>
      <c r="B612" s="273"/>
      <c r="C612" s="273"/>
      <c r="D612" s="273"/>
      <c r="E612" s="273"/>
      <c r="F612" s="274"/>
      <c r="G612" s="274"/>
      <c r="H612" s="274"/>
      <c r="I612" s="274"/>
      <c r="J612" s="274"/>
      <c r="K612" s="274"/>
      <c r="L612" s="274"/>
      <c r="M612" s="274"/>
      <c r="N612" s="274"/>
      <c r="O612" s="274"/>
      <c r="P612" s="274"/>
      <c r="Q612" s="274"/>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c r="AR612" s="273"/>
      <c r="AS612" s="273"/>
      <c r="AT612" s="273"/>
      <c r="AU612" s="273"/>
      <c r="AV612" s="273"/>
      <c r="AW612" s="273"/>
      <c r="AX612" s="273"/>
      <c r="AY612" s="273"/>
      <c r="AZ612" s="273"/>
      <c r="BA612" s="273"/>
      <c r="BB612" s="273"/>
      <c r="BC612" s="273"/>
      <c r="BD612" s="273"/>
      <c r="BE612" s="273"/>
      <c r="BF612" s="273"/>
      <c r="BG612" s="273"/>
      <c r="BH612" s="273"/>
      <c r="BI612" s="273"/>
      <c r="BJ612" s="273"/>
      <c r="BK612" s="273"/>
      <c r="BL612" s="273"/>
      <c r="BM612" s="273"/>
      <c r="BN612" s="273"/>
      <c r="BO612" s="273"/>
      <c r="BP612" s="273"/>
      <c r="BQ612" s="273"/>
      <c r="BR612" s="273"/>
      <c r="BS612" s="273"/>
      <c r="BT612" s="273"/>
      <c r="BU612" s="273"/>
      <c r="BV612" s="273"/>
      <c r="BW612" s="273"/>
      <c r="BX612" s="273"/>
      <c r="BY612" s="273"/>
      <c r="BZ612" s="273"/>
    </row>
    <row r="613" spans="1:78">
      <c r="A613" s="273"/>
      <c r="B613" s="273"/>
      <c r="C613" s="273"/>
      <c r="D613" s="273"/>
      <c r="E613" s="273"/>
      <c r="F613" s="274"/>
      <c r="G613" s="274"/>
      <c r="H613" s="274"/>
      <c r="I613" s="274"/>
      <c r="J613" s="274"/>
      <c r="K613" s="274"/>
      <c r="L613" s="274"/>
      <c r="M613" s="274"/>
      <c r="N613" s="274"/>
      <c r="O613" s="274"/>
      <c r="P613" s="274"/>
      <c r="Q613" s="274"/>
      <c r="R613" s="273"/>
      <c r="S613" s="273"/>
      <c r="T613" s="273"/>
      <c r="U613" s="273"/>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73"/>
      <c r="AR613" s="273"/>
      <c r="AS613" s="273"/>
      <c r="AT613" s="273"/>
      <c r="AU613" s="273"/>
      <c r="AV613" s="273"/>
      <c r="AW613" s="273"/>
      <c r="AX613" s="273"/>
      <c r="AY613" s="273"/>
      <c r="AZ613" s="273"/>
      <c r="BA613" s="273"/>
      <c r="BB613" s="273"/>
      <c r="BC613" s="273"/>
      <c r="BD613" s="273"/>
      <c r="BE613" s="273"/>
      <c r="BF613" s="273"/>
      <c r="BG613" s="273"/>
      <c r="BH613" s="273"/>
      <c r="BI613" s="273"/>
      <c r="BJ613" s="273"/>
      <c r="BK613" s="273"/>
      <c r="BL613" s="273"/>
      <c r="BM613" s="273"/>
      <c r="BN613" s="273"/>
      <c r="BO613" s="273"/>
      <c r="BP613" s="273"/>
      <c r="BQ613" s="273"/>
      <c r="BR613" s="273"/>
      <c r="BS613" s="273"/>
      <c r="BT613" s="273"/>
      <c r="BU613" s="273"/>
      <c r="BV613" s="273"/>
      <c r="BW613" s="273"/>
      <c r="BX613" s="273"/>
      <c r="BY613" s="273"/>
      <c r="BZ613" s="273"/>
    </row>
    <row r="614" spans="1:78">
      <c r="A614" s="273"/>
      <c r="B614" s="273"/>
      <c r="C614" s="273"/>
      <c r="D614" s="273"/>
      <c r="E614" s="273"/>
      <c r="F614" s="274"/>
      <c r="G614" s="274"/>
      <c r="H614" s="274"/>
      <c r="I614" s="274"/>
      <c r="J614" s="274"/>
      <c r="K614" s="274"/>
      <c r="L614" s="274"/>
      <c r="M614" s="274"/>
      <c r="N614" s="274"/>
      <c r="O614" s="274"/>
      <c r="P614" s="274"/>
      <c r="Q614" s="274"/>
      <c r="R614" s="273"/>
      <c r="S614" s="273"/>
      <c r="T614" s="273"/>
      <c r="U614" s="273"/>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73"/>
      <c r="AR614" s="273"/>
      <c r="AS614" s="273"/>
      <c r="AT614" s="273"/>
      <c r="AU614" s="273"/>
      <c r="AV614" s="273"/>
      <c r="AW614" s="273"/>
      <c r="AX614" s="273"/>
      <c r="AY614" s="273"/>
      <c r="AZ614" s="273"/>
      <c r="BA614" s="273"/>
      <c r="BB614" s="273"/>
      <c r="BC614" s="273"/>
      <c r="BD614" s="273"/>
      <c r="BE614" s="273"/>
      <c r="BF614" s="273"/>
      <c r="BG614" s="273"/>
      <c r="BH614" s="273"/>
      <c r="BI614" s="273"/>
      <c r="BJ614" s="273"/>
      <c r="BK614" s="273"/>
      <c r="BL614" s="273"/>
      <c r="BM614" s="273"/>
      <c r="BN614" s="273"/>
      <c r="BO614" s="273"/>
      <c r="BP614" s="273"/>
      <c r="BQ614" s="273"/>
      <c r="BR614" s="273"/>
      <c r="BS614" s="273"/>
      <c r="BT614" s="273"/>
      <c r="BU614" s="273"/>
      <c r="BV614" s="273"/>
      <c r="BW614" s="273"/>
      <c r="BX614" s="273"/>
      <c r="BY614" s="273"/>
      <c r="BZ614" s="273"/>
    </row>
    <row r="615" spans="1:78">
      <c r="A615" s="273"/>
      <c r="B615" s="273"/>
      <c r="C615" s="273"/>
      <c r="D615" s="273"/>
      <c r="E615" s="273"/>
      <c r="F615" s="274"/>
      <c r="G615" s="274"/>
      <c r="H615" s="274"/>
      <c r="I615" s="274"/>
      <c r="J615" s="274"/>
      <c r="K615" s="274"/>
      <c r="L615" s="274"/>
      <c r="M615" s="274"/>
      <c r="N615" s="274"/>
      <c r="O615" s="274"/>
      <c r="P615" s="274"/>
      <c r="Q615" s="274"/>
      <c r="R615" s="273"/>
      <c r="S615" s="273"/>
      <c r="T615" s="273"/>
      <c r="U615" s="273"/>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73"/>
      <c r="AR615" s="273"/>
      <c r="AS615" s="273"/>
      <c r="AT615" s="273"/>
      <c r="AU615" s="273"/>
      <c r="AV615" s="273"/>
      <c r="AW615" s="273"/>
      <c r="AX615" s="273"/>
      <c r="AY615" s="273"/>
      <c r="AZ615" s="273"/>
      <c r="BA615" s="273"/>
      <c r="BB615" s="273"/>
      <c r="BC615" s="273"/>
      <c r="BD615" s="273"/>
      <c r="BE615" s="273"/>
      <c r="BF615" s="273"/>
      <c r="BG615" s="273"/>
      <c r="BH615" s="273"/>
      <c r="BI615" s="273"/>
      <c r="BJ615" s="273"/>
      <c r="BK615" s="273"/>
      <c r="BL615" s="273"/>
      <c r="BM615" s="273"/>
      <c r="BN615" s="273"/>
      <c r="BO615" s="273"/>
      <c r="BP615" s="273"/>
      <c r="BQ615" s="273"/>
      <c r="BR615" s="273"/>
      <c r="BS615" s="273"/>
      <c r="BT615" s="273"/>
      <c r="BU615" s="273"/>
      <c r="BV615" s="273"/>
      <c r="BW615" s="273"/>
      <c r="BX615" s="273"/>
      <c r="BY615" s="273"/>
      <c r="BZ615" s="273"/>
    </row>
    <row r="616" spans="1:78">
      <c r="A616" s="273"/>
      <c r="B616" s="273"/>
      <c r="C616" s="273"/>
      <c r="D616" s="273"/>
      <c r="E616" s="273"/>
      <c r="F616" s="274"/>
      <c r="G616" s="274"/>
      <c r="H616" s="274"/>
      <c r="I616" s="274"/>
      <c r="J616" s="274"/>
      <c r="K616" s="274"/>
      <c r="L616" s="274"/>
      <c r="M616" s="274"/>
      <c r="N616" s="274"/>
      <c r="O616" s="274"/>
      <c r="P616" s="274"/>
      <c r="Q616" s="274"/>
      <c r="R616" s="273"/>
      <c r="S616" s="273"/>
      <c r="T616" s="273"/>
      <c r="U616" s="273"/>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73"/>
      <c r="AR616" s="273"/>
      <c r="AS616" s="273"/>
      <c r="AT616" s="273"/>
      <c r="AU616" s="273"/>
      <c r="AV616" s="273"/>
      <c r="AW616" s="273"/>
      <c r="AX616" s="273"/>
      <c r="AY616" s="273"/>
      <c r="AZ616" s="273"/>
      <c r="BA616" s="273"/>
      <c r="BB616" s="273"/>
      <c r="BC616" s="273"/>
      <c r="BD616" s="273"/>
      <c r="BE616" s="273"/>
      <c r="BF616" s="273"/>
      <c r="BG616" s="273"/>
      <c r="BH616" s="273"/>
      <c r="BI616" s="273"/>
      <c r="BJ616" s="273"/>
      <c r="BK616" s="273"/>
      <c r="BL616" s="273"/>
      <c r="BM616" s="273"/>
      <c r="BN616" s="273"/>
      <c r="BO616" s="273"/>
      <c r="BP616" s="273"/>
      <c r="BQ616" s="273"/>
      <c r="BR616" s="273"/>
      <c r="BS616" s="273"/>
      <c r="BT616" s="273"/>
      <c r="BU616" s="273"/>
      <c r="BV616" s="273"/>
      <c r="BW616" s="273"/>
      <c r="BX616" s="273"/>
      <c r="BY616" s="273"/>
      <c r="BZ616" s="273"/>
    </row>
    <row r="617" spans="1:78">
      <c r="A617" s="273"/>
      <c r="B617" s="273"/>
      <c r="C617" s="273"/>
      <c r="D617" s="273"/>
      <c r="E617" s="273"/>
      <c r="F617" s="274"/>
      <c r="G617" s="274"/>
      <c r="H617" s="274"/>
      <c r="I617" s="274"/>
      <c r="J617" s="274"/>
      <c r="K617" s="274"/>
      <c r="L617" s="274"/>
      <c r="M617" s="274"/>
      <c r="N617" s="274"/>
      <c r="O617" s="274"/>
      <c r="P617" s="274"/>
      <c r="Q617" s="274"/>
      <c r="R617" s="273"/>
      <c r="S617" s="273"/>
      <c r="T617" s="273"/>
      <c r="U617" s="273"/>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73"/>
      <c r="AR617" s="273"/>
      <c r="AS617" s="273"/>
      <c r="AT617" s="273"/>
      <c r="AU617" s="273"/>
      <c r="AV617" s="273"/>
      <c r="AW617" s="273"/>
      <c r="AX617" s="273"/>
      <c r="AY617" s="273"/>
      <c r="AZ617" s="273"/>
      <c r="BA617" s="273"/>
      <c r="BB617" s="273"/>
      <c r="BC617" s="273"/>
      <c r="BD617" s="273"/>
      <c r="BE617" s="273"/>
      <c r="BF617" s="273"/>
      <c r="BG617" s="273"/>
      <c r="BH617" s="273"/>
      <c r="BI617" s="273"/>
      <c r="BJ617" s="273"/>
      <c r="BK617" s="273"/>
      <c r="BL617" s="273"/>
      <c r="BM617" s="273"/>
      <c r="BN617" s="273"/>
      <c r="BO617" s="273"/>
      <c r="BP617" s="273"/>
      <c r="BQ617" s="273"/>
      <c r="BR617" s="273"/>
      <c r="BS617" s="273"/>
      <c r="BT617" s="273"/>
      <c r="BU617" s="273"/>
      <c r="BV617" s="273"/>
      <c r="BW617" s="273"/>
      <c r="BX617" s="273"/>
      <c r="BY617" s="273"/>
      <c r="BZ617" s="273"/>
    </row>
    <row r="618" spans="1:78">
      <c r="A618" s="273"/>
      <c r="B618" s="273"/>
      <c r="C618" s="273"/>
      <c r="D618" s="273"/>
      <c r="E618" s="273"/>
      <c r="F618" s="274"/>
      <c r="G618" s="274"/>
      <c r="H618" s="274"/>
      <c r="I618" s="274"/>
      <c r="J618" s="274"/>
      <c r="K618" s="274"/>
      <c r="L618" s="274"/>
      <c r="M618" s="274"/>
      <c r="N618" s="274"/>
      <c r="O618" s="274"/>
      <c r="P618" s="274"/>
      <c r="Q618" s="274"/>
      <c r="R618" s="273"/>
      <c r="S618" s="273"/>
      <c r="T618" s="273"/>
      <c r="U618" s="273"/>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73"/>
      <c r="AR618" s="273"/>
      <c r="AS618" s="273"/>
      <c r="AT618" s="273"/>
      <c r="AU618" s="273"/>
      <c r="AV618" s="273"/>
      <c r="AW618" s="273"/>
      <c r="AX618" s="273"/>
      <c r="AY618" s="273"/>
      <c r="AZ618" s="273"/>
      <c r="BA618" s="273"/>
      <c r="BB618" s="273"/>
      <c r="BC618" s="273"/>
      <c r="BD618" s="273"/>
      <c r="BE618" s="273"/>
      <c r="BF618" s="273"/>
      <c r="BG618" s="273"/>
      <c r="BH618" s="273"/>
      <c r="BI618" s="273"/>
      <c r="BJ618" s="273"/>
      <c r="BK618" s="273"/>
      <c r="BL618" s="273"/>
      <c r="BM618" s="273"/>
      <c r="BN618" s="273"/>
      <c r="BO618" s="273"/>
      <c r="BP618" s="273"/>
      <c r="BQ618" s="273"/>
      <c r="BR618" s="273"/>
      <c r="BS618" s="273"/>
      <c r="BT618" s="273"/>
      <c r="BU618" s="273"/>
      <c r="BV618" s="273"/>
      <c r="BW618" s="273"/>
      <c r="BX618" s="273"/>
      <c r="BY618" s="273"/>
      <c r="BZ618" s="273"/>
    </row>
    <row r="619" spans="1:78">
      <c r="A619" s="273"/>
      <c r="B619" s="273"/>
      <c r="C619" s="273"/>
      <c r="D619" s="273"/>
      <c r="E619" s="273"/>
      <c r="F619" s="274"/>
      <c r="G619" s="274"/>
      <c r="H619" s="274"/>
      <c r="I619" s="274"/>
      <c r="J619" s="274"/>
      <c r="K619" s="274"/>
      <c r="L619" s="274"/>
      <c r="M619" s="274"/>
      <c r="N619" s="274"/>
      <c r="O619" s="274"/>
      <c r="P619" s="274"/>
      <c r="Q619" s="274"/>
      <c r="R619" s="273"/>
      <c r="S619" s="273"/>
      <c r="T619" s="273"/>
      <c r="U619" s="273"/>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73"/>
      <c r="AR619" s="273"/>
      <c r="AS619" s="273"/>
      <c r="AT619" s="273"/>
      <c r="AU619" s="273"/>
      <c r="AV619" s="273"/>
      <c r="AW619" s="273"/>
      <c r="AX619" s="273"/>
      <c r="AY619" s="273"/>
      <c r="AZ619" s="273"/>
      <c r="BA619" s="273"/>
      <c r="BB619" s="273"/>
      <c r="BC619" s="273"/>
      <c r="BD619" s="273"/>
      <c r="BE619" s="273"/>
      <c r="BF619" s="273"/>
      <c r="BG619" s="273"/>
      <c r="BH619" s="273"/>
      <c r="BI619" s="273"/>
      <c r="BJ619" s="273"/>
      <c r="BK619" s="273"/>
      <c r="BL619" s="273"/>
      <c r="BM619" s="273"/>
      <c r="BN619" s="273"/>
      <c r="BO619" s="273"/>
      <c r="BP619" s="273"/>
      <c r="BQ619" s="273"/>
      <c r="BR619" s="273"/>
      <c r="BS619" s="273"/>
      <c r="BT619" s="273"/>
      <c r="BU619" s="273"/>
      <c r="BV619" s="273"/>
      <c r="BW619" s="273"/>
      <c r="BX619" s="273"/>
      <c r="BY619" s="273"/>
      <c r="BZ619" s="273"/>
    </row>
    <row r="620" spans="1:78">
      <c r="A620" s="273"/>
      <c r="B620" s="273"/>
      <c r="C620" s="273"/>
      <c r="D620" s="273"/>
      <c r="E620" s="273"/>
      <c r="F620" s="274"/>
      <c r="G620" s="274"/>
      <c r="H620" s="274"/>
      <c r="I620" s="274"/>
      <c r="J620" s="274"/>
      <c r="K620" s="274"/>
      <c r="L620" s="274"/>
      <c r="M620" s="274"/>
      <c r="N620" s="274"/>
      <c r="O620" s="274"/>
      <c r="P620" s="274"/>
      <c r="Q620" s="274"/>
      <c r="R620" s="273"/>
      <c r="S620" s="273"/>
      <c r="T620" s="273"/>
      <c r="U620" s="273"/>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73"/>
      <c r="AR620" s="273"/>
      <c r="AS620" s="273"/>
      <c r="AT620" s="273"/>
      <c r="AU620" s="273"/>
      <c r="AV620" s="273"/>
      <c r="AW620" s="273"/>
      <c r="AX620" s="273"/>
      <c r="AY620" s="273"/>
      <c r="AZ620" s="273"/>
      <c r="BA620" s="273"/>
      <c r="BB620" s="273"/>
      <c r="BC620" s="273"/>
      <c r="BD620" s="273"/>
      <c r="BE620" s="273"/>
      <c r="BF620" s="273"/>
      <c r="BG620" s="273"/>
      <c r="BH620" s="273"/>
      <c r="BI620" s="273"/>
      <c r="BJ620" s="273"/>
      <c r="BK620" s="273"/>
      <c r="BL620" s="273"/>
      <c r="BM620" s="273"/>
      <c r="BN620" s="273"/>
      <c r="BO620" s="273"/>
      <c r="BP620" s="273"/>
      <c r="BQ620" s="273"/>
      <c r="BR620" s="273"/>
      <c r="BS620" s="273"/>
      <c r="BT620" s="273"/>
      <c r="BU620" s="273"/>
      <c r="BV620" s="273"/>
      <c r="BW620" s="273"/>
      <c r="BX620" s="273"/>
      <c r="BY620" s="273"/>
      <c r="BZ620" s="273"/>
    </row>
    <row r="621" spans="1:78">
      <c r="A621" s="273"/>
      <c r="B621" s="273"/>
      <c r="C621" s="273"/>
      <c r="D621" s="273"/>
      <c r="E621" s="273"/>
      <c r="F621" s="274"/>
      <c r="G621" s="274"/>
      <c r="H621" s="274"/>
      <c r="I621" s="274"/>
      <c r="J621" s="274"/>
      <c r="K621" s="274"/>
      <c r="L621" s="274"/>
      <c r="M621" s="274"/>
      <c r="N621" s="274"/>
      <c r="O621" s="274"/>
      <c r="P621" s="274"/>
      <c r="Q621" s="274"/>
      <c r="R621" s="273"/>
      <c r="S621" s="273"/>
      <c r="T621" s="273"/>
      <c r="U621" s="273"/>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73"/>
      <c r="AR621" s="273"/>
      <c r="AS621" s="273"/>
      <c r="AT621" s="273"/>
      <c r="AU621" s="273"/>
      <c r="AV621" s="273"/>
      <c r="AW621" s="273"/>
      <c r="AX621" s="273"/>
      <c r="AY621" s="273"/>
      <c r="AZ621" s="273"/>
      <c r="BA621" s="273"/>
      <c r="BB621" s="273"/>
      <c r="BC621" s="273"/>
      <c r="BD621" s="273"/>
      <c r="BE621" s="273"/>
      <c r="BF621" s="273"/>
      <c r="BG621" s="273"/>
      <c r="BH621" s="273"/>
      <c r="BI621" s="273"/>
      <c r="BJ621" s="273"/>
      <c r="BK621" s="273"/>
      <c r="BL621" s="273"/>
      <c r="BM621" s="273"/>
      <c r="BN621" s="273"/>
      <c r="BO621" s="273"/>
      <c r="BP621" s="273"/>
      <c r="BQ621" s="273"/>
      <c r="BR621" s="273"/>
      <c r="BS621" s="273"/>
      <c r="BT621" s="273"/>
      <c r="BU621" s="273"/>
      <c r="BV621" s="273"/>
      <c r="BW621" s="273"/>
      <c r="BX621" s="273"/>
      <c r="BY621" s="273"/>
      <c r="BZ621" s="273"/>
    </row>
    <row r="622" spans="1:78">
      <c r="A622" s="273"/>
      <c r="B622" s="273"/>
      <c r="C622" s="273"/>
      <c r="D622" s="273"/>
      <c r="E622" s="273"/>
      <c r="F622" s="274"/>
      <c r="G622" s="274"/>
      <c r="H622" s="274"/>
      <c r="I622" s="274"/>
      <c r="J622" s="274"/>
      <c r="K622" s="274"/>
      <c r="L622" s="274"/>
      <c r="M622" s="274"/>
      <c r="N622" s="274"/>
      <c r="O622" s="274"/>
      <c r="P622" s="274"/>
      <c r="Q622" s="274"/>
      <c r="R622" s="273"/>
      <c r="S622" s="273"/>
      <c r="T622" s="273"/>
      <c r="U622" s="273"/>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73"/>
      <c r="AR622" s="273"/>
      <c r="AS622" s="273"/>
      <c r="AT622" s="273"/>
      <c r="AU622" s="273"/>
      <c r="AV622" s="273"/>
      <c r="AW622" s="273"/>
      <c r="AX622" s="273"/>
      <c r="AY622" s="273"/>
      <c r="AZ622" s="273"/>
      <c r="BA622" s="273"/>
      <c r="BB622" s="273"/>
      <c r="BC622" s="273"/>
      <c r="BD622" s="273"/>
      <c r="BE622" s="273"/>
      <c r="BF622" s="273"/>
      <c r="BG622" s="273"/>
      <c r="BH622" s="273"/>
      <c r="BI622" s="273"/>
      <c r="BJ622" s="273"/>
      <c r="BK622" s="273"/>
      <c r="BL622" s="273"/>
      <c r="BM622" s="273"/>
      <c r="BN622" s="273"/>
      <c r="BO622" s="273"/>
      <c r="BP622" s="273"/>
      <c r="BQ622" s="273"/>
      <c r="BR622" s="273"/>
      <c r="BS622" s="273"/>
      <c r="BT622" s="273"/>
      <c r="BU622" s="273"/>
      <c r="BV622" s="273"/>
      <c r="BW622" s="273"/>
      <c r="BX622" s="273"/>
      <c r="BY622" s="273"/>
      <c r="BZ622" s="273"/>
    </row>
    <row r="623" spans="1:78">
      <c r="A623" s="273"/>
      <c r="B623" s="273"/>
      <c r="C623" s="273"/>
      <c r="D623" s="273"/>
      <c r="E623" s="273"/>
      <c r="F623" s="274"/>
      <c r="G623" s="274"/>
      <c r="H623" s="274"/>
      <c r="I623" s="274"/>
      <c r="J623" s="274"/>
      <c r="K623" s="274"/>
      <c r="L623" s="274"/>
      <c r="M623" s="274"/>
      <c r="N623" s="274"/>
      <c r="O623" s="274"/>
      <c r="P623" s="274"/>
      <c r="Q623" s="274"/>
      <c r="R623" s="273"/>
      <c r="S623" s="273"/>
      <c r="T623" s="273"/>
      <c r="U623" s="273"/>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73"/>
      <c r="AR623" s="273"/>
      <c r="AS623" s="273"/>
      <c r="AT623" s="273"/>
      <c r="AU623" s="273"/>
      <c r="AV623" s="273"/>
      <c r="AW623" s="273"/>
      <c r="AX623" s="273"/>
      <c r="AY623" s="273"/>
      <c r="AZ623" s="273"/>
      <c r="BA623" s="273"/>
      <c r="BB623" s="273"/>
      <c r="BC623" s="273"/>
      <c r="BD623" s="273"/>
      <c r="BE623" s="273"/>
      <c r="BF623" s="273"/>
      <c r="BG623" s="273"/>
      <c r="BH623" s="273"/>
      <c r="BI623" s="273"/>
      <c r="BJ623" s="273"/>
      <c r="BK623" s="273"/>
      <c r="BL623" s="273"/>
      <c r="BM623" s="273"/>
      <c r="BN623" s="273"/>
      <c r="BO623" s="273"/>
      <c r="BP623" s="273"/>
      <c r="BQ623" s="273"/>
      <c r="BR623" s="273"/>
      <c r="BS623" s="273"/>
      <c r="BT623" s="273"/>
      <c r="BU623" s="273"/>
      <c r="BV623" s="273"/>
      <c r="BW623" s="273"/>
      <c r="BX623" s="273"/>
      <c r="BY623" s="273"/>
      <c r="BZ623" s="273"/>
    </row>
    <row r="624" spans="1:78">
      <c r="A624" s="273"/>
      <c r="B624" s="273"/>
      <c r="C624" s="273"/>
      <c r="D624" s="273"/>
      <c r="E624" s="273"/>
      <c r="F624" s="274"/>
      <c r="G624" s="274"/>
      <c r="H624" s="274"/>
      <c r="I624" s="274"/>
      <c r="J624" s="274"/>
      <c r="K624" s="274"/>
      <c r="L624" s="274"/>
      <c r="M624" s="274"/>
      <c r="N624" s="274"/>
      <c r="O624" s="274"/>
      <c r="P624" s="274"/>
      <c r="Q624" s="274"/>
      <c r="R624" s="273"/>
      <c r="S624" s="273"/>
      <c r="T624" s="273"/>
      <c r="U624" s="273"/>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73"/>
      <c r="AR624" s="273"/>
      <c r="AS624" s="273"/>
      <c r="AT624" s="273"/>
      <c r="AU624" s="273"/>
      <c r="AV624" s="273"/>
      <c r="AW624" s="273"/>
      <c r="AX624" s="273"/>
      <c r="AY624" s="273"/>
      <c r="AZ624" s="273"/>
      <c r="BA624" s="273"/>
      <c r="BB624" s="273"/>
      <c r="BC624" s="273"/>
      <c r="BD624" s="273"/>
      <c r="BE624" s="273"/>
      <c r="BF624" s="273"/>
      <c r="BG624" s="273"/>
      <c r="BH624" s="273"/>
      <c r="BI624" s="273"/>
      <c r="BJ624" s="273"/>
      <c r="BK624" s="273"/>
      <c r="BL624" s="273"/>
      <c r="BM624" s="273"/>
      <c r="BN624" s="273"/>
      <c r="BO624" s="273"/>
      <c r="BP624" s="273"/>
      <c r="BQ624" s="273"/>
      <c r="BR624" s="273"/>
      <c r="BS624" s="273"/>
      <c r="BT624" s="273"/>
      <c r="BU624" s="273"/>
      <c r="BV624" s="273"/>
      <c r="BW624" s="273"/>
      <c r="BX624" s="273"/>
      <c r="BY624" s="273"/>
      <c r="BZ624" s="273"/>
    </row>
    <row r="625" spans="1:78">
      <c r="A625" s="273"/>
      <c r="B625" s="273"/>
      <c r="C625" s="273"/>
      <c r="D625" s="273"/>
      <c r="E625" s="273"/>
      <c r="F625" s="274"/>
      <c r="G625" s="274"/>
      <c r="H625" s="274"/>
      <c r="I625" s="274"/>
      <c r="J625" s="274"/>
      <c r="K625" s="274"/>
      <c r="L625" s="274"/>
      <c r="M625" s="274"/>
      <c r="N625" s="274"/>
      <c r="O625" s="274"/>
      <c r="P625" s="274"/>
      <c r="Q625" s="274"/>
      <c r="R625" s="273"/>
      <c r="S625" s="273"/>
      <c r="T625" s="273"/>
      <c r="U625" s="273"/>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73"/>
      <c r="AR625" s="273"/>
      <c r="AS625" s="273"/>
      <c r="AT625" s="273"/>
      <c r="AU625" s="273"/>
      <c r="AV625" s="273"/>
      <c r="AW625" s="273"/>
      <c r="AX625" s="273"/>
      <c r="AY625" s="273"/>
      <c r="AZ625" s="273"/>
      <c r="BA625" s="273"/>
      <c r="BB625" s="273"/>
      <c r="BC625" s="273"/>
      <c r="BD625" s="273"/>
      <c r="BE625" s="273"/>
      <c r="BF625" s="273"/>
      <c r="BG625" s="273"/>
      <c r="BH625" s="273"/>
      <c r="BI625" s="273"/>
      <c r="BJ625" s="273"/>
      <c r="BK625" s="273"/>
      <c r="BL625" s="273"/>
      <c r="BM625" s="273"/>
      <c r="BN625" s="273"/>
      <c r="BO625" s="273"/>
      <c r="BP625" s="273"/>
      <c r="BQ625" s="273"/>
      <c r="BR625" s="273"/>
      <c r="BS625" s="273"/>
      <c r="BT625" s="273"/>
      <c r="BU625" s="273"/>
      <c r="BV625" s="273"/>
      <c r="BW625" s="273"/>
      <c r="BX625" s="273"/>
      <c r="BY625" s="273"/>
      <c r="BZ625" s="273"/>
    </row>
    <row r="626" spans="1:78">
      <c r="A626" s="273"/>
      <c r="B626" s="273"/>
      <c r="C626" s="273"/>
      <c r="D626" s="273"/>
      <c r="E626" s="273"/>
      <c r="F626" s="274"/>
      <c r="G626" s="274"/>
      <c r="H626" s="274"/>
      <c r="I626" s="274"/>
      <c r="J626" s="274"/>
      <c r="K626" s="274"/>
      <c r="L626" s="274"/>
      <c r="M626" s="274"/>
      <c r="N626" s="274"/>
      <c r="O626" s="274"/>
      <c r="P626" s="274"/>
      <c r="Q626" s="274"/>
      <c r="R626" s="273"/>
      <c r="S626" s="273"/>
      <c r="T626" s="273"/>
      <c r="U626" s="273"/>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73"/>
      <c r="AR626" s="273"/>
      <c r="AS626" s="273"/>
      <c r="AT626" s="273"/>
      <c r="AU626" s="273"/>
      <c r="AV626" s="273"/>
      <c r="AW626" s="273"/>
      <c r="AX626" s="273"/>
      <c r="AY626" s="273"/>
      <c r="AZ626" s="273"/>
      <c r="BA626" s="273"/>
      <c r="BB626" s="273"/>
      <c r="BC626" s="273"/>
      <c r="BD626" s="273"/>
      <c r="BE626" s="273"/>
      <c r="BF626" s="273"/>
      <c r="BG626" s="273"/>
      <c r="BH626" s="273"/>
      <c r="BI626" s="273"/>
      <c r="BJ626" s="273"/>
      <c r="BK626" s="273"/>
      <c r="BL626" s="273"/>
      <c r="BM626" s="273"/>
      <c r="BN626" s="273"/>
      <c r="BO626" s="273"/>
      <c r="BP626" s="273"/>
      <c r="BQ626" s="273"/>
      <c r="BR626" s="273"/>
      <c r="BS626" s="273"/>
      <c r="BT626" s="273"/>
      <c r="BU626" s="273"/>
      <c r="BV626" s="273"/>
      <c r="BW626" s="273"/>
      <c r="BX626" s="273"/>
      <c r="BY626" s="273"/>
      <c r="BZ626" s="273"/>
    </row>
    <row r="627" spans="1:78">
      <c r="A627" s="273"/>
      <c r="B627" s="273"/>
      <c r="C627" s="273"/>
      <c r="D627" s="273"/>
      <c r="E627" s="273"/>
      <c r="F627" s="274"/>
      <c r="G627" s="274"/>
      <c r="H627" s="274"/>
      <c r="I627" s="274"/>
      <c r="J627" s="274"/>
      <c r="K627" s="274"/>
      <c r="L627" s="274"/>
      <c r="M627" s="274"/>
      <c r="N627" s="274"/>
      <c r="O627" s="274"/>
      <c r="P627" s="274"/>
      <c r="Q627" s="274"/>
      <c r="R627" s="273"/>
      <c r="S627" s="273"/>
      <c r="T627" s="273"/>
      <c r="U627" s="273"/>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73"/>
      <c r="AR627" s="273"/>
      <c r="AS627" s="273"/>
      <c r="AT627" s="273"/>
      <c r="AU627" s="273"/>
      <c r="AV627" s="273"/>
      <c r="AW627" s="273"/>
      <c r="AX627" s="273"/>
      <c r="AY627" s="273"/>
      <c r="AZ627" s="273"/>
      <c r="BA627" s="273"/>
      <c r="BB627" s="273"/>
      <c r="BC627" s="273"/>
      <c r="BD627" s="273"/>
      <c r="BE627" s="273"/>
      <c r="BF627" s="273"/>
      <c r="BG627" s="273"/>
      <c r="BH627" s="273"/>
      <c r="BI627" s="273"/>
      <c r="BJ627" s="273"/>
      <c r="BK627" s="273"/>
      <c r="BL627" s="273"/>
      <c r="BM627" s="273"/>
      <c r="BN627" s="273"/>
      <c r="BO627" s="273"/>
      <c r="BP627" s="273"/>
      <c r="BQ627" s="273"/>
      <c r="BR627" s="273"/>
      <c r="BS627" s="273"/>
      <c r="BT627" s="273"/>
      <c r="BU627" s="273"/>
      <c r="BV627" s="273"/>
      <c r="BW627" s="273"/>
      <c r="BX627" s="273"/>
      <c r="BY627" s="273"/>
      <c r="BZ627" s="273"/>
    </row>
    <row r="628" spans="1:78">
      <c r="A628" s="273"/>
      <c r="B628" s="273"/>
      <c r="C628" s="273"/>
      <c r="D628" s="273"/>
      <c r="E628" s="273"/>
      <c r="F628" s="274"/>
      <c r="G628" s="274"/>
      <c r="H628" s="274"/>
      <c r="I628" s="274"/>
      <c r="J628" s="274"/>
      <c r="K628" s="274"/>
      <c r="L628" s="274"/>
      <c r="M628" s="274"/>
      <c r="N628" s="274"/>
      <c r="O628" s="274"/>
      <c r="P628" s="274"/>
      <c r="Q628" s="274"/>
      <c r="R628" s="273"/>
      <c r="S628" s="273"/>
      <c r="T628" s="273"/>
      <c r="U628" s="273"/>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73"/>
      <c r="AR628" s="273"/>
      <c r="AS628" s="273"/>
      <c r="AT628" s="273"/>
      <c r="AU628" s="273"/>
      <c r="AV628" s="273"/>
      <c r="AW628" s="273"/>
      <c r="AX628" s="273"/>
      <c r="AY628" s="273"/>
      <c r="AZ628" s="273"/>
      <c r="BA628" s="273"/>
      <c r="BB628" s="273"/>
      <c r="BC628" s="273"/>
      <c r="BD628" s="273"/>
      <c r="BE628" s="273"/>
      <c r="BF628" s="273"/>
      <c r="BG628" s="273"/>
      <c r="BH628" s="273"/>
      <c r="BI628" s="273"/>
      <c r="BJ628" s="273"/>
      <c r="BK628" s="273"/>
      <c r="BL628" s="273"/>
      <c r="BM628" s="273"/>
      <c r="BN628" s="273"/>
      <c r="BO628" s="273"/>
      <c r="BP628" s="273"/>
      <c r="BQ628" s="273"/>
      <c r="BR628" s="273"/>
      <c r="BS628" s="273"/>
      <c r="BT628" s="273"/>
      <c r="BU628" s="273"/>
      <c r="BV628" s="273"/>
      <c r="BW628" s="273"/>
      <c r="BX628" s="273"/>
      <c r="BY628" s="273"/>
      <c r="BZ628" s="273"/>
    </row>
    <row r="629" spans="1:78">
      <c r="A629" s="273"/>
      <c r="B629" s="273"/>
      <c r="C629" s="273"/>
      <c r="D629" s="273"/>
      <c r="E629" s="273"/>
      <c r="F629" s="274"/>
      <c r="G629" s="274"/>
      <c r="H629" s="274"/>
      <c r="I629" s="274"/>
      <c r="J629" s="274"/>
      <c r="K629" s="274"/>
      <c r="L629" s="274"/>
      <c r="M629" s="274"/>
      <c r="N629" s="274"/>
      <c r="O629" s="274"/>
      <c r="P629" s="274"/>
      <c r="Q629" s="274"/>
      <c r="R629" s="273"/>
      <c r="S629" s="273"/>
      <c r="T629" s="273"/>
      <c r="U629" s="273"/>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73"/>
      <c r="AR629" s="273"/>
      <c r="AS629" s="273"/>
      <c r="AT629" s="273"/>
      <c r="AU629" s="273"/>
      <c r="AV629" s="273"/>
      <c r="AW629" s="273"/>
      <c r="AX629" s="273"/>
      <c r="AY629" s="273"/>
      <c r="AZ629" s="273"/>
      <c r="BA629" s="273"/>
      <c r="BB629" s="273"/>
      <c r="BC629" s="273"/>
      <c r="BD629" s="273"/>
      <c r="BE629" s="273"/>
      <c r="BF629" s="273"/>
      <c r="BG629" s="273"/>
      <c r="BH629" s="273"/>
      <c r="BI629" s="273"/>
      <c r="BJ629" s="273"/>
      <c r="BK629" s="273"/>
      <c r="BL629" s="273"/>
      <c r="BM629" s="273"/>
      <c r="BN629" s="273"/>
      <c r="BO629" s="273"/>
      <c r="BP629" s="273"/>
      <c r="BQ629" s="273"/>
      <c r="BR629" s="273"/>
      <c r="BS629" s="273"/>
      <c r="BT629" s="273"/>
      <c r="BU629" s="273"/>
      <c r="BV629" s="273"/>
      <c r="BW629" s="273"/>
      <c r="BX629" s="273"/>
      <c r="BY629" s="273"/>
      <c r="BZ629" s="273"/>
    </row>
    <row r="630" spans="1:78">
      <c r="A630" s="273"/>
      <c r="B630" s="273"/>
      <c r="C630" s="273"/>
      <c r="D630" s="273"/>
      <c r="E630" s="273"/>
      <c r="F630" s="274"/>
      <c r="G630" s="274"/>
      <c r="H630" s="274"/>
      <c r="I630" s="274"/>
      <c r="J630" s="274"/>
      <c r="K630" s="274"/>
      <c r="L630" s="274"/>
      <c r="M630" s="274"/>
      <c r="N630" s="274"/>
      <c r="O630" s="274"/>
      <c r="P630" s="274"/>
      <c r="Q630" s="274"/>
      <c r="R630" s="273"/>
      <c r="S630" s="273"/>
      <c r="T630" s="273"/>
      <c r="U630" s="273"/>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73"/>
      <c r="AR630" s="273"/>
      <c r="AS630" s="273"/>
      <c r="AT630" s="273"/>
      <c r="AU630" s="273"/>
      <c r="AV630" s="273"/>
      <c r="AW630" s="273"/>
      <c r="AX630" s="273"/>
      <c r="AY630" s="273"/>
      <c r="AZ630" s="273"/>
      <c r="BA630" s="273"/>
      <c r="BB630" s="273"/>
      <c r="BC630" s="273"/>
      <c r="BD630" s="273"/>
      <c r="BE630" s="273"/>
      <c r="BF630" s="273"/>
      <c r="BG630" s="273"/>
      <c r="BH630" s="273"/>
      <c r="BI630" s="273"/>
      <c r="BJ630" s="273"/>
      <c r="BK630" s="273"/>
      <c r="BL630" s="273"/>
      <c r="BM630" s="273"/>
      <c r="BN630" s="273"/>
      <c r="BO630" s="273"/>
      <c r="BP630" s="273"/>
      <c r="BQ630" s="273"/>
      <c r="BR630" s="273"/>
      <c r="BS630" s="273"/>
      <c r="BT630" s="273"/>
      <c r="BU630" s="273"/>
      <c r="BV630" s="273"/>
      <c r="BW630" s="273"/>
      <c r="BX630" s="273"/>
      <c r="BY630" s="273"/>
      <c r="BZ630" s="273"/>
    </row>
    <row r="631" spans="1:78">
      <c r="A631" s="273"/>
      <c r="B631" s="273"/>
      <c r="C631" s="273"/>
      <c r="D631" s="273"/>
      <c r="E631" s="273"/>
      <c r="F631" s="274"/>
      <c r="G631" s="274"/>
      <c r="H631" s="274"/>
      <c r="I631" s="274"/>
      <c r="J631" s="274"/>
      <c r="K631" s="274"/>
      <c r="L631" s="274"/>
      <c r="M631" s="274"/>
      <c r="N631" s="274"/>
      <c r="O631" s="274"/>
      <c r="P631" s="274"/>
      <c r="Q631" s="274"/>
      <c r="R631" s="273"/>
      <c r="S631" s="273"/>
      <c r="T631" s="273"/>
      <c r="U631" s="273"/>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73"/>
      <c r="AR631" s="273"/>
      <c r="AS631" s="273"/>
      <c r="AT631" s="273"/>
      <c r="AU631" s="273"/>
      <c r="AV631" s="273"/>
      <c r="AW631" s="273"/>
      <c r="AX631" s="273"/>
      <c r="AY631" s="273"/>
      <c r="AZ631" s="273"/>
      <c r="BA631" s="273"/>
      <c r="BB631" s="273"/>
      <c r="BC631" s="273"/>
      <c r="BD631" s="273"/>
      <c r="BE631" s="273"/>
      <c r="BF631" s="273"/>
      <c r="BG631" s="273"/>
      <c r="BH631" s="273"/>
      <c r="BI631" s="273"/>
      <c r="BJ631" s="273"/>
      <c r="BK631" s="273"/>
      <c r="BL631" s="273"/>
      <c r="BM631" s="273"/>
      <c r="BN631" s="273"/>
      <c r="BO631" s="273"/>
      <c r="BP631" s="273"/>
      <c r="BQ631" s="273"/>
      <c r="BR631" s="273"/>
      <c r="BS631" s="273"/>
      <c r="BT631" s="273"/>
      <c r="BU631" s="273"/>
      <c r="BV631" s="273"/>
      <c r="BW631" s="273"/>
      <c r="BX631" s="273"/>
      <c r="BY631" s="273"/>
      <c r="BZ631" s="273"/>
    </row>
    <row r="632" spans="1:78">
      <c r="A632" s="273"/>
      <c r="B632" s="273"/>
      <c r="C632" s="273"/>
      <c r="D632" s="273"/>
      <c r="E632" s="273"/>
      <c r="F632" s="274"/>
      <c r="G632" s="274"/>
      <c r="H632" s="274"/>
      <c r="I632" s="274"/>
      <c r="J632" s="274"/>
      <c r="K632" s="274"/>
      <c r="L632" s="274"/>
      <c r="M632" s="274"/>
      <c r="N632" s="274"/>
      <c r="O632" s="274"/>
      <c r="P632" s="274"/>
      <c r="Q632" s="274"/>
      <c r="R632" s="273"/>
      <c r="S632" s="273"/>
      <c r="T632" s="273"/>
      <c r="U632" s="273"/>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73"/>
      <c r="AR632" s="273"/>
      <c r="AS632" s="273"/>
      <c r="AT632" s="273"/>
      <c r="AU632" s="273"/>
      <c r="AV632" s="273"/>
      <c r="AW632" s="273"/>
      <c r="AX632" s="273"/>
      <c r="AY632" s="273"/>
      <c r="AZ632" s="273"/>
      <c r="BA632" s="273"/>
      <c r="BB632" s="273"/>
      <c r="BC632" s="273"/>
      <c r="BD632" s="273"/>
      <c r="BE632" s="273"/>
      <c r="BF632" s="273"/>
      <c r="BG632" s="273"/>
      <c r="BH632" s="273"/>
      <c r="BI632" s="273"/>
      <c r="BJ632" s="273"/>
      <c r="BK632" s="273"/>
      <c r="BL632" s="273"/>
      <c r="BM632" s="273"/>
      <c r="BN632" s="273"/>
      <c r="BO632" s="273"/>
      <c r="BP632" s="273"/>
      <c r="BQ632" s="273"/>
      <c r="BR632" s="273"/>
      <c r="BS632" s="273"/>
      <c r="BT632" s="273"/>
      <c r="BU632" s="273"/>
      <c r="BV632" s="273"/>
      <c r="BW632" s="273"/>
      <c r="BX632" s="273"/>
      <c r="BY632" s="273"/>
      <c r="BZ632" s="273"/>
    </row>
    <row r="633" spans="1:78">
      <c r="A633" s="273"/>
      <c r="B633" s="273"/>
      <c r="C633" s="273"/>
      <c r="D633" s="273"/>
      <c r="E633" s="273"/>
      <c r="F633" s="274"/>
      <c r="G633" s="274"/>
      <c r="H633" s="274"/>
      <c r="I633" s="274"/>
      <c r="J633" s="274"/>
      <c r="K633" s="274"/>
      <c r="L633" s="274"/>
      <c r="M633" s="274"/>
      <c r="N633" s="274"/>
      <c r="O633" s="274"/>
      <c r="P633" s="274"/>
      <c r="Q633" s="274"/>
      <c r="R633" s="273"/>
      <c r="S633" s="273"/>
      <c r="T633" s="273"/>
      <c r="U633" s="273"/>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73"/>
      <c r="AR633" s="273"/>
      <c r="AS633" s="273"/>
      <c r="AT633" s="273"/>
      <c r="AU633" s="273"/>
      <c r="AV633" s="273"/>
      <c r="AW633" s="273"/>
      <c r="AX633" s="273"/>
      <c r="AY633" s="273"/>
      <c r="AZ633" s="273"/>
      <c r="BA633" s="273"/>
      <c r="BB633" s="273"/>
      <c r="BC633" s="273"/>
      <c r="BD633" s="273"/>
      <c r="BE633" s="273"/>
      <c r="BF633" s="273"/>
      <c r="BG633" s="273"/>
      <c r="BH633" s="273"/>
      <c r="BI633" s="273"/>
      <c r="BJ633" s="273"/>
      <c r="BK633" s="273"/>
      <c r="BL633" s="273"/>
      <c r="BM633" s="273"/>
      <c r="BN633" s="273"/>
      <c r="BO633" s="273"/>
      <c r="BP633" s="273"/>
      <c r="BQ633" s="273"/>
      <c r="BR633" s="273"/>
      <c r="BS633" s="273"/>
      <c r="BT633" s="273"/>
      <c r="BU633" s="273"/>
      <c r="BV633" s="273"/>
      <c r="BW633" s="273"/>
      <c r="BX633" s="273"/>
      <c r="BY633" s="273"/>
      <c r="BZ633" s="273"/>
    </row>
    <row r="634" spans="1:78">
      <c r="A634" s="273"/>
      <c r="B634" s="273"/>
      <c r="C634" s="273"/>
      <c r="D634" s="273"/>
      <c r="E634" s="273"/>
      <c r="F634" s="274"/>
      <c r="G634" s="274"/>
      <c r="H634" s="274"/>
      <c r="I634" s="274"/>
      <c r="J634" s="274"/>
      <c r="K634" s="274"/>
      <c r="L634" s="274"/>
      <c r="M634" s="274"/>
      <c r="N634" s="274"/>
      <c r="O634" s="274"/>
      <c r="P634" s="274"/>
      <c r="Q634" s="274"/>
      <c r="R634" s="273"/>
      <c r="S634" s="273"/>
      <c r="T634" s="273"/>
      <c r="U634" s="273"/>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73"/>
      <c r="AR634" s="273"/>
      <c r="AS634" s="273"/>
      <c r="AT634" s="273"/>
      <c r="AU634" s="273"/>
      <c r="AV634" s="273"/>
      <c r="AW634" s="273"/>
      <c r="AX634" s="273"/>
      <c r="AY634" s="273"/>
      <c r="AZ634" s="273"/>
      <c r="BA634" s="273"/>
      <c r="BB634" s="273"/>
      <c r="BC634" s="273"/>
      <c r="BD634" s="273"/>
      <c r="BE634" s="273"/>
      <c r="BF634" s="273"/>
      <c r="BG634" s="273"/>
      <c r="BH634" s="273"/>
      <c r="BI634" s="273"/>
      <c r="BJ634" s="273"/>
      <c r="BK634" s="273"/>
      <c r="BL634" s="273"/>
      <c r="BM634" s="273"/>
      <c r="BN634" s="273"/>
      <c r="BO634" s="273"/>
      <c r="BP634" s="273"/>
      <c r="BQ634" s="273"/>
      <c r="BR634" s="273"/>
      <c r="BS634" s="273"/>
      <c r="BT634" s="273"/>
      <c r="BU634" s="273"/>
      <c r="BV634" s="273"/>
      <c r="BW634" s="273"/>
      <c r="BX634" s="273"/>
      <c r="BY634" s="273"/>
      <c r="BZ634" s="273"/>
    </row>
    <row r="635" spans="1:78">
      <c r="A635" s="273"/>
      <c r="B635" s="273"/>
      <c r="C635" s="273"/>
      <c r="D635" s="273"/>
      <c r="E635" s="273"/>
      <c r="F635" s="274"/>
      <c r="G635" s="274"/>
      <c r="H635" s="274"/>
      <c r="I635" s="274"/>
      <c r="J635" s="274"/>
      <c r="K635" s="274"/>
      <c r="L635" s="274"/>
      <c r="M635" s="274"/>
      <c r="N635" s="274"/>
      <c r="O635" s="274"/>
      <c r="P635" s="274"/>
      <c r="Q635" s="274"/>
      <c r="R635" s="273"/>
      <c r="S635" s="273"/>
      <c r="T635" s="273"/>
      <c r="U635" s="273"/>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73"/>
      <c r="AR635" s="273"/>
      <c r="AS635" s="273"/>
      <c r="AT635" s="273"/>
      <c r="AU635" s="273"/>
      <c r="AV635" s="273"/>
      <c r="AW635" s="273"/>
      <c r="AX635" s="273"/>
      <c r="AY635" s="273"/>
      <c r="AZ635" s="273"/>
      <c r="BA635" s="273"/>
      <c r="BB635" s="273"/>
      <c r="BC635" s="273"/>
      <c r="BD635" s="273"/>
      <c r="BE635" s="273"/>
      <c r="BF635" s="273"/>
      <c r="BG635" s="273"/>
      <c r="BH635" s="273"/>
      <c r="BI635" s="273"/>
      <c r="BJ635" s="273"/>
      <c r="BK635" s="273"/>
      <c r="BL635" s="273"/>
      <c r="BM635" s="273"/>
      <c r="BN635" s="273"/>
      <c r="BO635" s="273"/>
      <c r="BP635" s="273"/>
      <c r="BQ635" s="273"/>
      <c r="BR635" s="273"/>
      <c r="BS635" s="273"/>
      <c r="BT635" s="273"/>
      <c r="BU635" s="273"/>
      <c r="BV635" s="273"/>
      <c r="BW635" s="273"/>
      <c r="BX635" s="273"/>
      <c r="BY635" s="273"/>
      <c r="BZ635" s="273"/>
    </row>
    <row r="636" spans="1:78">
      <c r="A636" s="273"/>
      <c r="B636" s="273"/>
      <c r="C636" s="273"/>
      <c r="D636" s="273"/>
      <c r="E636" s="273"/>
      <c r="F636" s="274"/>
      <c r="G636" s="274"/>
      <c r="H636" s="274"/>
      <c r="I636" s="274"/>
      <c r="J636" s="274"/>
      <c r="K636" s="274"/>
      <c r="L636" s="274"/>
      <c r="M636" s="274"/>
      <c r="N636" s="274"/>
      <c r="O636" s="274"/>
      <c r="P636" s="274"/>
      <c r="Q636" s="274"/>
      <c r="R636" s="273"/>
      <c r="S636" s="273"/>
      <c r="T636" s="273"/>
      <c r="U636" s="273"/>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73"/>
      <c r="AR636" s="273"/>
      <c r="AS636" s="273"/>
      <c r="AT636" s="273"/>
      <c r="AU636" s="273"/>
      <c r="AV636" s="273"/>
      <c r="AW636" s="273"/>
      <c r="AX636" s="273"/>
      <c r="AY636" s="273"/>
      <c r="AZ636" s="273"/>
      <c r="BA636" s="273"/>
      <c r="BB636" s="273"/>
      <c r="BC636" s="273"/>
      <c r="BD636" s="273"/>
      <c r="BE636" s="273"/>
      <c r="BF636" s="273"/>
      <c r="BG636" s="273"/>
      <c r="BH636" s="273"/>
      <c r="BI636" s="273"/>
      <c r="BJ636" s="273"/>
      <c r="BK636" s="273"/>
      <c r="BL636" s="273"/>
      <c r="BM636" s="273"/>
      <c r="BN636" s="273"/>
      <c r="BO636" s="273"/>
      <c r="BP636" s="273"/>
      <c r="BQ636" s="273"/>
      <c r="BR636" s="273"/>
      <c r="BS636" s="273"/>
      <c r="BT636" s="273"/>
      <c r="BU636" s="273"/>
      <c r="BV636" s="273"/>
      <c r="BW636" s="273"/>
      <c r="BX636" s="273"/>
      <c r="BY636" s="273"/>
      <c r="BZ636" s="273"/>
    </row>
    <row r="637" spans="1:78">
      <c r="A637" s="273"/>
      <c r="B637" s="273"/>
      <c r="C637" s="273"/>
      <c r="D637" s="273"/>
      <c r="E637" s="273"/>
      <c r="F637" s="274"/>
      <c r="G637" s="274"/>
      <c r="H637" s="274"/>
      <c r="I637" s="274"/>
      <c r="J637" s="274"/>
      <c r="K637" s="274"/>
      <c r="L637" s="274"/>
      <c r="M637" s="274"/>
      <c r="N637" s="274"/>
      <c r="O637" s="274"/>
      <c r="P637" s="274"/>
      <c r="Q637" s="274"/>
      <c r="R637" s="273"/>
      <c r="S637" s="273"/>
      <c r="T637" s="273"/>
      <c r="U637" s="273"/>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73"/>
      <c r="AR637" s="273"/>
      <c r="AS637" s="273"/>
      <c r="AT637" s="273"/>
      <c r="AU637" s="273"/>
      <c r="AV637" s="273"/>
      <c r="AW637" s="273"/>
      <c r="AX637" s="273"/>
      <c r="AY637" s="273"/>
      <c r="AZ637" s="273"/>
      <c r="BA637" s="273"/>
      <c r="BB637" s="273"/>
      <c r="BC637" s="273"/>
      <c r="BD637" s="273"/>
      <c r="BE637" s="273"/>
      <c r="BF637" s="273"/>
      <c r="BG637" s="273"/>
      <c r="BH637" s="273"/>
      <c r="BI637" s="273"/>
      <c r="BJ637" s="273"/>
      <c r="BK637" s="273"/>
      <c r="BL637" s="273"/>
      <c r="BM637" s="273"/>
      <c r="BN637" s="273"/>
      <c r="BO637" s="273"/>
      <c r="BP637" s="273"/>
      <c r="BQ637" s="273"/>
      <c r="BR637" s="273"/>
      <c r="BS637" s="273"/>
      <c r="BT637" s="273"/>
      <c r="BU637" s="273"/>
      <c r="BV637" s="273"/>
      <c r="BW637" s="273"/>
      <c r="BX637" s="273"/>
      <c r="BY637" s="273"/>
      <c r="BZ637" s="273"/>
    </row>
    <row r="638" spans="1:78">
      <c r="A638" s="273"/>
      <c r="B638" s="273"/>
      <c r="C638" s="273"/>
      <c r="D638" s="273"/>
      <c r="E638" s="273"/>
      <c r="F638" s="274"/>
      <c r="G638" s="274"/>
      <c r="H638" s="274"/>
      <c r="I638" s="274"/>
      <c r="J638" s="274"/>
      <c r="K638" s="274"/>
      <c r="L638" s="274"/>
      <c r="M638" s="274"/>
      <c r="N638" s="274"/>
      <c r="O638" s="274"/>
      <c r="P638" s="274"/>
      <c r="Q638" s="274"/>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c r="AR638" s="273"/>
      <c r="AS638" s="273"/>
      <c r="AT638" s="273"/>
      <c r="AU638" s="273"/>
      <c r="AV638" s="273"/>
      <c r="AW638" s="273"/>
      <c r="AX638" s="273"/>
      <c r="AY638" s="273"/>
      <c r="AZ638" s="273"/>
      <c r="BA638" s="273"/>
      <c r="BB638" s="273"/>
      <c r="BC638" s="273"/>
      <c r="BD638" s="273"/>
      <c r="BE638" s="273"/>
      <c r="BF638" s="273"/>
      <c r="BG638" s="273"/>
      <c r="BH638" s="273"/>
      <c r="BI638" s="273"/>
      <c r="BJ638" s="273"/>
      <c r="BK638" s="273"/>
      <c r="BL638" s="273"/>
      <c r="BM638" s="273"/>
      <c r="BN638" s="273"/>
      <c r="BO638" s="273"/>
      <c r="BP638" s="273"/>
      <c r="BQ638" s="273"/>
      <c r="BR638" s="273"/>
      <c r="BS638" s="273"/>
      <c r="BT638" s="273"/>
      <c r="BU638" s="273"/>
      <c r="BV638" s="273"/>
      <c r="BW638" s="273"/>
      <c r="BX638" s="273"/>
      <c r="BY638" s="273"/>
      <c r="BZ638" s="273"/>
    </row>
    <row r="639" spans="1:78">
      <c r="A639" s="273"/>
      <c r="B639" s="273"/>
      <c r="C639" s="273"/>
      <c r="D639" s="273"/>
      <c r="E639" s="273"/>
      <c r="F639" s="274"/>
      <c r="G639" s="274"/>
      <c r="H639" s="274"/>
      <c r="I639" s="274"/>
      <c r="J639" s="274"/>
      <c r="K639" s="274"/>
      <c r="L639" s="274"/>
      <c r="M639" s="274"/>
      <c r="N639" s="274"/>
      <c r="O639" s="274"/>
      <c r="P639" s="274"/>
      <c r="Q639" s="274"/>
      <c r="R639" s="273"/>
      <c r="S639" s="273"/>
      <c r="T639" s="273"/>
      <c r="U639" s="273"/>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73"/>
      <c r="AR639" s="273"/>
      <c r="AS639" s="273"/>
      <c r="AT639" s="273"/>
      <c r="AU639" s="273"/>
      <c r="AV639" s="273"/>
      <c r="AW639" s="273"/>
      <c r="AX639" s="273"/>
      <c r="AY639" s="273"/>
      <c r="AZ639" s="273"/>
      <c r="BA639" s="273"/>
      <c r="BB639" s="273"/>
      <c r="BC639" s="273"/>
      <c r="BD639" s="273"/>
      <c r="BE639" s="273"/>
      <c r="BF639" s="273"/>
      <c r="BG639" s="273"/>
      <c r="BH639" s="273"/>
      <c r="BI639" s="273"/>
      <c r="BJ639" s="273"/>
      <c r="BK639" s="273"/>
      <c r="BL639" s="273"/>
      <c r="BM639" s="273"/>
      <c r="BN639" s="273"/>
      <c r="BO639" s="273"/>
      <c r="BP639" s="273"/>
      <c r="BQ639" s="273"/>
      <c r="BR639" s="273"/>
      <c r="BS639" s="273"/>
      <c r="BT639" s="273"/>
      <c r="BU639" s="273"/>
      <c r="BV639" s="273"/>
      <c r="BW639" s="273"/>
      <c r="BX639" s="273"/>
      <c r="BY639" s="273"/>
      <c r="BZ639" s="273"/>
    </row>
    <row r="640" spans="1:78">
      <c r="A640" s="273"/>
      <c r="B640" s="273"/>
      <c r="C640" s="273"/>
      <c r="D640" s="273"/>
      <c r="E640" s="273"/>
      <c r="F640" s="274"/>
      <c r="G640" s="274"/>
      <c r="H640" s="274"/>
      <c r="I640" s="274"/>
      <c r="J640" s="274"/>
      <c r="K640" s="274"/>
      <c r="L640" s="274"/>
      <c r="M640" s="274"/>
      <c r="N640" s="274"/>
      <c r="O640" s="274"/>
      <c r="P640" s="274"/>
      <c r="Q640" s="274"/>
      <c r="R640" s="273"/>
      <c r="S640" s="273"/>
      <c r="T640" s="273"/>
      <c r="U640" s="273"/>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73"/>
      <c r="AR640" s="273"/>
      <c r="AS640" s="273"/>
      <c r="AT640" s="273"/>
      <c r="AU640" s="273"/>
      <c r="AV640" s="273"/>
      <c r="AW640" s="273"/>
      <c r="AX640" s="273"/>
      <c r="AY640" s="273"/>
      <c r="AZ640" s="273"/>
      <c r="BA640" s="273"/>
      <c r="BB640" s="273"/>
      <c r="BC640" s="273"/>
      <c r="BD640" s="273"/>
      <c r="BE640" s="273"/>
      <c r="BF640" s="273"/>
      <c r="BG640" s="273"/>
      <c r="BH640" s="273"/>
      <c r="BI640" s="273"/>
      <c r="BJ640" s="273"/>
      <c r="BK640" s="273"/>
      <c r="BL640" s="273"/>
      <c r="BM640" s="273"/>
      <c r="BN640" s="273"/>
      <c r="BO640" s="273"/>
      <c r="BP640" s="273"/>
      <c r="BQ640" s="273"/>
      <c r="BR640" s="273"/>
      <c r="BS640" s="273"/>
      <c r="BT640" s="273"/>
      <c r="BU640" s="273"/>
      <c r="BV640" s="273"/>
      <c r="BW640" s="273"/>
      <c r="BX640" s="273"/>
      <c r="BY640" s="273"/>
      <c r="BZ640" s="273"/>
    </row>
    <row r="641" spans="1:78">
      <c r="A641" s="273"/>
      <c r="B641" s="273"/>
      <c r="C641" s="273"/>
      <c r="D641" s="273"/>
      <c r="E641" s="273"/>
      <c r="F641" s="274"/>
      <c r="G641" s="274"/>
      <c r="H641" s="274"/>
      <c r="I641" s="274"/>
      <c r="J641" s="274"/>
      <c r="K641" s="274"/>
      <c r="L641" s="274"/>
      <c r="M641" s="274"/>
      <c r="N641" s="274"/>
      <c r="O641" s="274"/>
      <c r="P641" s="274"/>
      <c r="Q641" s="274"/>
      <c r="R641" s="273"/>
      <c r="S641" s="273"/>
      <c r="T641" s="273"/>
      <c r="U641" s="273"/>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73"/>
      <c r="AR641" s="273"/>
      <c r="AS641" s="273"/>
      <c r="AT641" s="273"/>
      <c r="AU641" s="273"/>
      <c r="AV641" s="273"/>
      <c r="AW641" s="273"/>
      <c r="AX641" s="273"/>
      <c r="AY641" s="273"/>
      <c r="AZ641" s="273"/>
      <c r="BA641" s="273"/>
      <c r="BB641" s="273"/>
      <c r="BC641" s="273"/>
      <c r="BD641" s="273"/>
      <c r="BE641" s="273"/>
      <c r="BF641" s="273"/>
      <c r="BG641" s="273"/>
      <c r="BH641" s="273"/>
      <c r="BI641" s="273"/>
      <c r="BJ641" s="273"/>
      <c r="BK641" s="273"/>
      <c r="BL641" s="273"/>
      <c r="BM641" s="273"/>
      <c r="BN641" s="273"/>
      <c r="BO641" s="273"/>
      <c r="BP641" s="273"/>
      <c r="BQ641" s="273"/>
      <c r="BR641" s="273"/>
      <c r="BS641" s="273"/>
      <c r="BT641" s="273"/>
      <c r="BU641" s="273"/>
      <c r="BV641" s="273"/>
      <c r="BW641" s="273"/>
      <c r="BX641" s="273"/>
      <c r="BY641" s="273"/>
      <c r="BZ641" s="273"/>
    </row>
    <row r="642" spans="1:78">
      <c r="A642" s="273"/>
      <c r="B642" s="273"/>
      <c r="C642" s="273"/>
      <c r="D642" s="273"/>
      <c r="E642" s="273"/>
      <c r="F642" s="274"/>
      <c r="G642" s="274"/>
      <c r="H642" s="274"/>
      <c r="I642" s="274"/>
      <c r="J642" s="274"/>
      <c r="K642" s="274"/>
      <c r="L642" s="274"/>
      <c r="M642" s="274"/>
      <c r="N642" s="274"/>
      <c r="O642" s="274"/>
      <c r="P642" s="274"/>
      <c r="Q642" s="274"/>
      <c r="R642" s="273"/>
      <c r="S642" s="273"/>
      <c r="T642" s="273"/>
      <c r="U642" s="273"/>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73"/>
      <c r="AR642" s="273"/>
      <c r="AS642" s="273"/>
      <c r="AT642" s="273"/>
      <c r="AU642" s="273"/>
      <c r="AV642" s="273"/>
      <c r="AW642" s="273"/>
      <c r="AX642" s="273"/>
      <c r="AY642" s="273"/>
      <c r="AZ642" s="273"/>
      <c r="BA642" s="273"/>
      <c r="BB642" s="273"/>
      <c r="BC642" s="273"/>
      <c r="BD642" s="273"/>
      <c r="BE642" s="273"/>
      <c r="BF642" s="273"/>
      <c r="BG642" s="273"/>
      <c r="BH642" s="273"/>
      <c r="BI642" s="273"/>
      <c r="BJ642" s="273"/>
      <c r="BK642" s="273"/>
      <c r="BL642" s="273"/>
      <c r="BM642" s="273"/>
      <c r="BN642" s="273"/>
      <c r="BO642" s="273"/>
      <c r="BP642" s="273"/>
      <c r="BQ642" s="273"/>
      <c r="BR642" s="273"/>
      <c r="BS642" s="273"/>
      <c r="BT642" s="273"/>
      <c r="BU642" s="273"/>
      <c r="BV642" s="273"/>
      <c r="BW642" s="273"/>
      <c r="BX642" s="273"/>
      <c r="BY642" s="273"/>
      <c r="BZ642" s="273"/>
    </row>
    <row r="643" spans="1:78">
      <c r="A643" s="273"/>
      <c r="B643" s="273"/>
      <c r="C643" s="273"/>
      <c r="D643" s="273"/>
      <c r="E643" s="273"/>
      <c r="F643" s="274"/>
      <c r="G643" s="274"/>
      <c r="H643" s="274"/>
      <c r="I643" s="274"/>
      <c r="J643" s="274"/>
      <c r="K643" s="274"/>
      <c r="L643" s="274"/>
      <c r="M643" s="274"/>
      <c r="N643" s="274"/>
      <c r="O643" s="274"/>
      <c r="P643" s="274"/>
      <c r="Q643" s="274"/>
      <c r="R643" s="273"/>
      <c r="S643" s="273"/>
      <c r="T643" s="273"/>
      <c r="U643" s="273"/>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73"/>
      <c r="AR643" s="273"/>
      <c r="AS643" s="273"/>
      <c r="AT643" s="273"/>
      <c r="AU643" s="273"/>
      <c r="AV643" s="273"/>
      <c r="AW643" s="273"/>
      <c r="AX643" s="273"/>
      <c r="AY643" s="273"/>
      <c r="AZ643" s="273"/>
      <c r="BA643" s="273"/>
      <c r="BB643" s="273"/>
      <c r="BC643" s="273"/>
      <c r="BD643" s="273"/>
      <c r="BE643" s="273"/>
      <c r="BF643" s="273"/>
      <c r="BG643" s="273"/>
      <c r="BH643" s="273"/>
      <c r="BI643" s="273"/>
      <c r="BJ643" s="273"/>
      <c r="BK643" s="273"/>
      <c r="BL643" s="273"/>
      <c r="BM643" s="273"/>
      <c r="BN643" s="273"/>
      <c r="BO643" s="273"/>
      <c r="BP643" s="273"/>
      <c r="BQ643" s="273"/>
      <c r="BR643" s="273"/>
      <c r="BS643" s="273"/>
      <c r="BT643" s="273"/>
      <c r="BU643" s="273"/>
      <c r="BV643" s="273"/>
      <c r="BW643" s="273"/>
      <c r="BX643" s="273"/>
      <c r="BY643" s="273"/>
      <c r="BZ643" s="273"/>
    </row>
    <row r="644" spans="1:78">
      <c r="A644" s="273"/>
      <c r="B644" s="273"/>
      <c r="C644" s="273"/>
      <c r="D644" s="273"/>
      <c r="E644" s="273"/>
      <c r="F644" s="274"/>
      <c r="G644" s="274"/>
      <c r="H644" s="274"/>
      <c r="I644" s="274"/>
      <c r="J644" s="274"/>
      <c r="K644" s="274"/>
      <c r="L644" s="274"/>
      <c r="M644" s="274"/>
      <c r="N644" s="274"/>
      <c r="O644" s="274"/>
      <c r="P644" s="274"/>
      <c r="Q644" s="274"/>
      <c r="R644" s="273"/>
      <c r="S644" s="273"/>
      <c r="T644" s="273"/>
      <c r="U644" s="273"/>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73"/>
      <c r="AR644" s="273"/>
      <c r="AS644" s="273"/>
      <c r="AT644" s="273"/>
      <c r="AU644" s="273"/>
      <c r="AV644" s="273"/>
      <c r="AW644" s="273"/>
      <c r="AX644" s="273"/>
      <c r="AY644" s="273"/>
      <c r="AZ644" s="273"/>
      <c r="BA644" s="273"/>
      <c r="BB644" s="273"/>
      <c r="BC644" s="273"/>
      <c r="BD644" s="273"/>
      <c r="BE644" s="273"/>
      <c r="BF644" s="273"/>
      <c r="BG644" s="273"/>
      <c r="BH644" s="273"/>
      <c r="BI644" s="273"/>
      <c r="BJ644" s="273"/>
      <c r="BK644" s="273"/>
      <c r="BL644" s="273"/>
      <c r="BM644" s="273"/>
      <c r="BN644" s="273"/>
      <c r="BO644" s="273"/>
      <c r="BP644" s="273"/>
      <c r="BQ644" s="273"/>
      <c r="BR644" s="273"/>
      <c r="BS644" s="273"/>
      <c r="BT644" s="273"/>
      <c r="BU644" s="273"/>
      <c r="BV644" s="273"/>
      <c r="BW644" s="273"/>
      <c r="BX644" s="273"/>
      <c r="BY644" s="273"/>
      <c r="BZ644" s="273"/>
    </row>
    <row r="645" spans="1:78">
      <c r="A645" s="273"/>
      <c r="B645" s="273"/>
      <c r="C645" s="273"/>
      <c r="D645" s="273"/>
      <c r="E645" s="273"/>
      <c r="F645" s="274"/>
      <c r="G645" s="274"/>
      <c r="H645" s="274"/>
      <c r="I645" s="274"/>
      <c r="J645" s="274"/>
      <c r="K645" s="274"/>
      <c r="L645" s="274"/>
      <c r="M645" s="274"/>
      <c r="N645" s="274"/>
      <c r="O645" s="274"/>
      <c r="P645" s="274"/>
      <c r="Q645" s="274"/>
      <c r="R645" s="273"/>
      <c r="S645" s="273"/>
      <c r="T645" s="273"/>
      <c r="U645" s="273"/>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73"/>
      <c r="AR645" s="273"/>
      <c r="AS645" s="273"/>
      <c r="AT645" s="273"/>
      <c r="AU645" s="273"/>
      <c r="AV645" s="273"/>
      <c r="AW645" s="273"/>
      <c r="AX645" s="273"/>
      <c r="AY645" s="273"/>
      <c r="AZ645" s="273"/>
      <c r="BA645" s="273"/>
      <c r="BB645" s="273"/>
      <c r="BC645" s="273"/>
      <c r="BD645" s="273"/>
      <c r="BE645" s="273"/>
      <c r="BF645" s="273"/>
      <c r="BG645" s="273"/>
      <c r="BH645" s="273"/>
      <c r="BI645" s="273"/>
      <c r="BJ645" s="273"/>
      <c r="BK645" s="273"/>
      <c r="BL645" s="273"/>
      <c r="BM645" s="273"/>
      <c r="BN645" s="273"/>
      <c r="BO645" s="273"/>
      <c r="BP645" s="273"/>
      <c r="BQ645" s="273"/>
      <c r="BR645" s="273"/>
      <c r="BS645" s="273"/>
      <c r="BT645" s="273"/>
      <c r="BU645" s="273"/>
      <c r="BV645" s="273"/>
      <c r="BW645" s="273"/>
      <c r="BX645" s="273"/>
      <c r="BY645" s="273"/>
      <c r="BZ645" s="273"/>
    </row>
    <row r="646" spans="1:78">
      <c r="A646" s="273"/>
      <c r="B646" s="273"/>
      <c r="C646" s="273"/>
      <c r="D646" s="273"/>
      <c r="E646" s="273"/>
      <c r="F646" s="274"/>
      <c r="G646" s="274"/>
      <c r="H646" s="274"/>
      <c r="I646" s="274"/>
      <c r="J646" s="274"/>
      <c r="K646" s="274"/>
      <c r="L646" s="274"/>
      <c r="M646" s="274"/>
      <c r="N646" s="274"/>
      <c r="O646" s="274"/>
      <c r="P646" s="274"/>
      <c r="Q646" s="274"/>
      <c r="R646" s="273"/>
      <c r="S646" s="273"/>
      <c r="T646" s="273"/>
      <c r="U646" s="273"/>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73"/>
      <c r="AR646" s="273"/>
      <c r="AS646" s="273"/>
      <c r="AT646" s="273"/>
      <c r="AU646" s="273"/>
      <c r="AV646" s="273"/>
      <c r="AW646" s="273"/>
      <c r="AX646" s="273"/>
      <c r="AY646" s="273"/>
      <c r="AZ646" s="273"/>
      <c r="BA646" s="273"/>
      <c r="BB646" s="273"/>
      <c r="BC646" s="273"/>
      <c r="BD646" s="273"/>
      <c r="BE646" s="273"/>
      <c r="BF646" s="273"/>
      <c r="BG646" s="273"/>
      <c r="BH646" s="273"/>
      <c r="BI646" s="273"/>
      <c r="BJ646" s="273"/>
      <c r="BK646" s="273"/>
      <c r="BL646" s="273"/>
      <c r="BM646" s="273"/>
      <c r="BN646" s="273"/>
      <c r="BO646" s="273"/>
      <c r="BP646" s="273"/>
      <c r="BQ646" s="273"/>
      <c r="BR646" s="273"/>
      <c r="BS646" s="273"/>
      <c r="BT646" s="273"/>
      <c r="BU646" s="273"/>
      <c r="BV646" s="273"/>
      <c r="BW646" s="273"/>
      <c r="BX646" s="273"/>
      <c r="BY646" s="273"/>
      <c r="BZ646" s="273"/>
    </row>
    <row r="647" spans="1:78">
      <c r="A647" s="273"/>
      <c r="B647" s="273"/>
      <c r="C647" s="273"/>
      <c r="D647" s="273"/>
      <c r="E647" s="273"/>
      <c r="F647" s="274"/>
      <c r="G647" s="274"/>
      <c r="H647" s="274"/>
      <c r="I647" s="274"/>
      <c r="J647" s="274"/>
      <c r="K647" s="274"/>
      <c r="L647" s="274"/>
      <c r="M647" s="274"/>
      <c r="N647" s="274"/>
      <c r="O647" s="274"/>
      <c r="P647" s="274"/>
      <c r="Q647" s="274"/>
      <c r="R647" s="273"/>
      <c r="S647" s="273"/>
      <c r="T647" s="273"/>
      <c r="U647" s="273"/>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73"/>
      <c r="AR647" s="273"/>
      <c r="AS647" s="273"/>
      <c r="AT647" s="273"/>
      <c r="AU647" s="273"/>
      <c r="AV647" s="273"/>
      <c r="AW647" s="273"/>
      <c r="AX647" s="273"/>
      <c r="AY647" s="273"/>
      <c r="AZ647" s="273"/>
      <c r="BA647" s="273"/>
      <c r="BB647" s="273"/>
      <c r="BC647" s="273"/>
      <c r="BD647" s="273"/>
      <c r="BE647" s="273"/>
      <c r="BF647" s="273"/>
      <c r="BG647" s="273"/>
      <c r="BH647" s="273"/>
      <c r="BI647" s="273"/>
      <c r="BJ647" s="273"/>
      <c r="BK647" s="273"/>
      <c r="BL647" s="273"/>
      <c r="BM647" s="273"/>
      <c r="BN647" s="273"/>
      <c r="BO647" s="273"/>
      <c r="BP647" s="273"/>
      <c r="BQ647" s="273"/>
      <c r="BR647" s="273"/>
      <c r="BS647" s="273"/>
      <c r="BT647" s="273"/>
      <c r="BU647" s="273"/>
      <c r="BV647" s="273"/>
      <c r="BW647" s="273"/>
      <c r="BX647" s="273"/>
      <c r="BY647" s="273"/>
      <c r="BZ647" s="273"/>
    </row>
    <row r="648" spans="1:78">
      <c r="A648" s="273"/>
      <c r="B648" s="273"/>
      <c r="C648" s="273"/>
      <c r="D648" s="273"/>
      <c r="E648" s="273"/>
      <c r="F648" s="274"/>
      <c r="G648" s="274"/>
      <c r="H648" s="274"/>
      <c r="I648" s="274"/>
      <c r="J648" s="274"/>
      <c r="K648" s="274"/>
      <c r="L648" s="274"/>
      <c r="M648" s="274"/>
      <c r="N648" s="274"/>
      <c r="O648" s="274"/>
      <c r="P648" s="274"/>
      <c r="Q648" s="274"/>
      <c r="R648" s="273"/>
      <c r="S648" s="273"/>
      <c r="T648" s="273"/>
      <c r="U648" s="273"/>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73"/>
      <c r="AR648" s="273"/>
      <c r="AS648" s="273"/>
      <c r="AT648" s="273"/>
      <c r="AU648" s="273"/>
      <c r="AV648" s="273"/>
      <c r="AW648" s="273"/>
      <c r="AX648" s="273"/>
      <c r="AY648" s="273"/>
      <c r="AZ648" s="273"/>
      <c r="BA648" s="273"/>
      <c r="BB648" s="273"/>
      <c r="BC648" s="273"/>
      <c r="BD648" s="273"/>
      <c r="BE648" s="273"/>
      <c r="BF648" s="273"/>
      <c r="BG648" s="273"/>
      <c r="BH648" s="273"/>
      <c r="BI648" s="273"/>
      <c r="BJ648" s="273"/>
      <c r="BK648" s="273"/>
      <c r="BL648" s="273"/>
      <c r="BM648" s="273"/>
      <c r="BN648" s="273"/>
      <c r="BO648" s="273"/>
      <c r="BP648" s="273"/>
      <c r="BQ648" s="273"/>
      <c r="BR648" s="273"/>
      <c r="BS648" s="273"/>
      <c r="BT648" s="273"/>
      <c r="BU648" s="273"/>
      <c r="BV648" s="273"/>
      <c r="BW648" s="273"/>
      <c r="BX648" s="273"/>
      <c r="BY648" s="273"/>
      <c r="BZ648" s="273"/>
    </row>
    <row r="649" spans="1:78">
      <c r="A649" s="273"/>
      <c r="B649" s="273"/>
      <c r="C649" s="273"/>
      <c r="D649" s="273"/>
      <c r="E649" s="273"/>
      <c r="F649" s="274"/>
      <c r="G649" s="274"/>
      <c r="H649" s="274"/>
      <c r="I649" s="274"/>
      <c r="J649" s="274"/>
      <c r="K649" s="274"/>
      <c r="L649" s="274"/>
      <c r="M649" s="274"/>
      <c r="N649" s="274"/>
      <c r="O649" s="274"/>
      <c r="P649" s="274"/>
      <c r="Q649" s="274"/>
      <c r="R649" s="273"/>
      <c r="S649" s="273"/>
      <c r="T649" s="273"/>
      <c r="U649" s="273"/>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73"/>
      <c r="AR649" s="273"/>
      <c r="AS649" s="273"/>
      <c r="AT649" s="273"/>
      <c r="AU649" s="273"/>
      <c r="AV649" s="273"/>
      <c r="AW649" s="273"/>
      <c r="AX649" s="273"/>
      <c r="AY649" s="273"/>
      <c r="AZ649" s="273"/>
      <c r="BA649" s="273"/>
      <c r="BB649" s="273"/>
      <c r="BC649" s="273"/>
      <c r="BD649" s="273"/>
      <c r="BE649" s="273"/>
      <c r="BF649" s="273"/>
      <c r="BG649" s="273"/>
      <c r="BH649" s="273"/>
      <c r="BI649" s="273"/>
      <c r="BJ649" s="273"/>
      <c r="BK649" s="273"/>
      <c r="BL649" s="273"/>
      <c r="BM649" s="273"/>
      <c r="BN649" s="273"/>
      <c r="BO649" s="273"/>
      <c r="BP649" s="273"/>
      <c r="BQ649" s="273"/>
      <c r="BR649" s="273"/>
      <c r="BS649" s="273"/>
      <c r="BT649" s="273"/>
      <c r="BU649" s="273"/>
      <c r="BV649" s="273"/>
      <c r="BW649" s="273"/>
      <c r="BX649" s="273"/>
      <c r="BY649" s="273"/>
      <c r="BZ649" s="273"/>
    </row>
    <row r="650" spans="1:78">
      <c r="A650" s="273"/>
      <c r="B650" s="273"/>
      <c r="C650" s="273"/>
      <c r="D650" s="273"/>
      <c r="E650" s="273"/>
      <c r="F650" s="274"/>
      <c r="G650" s="274"/>
      <c r="H650" s="274"/>
      <c r="I650" s="274"/>
      <c r="J650" s="274"/>
      <c r="K650" s="274"/>
      <c r="L650" s="274"/>
      <c r="M650" s="274"/>
      <c r="N650" s="274"/>
      <c r="O650" s="274"/>
      <c r="P650" s="274"/>
      <c r="Q650" s="274"/>
      <c r="R650" s="273"/>
      <c r="S650" s="273"/>
      <c r="T650" s="273"/>
      <c r="U650" s="273"/>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73"/>
      <c r="AR650" s="273"/>
      <c r="AS650" s="273"/>
      <c r="AT650" s="273"/>
      <c r="AU650" s="273"/>
      <c r="AV650" s="273"/>
      <c r="AW650" s="273"/>
      <c r="AX650" s="273"/>
      <c r="AY650" s="273"/>
      <c r="AZ650" s="273"/>
      <c r="BA650" s="273"/>
      <c r="BB650" s="273"/>
      <c r="BC650" s="273"/>
      <c r="BD650" s="273"/>
      <c r="BE650" s="273"/>
      <c r="BF650" s="273"/>
      <c r="BG650" s="273"/>
      <c r="BH650" s="273"/>
      <c r="BI650" s="273"/>
      <c r="BJ650" s="273"/>
      <c r="BK650" s="273"/>
      <c r="BL650" s="273"/>
      <c r="BM650" s="273"/>
      <c r="BN650" s="273"/>
      <c r="BO650" s="273"/>
      <c r="BP650" s="273"/>
      <c r="BQ650" s="273"/>
      <c r="BR650" s="273"/>
      <c r="BS650" s="273"/>
      <c r="BT650" s="273"/>
      <c r="BU650" s="273"/>
      <c r="BV650" s="273"/>
      <c r="BW650" s="273"/>
      <c r="BX650" s="273"/>
      <c r="BY650" s="273"/>
      <c r="BZ650" s="273"/>
    </row>
    <row r="651" spans="1:78">
      <c r="A651" s="273"/>
      <c r="B651" s="273"/>
      <c r="C651" s="273"/>
      <c r="D651" s="273"/>
      <c r="E651" s="273"/>
      <c r="F651" s="274"/>
      <c r="G651" s="274"/>
      <c r="H651" s="274"/>
      <c r="I651" s="274"/>
      <c r="J651" s="274"/>
      <c r="K651" s="274"/>
      <c r="L651" s="274"/>
      <c r="M651" s="274"/>
      <c r="N651" s="274"/>
      <c r="O651" s="274"/>
      <c r="P651" s="274"/>
      <c r="Q651" s="274"/>
      <c r="R651" s="273"/>
      <c r="S651" s="273"/>
      <c r="T651" s="273"/>
      <c r="U651" s="273"/>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73"/>
      <c r="AR651" s="273"/>
      <c r="AS651" s="273"/>
      <c r="AT651" s="273"/>
      <c r="AU651" s="273"/>
      <c r="AV651" s="273"/>
      <c r="AW651" s="273"/>
      <c r="AX651" s="273"/>
      <c r="AY651" s="273"/>
      <c r="AZ651" s="273"/>
      <c r="BA651" s="273"/>
      <c r="BB651" s="273"/>
      <c r="BC651" s="273"/>
      <c r="BD651" s="273"/>
      <c r="BE651" s="273"/>
      <c r="BF651" s="273"/>
      <c r="BG651" s="273"/>
      <c r="BH651" s="273"/>
      <c r="BI651" s="273"/>
      <c r="BJ651" s="273"/>
      <c r="BK651" s="273"/>
      <c r="BL651" s="273"/>
      <c r="BM651" s="273"/>
      <c r="BN651" s="273"/>
      <c r="BO651" s="273"/>
      <c r="BP651" s="273"/>
      <c r="BQ651" s="273"/>
      <c r="BR651" s="273"/>
      <c r="BS651" s="273"/>
      <c r="BT651" s="273"/>
      <c r="BU651" s="273"/>
      <c r="BV651" s="273"/>
      <c r="BW651" s="273"/>
      <c r="BX651" s="273"/>
      <c r="BY651" s="273"/>
      <c r="BZ651" s="273"/>
    </row>
    <row r="652" spans="1:78">
      <c r="A652" s="273"/>
      <c r="B652" s="273"/>
      <c r="C652" s="273"/>
      <c r="D652" s="273"/>
      <c r="E652" s="273"/>
      <c r="F652" s="274"/>
      <c r="G652" s="274"/>
      <c r="H652" s="274"/>
      <c r="I652" s="274"/>
      <c r="J652" s="274"/>
      <c r="K652" s="274"/>
      <c r="L652" s="274"/>
      <c r="M652" s="274"/>
      <c r="N652" s="274"/>
      <c r="O652" s="274"/>
      <c r="P652" s="274"/>
      <c r="Q652" s="274"/>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c r="AR652" s="273"/>
      <c r="AS652" s="273"/>
      <c r="AT652" s="273"/>
      <c r="AU652" s="273"/>
      <c r="AV652" s="273"/>
      <c r="AW652" s="273"/>
      <c r="AX652" s="273"/>
      <c r="AY652" s="273"/>
      <c r="AZ652" s="273"/>
      <c r="BA652" s="273"/>
      <c r="BB652" s="273"/>
      <c r="BC652" s="273"/>
      <c r="BD652" s="273"/>
      <c r="BE652" s="273"/>
      <c r="BF652" s="273"/>
      <c r="BG652" s="273"/>
      <c r="BH652" s="273"/>
      <c r="BI652" s="273"/>
      <c r="BJ652" s="273"/>
      <c r="BK652" s="273"/>
      <c r="BL652" s="273"/>
      <c r="BM652" s="273"/>
      <c r="BN652" s="273"/>
      <c r="BO652" s="273"/>
      <c r="BP652" s="273"/>
      <c r="BQ652" s="273"/>
      <c r="BR652" s="273"/>
      <c r="BS652" s="273"/>
      <c r="BT652" s="273"/>
      <c r="BU652" s="273"/>
      <c r="BV652" s="273"/>
      <c r="BW652" s="273"/>
      <c r="BX652" s="273"/>
      <c r="BY652" s="273"/>
      <c r="BZ652" s="273"/>
    </row>
    <row r="653" spans="1:78">
      <c r="A653" s="273"/>
      <c r="B653" s="273"/>
      <c r="C653" s="273"/>
      <c r="D653" s="273"/>
      <c r="E653" s="273"/>
      <c r="F653" s="274"/>
      <c r="G653" s="274"/>
      <c r="H653" s="274"/>
      <c r="I653" s="274"/>
      <c r="J653" s="274"/>
      <c r="K653" s="274"/>
      <c r="L653" s="274"/>
      <c r="M653" s="274"/>
      <c r="N653" s="274"/>
      <c r="O653" s="274"/>
      <c r="P653" s="274"/>
      <c r="Q653" s="274"/>
      <c r="R653" s="273"/>
      <c r="S653" s="273"/>
      <c r="T653" s="273"/>
      <c r="U653" s="273"/>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73"/>
      <c r="AR653" s="273"/>
      <c r="AS653" s="273"/>
      <c r="AT653" s="273"/>
      <c r="AU653" s="273"/>
      <c r="AV653" s="273"/>
      <c r="AW653" s="273"/>
      <c r="AX653" s="273"/>
      <c r="AY653" s="273"/>
      <c r="AZ653" s="273"/>
      <c r="BA653" s="273"/>
      <c r="BB653" s="273"/>
      <c r="BC653" s="273"/>
      <c r="BD653" s="273"/>
      <c r="BE653" s="273"/>
      <c r="BF653" s="273"/>
      <c r="BG653" s="273"/>
      <c r="BH653" s="273"/>
      <c r="BI653" s="273"/>
      <c r="BJ653" s="273"/>
      <c r="BK653" s="273"/>
      <c r="BL653" s="273"/>
      <c r="BM653" s="273"/>
      <c r="BN653" s="273"/>
      <c r="BO653" s="273"/>
      <c r="BP653" s="273"/>
      <c r="BQ653" s="273"/>
      <c r="BR653" s="273"/>
      <c r="BS653" s="273"/>
      <c r="BT653" s="273"/>
      <c r="BU653" s="273"/>
      <c r="BV653" s="273"/>
      <c r="BW653" s="273"/>
      <c r="BX653" s="273"/>
      <c r="BY653" s="273"/>
      <c r="BZ653" s="273"/>
    </row>
    <row r="654" spans="1:78">
      <c r="A654" s="273"/>
      <c r="B654" s="273"/>
      <c r="C654" s="273"/>
      <c r="D654" s="273"/>
      <c r="E654" s="273"/>
      <c r="F654" s="274"/>
      <c r="G654" s="274"/>
      <c r="H654" s="274"/>
      <c r="I654" s="274"/>
      <c r="J654" s="274"/>
      <c r="K654" s="274"/>
      <c r="L654" s="274"/>
      <c r="M654" s="274"/>
      <c r="N654" s="274"/>
      <c r="O654" s="274"/>
      <c r="P654" s="274"/>
      <c r="Q654" s="274"/>
      <c r="R654" s="273"/>
      <c r="S654" s="273"/>
      <c r="T654" s="273"/>
      <c r="U654" s="273"/>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73"/>
      <c r="AR654" s="273"/>
      <c r="AS654" s="273"/>
      <c r="AT654" s="273"/>
      <c r="AU654" s="273"/>
      <c r="AV654" s="273"/>
      <c r="AW654" s="273"/>
      <c r="AX654" s="273"/>
      <c r="AY654" s="273"/>
      <c r="AZ654" s="273"/>
      <c r="BA654" s="273"/>
      <c r="BB654" s="273"/>
      <c r="BC654" s="273"/>
      <c r="BD654" s="273"/>
      <c r="BE654" s="273"/>
      <c r="BF654" s="273"/>
      <c r="BG654" s="273"/>
      <c r="BH654" s="273"/>
      <c r="BI654" s="273"/>
      <c r="BJ654" s="273"/>
      <c r="BK654" s="273"/>
      <c r="BL654" s="273"/>
      <c r="BM654" s="273"/>
      <c r="BN654" s="273"/>
      <c r="BO654" s="273"/>
      <c r="BP654" s="273"/>
      <c r="BQ654" s="273"/>
      <c r="BR654" s="273"/>
      <c r="BS654" s="273"/>
      <c r="BT654" s="273"/>
      <c r="BU654" s="273"/>
      <c r="BV654" s="273"/>
      <c r="BW654" s="273"/>
      <c r="BX654" s="273"/>
      <c r="BY654" s="273"/>
      <c r="BZ654" s="273"/>
    </row>
    <row r="655" spans="1:78">
      <c r="A655" s="273"/>
      <c r="B655" s="273"/>
      <c r="C655" s="273"/>
      <c r="D655" s="273"/>
      <c r="E655" s="273"/>
      <c r="F655" s="274"/>
      <c r="G655" s="274"/>
      <c r="H655" s="274"/>
      <c r="I655" s="274"/>
      <c r="J655" s="274"/>
      <c r="K655" s="274"/>
      <c r="L655" s="274"/>
      <c r="M655" s="274"/>
      <c r="N655" s="274"/>
      <c r="O655" s="274"/>
      <c r="P655" s="274"/>
      <c r="Q655" s="274"/>
      <c r="R655" s="273"/>
      <c r="S655" s="273"/>
      <c r="T655" s="273"/>
      <c r="U655" s="273"/>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73"/>
      <c r="AR655" s="273"/>
      <c r="AS655" s="273"/>
      <c r="AT655" s="273"/>
      <c r="AU655" s="273"/>
      <c r="AV655" s="273"/>
      <c r="AW655" s="273"/>
      <c r="AX655" s="273"/>
      <c r="AY655" s="273"/>
      <c r="AZ655" s="273"/>
      <c r="BA655" s="273"/>
      <c r="BB655" s="273"/>
      <c r="BC655" s="273"/>
      <c r="BD655" s="273"/>
      <c r="BE655" s="273"/>
      <c r="BF655" s="273"/>
      <c r="BG655" s="273"/>
      <c r="BH655" s="273"/>
      <c r="BI655" s="273"/>
      <c r="BJ655" s="273"/>
      <c r="BK655" s="273"/>
      <c r="BL655" s="273"/>
      <c r="BM655" s="273"/>
      <c r="BN655" s="273"/>
      <c r="BO655" s="273"/>
      <c r="BP655" s="273"/>
      <c r="BQ655" s="273"/>
      <c r="BR655" s="273"/>
      <c r="BS655" s="273"/>
      <c r="BT655" s="273"/>
      <c r="BU655" s="273"/>
      <c r="BV655" s="273"/>
      <c r="BW655" s="273"/>
      <c r="BX655" s="273"/>
      <c r="BY655" s="273"/>
      <c r="BZ655" s="273"/>
    </row>
    <row r="656" spans="1:78">
      <c r="A656" s="273"/>
      <c r="B656" s="273"/>
      <c r="C656" s="273"/>
      <c r="D656" s="273"/>
      <c r="E656" s="273"/>
      <c r="F656" s="274"/>
      <c r="G656" s="274"/>
      <c r="H656" s="274"/>
      <c r="I656" s="274"/>
      <c r="J656" s="274"/>
      <c r="K656" s="274"/>
      <c r="L656" s="274"/>
      <c r="M656" s="274"/>
      <c r="N656" s="274"/>
      <c r="O656" s="274"/>
      <c r="P656" s="274"/>
      <c r="Q656" s="274"/>
      <c r="R656" s="273"/>
      <c r="S656" s="273"/>
      <c r="T656" s="273"/>
      <c r="U656" s="273"/>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73"/>
      <c r="AR656" s="273"/>
      <c r="AS656" s="273"/>
      <c r="AT656" s="273"/>
      <c r="AU656" s="273"/>
      <c r="AV656" s="273"/>
      <c r="AW656" s="273"/>
      <c r="AX656" s="273"/>
      <c r="AY656" s="273"/>
      <c r="AZ656" s="273"/>
      <c r="BA656" s="273"/>
      <c r="BB656" s="273"/>
      <c r="BC656" s="273"/>
      <c r="BD656" s="273"/>
      <c r="BE656" s="273"/>
      <c r="BF656" s="273"/>
      <c r="BG656" s="273"/>
      <c r="BH656" s="273"/>
      <c r="BI656" s="273"/>
      <c r="BJ656" s="273"/>
      <c r="BK656" s="273"/>
      <c r="BL656" s="273"/>
      <c r="BM656" s="273"/>
      <c r="BN656" s="273"/>
      <c r="BO656" s="273"/>
      <c r="BP656" s="273"/>
      <c r="BQ656" s="273"/>
      <c r="BR656" s="273"/>
      <c r="BS656" s="273"/>
      <c r="BT656" s="273"/>
      <c r="BU656" s="273"/>
      <c r="BV656" s="273"/>
      <c r="BW656" s="273"/>
      <c r="BX656" s="273"/>
      <c r="BY656" s="273"/>
      <c r="BZ656" s="273"/>
    </row>
    <row r="657" spans="1:78">
      <c r="A657" s="273"/>
      <c r="B657" s="273"/>
      <c r="C657" s="273"/>
      <c r="D657" s="273"/>
      <c r="E657" s="273"/>
      <c r="F657" s="274"/>
      <c r="G657" s="274"/>
      <c r="H657" s="274"/>
      <c r="I657" s="274"/>
      <c r="J657" s="274"/>
      <c r="K657" s="274"/>
      <c r="L657" s="274"/>
      <c r="M657" s="274"/>
      <c r="N657" s="274"/>
      <c r="O657" s="274"/>
      <c r="P657" s="274"/>
      <c r="Q657" s="274"/>
      <c r="R657" s="273"/>
      <c r="S657" s="273"/>
      <c r="T657" s="273"/>
      <c r="U657" s="273"/>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73"/>
      <c r="AR657" s="273"/>
      <c r="AS657" s="273"/>
      <c r="AT657" s="273"/>
      <c r="AU657" s="273"/>
      <c r="AV657" s="273"/>
      <c r="AW657" s="273"/>
      <c r="AX657" s="273"/>
      <c r="AY657" s="273"/>
      <c r="AZ657" s="273"/>
      <c r="BA657" s="273"/>
      <c r="BB657" s="273"/>
      <c r="BC657" s="273"/>
      <c r="BD657" s="273"/>
      <c r="BE657" s="273"/>
      <c r="BF657" s="273"/>
      <c r="BG657" s="273"/>
      <c r="BH657" s="273"/>
      <c r="BI657" s="273"/>
      <c r="BJ657" s="273"/>
      <c r="BK657" s="273"/>
      <c r="BL657" s="273"/>
      <c r="BM657" s="273"/>
      <c r="BN657" s="273"/>
      <c r="BO657" s="273"/>
      <c r="BP657" s="273"/>
      <c r="BQ657" s="273"/>
      <c r="BR657" s="273"/>
      <c r="BS657" s="273"/>
      <c r="BT657" s="273"/>
      <c r="BU657" s="273"/>
      <c r="BV657" s="273"/>
      <c r="BW657" s="273"/>
      <c r="BX657" s="273"/>
      <c r="BY657" s="273"/>
      <c r="BZ657" s="273"/>
    </row>
    <row r="658" spans="1:78">
      <c r="A658" s="273"/>
      <c r="B658" s="273"/>
      <c r="C658" s="273"/>
      <c r="D658" s="273"/>
      <c r="E658" s="273"/>
      <c r="F658" s="274"/>
      <c r="G658" s="274"/>
      <c r="H658" s="274"/>
      <c r="I658" s="274"/>
      <c r="J658" s="274"/>
      <c r="K658" s="274"/>
      <c r="L658" s="274"/>
      <c r="M658" s="274"/>
      <c r="N658" s="274"/>
      <c r="O658" s="274"/>
      <c r="P658" s="274"/>
      <c r="Q658" s="274"/>
      <c r="R658" s="273"/>
      <c r="S658" s="273"/>
      <c r="T658" s="273"/>
      <c r="U658" s="273"/>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73"/>
      <c r="AR658" s="273"/>
      <c r="AS658" s="273"/>
      <c r="AT658" s="273"/>
      <c r="AU658" s="273"/>
      <c r="AV658" s="273"/>
      <c r="AW658" s="273"/>
      <c r="AX658" s="273"/>
      <c r="AY658" s="273"/>
      <c r="AZ658" s="273"/>
      <c r="BA658" s="273"/>
      <c r="BB658" s="273"/>
      <c r="BC658" s="273"/>
      <c r="BD658" s="273"/>
      <c r="BE658" s="273"/>
      <c r="BF658" s="273"/>
      <c r="BG658" s="273"/>
      <c r="BH658" s="273"/>
      <c r="BI658" s="273"/>
      <c r="BJ658" s="273"/>
      <c r="BK658" s="273"/>
      <c r="BL658" s="273"/>
      <c r="BM658" s="273"/>
      <c r="BN658" s="273"/>
      <c r="BO658" s="273"/>
      <c r="BP658" s="273"/>
      <c r="BQ658" s="273"/>
      <c r="BR658" s="273"/>
      <c r="BS658" s="273"/>
      <c r="BT658" s="273"/>
      <c r="BU658" s="273"/>
      <c r="BV658" s="273"/>
      <c r="BW658" s="273"/>
      <c r="BX658" s="273"/>
      <c r="BY658" s="273"/>
      <c r="BZ658" s="273"/>
    </row>
    <row r="659" spans="1:78">
      <c r="A659" s="273"/>
      <c r="B659" s="273"/>
      <c r="C659" s="273"/>
      <c r="D659" s="273"/>
      <c r="E659" s="273"/>
      <c r="F659" s="274"/>
      <c r="G659" s="274"/>
      <c r="H659" s="274"/>
      <c r="I659" s="274"/>
      <c r="J659" s="274"/>
      <c r="K659" s="274"/>
      <c r="L659" s="274"/>
      <c r="M659" s="274"/>
      <c r="N659" s="274"/>
      <c r="O659" s="274"/>
      <c r="P659" s="274"/>
      <c r="Q659" s="274"/>
      <c r="R659" s="273"/>
      <c r="S659" s="273"/>
      <c r="T659" s="273"/>
      <c r="U659" s="273"/>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73"/>
      <c r="AR659" s="273"/>
      <c r="AS659" s="273"/>
      <c r="AT659" s="273"/>
      <c r="AU659" s="273"/>
      <c r="AV659" s="273"/>
      <c r="AW659" s="273"/>
      <c r="AX659" s="273"/>
      <c r="AY659" s="273"/>
      <c r="AZ659" s="273"/>
      <c r="BA659" s="273"/>
      <c r="BB659" s="273"/>
      <c r="BC659" s="273"/>
      <c r="BD659" s="273"/>
      <c r="BE659" s="273"/>
      <c r="BF659" s="273"/>
      <c r="BG659" s="273"/>
      <c r="BH659" s="273"/>
      <c r="BI659" s="273"/>
      <c r="BJ659" s="273"/>
      <c r="BK659" s="273"/>
      <c r="BL659" s="273"/>
      <c r="BM659" s="273"/>
      <c r="BN659" s="273"/>
      <c r="BO659" s="273"/>
      <c r="BP659" s="273"/>
      <c r="BQ659" s="273"/>
      <c r="BR659" s="273"/>
      <c r="BS659" s="273"/>
      <c r="BT659" s="273"/>
      <c r="BU659" s="273"/>
      <c r="BV659" s="273"/>
      <c r="BW659" s="273"/>
      <c r="BX659" s="273"/>
      <c r="BY659" s="273"/>
      <c r="BZ659" s="273"/>
    </row>
    <row r="660" spans="1:78">
      <c r="A660" s="273"/>
      <c r="B660" s="273"/>
      <c r="C660" s="273"/>
      <c r="D660" s="273"/>
      <c r="E660" s="273"/>
      <c r="F660" s="274"/>
      <c r="G660" s="274"/>
      <c r="H660" s="274"/>
      <c r="I660" s="274"/>
      <c r="J660" s="274"/>
      <c r="K660" s="274"/>
      <c r="L660" s="274"/>
      <c r="M660" s="274"/>
      <c r="N660" s="274"/>
      <c r="O660" s="274"/>
      <c r="P660" s="274"/>
      <c r="Q660" s="274"/>
      <c r="R660" s="273"/>
      <c r="S660" s="273"/>
      <c r="T660" s="273"/>
      <c r="U660" s="273"/>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73"/>
      <c r="AR660" s="273"/>
      <c r="AS660" s="273"/>
      <c r="AT660" s="273"/>
      <c r="AU660" s="273"/>
      <c r="AV660" s="273"/>
      <c r="AW660" s="273"/>
      <c r="AX660" s="273"/>
      <c r="AY660" s="273"/>
      <c r="AZ660" s="273"/>
      <c r="BA660" s="273"/>
      <c r="BB660" s="273"/>
      <c r="BC660" s="273"/>
      <c r="BD660" s="273"/>
      <c r="BE660" s="273"/>
      <c r="BF660" s="273"/>
      <c r="BG660" s="273"/>
      <c r="BH660" s="273"/>
      <c r="BI660" s="273"/>
      <c r="BJ660" s="273"/>
      <c r="BK660" s="273"/>
      <c r="BL660" s="273"/>
      <c r="BM660" s="273"/>
      <c r="BN660" s="273"/>
      <c r="BO660" s="273"/>
      <c r="BP660" s="273"/>
      <c r="BQ660" s="273"/>
      <c r="BR660" s="273"/>
      <c r="BS660" s="273"/>
      <c r="BT660" s="273"/>
      <c r="BU660" s="273"/>
      <c r="BV660" s="273"/>
      <c r="BW660" s="273"/>
      <c r="BX660" s="273"/>
      <c r="BY660" s="273"/>
      <c r="BZ660" s="273"/>
    </row>
    <row r="661" spans="1:78">
      <c r="A661" s="273"/>
      <c r="B661" s="273"/>
      <c r="C661" s="273"/>
      <c r="D661" s="273"/>
      <c r="E661" s="273"/>
      <c r="F661" s="274"/>
      <c r="G661" s="274"/>
      <c r="H661" s="274"/>
      <c r="I661" s="274"/>
      <c r="J661" s="274"/>
      <c r="K661" s="274"/>
      <c r="L661" s="274"/>
      <c r="M661" s="274"/>
      <c r="N661" s="274"/>
      <c r="O661" s="274"/>
      <c r="P661" s="274"/>
      <c r="Q661" s="274"/>
      <c r="R661" s="273"/>
      <c r="S661" s="273"/>
      <c r="T661" s="273"/>
      <c r="U661" s="273"/>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73"/>
      <c r="AR661" s="273"/>
      <c r="AS661" s="273"/>
      <c r="AT661" s="273"/>
      <c r="AU661" s="273"/>
      <c r="AV661" s="273"/>
      <c r="AW661" s="273"/>
      <c r="AX661" s="273"/>
      <c r="AY661" s="273"/>
      <c r="AZ661" s="273"/>
      <c r="BA661" s="273"/>
      <c r="BB661" s="273"/>
      <c r="BC661" s="273"/>
      <c r="BD661" s="273"/>
      <c r="BE661" s="273"/>
      <c r="BF661" s="273"/>
      <c r="BG661" s="273"/>
      <c r="BH661" s="273"/>
      <c r="BI661" s="273"/>
      <c r="BJ661" s="273"/>
      <c r="BK661" s="273"/>
      <c r="BL661" s="273"/>
      <c r="BM661" s="273"/>
      <c r="BN661" s="273"/>
      <c r="BO661" s="273"/>
      <c r="BP661" s="273"/>
      <c r="BQ661" s="273"/>
      <c r="BR661" s="273"/>
      <c r="BS661" s="273"/>
      <c r="BT661" s="273"/>
      <c r="BU661" s="273"/>
      <c r="BV661" s="273"/>
      <c r="BW661" s="273"/>
      <c r="BX661" s="273"/>
      <c r="BY661" s="273"/>
      <c r="BZ661" s="273"/>
    </row>
    <row r="662" spans="1:78">
      <c r="A662" s="273"/>
      <c r="B662" s="273"/>
      <c r="C662" s="273"/>
      <c r="D662" s="273"/>
      <c r="E662" s="273"/>
      <c r="F662" s="274"/>
      <c r="G662" s="274"/>
      <c r="H662" s="274"/>
      <c r="I662" s="274"/>
      <c r="J662" s="274"/>
      <c r="K662" s="274"/>
      <c r="L662" s="274"/>
      <c r="M662" s="274"/>
      <c r="N662" s="274"/>
      <c r="O662" s="274"/>
      <c r="P662" s="274"/>
      <c r="Q662" s="274"/>
      <c r="R662" s="273"/>
      <c r="S662" s="273"/>
      <c r="T662" s="273"/>
      <c r="U662" s="273"/>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73"/>
      <c r="AR662" s="273"/>
      <c r="AS662" s="273"/>
      <c r="AT662" s="273"/>
      <c r="AU662" s="273"/>
      <c r="AV662" s="273"/>
      <c r="AW662" s="273"/>
      <c r="AX662" s="273"/>
      <c r="AY662" s="273"/>
      <c r="AZ662" s="273"/>
      <c r="BA662" s="273"/>
      <c r="BB662" s="273"/>
      <c r="BC662" s="273"/>
      <c r="BD662" s="273"/>
      <c r="BE662" s="273"/>
      <c r="BF662" s="273"/>
      <c r="BG662" s="273"/>
      <c r="BH662" s="273"/>
      <c r="BI662" s="273"/>
      <c r="BJ662" s="273"/>
      <c r="BK662" s="273"/>
      <c r="BL662" s="273"/>
      <c r="BM662" s="273"/>
      <c r="BN662" s="273"/>
      <c r="BO662" s="273"/>
      <c r="BP662" s="273"/>
      <c r="BQ662" s="273"/>
      <c r="BR662" s="273"/>
      <c r="BS662" s="273"/>
      <c r="BT662" s="273"/>
      <c r="BU662" s="273"/>
      <c r="BV662" s="273"/>
      <c r="BW662" s="273"/>
      <c r="BX662" s="273"/>
      <c r="BY662" s="273"/>
      <c r="BZ662" s="273"/>
    </row>
    <row r="663" spans="1:78">
      <c r="A663" s="273"/>
      <c r="B663" s="273"/>
      <c r="C663" s="273"/>
      <c r="D663" s="273"/>
      <c r="E663" s="273"/>
      <c r="F663" s="274"/>
      <c r="G663" s="274"/>
      <c r="H663" s="274"/>
      <c r="I663" s="274"/>
      <c r="J663" s="274"/>
      <c r="K663" s="274"/>
      <c r="L663" s="274"/>
      <c r="M663" s="274"/>
      <c r="N663" s="274"/>
      <c r="O663" s="274"/>
      <c r="P663" s="274"/>
      <c r="Q663" s="274"/>
      <c r="R663" s="273"/>
      <c r="S663" s="273"/>
      <c r="T663" s="273"/>
      <c r="U663" s="273"/>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73"/>
      <c r="AR663" s="273"/>
      <c r="AS663" s="273"/>
      <c r="AT663" s="273"/>
      <c r="AU663" s="273"/>
      <c r="AV663" s="273"/>
      <c r="AW663" s="273"/>
      <c r="AX663" s="273"/>
      <c r="AY663" s="273"/>
      <c r="AZ663" s="273"/>
      <c r="BA663" s="273"/>
      <c r="BB663" s="273"/>
      <c r="BC663" s="273"/>
      <c r="BD663" s="273"/>
      <c r="BE663" s="273"/>
      <c r="BF663" s="273"/>
      <c r="BG663" s="273"/>
      <c r="BH663" s="273"/>
      <c r="BI663" s="273"/>
      <c r="BJ663" s="273"/>
      <c r="BK663" s="273"/>
      <c r="BL663" s="273"/>
      <c r="BM663" s="273"/>
      <c r="BN663" s="273"/>
      <c r="BO663" s="273"/>
      <c r="BP663" s="273"/>
      <c r="BQ663" s="273"/>
      <c r="BR663" s="273"/>
      <c r="BS663" s="273"/>
      <c r="BT663" s="273"/>
      <c r="BU663" s="273"/>
      <c r="BV663" s="273"/>
      <c r="BW663" s="273"/>
      <c r="BX663" s="273"/>
      <c r="BY663" s="273"/>
      <c r="BZ663" s="273"/>
    </row>
    <row r="664" spans="1:78">
      <c r="A664" s="273"/>
      <c r="B664" s="273"/>
      <c r="C664" s="273"/>
      <c r="D664" s="273"/>
      <c r="E664" s="273"/>
      <c r="F664" s="274"/>
      <c r="G664" s="274"/>
      <c r="H664" s="274"/>
      <c r="I664" s="274"/>
      <c r="J664" s="274"/>
      <c r="K664" s="274"/>
      <c r="L664" s="274"/>
      <c r="M664" s="274"/>
      <c r="N664" s="274"/>
      <c r="O664" s="274"/>
      <c r="P664" s="274"/>
      <c r="Q664" s="274"/>
      <c r="R664" s="273"/>
      <c r="S664" s="273"/>
      <c r="T664" s="273"/>
      <c r="U664" s="273"/>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73"/>
      <c r="AR664" s="273"/>
      <c r="AS664" s="273"/>
      <c r="AT664" s="273"/>
      <c r="AU664" s="273"/>
      <c r="AV664" s="273"/>
      <c r="AW664" s="273"/>
      <c r="AX664" s="273"/>
      <c r="AY664" s="273"/>
      <c r="AZ664" s="273"/>
      <c r="BA664" s="273"/>
      <c r="BB664" s="273"/>
      <c r="BC664" s="273"/>
      <c r="BD664" s="273"/>
      <c r="BE664" s="273"/>
      <c r="BF664" s="273"/>
      <c r="BG664" s="273"/>
      <c r="BH664" s="273"/>
      <c r="BI664" s="273"/>
      <c r="BJ664" s="273"/>
      <c r="BK664" s="273"/>
      <c r="BL664" s="273"/>
      <c r="BM664" s="273"/>
      <c r="BN664" s="273"/>
      <c r="BO664" s="273"/>
      <c r="BP664" s="273"/>
      <c r="BQ664" s="273"/>
      <c r="BR664" s="273"/>
      <c r="BS664" s="273"/>
      <c r="BT664" s="273"/>
      <c r="BU664" s="273"/>
      <c r="BV664" s="273"/>
      <c r="BW664" s="273"/>
      <c r="BX664" s="273"/>
      <c r="BY664" s="273"/>
      <c r="BZ664" s="273"/>
    </row>
    <row r="665" spans="1:78">
      <c r="A665" s="273"/>
      <c r="B665" s="273"/>
      <c r="C665" s="273"/>
      <c r="D665" s="273"/>
      <c r="E665" s="273"/>
      <c r="F665" s="274"/>
      <c r="G665" s="274"/>
      <c r="H665" s="274"/>
      <c r="I665" s="274"/>
      <c r="J665" s="274"/>
      <c r="K665" s="274"/>
      <c r="L665" s="274"/>
      <c r="M665" s="274"/>
      <c r="N665" s="274"/>
      <c r="O665" s="274"/>
      <c r="P665" s="274"/>
      <c r="Q665" s="274"/>
      <c r="R665" s="273"/>
      <c r="S665" s="273"/>
      <c r="T665" s="273"/>
      <c r="U665" s="273"/>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73"/>
      <c r="AR665" s="273"/>
      <c r="AS665" s="273"/>
      <c r="AT665" s="273"/>
      <c r="AU665" s="273"/>
      <c r="AV665" s="273"/>
      <c r="AW665" s="273"/>
      <c r="AX665" s="273"/>
      <c r="AY665" s="273"/>
      <c r="AZ665" s="273"/>
      <c r="BA665" s="273"/>
      <c r="BB665" s="273"/>
      <c r="BC665" s="273"/>
      <c r="BD665" s="273"/>
      <c r="BE665" s="273"/>
      <c r="BF665" s="273"/>
      <c r="BG665" s="273"/>
      <c r="BH665" s="273"/>
      <c r="BI665" s="273"/>
      <c r="BJ665" s="273"/>
      <c r="BK665" s="273"/>
      <c r="BL665" s="273"/>
      <c r="BM665" s="273"/>
      <c r="BN665" s="273"/>
      <c r="BO665" s="273"/>
      <c r="BP665" s="273"/>
      <c r="BQ665" s="273"/>
      <c r="BR665" s="273"/>
      <c r="BS665" s="273"/>
      <c r="BT665" s="273"/>
      <c r="BU665" s="273"/>
      <c r="BV665" s="273"/>
      <c r="BW665" s="273"/>
      <c r="BX665" s="273"/>
      <c r="BY665" s="273"/>
      <c r="BZ665" s="273"/>
    </row>
    <row r="666" spans="1:78">
      <c r="A666" s="273"/>
      <c r="B666" s="273"/>
      <c r="C666" s="273"/>
      <c r="D666" s="273"/>
      <c r="E666" s="273"/>
      <c r="F666" s="274"/>
      <c r="G666" s="274"/>
      <c r="H666" s="274"/>
      <c r="I666" s="274"/>
      <c r="J666" s="274"/>
      <c r="K666" s="274"/>
      <c r="L666" s="274"/>
      <c r="M666" s="274"/>
      <c r="N666" s="274"/>
      <c r="O666" s="274"/>
      <c r="P666" s="274"/>
      <c r="Q666" s="274"/>
      <c r="R666" s="273"/>
      <c r="S666" s="273"/>
      <c r="T666" s="273"/>
      <c r="U666" s="273"/>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73"/>
      <c r="AR666" s="273"/>
      <c r="AS666" s="273"/>
      <c r="AT666" s="273"/>
      <c r="AU666" s="273"/>
      <c r="AV666" s="273"/>
      <c r="AW666" s="273"/>
      <c r="AX666" s="273"/>
      <c r="AY666" s="273"/>
      <c r="AZ666" s="273"/>
      <c r="BA666" s="273"/>
      <c r="BB666" s="273"/>
      <c r="BC666" s="273"/>
      <c r="BD666" s="273"/>
      <c r="BE666" s="273"/>
      <c r="BF666" s="273"/>
      <c r="BG666" s="273"/>
      <c r="BH666" s="273"/>
      <c r="BI666" s="273"/>
      <c r="BJ666" s="273"/>
      <c r="BK666" s="273"/>
      <c r="BL666" s="273"/>
      <c r="BM666" s="273"/>
      <c r="BN666" s="273"/>
      <c r="BO666" s="273"/>
      <c r="BP666" s="273"/>
      <c r="BQ666" s="273"/>
      <c r="BR666" s="273"/>
      <c r="BS666" s="273"/>
      <c r="BT666" s="273"/>
      <c r="BU666" s="273"/>
      <c r="BV666" s="273"/>
      <c r="BW666" s="273"/>
      <c r="BX666" s="273"/>
      <c r="BY666" s="273"/>
      <c r="BZ666" s="273"/>
    </row>
    <row r="667" spans="1:78">
      <c r="A667" s="273"/>
      <c r="B667" s="273"/>
      <c r="C667" s="273"/>
      <c r="D667" s="273"/>
      <c r="E667" s="273"/>
      <c r="F667" s="274"/>
      <c r="G667" s="274"/>
      <c r="H667" s="274"/>
      <c r="I667" s="274"/>
      <c r="J667" s="274"/>
      <c r="K667" s="274"/>
      <c r="L667" s="274"/>
      <c r="M667" s="274"/>
      <c r="N667" s="274"/>
      <c r="O667" s="274"/>
      <c r="P667" s="274"/>
      <c r="Q667" s="274"/>
      <c r="R667" s="273"/>
      <c r="S667" s="273"/>
      <c r="T667" s="273"/>
      <c r="U667" s="273"/>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73"/>
      <c r="AR667" s="273"/>
      <c r="AS667" s="273"/>
      <c r="AT667" s="273"/>
      <c r="AU667" s="273"/>
      <c r="AV667" s="273"/>
      <c r="AW667" s="273"/>
      <c r="AX667" s="273"/>
      <c r="AY667" s="273"/>
      <c r="AZ667" s="273"/>
      <c r="BA667" s="273"/>
      <c r="BB667" s="273"/>
      <c r="BC667" s="273"/>
      <c r="BD667" s="273"/>
      <c r="BE667" s="273"/>
      <c r="BF667" s="273"/>
      <c r="BG667" s="273"/>
      <c r="BH667" s="273"/>
      <c r="BI667" s="273"/>
      <c r="BJ667" s="273"/>
      <c r="BK667" s="273"/>
      <c r="BL667" s="273"/>
      <c r="BM667" s="273"/>
      <c r="BN667" s="273"/>
      <c r="BO667" s="273"/>
      <c r="BP667" s="273"/>
      <c r="BQ667" s="273"/>
      <c r="BR667" s="273"/>
      <c r="BS667" s="273"/>
      <c r="BT667" s="273"/>
      <c r="BU667" s="273"/>
      <c r="BV667" s="273"/>
      <c r="BW667" s="273"/>
      <c r="BX667" s="273"/>
      <c r="BY667" s="273"/>
      <c r="BZ667" s="273"/>
    </row>
    <row r="668" spans="1:78">
      <c r="A668" s="273"/>
      <c r="B668" s="273"/>
      <c r="C668" s="273"/>
      <c r="D668" s="273"/>
      <c r="E668" s="273"/>
      <c r="F668" s="274"/>
      <c r="G668" s="274"/>
      <c r="H668" s="274"/>
      <c r="I668" s="274"/>
      <c r="J668" s="274"/>
      <c r="K668" s="274"/>
      <c r="L668" s="274"/>
      <c r="M668" s="274"/>
      <c r="N668" s="274"/>
      <c r="O668" s="274"/>
      <c r="P668" s="274"/>
      <c r="Q668" s="274"/>
      <c r="R668" s="273"/>
      <c r="S668" s="273"/>
      <c r="T668" s="273"/>
      <c r="U668" s="273"/>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73"/>
      <c r="AR668" s="273"/>
      <c r="AS668" s="273"/>
      <c r="AT668" s="273"/>
      <c r="AU668" s="273"/>
      <c r="AV668" s="273"/>
      <c r="AW668" s="273"/>
      <c r="AX668" s="273"/>
      <c r="AY668" s="273"/>
      <c r="AZ668" s="273"/>
      <c r="BA668" s="273"/>
      <c r="BB668" s="273"/>
      <c r="BC668" s="273"/>
      <c r="BD668" s="273"/>
      <c r="BE668" s="273"/>
      <c r="BF668" s="273"/>
      <c r="BG668" s="273"/>
      <c r="BH668" s="273"/>
      <c r="BI668" s="273"/>
      <c r="BJ668" s="273"/>
      <c r="BK668" s="273"/>
      <c r="BL668" s="273"/>
      <c r="BM668" s="273"/>
      <c r="BN668" s="273"/>
      <c r="BO668" s="273"/>
      <c r="BP668" s="273"/>
      <c r="BQ668" s="273"/>
      <c r="BR668" s="273"/>
      <c r="BS668" s="273"/>
      <c r="BT668" s="273"/>
      <c r="BU668" s="273"/>
      <c r="BV668" s="273"/>
      <c r="BW668" s="273"/>
      <c r="BX668" s="273"/>
      <c r="BY668" s="273"/>
      <c r="BZ668" s="273"/>
    </row>
    <row r="669" spans="1:78">
      <c r="A669" s="273"/>
      <c r="B669" s="273"/>
      <c r="C669" s="273"/>
      <c r="D669" s="273"/>
      <c r="E669" s="273"/>
      <c r="F669" s="274"/>
      <c r="G669" s="274"/>
      <c r="H669" s="274"/>
      <c r="I669" s="274"/>
      <c r="J669" s="274"/>
      <c r="K669" s="274"/>
      <c r="L669" s="274"/>
      <c r="M669" s="274"/>
      <c r="N669" s="274"/>
      <c r="O669" s="274"/>
      <c r="P669" s="274"/>
      <c r="Q669" s="274"/>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c r="AR669" s="273"/>
      <c r="AS669" s="273"/>
      <c r="AT669" s="273"/>
      <c r="AU669" s="273"/>
      <c r="AV669" s="273"/>
      <c r="AW669" s="273"/>
      <c r="AX669" s="273"/>
      <c r="AY669" s="273"/>
      <c r="AZ669" s="273"/>
      <c r="BA669" s="273"/>
      <c r="BB669" s="273"/>
      <c r="BC669" s="273"/>
      <c r="BD669" s="273"/>
      <c r="BE669" s="273"/>
      <c r="BF669" s="273"/>
      <c r="BG669" s="273"/>
      <c r="BH669" s="273"/>
      <c r="BI669" s="273"/>
      <c r="BJ669" s="273"/>
      <c r="BK669" s="273"/>
      <c r="BL669" s="273"/>
      <c r="BM669" s="273"/>
      <c r="BN669" s="273"/>
      <c r="BO669" s="273"/>
      <c r="BP669" s="273"/>
      <c r="BQ669" s="273"/>
      <c r="BR669" s="273"/>
      <c r="BS669" s="273"/>
      <c r="BT669" s="273"/>
      <c r="BU669" s="273"/>
      <c r="BV669" s="273"/>
      <c r="BW669" s="273"/>
      <c r="BX669" s="273"/>
      <c r="BY669" s="273"/>
      <c r="BZ669" s="273"/>
    </row>
    <row r="670" spans="1:78">
      <c r="A670" s="273"/>
      <c r="B670" s="273"/>
      <c r="C670" s="273"/>
      <c r="D670" s="273"/>
      <c r="E670" s="273"/>
      <c r="F670" s="274"/>
      <c r="G670" s="274"/>
      <c r="H670" s="274"/>
      <c r="I670" s="274"/>
      <c r="J670" s="274"/>
      <c r="K670" s="274"/>
      <c r="L670" s="274"/>
      <c r="M670" s="274"/>
      <c r="N670" s="274"/>
      <c r="O670" s="274"/>
      <c r="P670" s="274"/>
      <c r="Q670" s="274"/>
      <c r="R670" s="273"/>
      <c r="S670" s="273"/>
      <c r="T670" s="273"/>
      <c r="U670" s="273"/>
      <c r="V670" s="273"/>
      <c r="W670" s="273"/>
      <c r="X670" s="273"/>
      <c r="Y670" s="273"/>
      <c r="Z670" s="273"/>
      <c r="AA670" s="273"/>
      <c r="AB670" s="273"/>
      <c r="AC670" s="273"/>
      <c r="AD670" s="273"/>
      <c r="AE670" s="273"/>
      <c r="AF670" s="273"/>
      <c r="AG670" s="273"/>
      <c r="AH670" s="273"/>
      <c r="AI670" s="273"/>
      <c r="AJ670" s="273"/>
      <c r="AK670" s="273"/>
      <c r="AL670" s="273"/>
      <c r="AM670" s="273"/>
      <c r="AN670" s="273"/>
      <c r="AO670" s="273"/>
      <c r="AP670" s="273"/>
      <c r="AQ670" s="273"/>
      <c r="AR670" s="273"/>
      <c r="AS670" s="273"/>
      <c r="AT670" s="273"/>
      <c r="AU670" s="273"/>
      <c r="AV670" s="273"/>
      <c r="AW670" s="273"/>
      <c r="AX670" s="273"/>
      <c r="AY670" s="273"/>
      <c r="AZ670" s="273"/>
      <c r="BA670" s="273"/>
      <c r="BB670" s="273"/>
      <c r="BC670" s="273"/>
      <c r="BD670" s="273"/>
      <c r="BE670" s="273"/>
      <c r="BF670" s="273"/>
      <c r="BG670" s="273"/>
      <c r="BH670" s="273"/>
      <c r="BI670" s="273"/>
      <c r="BJ670" s="273"/>
      <c r="BK670" s="273"/>
      <c r="BL670" s="273"/>
      <c r="BM670" s="273"/>
      <c r="BN670" s="273"/>
      <c r="BO670" s="273"/>
      <c r="BP670" s="273"/>
      <c r="BQ670" s="273"/>
      <c r="BR670" s="273"/>
      <c r="BS670" s="273"/>
      <c r="BT670" s="273"/>
      <c r="BU670" s="273"/>
      <c r="BV670" s="273"/>
      <c r="BW670" s="273"/>
      <c r="BX670" s="273"/>
      <c r="BY670" s="273"/>
      <c r="BZ670" s="273"/>
    </row>
    <row r="671" spans="1:78">
      <c r="A671" s="273"/>
      <c r="B671" s="273"/>
      <c r="C671" s="273"/>
      <c r="D671" s="273"/>
      <c r="E671" s="273"/>
      <c r="F671" s="274"/>
      <c r="G671" s="274"/>
      <c r="H671" s="274"/>
      <c r="I671" s="274"/>
      <c r="J671" s="274"/>
      <c r="K671" s="274"/>
      <c r="L671" s="274"/>
      <c r="M671" s="274"/>
      <c r="N671" s="274"/>
      <c r="O671" s="274"/>
      <c r="P671" s="274"/>
      <c r="Q671" s="274"/>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c r="AR671" s="273"/>
      <c r="AS671" s="273"/>
      <c r="AT671" s="273"/>
      <c r="AU671" s="273"/>
      <c r="AV671" s="273"/>
      <c r="AW671" s="273"/>
      <c r="AX671" s="273"/>
      <c r="AY671" s="273"/>
      <c r="AZ671" s="273"/>
      <c r="BA671" s="273"/>
      <c r="BB671" s="273"/>
      <c r="BC671" s="273"/>
      <c r="BD671" s="273"/>
      <c r="BE671" s="273"/>
      <c r="BF671" s="273"/>
      <c r="BG671" s="273"/>
      <c r="BH671" s="273"/>
      <c r="BI671" s="273"/>
      <c r="BJ671" s="273"/>
      <c r="BK671" s="273"/>
      <c r="BL671" s="273"/>
      <c r="BM671" s="273"/>
      <c r="BN671" s="273"/>
      <c r="BO671" s="273"/>
      <c r="BP671" s="273"/>
      <c r="BQ671" s="273"/>
      <c r="BR671" s="273"/>
      <c r="BS671" s="273"/>
      <c r="BT671" s="273"/>
      <c r="BU671" s="273"/>
      <c r="BV671" s="273"/>
      <c r="BW671" s="273"/>
      <c r="BX671" s="273"/>
      <c r="BY671" s="273"/>
      <c r="BZ671" s="273"/>
    </row>
    <row r="672" spans="1:78">
      <c r="A672" s="273"/>
      <c r="B672" s="273"/>
      <c r="C672" s="273"/>
      <c r="D672" s="273"/>
      <c r="E672" s="273"/>
      <c r="F672" s="274"/>
      <c r="G672" s="274"/>
      <c r="H672" s="274"/>
      <c r="I672" s="274"/>
      <c r="J672" s="274"/>
      <c r="K672" s="274"/>
      <c r="L672" s="274"/>
      <c r="M672" s="274"/>
      <c r="N672" s="274"/>
      <c r="O672" s="274"/>
      <c r="P672" s="274"/>
      <c r="Q672" s="274"/>
      <c r="R672" s="273"/>
      <c r="S672" s="273"/>
      <c r="T672" s="273"/>
      <c r="U672" s="273"/>
      <c r="V672" s="273"/>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73"/>
      <c r="AR672" s="273"/>
      <c r="AS672" s="273"/>
      <c r="AT672" s="273"/>
      <c r="AU672" s="273"/>
      <c r="AV672" s="273"/>
      <c r="AW672" s="273"/>
      <c r="AX672" s="273"/>
      <c r="AY672" s="273"/>
      <c r="AZ672" s="273"/>
      <c r="BA672" s="273"/>
      <c r="BB672" s="273"/>
      <c r="BC672" s="273"/>
      <c r="BD672" s="273"/>
      <c r="BE672" s="273"/>
      <c r="BF672" s="273"/>
      <c r="BG672" s="273"/>
      <c r="BH672" s="273"/>
      <c r="BI672" s="273"/>
      <c r="BJ672" s="273"/>
      <c r="BK672" s="273"/>
      <c r="BL672" s="273"/>
      <c r="BM672" s="273"/>
      <c r="BN672" s="273"/>
      <c r="BO672" s="273"/>
      <c r="BP672" s="273"/>
      <c r="BQ672" s="273"/>
      <c r="BR672" s="273"/>
      <c r="BS672" s="273"/>
      <c r="BT672" s="273"/>
      <c r="BU672" s="273"/>
      <c r="BV672" s="273"/>
      <c r="BW672" s="273"/>
      <c r="BX672" s="273"/>
      <c r="BY672" s="273"/>
      <c r="BZ672" s="273"/>
    </row>
    <row r="673" spans="1:78">
      <c r="A673" s="273"/>
      <c r="B673" s="273"/>
      <c r="C673" s="273"/>
      <c r="D673" s="273"/>
      <c r="E673" s="273"/>
      <c r="F673" s="274"/>
      <c r="G673" s="274"/>
      <c r="H673" s="274"/>
      <c r="I673" s="274"/>
      <c r="J673" s="274"/>
      <c r="K673" s="274"/>
      <c r="L673" s="274"/>
      <c r="M673" s="274"/>
      <c r="N673" s="274"/>
      <c r="O673" s="274"/>
      <c r="P673" s="274"/>
      <c r="Q673" s="274"/>
      <c r="R673" s="273"/>
      <c r="S673" s="273"/>
      <c r="T673" s="273"/>
      <c r="U673" s="273"/>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73"/>
      <c r="AR673" s="273"/>
      <c r="AS673" s="273"/>
      <c r="AT673" s="273"/>
      <c r="AU673" s="273"/>
      <c r="AV673" s="273"/>
      <c r="AW673" s="273"/>
      <c r="AX673" s="273"/>
      <c r="AY673" s="273"/>
      <c r="AZ673" s="273"/>
      <c r="BA673" s="273"/>
      <c r="BB673" s="273"/>
      <c r="BC673" s="273"/>
      <c r="BD673" s="273"/>
      <c r="BE673" s="273"/>
      <c r="BF673" s="273"/>
      <c r="BG673" s="273"/>
      <c r="BH673" s="273"/>
      <c r="BI673" s="273"/>
      <c r="BJ673" s="273"/>
      <c r="BK673" s="273"/>
      <c r="BL673" s="273"/>
      <c r="BM673" s="273"/>
      <c r="BN673" s="273"/>
      <c r="BO673" s="273"/>
      <c r="BP673" s="273"/>
      <c r="BQ673" s="273"/>
      <c r="BR673" s="273"/>
      <c r="BS673" s="273"/>
      <c r="BT673" s="273"/>
      <c r="BU673" s="273"/>
      <c r="BV673" s="273"/>
      <c r="BW673" s="273"/>
      <c r="BX673" s="273"/>
      <c r="BY673" s="273"/>
      <c r="BZ673" s="273"/>
    </row>
    <row r="674" spans="1:78">
      <c r="A674" s="273"/>
      <c r="B674" s="273"/>
      <c r="C674" s="273"/>
      <c r="D674" s="273"/>
      <c r="E674" s="273"/>
      <c r="F674" s="274"/>
      <c r="G674" s="274"/>
      <c r="H674" s="274"/>
      <c r="I674" s="274"/>
      <c r="J674" s="274"/>
      <c r="K674" s="274"/>
      <c r="L674" s="274"/>
      <c r="M674" s="274"/>
      <c r="N674" s="274"/>
      <c r="O674" s="274"/>
      <c r="P674" s="274"/>
      <c r="Q674" s="274"/>
      <c r="R674" s="273"/>
      <c r="S674" s="273"/>
      <c r="T674" s="273"/>
      <c r="U674" s="273"/>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73"/>
      <c r="AR674" s="273"/>
      <c r="AS674" s="273"/>
      <c r="AT674" s="273"/>
      <c r="AU674" s="273"/>
      <c r="AV674" s="273"/>
      <c r="AW674" s="273"/>
      <c r="AX674" s="273"/>
      <c r="AY674" s="273"/>
      <c r="AZ674" s="273"/>
      <c r="BA674" s="273"/>
      <c r="BB674" s="273"/>
      <c r="BC674" s="273"/>
      <c r="BD674" s="273"/>
      <c r="BE674" s="273"/>
      <c r="BF674" s="273"/>
      <c r="BG674" s="273"/>
      <c r="BH674" s="273"/>
      <c r="BI674" s="273"/>
      <c r="BJ674" s="273"/>
      <c r="BK674" s="273"/>
      <c r="BL674" s="273"/>
      <c r="BM674" s="273"/>
      <c r="BN674" s="273"/>
      <c r="BO674" s="273"/>
      <c r="BP674" s="273"/>
      <c r="BQ674" s="273"/>
      <c r="BR674" s="273"/>
      <c r="BS674" s="273"/>
      <c r="BT674" s="273"/>
      <c r="BU674" s="273"/>
      <c r="BV674" s="273"/>
      <c r="BW674" s="273"/>
      <c r="BX674" s="273"/>
      <c r="BY674" s="273"/>
      <c r="BZ674" s="273"/>
    </row>
    <row r="675" spans="1:78">
      <c r="A675" s="273"/>
      <c r="B675" s="273"/>
      <c r="C675" s="273"/>
      <c r="D675" s="273"/>
      <c r="E675" s="273"/>
      <c r="F675" s="274"/>
      <c r="G675" s="274"/>
      <c r="H675" s="274"/>
      <c r="I675" s="274"/>
      <c r="J675" s="274"/>
      <c r="K675" s="274"/>
      <c r="L675" s="274"/>
      <c r="M675" s="274"/>
      <c r="N675" s="274"/>
      <c r="O675" s="274"/>
      <c r="P675" s="274"/>
      <c r="Q675" s="274"/>
      <c r="R675" s="273"/>
      <c r="S675" s="273"/>
      <c r="T675" s="273"/>
      <c r="U675" s="273"/>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73"/>
      <c r="AR675" s="273"/>
      <c r="AS675" s="273"/>
      <c r="AT675" s="273"/>
      <c r="AU675" s="273"/>
      <c r="AV675" s="273"/>
      <c r="AW675" s="273"/>
      <c r="AX675" s="273"/>
      <c r="AY675" s="273"/>
      <c r="AZ675" s="273"/>
      <c r="BA675" s="273"/>
      <c r="BB675" s="273"/>
      <c r="BC675" s="273"/>
      <c r="BD675" s="273"/>
      <c r="BE675" s="273"/>
      <c r="BF675" s="273"/>
      <c r="BG675" s="273"/>
      <c r="BH675" s="273"/>
      <c r="BI675" s="273"/>
      <c r="BJ675" s="273"/>
      <c r="BK675" s="273"/>
      <c r="BL675" s="273"/>
      <c r="BM675" s="273"/>
      <c r="BN675" s="273"/>
      <c r="BO675" s="273"/>
      <c r="BP675" s="273"/>
      <c r="BQ675" s="273"/>
      <c r="BR675" s="273"/>
      <c r="BS675" s="273"/>
      <c r="BT675" s="273"/>
      <c r="BU675" s="273"/>
      <c r="BV675" s="273"/>
      <c r="BW675" s="273"/>
      <c r="BX675" s="273"/>
      <c r="BY675" s="273"/>
      <c r="BZ675" s="273"/>
    </row>
    <row r="676" spans="1:78">
      <c r="A676" s="273"/>
      <c r="B676" s="273"/>
      <c r="C676" s="273"/>
      <c r="D676" s="273"/>
      <c r="E676" s="273"/>
      <c r="F676" s="274"/>
      <c r="G676" s="274"/>
      <c r="H676" s="274"/>
      <c r="I676" s="274"/>
      <c r="J676" s="274"/>
      <c r="K676" s="274"/>
      <c r="L676" s="274"/>
      <c r="M676" s="274"/>
      <c r="N676" s="274"/>
      <c r="O676" s="274"/>
      <c r="P676" s="274"/>
      <c r="Q676" s="274"/>
      <c r="R676" s="273"/>
      <c r="S676" s="273"/>
      <c r="T676" s="273"/>
      <c r="U676" s="273"/>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73"/>
      <c r="AR676" s="273"/>
      <c r="AS676" s="273"/>
      <c r="AT676" s="273"/>
      <c r="AU676" s="273"/>
      <c r="AV676" s="273"/>
      <c r="AW676" s="273"/>
      <c r="AX676" s="273"/>
      <c r="AY676" s="273"/>
      <c r="AZ676" s="273"/>
      <c r="BA676" s="273"/>
      <c r="BB676" s="273"/>
      <c r="BC676" s="273"/>
      <c r="BD676" s="273"/>
      <c r="BE676" s="273"/>
      <c r="BF676" s="273"/>
      <c r="BG676" s="273"/>
      <c r="BH676" s="273"/>
      <c r="BI676" s="273"/>
      <c r="BJ676" s="273"/>
      <c r="BK676" s="273"/>
      <c r="BL676" s="273"/>
      <c r="BM676" s="273"/>
      <c r="BN676" s="273"/>
      <c r="BO676" s="273"/>
      <c r="BP676" s="273"/>
      <c r="BQ676" s="273"/>
      <c r="BR676" s="273"/>
      <c r="BS676" s="273"/>
      <c r="BT676" s="273"/>
      <c r="BU676" s="273"/>
      <c r="BV676" s="273"/>
      <c r="BW676" s="273"/>
      <c r="BX676" s="273"/>
      <c r="BY676" s="273"/>
      <c r="BZ676" s="273"/>
    </row>
    <row r="677" spans="1:78">
      <c r="A677" s="273"/>
      <c r="B677" s="273"/>
      <c r="C677" s="273"/>
      <c r="D677" s="273"/>
      <c r="E677" s="273"/>
      <c r="F677" s="274"/>
      <c r="G677" s="274"/>
      <c r="H677" s="274"/>
      <c r="I677" s="274"/>
      <c r="J677" s="274"/>
      <c r="K677" s="274"/>
      <c r="L677" s="274"/>
      <c r="M677" s="274"/>
      <c r="N677" s="274"/>
      <c r="O677" s="274"/>
      <c r="P677" s="274"/>
      <c r="Q677" s="274"/>
      <c r="R677" s="273"/>
      <c r="S677" s="273"/>
      <c r="T677" s="273"/>
      <c r="U677" s="273"/>
      <c r="V677" s="273"/>
      <c r="W677" s="273"/>
      <c r="X677" s="273"/>
      <c r="Y677" s="273"/>
      <c r="Z677" s="273"/>
      <c r="AA677" s="273"/>
      <c r="AB677" s="273"/>
      <c r="AC677" s="273"/>
      <c r="AD677" s="273"/>
      <c r="AE677" s="273"/>
      <c r="AF677" s="273"/>
      <c r="AG677" s="273"/>
      <c r="AH677" s="273"/>
      <c r="AI677" s="273"/>
      <c r="AJ677" s="273"/>
      <c r="AK677" s="273"/>
      <c r="AL677" s="273"/>
      <c r="AM677" s="273"/>
      <c r="AN677" s="273"/>
      <c r="AO677" s="273"/>
      <c r="AP677" s="273"/>
      <c r="AQ677" s="273"/>
      <c r="AR677" s="273"/>
      <c r="AS677" s="273"/>
      <c r="AT677" s="273"/>
      <c r="AU677" s="273"/>
      <c r="AV677" s="273"/>
      <c r="AW677" s="273"/>
      <c r="AX677" s="273"/>
      <c r="AY677" s="273"/>
      <c r="AZ677" s="273"/>
      <c r="BA677" s="273"/>
      <c r="BB677" s="273"/>
      <c r="BC677" s="273"/>
      <c r="BD677" s="273"/>
      <c r="BE677" s="273"/>
      <c r="BF677" s="273"/>
      <c r="BG677" s="273"/>
      <c r="BH677" s="273"/>
      <c r="BI677" s="273"/>
      <c r="BJ677" s="273"/>
      <c r="BK677" s="273"/>
      <c r="BL677" s="273"/>
      <c r="BM677" s="273"/>
      <c r="BN677" s="273"/>
      <c r="BO677" s="273"/>
      <c r="BP677" s="273"/>
      <c r="BQ677" s="273"/>
      <c r="BR677" s="273"/>
      <c r="BS677" s="273"/>
      <c r="BT677" s="273"/>
      <c r="BU677" s="273"/>
      <c r="BV677" s="273"/>
      <c r="BW677" s="273"/>
      <c r="BX677" s="273"/>
      <c r="BY677" s="273"/>
      <c r="BZ677" s="273"/>
    </row>
    <row r="678" spans="1:78">
      <c r="A678" s="273"/>
      <c r="B678" s="273"/>
      <c r="C678" s="273"/>
      <c r="D678" s="273"/>
      <c r="E678" s="273"/>
      <c r="F678" s="274"/>
      <c r="G678" s="274"/>
      <c r="H678" s="274"/>
      <c r="I678" s="274"/>
      <c r="J678" s="274"/>
      <c r="K678" s="274"/>
      <c r="L678" s="274"/>
      <c r="M678" s="274"/>
      <c r="N678" s="274"/>
      <c r="O678" s="274"/>
      <c r="P678" s="274"/>
      <c r="Q678" s="274"/>
      <c r="R678" s="273"/>
      <c r="S678" s="273"/>
      <c r="T678" s="273"/>
      <c r="U678" s="273"/>
      <c r="V678" s="273"/>
      <c r="W678" s="273"/>
      <c r="X678" s="273"/>
      <c r="Y678" s="273"/>
      <c r="Z678" s="273"/>
      <c r="AA678" s="273"/>
      <c r="AB678" s="273"/>
      <c r="AC678" s="273"/>
      <c r="AD678" s="273"/>
      <c r="AE678" s="273"/>
      <c r="AF678" s="273"/>
      <c r="AG678" s="273"/>
      <c r="AH678" s="273"/>
      <c r="AI678" s="273"/>
      <c r="AJ678" s="273"/>
      <c r="AK678" s="273"/>
      <c r="AL678" s="273"/>
      <c r="AM678" s="273"/>
      <c r="AN678" s="273"/>
      <c r="AO678" s="273"/>
      <c r="AP678" s="273"/>
      <c r="AQ678" s="273"/>
      <c r="AR678" s="273"/>
      <c r="AS678" s="273"/>
      <c r="AT678" s="273"/>
      <c r="AU678" s="273"/>
      <c r="AV678" s="273"/>
      <c r="AW678" s="273"/>
      <c r="AX678" s="273"/>
      <c r="AY678" s="273"/>
      <c r="AZ678" s="273"/>
      <c r="BA678" s="273"/>
      <c r="BB678" s="273"/>
      <c r="BC678" s="273"/>
      <c r="BD678" s="273"/>
      <c r="BE678" s="273"/>
      <c r="BF678" s="273"/>
      <c r="BG678" s="273"/>
      <c r="BH678" s="273"/>
      <c r="BI678" s="273"/>
      <c r="BJ678" s="273"/>
      <c r="BK678" s="273"/>
      <c r="BL678" s="273"/>
      <c r="BM678" s="273"/>
      <c r="BN678" s="273"/>
      <c r="BO678" s="273"/>
      <c r="BP678" s="273"/>
      <c r="BQ678" s="273"/>
      <c r="BR678" s="273"/>
      <c r="BS678" s="273"/>
      <c r="BT678" s="273"/>
      <c r="BU678" s="273"/>
      <c r="BV678" s="273"/>
      <c r="BW678" s="273"/>
      <c r="BX678" s="273"/>
      <c r="BY678" s="273"/>
      <c r="BZ678" s="273"/>
    </row>
    <row r="679" spans="1:78">
      <c r="A679" s="273"/>
      <c r="B679" s="273"/>
      <c r="C679" s="273"/>
      <c r="D679" s="273"/>
      <c r="E679" s="273"/>
      <c r="F679" s="274"/>
      <c r="G679" s="274"/>
      <c r="H679" s="274"/>
      <c r="I679" s="274"/>
      <c r="J679" s="274"/>
      <c r="K679" s="274"/>
      <c r="L679" s="274"/>
      <c r="M679" s="274"/>
      <c r="N679" s="274"/>
      <c r="O679" s="274"/>
      <c r="P679" s="274"/>
      <c r="Q679" s="274"/>
      <c r="R679" s="273"/>
      <c r="S679" s="273"/>
      <c r="T679" s="273"/>
      <c r="U679" s="273"/>
      <c r="V679" s="273"/>
      <c r="W679" s="273"/>
      <c r="X679" s="273"/>
      <c r="Y679" s="273"/>
      <c r="Z679" s="273"/>
      <c r="AA679" s="273"/>
      <c r="AB679" s="273"/>
      <c r="AC679" s="273"/>
      <c r="AD679" s="273"/>
      <c r="AE679" s="273"/>
      <c r="AF679" s="273"/>
      <c r="AG679" s="273"/>
      <c r="AH679" s="273"/>
      <c r="AI679" s="273"/>
      <c r="AJ679" s="273"/>
      <c r="AK679" s="273"/>
      <c r="AL679" s="273"/>
      <c r="AM679" s="273"/>
      <c r="AN679" s="273"/>
      <c r="AO679" s="273"/>
      <c r="AP679" s="273"/>
      <c r="AQ679" s="273"/>
      <c r="AR679" s="273"/>
      <c r="AS679" s="273"/>
      <c r="AT679" s="273"/>
      <c r="AU679" s="273"/>
      <c r="AV679" s="273"/>
      <c r="AW679" s="273"/>
      <c r="AX679" s="273"/>
      <c r="AY679" s="273"/>
      <c r="AZ679" s="273"/>
      <c r="BA679" s="273"/>
      <c r="BB679" s="273"/>
      <c r="BC679" s="273"/>
      <c r="BD679" s="273"/>
      <c r="BE679" s="273"/>
      <c r="BF679" s="273"/>
      <c r="BG679" s="273"/>
      <c r="BH679" s="273"/>
      <c r="BI679" s="273"/>
      <c r="BJ679" s="273"/>
      <c r="BK679" s="273"/>
      <c r="BL679" s="273"/>
      <c r="BM679" s="273"/>
      <c r="BN679" s="273"/>
      <c r="BO679" s="273"/>
      <c r="BP679" s="273"/>
      <c r="BQ679" s="273"/>
      <c r="BR679" s="273"/>
      <c r="BS679" s="273"/>
      <c r="BT679" s="273"/>
      <c r="BU679" s="273"/>
      <c r="BV679" s="273"/>
      <c r="BW679" s="273"/>
      <c r="BX679" s="273"/>
      <c r="BY679" s="273"/>
      <c r="BZ679" s="273"/>
    </row>
    <row r="680" spans="1:78">
      <c r="A680" s="273"/>
      <c r="B680" s="273"/>
      <c r="C680" s="273"/>
      <c r="D680" s="273"/>
      <c r="E680" s="273"/>
      <c r="F680" s="274"/>
      <c r="G680" s="274"/>
      <c r="H680" s="274"/>
      <c r="I680" s="274"/>
      <c r="J680" s="274"/>
      <c r="K680" s="274"/>
      <c r="L680" s="274"/>
      <c r="M680" s="274"/>
      <c r="N680" s="274"/>
      <c r="O680" s="274"/>
      <c r="P680" s="274"/>
      <c r="Q680" s="274"/>
      <c r="R680" s="273"/>
      <c r="S680" s="273"/>
      <c r="T680" s="273"/>
      <c r="U680" s="273"/>
      <c r="V680" s="273"/>
      <c r="W680" s="273"/>
      <c r="X680" s="273"/>
      <c r="Y680" s="273"/>
      <c r="Z680" s="273"/>
      <c r="AA680" s="273"/>
      <c r="AB680" s="273"/>
      <c r="AC680" s="273"/>
      <c r="AD680" s="273"/>
      <c r="AE680" s="273"/>
      <c r="AF680" s="273"/>
      <c r="AG680" s="273"/>
      <c r="AH680" s="273"/>
      <c r="AI680" s="273"/>
      <c r="AJ680" s="273"/>
      <c r="AK680" s="273"/>
      <c r="AL680" s="273"/>
      <c r="AM680" s="273"/>
      <c r="AN680" s="273"/>
      <c r="AO680" s="273"/>
      <c r="AP680" s="273"/>
      <c r="AQ680" s="273"/>
      <c r="AR680" s="273"/>
      <c r="AS680" s="273"/>
      <c r="AT680" s="273"/>
      <c r="AU680" s="273"/>
      <c r="AV680" s="273"/>
      <c r="AW680" s="273"/>
      <c r="AX680" s="273"/>
      <c r="AY680" s="273"/>
      <c r="AZ680" s="273"/>
      <c r="BA680" s="273"/>
      <c r="BB680" s="273"/>
      <c r="BC680" s="273"/>
      <c r="BD680" s="273"/>
      <c r="BE680" s="273"/>
      <c r="BF680" s="273"/>
      <c r="BG680" s="273"/>
      <c r="BH680" s="273"/>
      <c r="BI680" s="273"/>
      <c r="BJ680" s="273"/>
      <c r="BK680" s="273"/>
      <c r="BL680" s="273"/>
      <c r="BM680" s="273"/>
      <c r="BN680" s="273"/>
      <c r="BO680" s="273"/>
      <c r="BP680" s="273"/>
      <c r="BQ680" s="273"/>
      <c r="BR680" s="273"/>
      <c r="BS680" s="273"/>
      <c r="BT680" s="273"/>
      <c r="BU680" s="273"/>
      <c r="BV680" s="273"/>
      <c r="BW680" s="273"/>
      <c r="BX680" s="273"/>
      <c r="BY680" s="273"/>
      <c r="BZ680" s="273"/>
    </row>
    <row r="681" spans="1:78">
      <c r="A681" s="273"/>
      <c r="B681" s="273"/>
      <c r="C681" s="273"/>
      <c r="D681" s="273"/>
      <c r="E681" s="273"/>
      <c r="F681" s="274"/>
      <c r="G681" s="274"/>
      <c r="H681" s="274"/>
      <c r="I681" s="274"/>
      <c r="J681" s="274"/>
      <c r="K681" s="274"/>
      <c r="L681" s="274"/>
      <c r="M681" s="274"/>
      <c r="N681" s="274"/>
      <c r="O681" s="274"/>
      <c r="P681" s="274"/>
      <c r="Q681" s="274"/>
      <c r="R681" s="273"/>
      <c r="S681" s="273"/>
      <c r="T681" s="273"/>
      <c r="U681" s="273"/>
      <c r="V681" s="273"/>
      <c r="W681" s="273"/>
      <c r="X681" s="273"/>
      <c r="Y681" s="273"/>
      <c r="Z681" s="273"/>
      <c r="AA681" s="273"/>
      <c r="AB681" s="273"/>
      <c r="AC681" s="273"/>
      <c r="AD681" s="273"/>
      <c r="AE681" s="273"/>
      <c r="AF681" s="273"/>
      <c r="AG681" s="273"/>
      <c r="AH681" s="273"/>
      <c r="AI681" s="273"/>
      <c r="AJ681" s="273"/>
      <c r="AK681" s="273"/>
      <c r="AL681" s="273"/>
      <c r="AM681" s="273"/>
      <c r="AN681" s="273"/>
      <c r="AO681" s="273"/>
      <c r="AP681" s="273"/>
      <c r="AQ681" s="273"/>
      <c r="AR681" s="273"/>
      <c r="AS681" s="273"/>
      <c r="AT681" s="273"/>
      <c r="AU681" s="273"/>
      <c r="AV681" s="273"/>
      <c r="AW681" s="273"/>
      <c r="AX681" s="273"/>
      <c r="AY681" s="273"/>
      <c r="AZ681" s="273"/>
      <c r="BA681" s="273"/>
      <c r="BB681" s="273"/>
      <c r="BC681" s="273"/>
      <c r="BD681" s="273"/>
      <c r="BE681" s="273"/>
      <c r="BF681" s="273"/>
      <c r="BG681" s="273"/>
      <c r="BH681" s="273"/>
      <c r="BI681" s="273"/>
      <c r="BJ681" s="273"/>
      <c r="BK681" s="273"/>
      <c r="BL681" s="273"/>
      <c r="BM681" s="273"/>
      <c r="BN681" s="273"/>
      <c r="BO681" s="273"/>
      <c r="BP681" s="273"/>
      <c r="BQ681" s="273"/>
      <c r="BR681" s="273"/>
      <c r="BS681" s="273"/>
      <c r="BT681" s="273"/>
      <c r="BU681" s="273"/>
      <c r="BV681" s="273"/>
      <c r="BW681" s="273"/>
      <c r="BX681" s="273"/>
      <c r="BY681" s="273"/>
      <c r="BZ681" s="273"/>
    </row>
    <row r="682" spans="1:78">
      <c r="A682" s="273"/>
      <c r="B682" s="273"/>
      <c r="C682" s="273"/>
      <c r="D682" s="273"/>
      <c r="E682" s="273"/>
      <c r="F682" s="274"/>
      <c r="G682" s="274"/>
      <c r="H682" s="274"/>
      <c r="I682" s="274"/>
      <c r="J682" s="274"/>
      <c r="K682" s="274"/>
      <c r="L682" s="274"/>
      <c r="M682" s="274"/>
      <c r="N682" s="274"/>
      <c r="O682" s="274"/>
      <c r="P682" s="274"/>
      <c r="Q682" s="274"/>
      <c r="R682" s="273"/>
      <c r="S682" s="273"/>
      <c r="T682" s="273"/>
      <c r="U682" s="273"/>
      <c r="V682" s="273"/>
      <c r="W682" s="273"/>
      <c r="X682" s="273"/>
      <c r="Y682" s="273"/>
      <c r="Z682" s="273"/>
      <c r="AA682" s="273"/>
      <c r="AB682" s="273"/>
      <c r="AC682" s="273"/>
      <c r="AD682" s="273"/>
      <c r="AE682" s="273"/>
      <c r="AF682" s="273"/>
      <c r="AG682" s="273"/>
      <c r="AH682" s="273"/>
      <c r="AI682" s="273"/>
      <c r="AJ682" s="273"/>
      <c r="AK682" s="273"/>
      <c r="AL682" s="273"/>
      <c r="AM682" s="273"/>
      <c r="AN682" s="273"/>
      <c r="AO682" s="273"/>
      <c r="AP682" s="273"/>
      <c r="AQ682" s="273"/>
      <c r="AR682" s="273"/>
      <c r="AS682" s="273"/>
      <c r="AT682" s="273"/>
      <c r="AU682" s="273"/>
      <c r="AV682" s="273"/>
      <c r="AW682" s="273"/>
      <c r="AX682" s="273"/>
      <c r="AY682" s="273"/>
      <c r="AZ682" s="273"/>
      <c r="BA682" s="273"/>
      <c r="BB682" s="273"/>
      <c r="BC682" s="273"/>
      <c r="BD682" s="273"/>
      <c r="BE682" s="273"/>
      <c r="BF682" s="273"/>
      <c r="BG682" s="273"/>
      <c r="BH682" s="273"/>
      <c r="BI682" s="273"/>
      <c r="BJ682" s="273"/>
      <c r="BK682" s="273"/>
      <c r="BL682" s="273"/>
      <c r="BM682" s="273"/>
      <c r="BN682" s="273"/>
      <c r="BO682" s="273"/>
      <c r="BP682" s="273"/>
      <c r="BQ682" s="273"/>
      <c r="BR682" s="273"/>
      <c r="BS682" s="273"/>
      <c r="BT682" s="273"/>
      <c r="BU682" s="273"/>
      <c r="BV682" s="273"/>
      <c r="BW682" s="273"/>
      <c r="BX682" s="273"/>
      <c r="BY682" s="273"/>
      <c r="BZ682" s="273"/>
    </row>
    <row r="683" spans="1:78">
      <c r="A683" s="273"/>
      <c r="B683" s="273"/>
      <c r="C683" s="273"/>
      <c r="D683" s="273"/>
      <c r="E683" s="273"/>
      <c r="F683" s="274"/>
      <c r="G683" s="274"/>
      <c r="H683" s="274"/>
      <c r="I683" s="274"/>
      <c r="J683" s="274"/>
      <c r="K683" s="274"/>
      <c r="L683" s="274"/>
      <c r="M683" s="274"/>
      <c r="N683" s="274"/>
      <c r="O683" s="274"/>
      <c r="P683" s="274"/>
      <c r="Q683" s="274"/>
      <c r="R683" s="273"/>
      <c r="S683" s="273"/>
      <c r="T683" s="273"/>
      <c r="U683" s="273"/>
      <c r="V683" s="273"/>
      <c r="W683" s="273"/>
      <c r="X683" s="273"/>
      <c r="Y683" s="273"/>
      <c r="Z683" s="273"/>
      <c r="AA683" s="273"/>
      <c r="AB683" s="273"/>
      <c r="AC683" s="273"/>
      <c r="AD683" s="273"/>
      <c r="AE683" s="273"/>
      <c r="AF683" s="273"/>
      <c r="AG683" s="273"/>
      <c r="AH683" s="273"/>
      <c r="AI683" s="273"/>
      <c r="AJ683" s="273"/>
      <c r="AK683" s="273"/>
      <c r="AL683" s="273"/>
      <c r="AM683" s="273"/>
      <c r="AN683" s="273"/>
      <c r="AO683" s="273"/>
      <c r="AP683" s="273"/>
      <c r="AQ683" s="273"/>
      <c r="AR683" s="273"/>
      <c r="AS683" s="273"/>
      <c r="AT683" s="273"/>
      <c r="AU683" s="273"/>
      <c r="AV683" s="273"/>
      <c r="AW683" s="273"/>
      <c r="AX683" s="273"/>
      <c r="AY683" s="273"/>
      <c r="AZ683" s="273"/>
      <c r="BA683" s="273"/>
      <c r="BB683" s="273"/>
      <c r="BC683" s="273"/>
      <c r="BD683" s="273"/>
      <c r="BE683" s="273"/>
      <c r="BF683" s="273"/>
      <c r="BG683" s="273"/>
      <c r="BH683" s="273"/>
      <c r="BI683" s="273"/>
      <c r="BJ683" s="273"/>
      <c r="BK683" s="273"/>
      <c r="BL683" s="273"/>
      <c r="BM683" s="273"/>
      <c r="BN683" s="273"/>
      <c r="BO683" s="273"/>
      <c r="BP683" s="273"/>
      <c r="BQ683" s="273"/>
      <c r="BR683" s="273"/>
      <c r="BS683" s="273"/>
      <c r="BT683" s="273"/>
      <c r="BU683" s="273"/>
      <c r="BV683" s="273"/>
      <c r="BW683" s="273"/>
      <c r="BX683" s="273"/>
      <c r="BY683" s="273"/>
      <c r="BZ683" s="273"/>
    </row>
    <row r="684" spans="1:78">
      <c r="A684" s="273"/>
      <c r="B684" s="273"/>
      <c r="C684" s="273"/>
      <c r="D684" s="273"/>
      <c r="E684" s="273"/>
      <c r="F684" s="274"/>
      <c r="G684" s="274"/>
      <c r="H684" s="274"/>
      <c r="I684" s="274"/>
      <c r="J684" s="274"/>
      <c r="K684" s="274"/>
      <c r="L684" s="274"/>
      <c r="M684" s="274"/>
      <c r="N684" s="274"/>
      <c r="O684" s="274"/>
      <c r="P684" s="274"/>
      <c r="Q684" s="274"/>
      <c r="R684" s="273"/>
      <c r="S684" s="273"/>
      <c r="T684" s="273"/>
      <c r="U684" s="273"/>
      <c r="V684" s="273"/>
      <c r="W684" s="273"/>
      <c r="X684" s="273"/>
      <c r="Y684" s="273"/>
      <c r="Z684" s="273"/>
      <c r="AA684" s="273"/>
      <c r="AB684" s="273"/>
      <c r="AC684" s="273"/>
      <c r="AD684" s="273"/>
      <c r="AE684" s="273"/>
      <c r="AF684" s="273"/>
      <c r="AG684" s="273"/>
      <c r="AH684" s="273"/>
      <c r="AI684" s="273"/>
      <c r="AJ684" s="273"/>
      <c r="AK684" s="273"/>
      <c r="AL684" s="273"/>
      <c r="AM684" s="273"/>
      <c r="AN684" s="273"/>
      <c r="AO684" s="273"/>
      <c r="AP684" s="273"/>
      <c r="AQ684" s="273"/>
      <c r="AR684" s="273"/>
      <c r="AS684" s="273"/>
      <c r="AT684" s="273"/>
      <c r="AU684" s="273"/>
      <c r="AV684" s="273"/>
      <c r="AW684" s="273"/>
      <c r="AX684" s="273"/>
      <c r="AY684" s="273"/>
      <c r="AZ684" s="273"/>
      <c r="BA684" s="273"/>
      <c r="BB684" s="273"/>
      <c r="BC684" s="273"/>
      <c r="BD684" s="273"/>
      <c r="BE684" s="273"/>
      <c r="BF684" s="273"/>
      <c r="BG684" s="273"/>
      <c r="BH684" s="273"/>
      <c r="BI684" s="273"/>
      <c r="BJ684" s="273"/>
      <c r="BK684" s="273"/>
      <c r="BL684" s="273"/>
      <c r="BM684" s="273"/>
      <c r="BN684" s="273"/>
      <c r="BO684" s="273"/>
      <c r="BP684" s="273"/>
      <c r="BQ684" s="273"/>
      <c r="BR684" s="273"/>
      <c r="BS684" s="273"/>
      <c r="BT684" s="273"/>
      <c r="BU684" s="273"/>
      <c r="BV684" s="273"/>
      <c r="BW684" s="273"/>
      <c r="BX684" s="273"/>
      <c r="BY684" s="273"/>
      <c r="BZ684" s="273"/>
    </row>
    <row r="685" spans="1:78">
      <c r="A685" s="273"/>
      <c r="B685" s="273"/>
      <c r="C685" s="273"/>
      <c r="D685" s="273"/>
      <c r="E685" s="273"/>
      <c r="F685" s="274"/>
      <c r="G685" s="274"/>
      <c r="H685" s="274"/>
      <c r="I685" s="274"/>
      <c r="J685" s="274"/>
      <c r="K685" s="274"/>
      <c r="L685" s="274"/>
      <c r="M685" s="274"/>
      <c r="N685" s="274"/>
      <c r="O685" s="274"/>
      <c r="P685" s="274"/>
      <c r="Q685" s="274"/>
      <c r="R685" s="273"/>
      <c r="S685" s="273"/>
      <c r="T685" s="273"/>
      <c r="U685" s="273"/>
      <c r="V685" s="273"/>
      <c r="W685" s="273"/>
      <c r="X685" s="273"/>
      <c r="Y685" s="273"/>
      <c r="Z685" s="273"/>
      <c r="AA685" s="273"/>
      <c r="AB685" s="273"/>
      <c r="AC685" s="273"/>
      <c r="AD685" s="273"/>
      <c r="AE685" s="273"/>
      <c r="AF685" s="273"/>
      <c r="AG685" s="273"/>
      <c r="AH685" s="273"/>
      <c r="AI685" s="273"/>
      <c r="AJ685" s="273"/>
      <c r="AK685" s="273"/>
      <c r="AL685" s="273"/>
      <c r="AM685" s="273"/>
      <c r="AN685" s="273"/>
      <c r="AO685" s="273"/>
      <c r="AP685" s="273"/>
      <c r="AQ685" s="273"/>
      <c r="AR685" s="273"/>
      <c r="AS685" s="273"/>
      <c r="AT685" s="273"/>
      <c r="AU685" s="273"/>
      <c r="AV685" s="273"/>
      <c r="AW685" s="273"/>
      <c r="AX685" s="273"/>
      <c r="AY685" s="273"/>
      <c r="AZ685" s="273"/>
      <c r="BA685" s="273"/>
      <c r="BB685" s="273"/>
      <c r="BC685" s="273"/>
      <c r="BD685" s="273"/>
      <c r="BE685" s="273"/>
      <c r="BF685" s="273"/>
      <c r="BG685" s="273"/>
      <c r="BH685" s="273"/>
      <c r="BI685" s="273"/>
      <c r="BJ685" s="273"/>
      <c r="BK685" s="273"/>
      <c r="BL685" s="273"/>
      <c r="BM685" s="273"/>
      <c r="BN685" s="273"/>
      <c r="BO685" s="273"/>
      <c r="BP685" s="273"/>
      <c r="BQ685" s="273"/>
      <c r="BR685" s="273"/>
      <c r="BS685" s="273"/>
      <c r="BT685" s="273"/>
      <c r="BU685" s="273"/>
      <c r="BV685" s="273"/>
      <c r="BW685" s="273"/>
      <c r="BX685" s="273"/>
      <c r="BY685" s="273"/>
      <c r="BZ685" s="273"/>
    </row>
    <row r="686" spans="1:78">
      <c r="A686" s="273"/>
      <c r="B686" s="273"/>
      <c r="C686" s="273"/>
      <c r="D686" s="273"/>
      <c r="E686" s="273"/>
      <c r="F686" s="274"/>
      <c r="G686" s="274"/>
      <c r="H686" s="274"/>
      <c r="I686" s="274"/>
      <c r="J686" s="274"/>
      <c r="K686" s="274"/>
      <c r="L686" s="274"/>
      <c r="M686" s="274"/>
      <c r="N686" s="274"/>
      <c r="O686" s="274"/>
      <c r="P686" s="274"/>
      <c r="Q686" s="274"/>
      <c r="R686" s="273"/>
      <c r="S686" s="273"/>
      <c r="T686" s="273"/>
      <c r="U686" s="273"/>
      <c r="V686" s="273"/>
      <c r="W686" s="273"/>
      <c r="X686" s="273"/>
      <c r="Y686" s="273"/>
      <c r="Z686" s="273"/>
      <c r="AA686" s="273"/>
      <c r="AB686" s="273"/>
      <c r="AC686" s="273"/>
      <c r="AD686" s="273"/>
      <c r="AE686" s="273"/>
      <c r="AF686" s="273"/>
      <c r="AG686" s="273"/>
      <c r="AH686" s="273"/>
      <c r="AI686" s="273"/>
      <c r="AJ686" s="273"/>
      <c r="AK686" s="273"/>
      <c r="AL686" s="273"/>
      <c r="AM686" s="273"/>
      <c r="AN686" s="273"/>
      <c r="AO686" s="273"/>
      <c r="AP686" s="273"/>
      <c r="AQ686" s="273"/>
      <c r="AR686" s="273"/>
      <c r="AS686" s="273"/>
      <c r="AT686" s="273"/>
      <c r="AU686" s="273"/>
      <c r="AV686" s="273"/>
      <c r="AW686" s="273"/>
      <c r="AX686" s="273"/>
      <c r="AY686" s="273"/>
      <c r="AZ686" s="273"/>
      <c r="BA686" s="273"/>
      <c r="BB686" s="273"/>
      <c r="BC686" s="273"/>
      <c r="BD686" s="273"/>
      <c r="BE686" s="273"/>
      <c r="BF686" s="273"/>
      <c r="BG686" s="273"/>
      <c r="BH686" s="273"/>
      <c r="BI686" s="273"/>
      <c r="BJ686" s="273"/>
      <c r="BK686" s="273"/>
      <c r="BL686" s="273"/>
      <c r="BM686" s="273"/>
      <c r="BN686" s="273"/>
      <c r="BO686" s="273"/>
      <c r="BP686" s="273"/>
      <c r="BQ686" s="273"/>
      <c r="BR686" s="273"/>
      <c r="BS686" s="273"/>
      <c r="BT686" s="273"/>
      <c r="BU686" s="273"/>
      <c r="BV686" s="273"/>
      <c r="BW686" s="273"/>
      <c r="BX686" s="273"/>
      <c r="BY686" s="273"/>
      <c r="BZ686" s="273"/>
    </row>
    <row r="687" spans="1:78">
      <c r="A687" s="273"/>
      <c r="B687" s="273"/>
      <c r="C687" s="273"/>
      <c r="D687" s="273"/>
      <c r="E687" s="273"/>
      <c r="F687" s="274"/>
      <c r="G687" s="274"/>
      <c r="H687" s="274"/>
      <c r="I687" s="274"/>
      <c r="J687" s="274"/>
      <c r="K687" s="274"/>
      <c r="L687" s="274"/>
      <c r="M687" s="274"/>
      <c r="N687" s="274"/>
      <c r="O687" s="274"/>
      <c r="P687" s="274"/>
      <c r="Q687" s="274"/>
      <c r="R687" s="273"/>
      <c r="S687" s="273"/>
      <c r="T687" s="273"/>
      <c r="U687" s="273"/>
      <c r="V687" s="273"/>
      <c r="W687" s="273"/>
      <c r="X687" s="273"/>
      <c r="Y687" s="273"/>
      <c r="Z687" s="273"/>
      <c r="AA687" s="273"/>
      <c r="AB687" s="273"/>
      <c r="AC687" s="273"/>
      <c r="AD687" s="273"/>
      <c r="AE687" s="273"/>
      <c r="AF687" s="273"/>
      <c r="AG687" s="273"/>
      <c r="AH687" s="273"/>
      <c r="AI687" s="273"/>
      <c r="AJ687" s="273"/>
      <c r="AK687" s="273"/>
      <c r="AL687" s="273"/>
      <c r="AM687" s="273"/>
      <c r="AN687" s="273"/>
      <c r="AO687" s="273"/>
      <c r="AP687" s="273"/>
      <c r="AQ687" s="273"/>
      <c r="AR687" s="273"/>
      <c r="AS687" s="273"/>
      <c r="AT687" s="273"/>
      <c r="AU687" s="273"/>
      <c r="AV687" s="273"/>
      <c r="AW687" s="273"/>
      <c r="AX687" s="273"/>
      <c r="AY687" s="273"/>
      <c r="AZ687" s="273"/>
      <c r="BA687" s="273"/>
      <c r="BB687" s="273"/>
      <c r="BC687" s="273"/>
      <c r="BD687" s="273"/>
      <c r="BE687" s="273"/>
      <c r="BF687" s="273"/>
      <c r="BG687" s="273"/>
      <c r="BH687" s="273"/>
      <c r="BI687" s="273"/>
      <c r="BJ687" s="273"/>
      <c r="BK687" s="273"/>
      <c r="BL687" s="273"/>
      <c r="BM687" s="273"/>
      <c r="BN687" s="273"/>
      <c r="BO687" s="273"/>
      <c r="BP687" s="273"/>
      <c r="BQ687" s="273"/>
      <c r="BR687" s="273"/>
      <c r="BS687" s="273"/>
      <c r="BT687" s="273"/>
      <c r="BU687" s="273"/>
      <c r="BV687" s="273"/>
      <c r="BW687" s="273"/>
      <c r="BX687" s="273"/>
      <c r="BY687" s="273"/>
      <c r="BZ687" s="273"/>
    </row>
    <row r="688" spans="1:78">
      <c r="A688" s="273"/>
      <c r="B688" s="273"/>
      <c r="C688" s="273"/>
      <c r="D688" s="273"/>
      <c r="E688" s="273"/>
      <c r="F688" s="274"/>
      <c r="G688" s="274"/>
      <c r="H688" s="274"/>
      <c r="I688" s="274"/>
      <c r="J688" s="274"/>
      <c r="K688" s="274"/>
      <c r="L688" s="274"/>
      <c r="M688" s="274"/>
      <c r="N688" s="274"/>
      <c r="O688" s="274"/>
      <c r="P688" s="274"/>
      <c r="Q688" s="274"/>
      <c r="R688" s="273"/>
      <c r="S688" s="273"/>
      <c r="T688" s="273"/>
      <c r="U688" s="273"/>
      <c r="V688" s="273"/>
      <c r="W688" s="273"/>
      <c r="X688" s="273"/>
      <c r="Y688" s="273"/>
      <c r="Z688" s="273"/>
      <c r="AA688" s="273"/>
      <c r="AB688" s="273"/>
      <c r="AC688" s="273"/>
      <c r="AD688" s="273"/>
      <c r="AE688" s="273"/>
      <c r="AF688" s="273"/>
      <c r="AG688" s="273"/>
      <c r="AH688" s="273"/>
      <c r="AI688" s="273"/>
      <c r="AJ688" s="273"/>
      <c r="AK688" s="273"/>
      <c r="AL688" s="273"/>
      <c r="AM688" s="273"/>
      <c r="AN688" s="273"/>
      <c r="AO688" s="273"/>
      <c r="AP688" s="273"/>
      <c r="AQ688" s="273"/>
      <c r="AR688" s="273"/>
      <c r="AS688" s="273"/>
      <c r="AT688" s="273"/>
      <c r="AU688" s="273"/>
      <c r="AV688" s="273"/>
      <c r="AW688" s="273"/>
      <c r="AX688" s="273"/>
      <c r="AY688" s="273"/>
      <c r="AZ688" s="273"/>
      <c r="BA688" s="273"/>
      <c r="BB688" s="273"/>
      <c r="BC688" s="273"/>
      <c r="BD688" s="273"/>
      <c r="BE688" s="273"/>
      <c r="BF688" s="273"/>
      <c r="BG688" s="273"/>
      <c r="BH688" s="273"/>
      <c r="BI688" s="273"/>
      <c r="BJ688" s="273"/>
      <c r="BK688" s="273"/>
      <c r="BL688" s="273"/>
      <c r="BM688" s="273"/>
      <c r="BN688" s="273"/>
      <c r="BO688" s="273"/>
      <c r="BP688" s="273"/>
      <c r="BQ688" s="273"/>
      <c r="BR688" s="273"/>
      <c r="BS688" s="273"/>
      <c r="BT688" s="273"/>
      <c r="BU688" s="273"/>
      <c r="BV688" s="273"/>
      <c r="BW688" s="273"/>
      <c r="BX688" s="273"/>
      <c r="BY688" s="273"/>
      <c r="BZ688" s="273"/>
    </row>
    <row r="689" spans="1:78">
      <c r="A689" s="273"/>
      <c r="B689" s="273"/>
      <c r="C689" s="273"/>
      <c r="D689" s="273"/>
      <c r="E689" s="273"/>
      <c r="F689" s="274"/>
      <c r="G689" s="274"/>
      <c r="H689" s="274"/>
      <c r="I689" s="274"/>
      <c r="J689" s="274"/>
      <c r="K689" s="274"/>
      <c r="L689" s="274"/>
      <c r="M689" s="274"/>
      <c r="N689" s="274"/>
      <c r="O689" s="274"/>
      <c r="P689" s="274"/>
      <c r="Q689" s="274"/>
      <c r="R689" s="273"/>
      <c r="S689" s="273"/>
      <c r="T689" s="273"/>
      <c r="U689" s="273"/>
      <c r="V689" s="273"/>
      <c r="W689" s="273"/>
      <c r="X689" s="273"/>
      <c r="Y689" s="273"/>
      <c r="Z689" s="273"/>
      <c r="AA689" s="273"/>
      <c r="AB689" s="273"/>
      <c r="AC689" s="273"/>
      <c r="AD689" s="273"/>
      <c r="AE689" s="273"/>
      <c r="AF689" s="273"/>
      <c r="AG689" s="273"/>
      <c r="AH689" s="273"/>
      <c r="AI689" s="273"/>
      <c r="AJ689" s="273"/>
      <c r="AK689" s="273"/>
      <c r="AL689" s="273"/>
      <c r="AM689" s="273"/>
      <c r="AN689" s="273"/>
      <c r="AO689" s="273"/>
      <c r="AP689" s="273"/>
      <c r="AQ689" s="273"/>
      <c r="AR689" s="273"/>
      <c r="AS689" s="273"/>
      <c r="AT689" s="273"/>
      <c r="AU689" s="273"/>
      <c r="AV689" s="273"/>
      <c r="AW689" s="273"/>
      <c r="AX689" s="273"/>
      <c r="AY689" s="273"/>
      <c r="AZ689" s="273"/>
      <c r="BA689" s="273"/>
      <c r="BB689" s="273"/>
      <c r="BC689" s="273"/>
      <c r="BD689" s="273"/>
      <c r="BE689" s="273"/>
      <c r="BF689" s="273"/>
      <c r="BG689" s="273"/>
      <c r="BH689" s="273"/>
      <c r="BI689" s="273"/>
      <c r="BJ689" s="273"/>
      <c r="BK689" s="273"/>
      <c r="BL689" s="273"/>
      <c r="BM689" s="273"/>
      <c r="BN689" s="273"/>
      <c r="BO689" s="273"/>
      <c r="BP689" s="273"/>
      <c r="BQ689" s="273"/>
      <c r="BR689" s="273"/>
      <c r="BS689" s="273"/>
      <c r="BT689" s="273"/>
      <c r="BU689" s="273"/>
      <c r="BV689" s="273"/>
      <c r="BW689" s="273"/>
      <c r="BX689" s="273"/>
      <c r="BY689" s="273"/>
      <c r="BZ689" s="273"/>
    </row>
    <row r="690" spans="1:78">
      <c r="A690" s="273"/>
      <c r="B690" s="273"/>
      <c r="C690" s="273"/>
      <c r="D690" s="273"/>
      <c r="E690" s="273"/>
      <c r="F690" s="274"/>
      <c r="G690" s="274"/>
      <c r="H690" s="274"/>
      <c r="I690" s="274"/>
      <c r="J690" s="274"/>
      <c r="K690" s="274"/>
      <c r="L690" s="274"/>
      <c r="M690" s="274"/>
      <c r="N690" s="274"/>
      <c r="O690" s="274"/>
      <c r="P690" s="274"/>
      <c r="Q690" s="274"/>
      <c r="R690" s="273"/>
      <c r="S690" s="273"/>
      <c r="T690" s="273"/>
      <c r="U690" s="273"/>
      <c r="V690" s="273"/>
      <c r="W690" s="273"/>
      <c r="X690" s="273"/>
      <c r="Y690" s="273"/>
      <c r="Z690" s="273"/>
      <c r="AA690" s="273"/>
      <c r="AB690" s="273"/>
      <c r="AC690" s="273"/>
      <c r="AD690" s="273"/>
      <c r="AE690" s="273"/>
      <c r="AF690" s="273"/>
      <c r="AG690" s="273"/>
      <c r="AH690" s="273"/>
      <c r="AI690" s="273"/>
      <c r="AJ690" s="273"/>
      <c r="AK690" s="273"/>
      <c r="AL690" s="273"/>
      <c r="AM690" s="273"/>
      <c r="AN690" s="273"/>
      <c r="AO690" s="273"/>
      <c r="AP690" s="273"/>
      <c r="AQ690" s="273"/>
      <c r="AR690" s="273"/>
      <c r="AS690" s="273"/>
      <c r="AT690" s="273"/>
      <c r="AU690" s="273"/>
      <c r="AV690" s="273"/>
      <c r="AW690" s="273"/>
      <c r="AX690" s="273"/>
      <c r="AY690" s="273"/>
      <c r="AZ690" s="273"/>
      <c r="BA690" s="273"/>
      <c r="BB690" s="273"/>
      <c r="BC690" s="273"/>
      <c r="BD690" s="273"/>
      <c r="BE690" s="273"/>
      <c r="BF690" s="273"/>
      <c r="BG690" s="273"/>
      <c r="BH690" s="273"/>
      <c r="BI690" s="273"/>
      <c r="BJ690" s="273"/>
      <c r="BK690" s="273"/>
      <c r="BL690" s="273"/>
      <c r="BM690" s="273"/>
      <c r="BN690" s="273"/>
      <c r="BO690" s="273"/>
      <c r="BP690" s="273"/>
      <c r="BQ690" s="273"/>
      <c r="BR690" s="273"/>
      <c r="BS690" s="273"/>
      <c r="BT690" s="273"/>
      <c r="BU690" s="273"/>
      <c r="BV690" s="273"/>
      <c r="BW690" s="273"/>
      <c r="BX690" s="273"/>
      <c r="BY690" s="273"/>
      <c r="BZ690" s="273"/>
    </row>
    <row r="691" spans="1:78">
      <c r="A691" s="273"/>
      <c r="B691" s="273"/>
      <c r="C691" s="273"/>
      <c r="D691" s="273"/>
      <c r="E691" s="273"/>
      <c r="F691" s="274"/>
      <c r="G691" s="274"/>
      <c r="H691" s="274"/>
      <c r="I691" s="274"/>
      <c r="J691" s="274"/>
      <c r="K691" s="274"/>
      <c r="L691" s="274"/>
      <c r="M691" s="274"/>
      <c r="N691" s="274"/>
      <c r="O691" s="274"/>
      <c r="P691" s="274"/>
      <c r="Q691" s="274"/>
      <c r="R691" s="273"/>
      <c r="S691" s="273"/>
      <c r="T691" s="273"/>
      <c r="U691" s="273"/>
      <c r="V691" s="273"/>
      <c r="W691" s="273"/>
      <c r="X691" s="273"/>
      <c r="Y691" s="273"/>
      <c r="Z691" s="273"/>
      <c r="AA691" s="273"/>
      <c r="AB691" s="273"/>
      <c r="AC691" s="273"/>
      <c r="AD691" s="273"/>
      <c r="AE691" s="273"/>
      <c r="AF691" s="273"/>
      <c r="AG691" s="273"/>
      <c r="AH691" s="273"/>
      <c r="AI691" s="273"/>
      <c r="AJ691" s="273"/>
      <c r="AK691" s="273"/>
      <c r="AL691" s="273"/>
      <c r="AM691" s="273"/>
      <c r="AN691" s="273"/>
      <c r="AO691" s="273"/>
      <c r="AP691" s="273"/>
      <c r="AQ691" s="273"/>
      <c r="AR691" s="273"/>
      <c r="AS691" s="273"/>
      <c r="AT691" s="273"/>
      <c r="AU691" s="273"/>
      <c r="AV691" s="273"/>
      <c r="AW691" s="273"/>
      <c r="AX691" s="273"/>
      <c r="AY691" s="273"/>
      <c r="AZ691" s="273"/>
      <c r="BA691" s="273"/>
      <c r="BB691" s="273"/>
      <c r="BC691" s="273"/>
      <c r="BD691" s="273"/>
      <c r="BE691" s="273"/>
      <c r="BF691" s="273"/>
      <c r="BG691" s="273"/>
      <c r="BH691" s="273"/>
      <c r="BI691" s="273"/>
      <c r="BJ691" s="273"/>
      <c r="BK691" s="273"/>
      <c r="BL691" s="273"/>
      <c r="BM691" s="273"/>
      <c r="BN691" s="273"/>
      <c r="BO691" s="273"/>
      <c r="BP691" s="273"/>
      <c r="BQ691" s="273"/>
      <c r="BR691" s="273"/>
      <c r="BS691" s="273"/>
      <c r="BT691" s="273"/>
      <c r="BU691" s="273"/>
      <c r="BV691" s="273"/>
      <c r="BW691" s="273"/>
      <c r="BX691" s="273"/>
      <c r="BY691" s="273"/>
      <c r="BZ691" s="273"/>
    </row>
    <row r="692" spans="1:78">
      <c r="A692" s="273"/>
      <c r="B692" s="273"/>
      <c r="C692" s="273"/>
      <c r="D692" s="273"/>
      <c r="E692" s="273"/>
      <c r="F692" s="274"/>
      <c r="G692" s="274"/>
      <c r="H692" s="274"/>
      <c r="I692" s="274"/>
      <c r="J692" s="274"/>
      <c r="K692" s="274"/>
      <c r="L692" s="274"/>
      <c r="M692" s="274"/>
      <c r="N692" s="274"/>
      <c r="O692" s="274"/>
      <c r="P692" s="274"/>
      <c r="Q692" s="274"/>
      <c r="R692" s="273"/>
      <c r="S692" s="273"/>
      <c r="T692" s="273"/>
      <c r="U692" s="273"/>
      <c r="V692" s="273"/>
      <c r="W692" s="273"/>
      <c r="X692" s="273"/>
      <c r="Y692" s="273"/>
      <c r="Z692" s="273"/>
      <c r="AA692" s="273"/>
      <c r="AB692" s="273"/>
      <c r="AC692" s="273"/>
      <c r="AD692" s="273"/>
      <c r="AE692" s="273"/>
      <c r="AF692" s="273"/>
      <c r="AG692" s="273"/>
      <c r="AH692" s="273"/>
      <c r="AI692" s="273"/>
      <c r="AJ692" s="273"/>
      <c r="AK692" s="273"/>
      <c r="AL692" s="273"/>
      <c r="AM692" s="273"/>
      <c r="AN692" s="273"/>
      <c r="AO692" s="273"/>
      <c r="AP692" s="273"/>
      <c r="AQ692" s="273"/>
      <c r="AR692" s="273"/>
      <c r="AS692" s="273"/>
      <c r="AT692" s="273"/>
      <c r="AU692" s="273"/>
      <c r="AV692" s="273"/>
      <c r="AW692" s="273"/>
      <c r="AX692" s="273"/>
      <c r="AY692" s="273"/>
      <c r="AZ692" s="273"/>
      <c r="BA692" s="273"/>
      <c r="BB692" s="273"/>
      <c r="BC692" s="273"/>
      <c r="BD692" s="273"/>
      <c r="BE692" s="273"/>
      <c r="BF692" s="273"/>
      <c r="BG692" s="273"/>
      <c r="BH692" s="273"/>
      <c r="BI692" s="273"/>
      <c r="BJ692" s="273"/>
      <c r="BK692" s="273"/>
      <c r="BL692" s="273"/>
      <c r="BM692" s="273"/>
      <c r="BN692" s="273"/>
      <c r="BO692" s="273"/>
      <c r="BP692" s="273"/>
      <c r="BQ692" s="273"/>
      <c r="BR692" s="273"/>
      <c r="BS692" s="273"/>
      <c r="BT692" s="273"/>
      <c r="BU692" s="273"/>
      <c r="BV692" s="273"/>
      <c r="BW692" s="273"/>
      <c r="BX692" s="273"/>
      <c r="BY692" s="273"/>
      <c r="BZ692" s="273"/>
    </row>
    <row r="693" spans="1:78">
      <c r="A693" s="273"/>
      <c r="B693" s="273"/>
      <c r="C693" s="273"/>
      <c r="D693" s="273"/>
      <c r="E693" s="273"/>
      <c r="F693" s="274"/>
      <c r="G693" s="274"/>
      <c r="H693" s="274"/>
      <c r="I693" s="274"/>
      <c r="J693" s="274"/>
      <c r="K693" s="274"/>
      <c r="L693" s="274"/>
      <c r="M693" s="274"/>
      <c r="N693" s="274"/>
      <c r="O693" s="274"/>
      <c r="P693" s="274"/>
      <c r="Q693" s="274"/>
      <c r="R693" s="273"/>
      <c r="S693" s="273"/>
      <c r="T693" s="273"/>
      <c r="U693" s="273"/>
      <c r="V693" s="273"/>
      <c r="W693" s="273"/>
      <c r="X693" s="273"/>
      <c r="Y693" s="273"/>
      <c r="Z693" s="273"/>
      <c r="AA693" s="273"/>
      <c r="AB693" s="273"/>
      <c r="AC693" s="273"/>
      <c r="AD693" s="273"/>
      <c r="AE693" s="273"/>
      <c r="AF693" s="273"/>
      <c r="AG693" s="273"/>
      <c r="AH693" s="273"/>
      <c r="AI693" s="273"/>
      <c r="AJ693" s="273"/>
      <c r="AK693" s="273"/>
      <c r="AL693" s="273"/>
      <c r="AM693" s="273"/>
      <c r="AN693" s="273"/>
      <c r="AO693" s="273"/>
      <c r="AP693" s="273"/>
      <c r="AQ693" s="273"/>
      <c r="AR693" s="273"/>
      <c r="AS693" s="273"/>
      <c r="AT693" s="273"/>
      <c r="AU693" s="273"/>
      <c r="AV693" s="273"/>
      <c r="AW693" s="273"/>
      <c r="AX693" s="273"/>
      <c r="AY693" s="273"/>
      <c r="AZ693" s="273"/>
      <c r="BA693" s="273"/>
      <c r="BB693" s="273"/>
      <c r="BC693" s="273"/>
      <c r="BD693" s="273"/>
      <c r="BE693" s="273"/>
      <c r="BF693" s="273"/>
      <c r="BG693" s="273"/>
      <c r="BH693" s="273"/>
      <c r="BI693" s="273"/>
      <c r="BJ693" s="273"/>
      <c r="BK693" s="273"/>
      <c r="BL693" s="273"/>
      <c r="BM693" s="273"/>
      <c r="BN693" s="273"/>
      <c r="BO693" s="273"/>
      <c r="BP693" s="273"/>
      <c r="BQ693" s="273"/>
      <c r="BR693" s="273"/>
      <c r="BS693" s="273"/>
      <c r="BT693" s="273"/>
      <c r="BU693" s="273"/>
      <c r="BV693" s="273"/>
      <c r="BW693" s="273"/>
      <c r="BX693" s="273"/>
      <c r="BY693" s="273"/>
      <c r="BZ693" s="273"/>
    </row>
    <row r="694" spans="1:78">
      <c r="A694" s="273"/>
      <c r="B694" s="273"/>
      <c r="C694" s="273"/>
      <c r="D694" s="273"/>
      <c r="E694" s="273"/>
      <c r="F694" s="274"/>
      <c r="G694" s="274"/>
      <c r="H694" s="274"/>
      <c r="I694" s="274"/>
      <c r="J694" s="274"/>
      <c r="K694" s="274"/>
      <c r="L694" s="274"/>
      <c r="M694" s="274"/>
      <c r="N694" s="274"/>
      <c r="O694" s="274"/>
      <c r="P694" s="274"/>
      <c r="Q694" s="274"/>
      <c r="R694" s="273"/>
      <c r="S694" s="273"/>
      <c r="T694" s="273"/>
      <c r="U694" s="273"/>
      <c r="V694" s="273"/>
      <c r="W694" s="273"/>
      <c r="X694" s="273"/>
      <c r="Y694" s="273"/>
      <c r="Z694" s="273"/>
      <c r="AA694" s="273"/>
      <c r="AB694" s="273"/>
      <c r="AC694" s="273"/>
      <c r="AD694" s="273"/>
      <c r="AE694" s="273"/>
      <c r="AF694" s="273"/>
      <c r="AG694" s="273"/>
      <c r="AH694" s="273"/>
      <c r="AI694" s="273"/>
      <c r="AJ694" s="273"/>
      <c r="AK694" s="273"/>
      <c r="AL694" s="273"/>
      <c r="AM694" s="273"/>
      <c r="AN694" s="273"/>
      <c r="AO694" s="273"/>
      <c r="AP694" s="273"/>
      <c r="AQ694" s="273"/>
      <c r="AR694" s="273"/>
      <c r="AS694" s="273"/>
      <c r="AT694" s="273"/>
      <c r="AU694" s="273"/>
      <c r="AV694" s="273"/>
      <c r="AW694" s="273"/>
      <c r="AX694" s="273"/>
      <c r="AY694" s="273"/>
      <c r="AZ694" s="273"/>
      <c r="BA694" s="273"/>
      <c r="BB694" s="273"/>
      <c r="BC694" s="273"/>
      <c r="BD694" s="273"/>
      <c r="BE694" s="273"/>
      <c r="BF694" s="273"/>
      <c r="BG694" s="273"/>
      <c r="BH694" s="273"/>
      <c r="BI694" s="273"/>
      <c r="BJ694" s="273"/>
      <c r="BK694" s="273"/>
      <c r="BL694" s="273"/>
      <c r="BM694" s="273"/>
      <c r="BN694" s="273"/>
      <c r="BO694" s="273"/>
      <c r="BP694" s="273"/>
      <c r="BQ694" s="273"/>
      <c r="BR694" s="273"/>
      <c r="BS694" s="273"/>
      <c r="BT694" s="273"/>
      <c r="BU694" s="273"/>
      <c r="BV694" s="273"/>
      <c r="BW694" s="273"/>
      <c r="BX694" s="273"/>
      <c r="BY694" s="273"/>
      <c r="BZ694" s="273"/>
    </row>
    <row r="695" spans="1:78">
      <c r="A695" s="273"/>
      <c r="B695" s="273"/>
      <c r="C695" s="273"/>
      <c r="D695" s="273"/>
      <c r="E695" s="273"/>
      <c r="F695" s="274"/>
      <c r="G695" s="274"/>
      <c r="H695" s="274"/>
      <c r="I695" s="274"/>
      <c r="J695" s="274"/>
      <c r="K695" s="274"/>
      <c r="L695" s="274"/>
      <c r="M695" s="274"/>
      <c r="N695" s="274"/>
      <c r="O695" s="274"/>
      <c r="P695" s="274"/>
      <c r="Q695" s="274"/>
      <c r="R695" s="273"/>
      <c r="S695" s="273"/>
      <c r="T695" s="273"/>
      <c r="U695" s="273"/>
      <c r="V695" s="273"/>
      <c r="W695" s="273"/>
      <c r="X695" s="273"/>
      <c r="Y695" s="273"/>
      <c r="Z695" s="273"/>
      <c r="AA695" s="273"/>
      <c r="AB695" s="273"/>
      <c r="AC695" s="273"/>
      <c r="AD695" s="273"/>
      <c r="AE695" s="273"/>
      <c r="AF695" s="273"/>
      <c r="AG695" s="273"/>
      <c r="AH695" s="273"/>
      <c r="AI695" s="273"/>
      <c r="AJ695" s="273"/>
      <c r="AK695" s="273"/>
      <c r="AL695" s="273"/>
      <c r="AM695" s="273"/>
      <c r="AN695" s="273"/>
      <c r="AO695" s="273"/>
      <c r="AP695" s="273"/>
      <c r="AQ695" s="273"/>
      <c r="AR695" s="273"/>
      <c r="AS695" s="273"/>
      <c r="AT695" s="273"/>
      <c r="AU695" s="273"/>
      <c r="AV695" s="273"/>
      <c r="AW695" s="273"/>
      <c r="AX695" s="273"/>
      <c r="AY695" s="273"/>
      <c r="AZ695" s="273"/>
      <c r="BA695" s="273"/>
      <c r="BB695" s="273"/>
      <c r="BC695" s="273"/>
      <c r="BD695" s="273"/>
      <c r="BE695" s="273"/>
      <c r="BF695" s="273"/>
      <c r="BG695" s="273"/>
      <c r="BH695" s="273"/>
      <c r="BI695" s="273"/>
      <c r="BJ695" s="273"/>
      <c r="BK695" s="273"/>
      <c r="BL695" s="273"/>
      <c r="BM695" s="273"/>
      <c r="BN695" s="273"/>
      <c r="BO695" s="273"/>
      <c r="BP695" s="273"/>
      <c r="BQ695" s="273"/>
      <c r="BR695" s="273"/>
      <c r="BS695" s="273"/>
      <c r="BT695" s="273"/>
      <c r="BU695" s="273"/>
      <c r="BV695" s="273"/>
      <c r="BW695" s="273"/>
      <c r="BX695" s="273"/>
      <c r="BY695" s="273"/>
      <c r="BZ695" s="273"/>
    </row>
    <row r="696" spans="1:78">
      <c r="A696" s="273"/>
      <c r="B696" s="273"/>
      <c r="C696" s="273"/>
      <c r="D696" s="273"/>
      <c r="E696" s="273"/>
      <c r="F696" s="274"/>
      <c r="G696" s="274"/>
      <c r="H696" s="274"/>
      <c r="I696" s="274"/>
      <c r="J696" s="274"/>
      <c r="K696" s="274"/>
      <c r="L696" s="274"/>
      <c r="M696" s="274"/>
      <c r="N696" s="274"/>
      <c r="O696" s="274"/>
      <c r="P696" s="274"/>
      <c r="Q696" s="274"/>
      <c r="R696" s="273"/>
      <c r="S696" s="273"/>
      <c r="T696" s="273"/>
      <c r="U696" s="273"/>
      <c r="V696" s="273"/>
      <c r="W696" s="273"/>
      <c r="X696" s="273"/>
      <c r="Y696" s="273"/>
      <c r="Z696" s="273"/>
      <c r="AA696" s="273"/>
      <c r="AB696" s="273"/>
      <c r="AC696" s="273"/>
      <c r="AD696" s="273"/>
      <c r="AE696" s="273"/>
      <c r="AF696" s="273"/>
      <c r="AG696" s="273"/>
      <c r="AH696" s="273"/>
      <c r="AI696" s="273"/>
      <c r="AJ696" s="273"/>
      <c r="AK696" s="273"/>
      <c r="AL696" s="273"/>
      <c r="AM696" s="273"/>
      <c r="AN696" s="273"/>
      <c r="AO696" s="273"/>
      <c r="AP696" s="273"/>
      <c r="AQ696" s="273"/>
      <c r="AR696" s="273"/>
      <c r="AS696" s="273"/>
      <c r="AT696" s="273"/>
      <c r="AU696" s="273"/>
      <c r="AV696" s="273"/>
      <c r="AW696" s="273"/>
      <c r="AX696" s="273"/>
      <c r="AY696" s="273"/>
      <c r="AZ696" s="273"/>
      <c r="BA696" s="273"/>
      <c r="BB696" s="273"/>
      <c r="BC696" s="273"/>
      <c r="BD696" s="273"/>
      <c r="BE696" s="273"/>
      <c r="BF696" s="273"/>
      <c r="BG696" s="273"/>
      <c r="BH696" s="273"/>
      <c r="BI696" s="273"/>
      <c r="BJ696" s="273"/>
      <c r="BK696" s="273"/>
      <c r="BL696" s="273"/>
      <c r="BM696" s="273"/>
      <c r="BN696" s="273"/>
      <c r="BO696" s="273"/>
      <c r="BP696" s="273"/>
      <c r="BQ696" s="273"/>
      <c r="BR696" s="273"/>
      <c r="BS696" s="273"/>
      <c r="BT696" s="273"/>
      <c r="BU696" s="273"/>
      <c r="BV696" s="273"/>
      <c r="BW696" s="273"/>
      <c r="BX696" s="273"/>
      <c r="BY696" s="273"/>
      <c r="BZ696" s="273"/>
    </row>
    <row r="697" spans="1:78">
      <c r="A697" s="273"/>
      <c r="B697" s="273"/>
      <c r="C697" s="273"/>
      <c r="D697" s="273"/>
      <c r="E697" s="273"/>
      <c r="F697" s="274"/>
      <c r="G697" s="274"/>
      <c r="H697" s="274"/>
      <c r="I697" s="274"/>
      <c r="J697" s="274"/>
      <c r="K697" s="274"/>
      <c r="L697" s="274"/>
      <c r="M697" s="274"/>
      <c r="N697" s="274"/>
      <c r="O697" s="274"/>
      <c r="P697" s="274"/>
      <c r="Q697" s="274"/>
      <c r="R697" s="273"/>
      <c r="S697" s="273"/>
      <c r="T697" s="273"/>
      <c r="U697" s="273"/>
      <c r="V697" s="273"/>
      <c r="W697" s="273"/>
      <c r="X697" s="273"/>
      <c r="Y697" s="273"/>
      <c r="Z697" s="273"/>
      <c r="AA697" s="273"/>
      <c r="AB697" s="273"/>
      <c r="AC697" s="273"/>
      <c r="AD697" s="273"/>
      <c r="AE697" s="273"/>
      <c r="AF697" s="273"/>
      <c r="AG697" s="273"/>
      <c r="AH697" s="273"/>
      <c r="AI697" s="273"/>
      <c r="AJ697" s="273"/>
      <c r="AK697" s="273"/>
      <c r="AL697" s="273"/>
      <c r="AM697" s="273"/>
      <c r="AN697" s="273"/>
      <c r="AO697" s="273"/>
      <c r="AP697" s="273"/>
      <c r="AQ697" s="273"/>
      <c r="AR697" s="273"/>
      <c r="AS697" s="273"/>
      <c r="AT697" s="273"/>
      <c r="AU697" s="273"/>
      <c r="AV697" s="273"/>
      <c r="AW697" s="273"/>
      <c r="AX697" s="273"/>
      <c r="AY697" s="273"/>
      <c r="AZ697" s="273"/>
      <c r="BA697" s="273"/>
      <c r="BB697" s="273"/>
      <c r="BC697" s="273"/>
      <c r="BD697" s="273"/>
      <c r="BE697" s="273"/>
      <c r="BF697" s="273"/>
      <c r="BG697" s="273"/>
      <c r="BH697" s="273"/>
      <c r="BI697" s="273"/>
      <c r="BJ697" s="273"/>
      <c r="BK697" s="273"/>
      <c r="BL697" s="273"/>
      <c r="BM697" s="273"/>
      <c r="BN697" s="273"/>
      <c r="BO697" s="273"/>
      <c r="BP697" s="273"/>
      <c r="BQ697" s="273"/>
      <c r="BR697" s="273"/>
      <c r="BS697" s="273"/>
      <c r="BT697" s="273"/>
      <c r="BU697" s="273"/>
      <c r="BV697" s="273"/>
      <c r="BW697" s="273"/>
      <c r="BX697" s="273"/>
      <c r="BY697" s="273"/>
      <c r="BZ697" s="273"/>
    </row>
    <row r="698" spans="1:78">
      <c r="A698" s="273"/>
      <c r="B698" s="273"/>
      <c r="C698" s="273"/>
      <c r="D698" s="273"/>
      <c r="E698" s="273"/>
      <c r="F698" s="274"/>
      <c r="G698" s="274"/>
      <c r="H698" s="274"/>
      <c r="I698" s="274"/>
      <c r="J698" s="274"/>
      <c r="K698" s="274"/>
      <c r="L698" s="274"/>
      <c r="M698" s="274"/>
      <c r="N698" s="274"/>
      <c r="O698" s="274"/>
      <c r="P698" s="274"/>
      <c r="Q698" s="274"/>
      <c r="R698" s="273"/>
      <c r="S698" s="273"/>
      <c r="T698" s="273"/>
      <c r="U698" s="273"/>
      <c r="V698" s="273"/>
      <c r="W698" s="273"/>
      <c r="X698" s="273"/>
      <c r="Y698" s="273"/>
      <c r="Z698" s="273"/>
      <c r="AA698" s="273"/>
      <c r="AB698" s="273"/>
      <c r="AC698" s="273"/>
      <c r="AD698" s="273"/>
      <c r="AE698" s="273"/>
      <c r="AF698" s="273"/>
      <c r="AG698" s="273"/>
      <c r="AH698" s="273"/>
      <c r="AI698" s="273"/>
      <c r="AJ698" s="273"/>
      <c r="AK698" s="273"/>
      <c r="AL698" s="273"/>
      <c r="AM698" s="273"/>
      <c r="AN698" s="273"/>
      <c r="AO698" s="273"/>
      <c r="AP698" s="273"/>
      <c r="AQ698" s="273"/>
      <c r="AR698" s="273"/>
      <c r="AS698" s="273"/>
      <c r="AT698" s="273"/>
      <c r="AU698" s="273"/>
      <c r="AV698" s="273"/>
      <c r="AW698" s="273"/>
      <c r="AX698" s="273"/>
      <c r="AY698" s="273"/>
      <c r="AZ698" s="273"/>
      <c r="BA698" s="273"/>
      <c r="BB698" s="273"/>
      <c r="BC698" s="273"/>
      <c r="BD698" s="273"/>
      <c r="BE698" s="273"/>
      <c r="BF698" s="273"/>
      <c r="BG698" s="273"/>
      <c r="BH698" s="273"/>
      <c r="BI698" s="273"/>
      <c r="BJ698" s="273"/>
      <c r="BK698" s="273"/>
      <c r="BL698" s="273"/>
      <c r="BM698" s="273"/>
      <c r="BN698" s="273"/>
      <c r="BO698" s="273"/>
      <c r="BP698" s="273"/>
      <c r="BQ698" s="273"/>
      <c r="BR698" s="273"/>
      <c r="BS698" s="273"/>
      <c r="BT698" s="273"/>
      <c r="BU698" s="273"/>
      <c r="BV698" s="273"/>
      <c r="BW698" s="273"/>
      <c r="BX698" s="273"/>
      <c r="BY698" s="273"/>
      <c r="BZ698" s="273"/>
    </row>
    <row r="699" spans="1:78">
      <c r="A699" s="273"/>
      <c r="B699" s="273"/>
      <c r="C699" s="273"/>
      <c r="D699" s="273"/>
      <c r="E699" s="273"/>
      <c r="F699" s="274"/>
      <c r="G699" s="274"/>
      <c r="H699" s="274"/>
      <c r="I699" s="274"/>
      <c r="J699" s="274"/>
      <c r="K699" s="274"/>
      <c r="L699" s="274"/>
      <c r="M699" s="274"/>
      <c r="N699" s="274"/>
      <c r="O699" s="274"/>
      <c r="P699" s="274"/>
      <c r="Q699" s="274"/>
      <c r="R699" s="273"/>
      <c r="S699" s="273"/>
      <c r="T699" s="273"/>
      <c r="U699" s="273"/>
      <c r="V699" s="273"/>
      <c r="W699" s="273"/>
      <c r="X699" s="273"/>
      <c r="Y699" s="273"/>
      <c r="Z699" s="273"/>
      <c r="AA699" s="273"/>
      <c r="AB699" s="273"/>
      <c r="AC699" s="273"/>
      <c r="AD699" s="273"/>
      <c r="AE699" s="273"/>
      <c r="AF699" s="273"/>
      <c r="AG699" s="273"/>
      <c r="AH699" s="273"/>
      <c r="AI699" s="273"/>
      <c r="AJ699" s="273"/>
      <c r="AK699" s="273"/>
      <c r="AL699" s="273"/>
      <c r="AM699" s="273"/>
      <c r="AN699" s="273"/>
      <c r="AO699" s="273"/>
      <c r="AP699" s="273"/>
      <c r="AQ699" s="273"/>
      <c r="AR699" s="273"/>
      <c r="AS699" s="273"/>
      <c r="AT699" s="273"/>
      <c r="AU699" s="273"/>
      <c r="AV699" s="273"/>
      <c r="AW699" s="273"/>
      <c r="AX699" s="273"/>
      <c r="AY699" s="273"/>
      <c r="AZ699" s="273"/>
      <c r="BA699" s="273"/>
      <c r="BB699" s="273"/>
      <c r="BC699" s="273"/>
      <c r="BD699" s="273"/>
      <c r="BE699" s="273"/>
      <c r="BF699" s="273"/>
      <c r="BG699" s="273"/>
      <c r="BH699" s="273"/>
      <c r="BI699" s="273"/>
      <c r="BJ699" s="273"/>
      <c r="BK699" s="273"/>
      <c r="BL699" s="273"/>
      <c r="BM699" s="273"/>
      <c r="BN699" s="273"/>
      <c r="BO699" s="273"/>
      <c r="BP699" s="273"/>
      <c r="BQ699" s="273"/>
      <c r="BR699" s="273"/>
      <c r="BS699" s="273"/>
      <c r="BT699" s="273"/>
      <c r="BU699" s="273"/>
      <c r="BV699" s="273"/>
      <c r="BW699" s="273"/>
      <c r="BX699" s="273"/>
      <c r="BY699" s="273"/>
      <c r="BZ699" s="273"/>
    </row>
    <row r="700" spans="1:78">
      <c r="A700" s="273"/>
      <c r="B700" s="273"/>
      <c r="C700" s="273"/>
      <c r="D700" s="273"/>
      <c r="E700" s="273"/>
      <c r="F700" s="274"/>
      <c r="G700" s="274"/>
      <c r="H700" s="274"/>
      <c r="I700" s="274"/>
      <c r="J700" s="274"/>
      <c r="K700" s="274"/>
      <c r="L700" s="274"/>
      <c r="M700" s="274"/>
      <c r="N700" s="274"/>
      <c r="O700" s="274"/>
      <c r="P700" s="274"/>
      <c r="Q700" s="274"/>
      <c r="R700" s="273"/>
      <c r="S700" s="273"/>
      <c r="T700" s="273"/>
      <c r="U700" s="273"/>
      <c r="V700" s="273"/>
      <c r="W700" s="273"/>
      <c r="X700" s="273"/>
      <c r="Y700" s="273"/>
      <c r="Z700" s="273"/>
      <c r="AA700" s="273"/>
      <c r="AB700" s="273"/>
      <c r="AC700" s="273"/>
      <c r="AD700" s="273"/>
      <c r="AE700" s="273"/>
      <c r="AF700" s="273"/>
      <c r="AG700" s="273"/>
      <c r="AH700" s="273"/>
      <c r="AI700" s="273"/>
      <c r="AJ700" s="273"/>
      <c r="AK700" s="273"/>
      <c r="AL700" s="273"/>
      <c r="AM700" s="273"/>
      <c r="AN700" s="273"/>
      <c r="AO700" s="273"/>
      <c r="AP700" s="273"/>
      <c r="AQ700" s="273"/>
      <c r="AR700" s="273"/>
      <c r="AS700" s="273"/>
      <c r="AT700" s="273"/>
      <c r="AU700" s="273"/>
      <c r="AV700" s="273"/>
      <c r="AW700" s="273"/>
      <c r="AX700" s="273"/>
      <c r="AY700" s="273"/>
      <c r="AZ700" s="273"/>
      <c r="BA700" s="273"/>
      <c r="BB700" s="273"/>
      <c r="BC700" s="273"/>
      <c r="BD700" s="273"/>
      <c r="BE700" s="273"/>
      <c r="BF700" s="273"/>
      <c r="BG700" s="273"/>
      <c r="BH700" s="273"/>
      <c r="BI700" s="273"/>
      <c r="BJ700" s="273"/>
      <c r="BK700" s="273"/>
      <c r="BL700" s="273"/>
      <c r="BM700" s="273"/>
      <c r="BN700" s="273"/>
      <c r="BO700" s="273"/>
      <c r="BP700" s="273"/>
      <c r="BQ700" s="273"/>
      <c r="BR700" s="273"/>
      <c r="BS700" s="273"/>
      <c r="BT700" s="273"/>
      <c r="BU700" s="273"/>
      <c r="BV700" s="273"/>
      <c r="BW700" s="273"/>
      <c r="BX700" s="273"/>
      <c r="BY700" s="273"/>
      <c r="BZ700" s="273"/>
    </row>
    <row r="701" spans="1:78">
      <c r="A701" s="273"/>
      <c r="B701" s="273"/>
      <c r="C701" s="273"/>
      <c r="D701" s="273"/>
      <c r="E701" s="273"/>
      <c r="F701" s="274"/>
      <c r="G701" s="274"/>
      <c r="H701" s="274"/>
      <c r="I701" s="274"/>
      <c r="J701" s="274"/>
      <c r="K701" s="274"/>
      <c r="L701" s="274"/>
      <c r="M701" s="274"/>
      <c r="N701" s="274"/>
      <c r="O701" s="274"/>
      <c r="P701" s="274"/>
      <c r="Q701" s="274"/>
      <c r="R701" s="273"/>
      <c r="S701" s="273"/>
      <c r="T701" s="273"/>
      <c r="U701" s="273"/>
      <c r="V701" s="273"/>
      <c r="W701" s="273"/>
      <c r="X701" s="273"/>
      <c r="Y701" s="273"/>
      <c r="Z701" s="273"/>
      <c r="AA701" s="273"/>
      <c r="AB701" s="273"/>
      <c r="AC701" s="273"/>
      <c r="AD701" s="273"/>
      <c r="AE701" s="273"/>
      <c r="AF701" s="273"/>
      <c r="AG701" s="273"/>
      <c r="AH701" s="273"/>
      <c r="AI701" s="273"/>
      <c r="AJ701" s="273"/>
      <c r="AK701" s="273"/>
      <c r="AL701" s="273"/>
      <c r="AM701" s="273"/>
      <c r="AN701" s="273"/>
      <c r="AO701" s="273"/>
      <c r="AP701" s="273"/>
      <c r="AQ701" s="273"/>
      <c r="AR701" s="273"/>
      <c r="AS701" s="273"/>
      <c r="AT701" s="273"/>
      <c r="AU701" s="273"/>
      <c r="AV701" s="273"/>
      <c r="AW701" s="273"/>
      <c r="AX701" s="273"/>
      <c r="AY701" s="273"/>
      <c r="AZ701" s="273"/>
      <c r="BA701" s="273"/>
      <c r="BB701" s="273"/>
      <c r="BC701" s="273"/>
      <c r="BD701" s="273"/>
      <c r="BE701" s="273"/>
      <c r="BF701" s="273"/>
      <c r="BG701" s="273"/>
      <c r="BH701" s="273"/>
      <c r="BI701" s="273"/>
      <c r="BJ701" s="273"/>
      <c r="BK701" s="273"/>
      <c r="BL701" s="273"/>
      <c r="BM701" s="273"/>
      <c r="BN701" s="273"/>
      <c r="BO701" s="273"/>
      <c r="BP701" s="273"/>
      <c r="BQ701" s="273"/>
      <c r="BR701" s="273"/>
      <c r="BS701" s="273"/>
      <c r="BT701" s="273"/>
      <c r="BU701" s="273"/>
      <c r="BV701" s="273"/>
      <c r="BW701" s="273"/>
      <c r="BX701" s="273"/>
      <c r="BY701" s="273"/>
      <c r="BZ701" s="273"/>
    </row>
    <row r="702" spans="1:78">
      <c r="A702" s="273"/>
      <c r="B702" s="273"/>
      <c r="C702" s="273"/>
      <c r="D702" s="273"/>
      <c r="E702" s="273"/>
      <c r="F702" s="274"/>
      <c r="G702" s="274"/>
      <c r="H702" s="274"/>
      <c r="I702" s="274"/>
      <c r="J702" s="274"/>
      <c r="K702" s="274"/>
      <c r="L702" s="274"/>
      <c r="M702" s="274"/>
      <c r="N702" s="274"/>
      <c r="O702" s="274"/>
      <c r="P702" s="274"/>
      <c r="Q702" s="274"/>
      <c r="R702" s="273"/>
      <c r="S702" s="273"/>
      <c r="T702" s="273"/>
      <c r="U702" s="273"/>
      <c r="V702" s="273"/>
      <c r="W702" s="273"/>
      <c r="X702" s="273"/>
      <c r="Y702" s="273"/>
      <c r="Z702" s="273"/>
      <c r="AA702" s="273"/>
      <c r="AB702" s="273"/>
      <c r="AC702" s="273"/>
      <c r="AD702" s="273"/>
      <c r="AE702" s="273"/>
      <c r="AF702" s="273"/>
      <c r="AG702" s="273"/>
      <c r="AH702" s="273"/>
      <c r="AI702" s="273"/>
      <c r="AJ702" s="273"/>
      <c r="AK702" s="273"/>
      <c r="AL702" s="273"/>
      <c r="AM702" s="273"/>
      <c r="AN702" s="273"/>
      <c r="AO702" s="273"/>
      <c r="AP702" s="273"/>
      <c r="AQ702" s="273"/>
      <c r="AR702" s="273"/>
      <c r="AS702" s="273"/>
      <c r="AT702" s="273"/>
      <c r="AU702" s="273"/>
      <c r="AV702" s="273"/>
      <c r="AW702" s="273"/>
      <c r="AX702" s="273"/>
      <c r="AY702" s="273"/>
      <c r="AZ702" s="273"/>
      <c r="BA702" s="273"/>
      <c r="BB702" s="273"/>
      <c r="BC702" s="273"/>
      <c r="BD702" s="273"/>
      <c r="BE702" s="273"/>
      <c r="BF702" s="273"/>
      <c r="BG702" s="273"/>
      <c r="BH702" s="273"/>
      <c r="BI702" s="273"/>
      <c r="BJ702" s="273"/>
      <c r="BK702" s="273"/>
      <c r="BL702" s="273"/>
      <c r="BM702" s="273"/>
      <c r="BN702" s="273"/>
      <c r="BO702" s="273"/>
      <c r="BP702" s="273"/>
      <c r="BQ702" s="273"/>
      <c r="BR702" s="273"/>
      <c r="BS702" s="273"/>
      <c r="BT702" s="273"/>
      <c r="BU702" s="273"/>
      <c r="BV702" s="273"/>
      <c r="BW702" s="273"/>
      <c r="BX702" s="273"/>
      <c r="BY702" s="273"/>
      <c r="BZ702" s="273"/>
    </row>
    <row r="703" spans="1:78">
      <c r="A703" s="273"/>
      <c r="B703" s="273"/>
      <c r="C703" s="273"/>
      <c r="D703" s="273"/>
      <c r="E703" s="273"/>
      <c r="F703" s="274"/>
      <c r="G703" s="274"/>
      <c r="H703" s="274"/>
      <c r="I703" s="274"/>
      <c r="J703" s="274"/>
      <c r="K703" s="274"/>
      <c r="L703" s="274"/>
      <c r="M703" s="274"/>
      <c r="N703" s="274"/>
      <c r="O703" s="274"/>
      <c r="P703" s="274"/>
      <c r="Q703" s="274"/>
      <c r="R703" s="273"/>
      <c r="S703" s="273"/>
      <c r="T703" s="273"/>
      <c r="U703" s="273"/>
      <c r="V703" s="273"/>
      <c r="W703" s="273"/>
      <c r="X703" s="273"/>
      <c r="Y703" s="273"/>
      <c r="Z703" s="273"/>
      <c r="AA703" s="273"/>
      <c r="AB703" s="273"/>
      <c r="AC703" s="273"/>
      <c r="AD703" s="273"/>
      <c r="AE703" s="273"/>
      <c r="AF703" s="273"/>
      <c r="AG703" s="273"/>
      <c r="AH703" s="273"/>
      <c r="AI703" s="273"/>
      <c r="AJ703" s="273"/>
      <c r="AK703" s="273"/>
      <c r="AL703" s="273"/>
      <c r="AM703" s="273"/>
      <c r="AN703" s="273"/>
      <c r="AO703" s="273"/>
      <c r="AP703" s="273"/>
      <c r="AQ703" s="273"/>
      <c r="AR703" s="273"/>
      <c r="AS703" s="273"/>
      <c r="AT703" s="273"/>
      <c r="AU703" s="273"/>
      <c r="AV703" s="273"/>
      <c r="AW703" s="273"/>
      <c r="AX703" s="273"/>
      <c r="AY703" s="273"/>
      <c r="AZ703" s="273"/>
      <c r="BA703" s="273"/>
      <c r="BB703" s="273"/>
      <c r="BC703" s="273"/>
      <c r="BD703" s="273"/>
      <c r="BE703" s="273"/>
      <c r="BF703" s="273"/>
      <c r="BG703" s="273"/>
      <c r="BH703" s="273"/>
      <c r="BI703" s="273"/>
      <c r="BJ703" s="273"/>
      <c r="BK703" s="273"/>
      <c r="BL703" s="273"/>
      <c r="BM703" s="273"/>
      <c r="BN703" s="273"/>
      <c r="BO703" s="273"/>
      <c r="BP703" s="273"/>
      <c r="BQ703" s="273"/>
      <c r="BR703" s="273"/>
      <c r="BS703" s="273"/>
      <c r="BT703" s="273"/>
      <c r="BU703" s="273"/>
      <c r="BV703" s="273"/>
      <c r="BW703" s="273"/>
      <c r="BX703" s="273"/>
      <c r="BY703" s="273"/>
      <c r="BZ703" s="273"/>
    </row>
    <row r="704" spans="1:78">
      <c r="A704" s="273"/>
      <c r="B704" s="273"/>
      <c r="C704" s="273"/>
      <c r="D704" s="273"/>
      <c r="E704" s="273"/>
      <c r="F704" s="274"/>
      <c r="G704" s="274"/>
      <c r="H704" s="274"/>
      <c r="I704" s="274"/>
      <c r="J704" s="274"/>
      <c r="K704" s="274"/>
      <c r="L704" s="274"/>
      <c r="M704" s="274"/>
      <c r="N704" s="274"/>
      <c r="O704" s="274"/>
      <c r="P704" s="274"/>
      <c r="Q704" s="274"/>
      <c r="R704" s="273"/>
      <c r="S704" s="273"/>
      <c r="T704" s="273"/>
      <c r="U704" s="273"/>
      <c r="V704" s="273"/>
      <c r="W704" s="273"/>
      <c r="X704" s="273"/>
      <c r="Y704" s="273"/>
      <c r="Z704" s="273"/>
      <c r="AA704" s="273"/>
      <c r="AB704" s="273"/>
      <c r="AC704" s="273"/>
      <c r="AD704" s="273"/>
      <c r="AE704" s="273"/>
      <c r="AF704" s="273"/>
      <c r="AG704" s="273"/>
      <c r="AH704" s="273"/>
      <c r="AI704" s="273"/>
      <c r="AJ704" s="273"/>
      <c r="AK704" s="273"/>
      <c r="AL704" s="273"/>
      <c r="AM704" s="273"/>
      <c r="AN704" s="273"/>
      <c r="AO704" s="273"/>
      <c r="AP704" s="273"/>
      <c r="AQ704" s="273"/>
      <c r="AR704" s="273"/>
      <c r="AS704" s="273"/>
      <c r="AT704" s="273"/>
      <c r="AU704" s="273"/>
      <c r="AV704" s="273"/>
      <c r="AW704" s="273"/>
      <c r="AX704" s="273"/>
      <c r="AY704" s="273"/>
      <c r="AZ704" s="273"/>
      <c r="BA704" s="273"/>
      <c r="BB704" s="273"/>
      <c r="BC704" s="273"/>
      <c r="BD704" s="273"/>
      <c r="BE704" s="273"/>
      <c r="BF704" s="273"/>
      <c r="BG704" s="273"/>
      <c r="BH704" s="273"/>
      <c r="BI704" s="273"/>
      <c r="BJ704" s="273"/>
      <c r="BK704" s="273"/>
      <c r="BL704" s="273"/>
      <c r="BM704" s="273"/>
      <c r="BN704" s="273"/>
      <c r="BO704" s="273"/>
      <c r="BP704" s="273"/>
      <c r="BQ704" s="273"/>
      <c r="BR704" s="273"/>
      <c r="BS704" s="273"/>
      <c r="BT704" s="273"/>
      <c r="BU704" s="273"/>
      <c r="BV704" s="273"/>
      <c r="BW704" s="273"/>
      <c r="BX704" s="273"/>
      <c r="BY704" s="273"/>
      <c r="BZ704" s="273"/>
    </row>
    <row r="705" spans="1:78">
      <c r="A705" s="273"/>
      <c r="B705" s="273"/>
      <c r="C705" s="273"/>
      <c r="D705" s="273"/>
      <c r="E705" s="273"/>
      <c r="F705" s="274"/>
      <c r="G705" s="274"/>
      <c r="H705" s="274"/>
      <c r="I705" s="274"/>
      <c r="J705" s="274"/>
      <c r="K705" s="274"/>
      <c r="L705" s="274"/>
      <c r="M705" s="274"/>
      <c r="N705" s="274"/>
      <c r="O705" s="274"/>
      <c r="P705" s="274"/>
      <c r="Q705" s="274"/>
      <c r="R705" s="273"/>
      <c r="S705" s="273"/>
      <c r="T705" s="273"/>
      <c r="U705" s="273"/>
      <c r="V705" s="273"/>
      <c r="W705" s="273"/>
      <c r="X705" s="273"/>
      <c r="Y705" s="273"/>
      <c r="Z705" s="273"/>
      <c r="AA705" s="273"/>
      <c r="AB705" s="273"/>
      <c r="AC705" s="273"/>
      <c r="AD705" s="273"/>
      <c r="AE705" s="273"/>
      <c r="AF705" s="273"/>
      <c r="AG705" s="273"/>
      <c r="AH705" s="273"/>
      <c r="AI705" s="273"/>
      <c r="AJ705" s="273"/>
      <c r="AK705" s="273"/>
      <c r="AL705" s="273"/>
      <c r="AM705" s="273"/>
      <c r="AN705" s="273"/>
      <c r="AO705" s="273"/>
      <c r="AP705" s="273"/>
      <c r="AQ705" s="273"/>
      <c r="AR705" s="273"/>
      <c r="AS705" s="273"/>
      <c r="AT705" s="273"/>
      <c r="AU705" s="273"/>
      <c r="AV705" s="273"/>
      <c r="AW705" s="273"/>
      <c r="AX705" s="273"/>
      <c r="AY705" s="273"/>
      <c r="AZ705" s="273"/>
      <c r="BA705" s="273"/>
      <c r="BB705" s="273"/>
      <c r="BC705" s="273"/>
      <c r="BD705" s="273"/>
      <c r="BE705" s="273"/>
      <c r="BF705" s="273"/>
      <c r="BG705" s="273"/>
      <c r="BH705" s="273"/>
      <c r="BI705" s="273"/>
      <c r="BJ705" s="273"/>
      <c r="BK705" s="273"/>
      <c r="BL705" s="273"/>
      <c r="BM705" s="273"/>
      <c r="BN705" s="273"/>
      <c r="BO705" s="273"/>
      <c r="BP705" s="273"/>
      <c r="BQ705" s="273"/>
      <c r="BR705" s="273"/>
      <c r="BS705" s="273"/>
      <c r="BT705" s="273"/>
      <c r="BU705" s="273"/>
      <c r="BV705" s="273"/>
      <c r="BW705" s="273"/>
      <c r="BX705" s="273"/>
      <c r="BY705" s="273"/>
      <c r="BZ705" s="273"/>
    </row>
    <row r="706" spans="1:78">
      <c r="A706" s="273"/>
      <c r="B706" s="273"/>
      <c r="C706" s="273"/>
      <c r="D706" s="273"/>
      <c r="E706" s="273"/>
      <c r="F706" s="274"/>
      <c r="G706" s="274"/>
      <c r="H706" s="274"/>
      <c r="I706" s="274"/>
      <c r="J706" s="274"/>
      <c r="K706" s="274"/>
      <c r="L706" s="274"/>
      <c r="M706" s="274"/>
      <c r="N706" s="274"/>
      <c r="O706" s="274"/>
      <c r="P706" s="274"/>
      <c r="Q706" s="274"/>
      <c r="R706" s="273"/>
      <c r="S706" s="273"/>
      <c r="T706" s="273"/>
      <c r="U706" s="273"/>
      <c r="V706" s="273"/>
      <c r="W706" s="273"/>
      <c r="X706" s="273"/>
      <c r="Y706" s="273"/>
      <c r="Z706" s="273"/>
      <c r="AA706" s="273"/>
      <c r="AB706" s="273"/>
      <c r="AC706" s="273"/>
      <c r="AD706" s="273"/>
      <c r="AE706" s="273"/>
      <c r="AF706" s="273"/>
      <c r="AG706" s="273"/>
      <c r="AH706" s="273"/>
      <c r="AI706" s="273"/>
      <c r="AJ706" s="273"/>
      <c r="AK706" s="273"/>
      <c r="AL706" s="273"/>
      <c r="AM706" s="273"/>
      <c r="AN706" s="273"/>
      <c r="AO706" s="273"/>
      <c r="AP706" s="273"/>
      <c r="AQ706" s="273"/>
      <c r="AR706" s="273"/>
      <c r="AS706" s="273"/>
      <c r="AT706" s="273"/>
      <c r="AU706" s="273"/>
      <c r="AV706" s="273"/>
      <c r="AW706" s="273"/>
      <c r="AX706" s="273"/>
      <c r="AY706" s="273"/>
      <c r="AZ706" s="273"/>
      <c r="BA706" s="273"/>
      <c r="BB706" s="273"/>
      <c r="BC706" s="273"/>
      <c r="BD706" s="273"/>
      <c r="BE706" s="273"/>
      <c r="BF706" s="273"/>
      <c r="BG706" s="273"/>
      <c r="BH706" s="273"/>
      <c r="BI706" s="273"/>
      <c r="BJ706" s="273"/>
      <c r="BK706" s="273"/>
      <c r="BL706" s="273"/>
      <c r="BM706" s="273"/>
      <c r="BN706" s="273"/>
      <c r="BO706" s="273"/>
      <c r="BP706" s="273"/>
      <c r="BQ706" s="273"/>
      <c r="BR706" s="273"/>
      <c r="BS706" s="273"/>
      <c r="BT706" s="273"/>
      <c r="BU706" s="273"/>
      <c r="BV706" s="273"/>
      <c r="BW706" s="273"/>
      <c r="BX706" s="273"/>
      <c r="BY706" s="273"/>
      <c r="BZ706" s="273"/>
    </row>
    <row r="707" spans="1:78">
      <c r="A707" s="273"/>
      <c r="B707" s="273"/>
      <c r="C707" s="273"/>
      <c r="D707" s="273"/>
      <c r="E707" s="273"/>
      <c r="F707" s="274"/>
      <c r="G707" s="274"/>
      <c r="H707" s="274"/>
      <c r="I707" s="274"/>
      <c r="J707" s="274"/>
      <c r="K707" s="274"/>
      <c r="L707" s="274"/>
      <c r="M707" s="274"/>
      <c r="N707" s="274"/>
      <c r="O707" s="274"/>
      <c r="P707" s="274"/>
      <c r="Q707" s="274"/>
      <c r="R707" s="273"/>
      <c r="S707" s="273"/>
      <c r="T707" s="273"/>
      <c r="U707" s="273"/>
      <c r="V707" s="273"/>
      <c r="W707" s="273"/>
      <c r="X707" s="273"/>
      <c r="Y707" s="273"/>
      <c r="Z707" s="273"/>
      <c r="AA707" s="273"/>
      <c r="AB707" s="273"/>
      <c r="AC707" s="273"/>
      <c r="AD707" s="273"/>
      <c r="AE707" s="273"/>
      <c r="AF707" s="273"/>
      <c r="AG707" s="273"/>
      <c r="AH707" s="273"/>
      <c r="AI707" s="273"/>
      <c r="AJ707" s="273"/>
      <c r="AK707" s="273"/>
      <c r="AL707" s="273"/>
      <c r="AM707" s="273"/>
      <c r="AN707" s="273"/>
      <c r="AO707" s="273"/>
      <c r="AP707" s="273"/>
      <c r="AQ707" s="273"/>
      <c r="AR707" s="273"/>
      <c r="AS707" s="273"/>
      <c r="AT707" s="273"/>
      <c r="AU707" s="273"/>
      <c r="AV707" s="273"/>
      <c r="AW707" s="273"/>
      <c r="AX707" s="273"/>
      <c r="AY707" s="273"/>
      <c r="AZ707" s="273"/>
      <c r="BA707" s="273"/>
      <c r="BB707" s="273"/>
      <c r="BC707" s="273"/>
      <c r="BD707" s="273"/>
      <c r="BE707" s="273"/>
      <c r="BF707" s="273"/>
      <c r="BG707" s="273"/>
      <c r="BH707" s="273"/>
      <c r="BI707" s="273"/>
      <c r="BJ707" s="273"/>
      <c r="BK707" s="273"/>
      <c r="BL707" s="273"/>
      <c r="BM707" s="273"/>
      <c r="BN707" s="273"/>
      <c r="BO707" s="273"/>
      <c r="BP707" s="273"/>
      <c r="BQ707" s="273"/>
      <c r="BR707" s="273"/>
      <c r="BS707" s="273"/>
      <c r="BT707" s="273"/>
      <c r="BU707" s="273"/>
      <c r="BV707" s="273"/>
      <c r="BW707" s="273"/>
      <c r="BX707" s="273"/>
      <c r="BY707" s="273"/>
      <c r="BZ707" s="273"/>
    </row>
    <row r="708" spans="1:78">
      <c r="A708" s="273"/>
      <c r="B708" s="273"/>
      <c r="C708" s="273"/>
      <c r="D708" s="273"/>
      <c r="E708" s="273"/>
      <c r="F708" s="274"/>
      <c r="G708" s="274"/>
      <c r="H708" s="274"/>
      <c r="I708" s="274"/>
      <c r="J708" s="274"/>
      <c r="K708" s="274"/>
      <c r="L708" s="274"/>
      <c r="M708" s="274"/>
      <c r="N708" s="274"/>
      <c r="O708" s="274"/>
      <c r="P708" s="274"/>
      <c r="Q708" s="274"/>
      <c r="R708" s="273"/>
      <c r="S708" s="273"/>
      <c r="T708" s="273"/>
      <c r="U708" s="273"/>
      <c r="V708" s="273"/>
      <c r="W708" s="273"/>
      <c r="X708" s="273"/>
      <c r="Y708" s="273"/>
      <c r="Z708" s="273"/>
      <c r="AA708" s="273"/>
      <c r="AB708" s="273"/>
      <c r="AC708" s="273"/>
      <c r="AD708" s="273"/>
      <c r="AE708" s="273"/>
      <c r="AF708" s="273"/>
      <c r="AG708" s="273"/>
      <c r="AH708" s="273"/>
      <c r="AI708" s="273"/>
      <c r="AJ708" s="273"/>
      <c r="AK708" s="273"/>
      <c r="AL708" s="273"/>
      <c r="AM708" s="273"/>
      <c r="AN708" s="273"/>
      <c r="AO708" s="273"/>
      <c r="AP708" s="273"/>
      <c r="AQ708" s="273"/>
      <c r="AR708" s="273"/>
      <c r="AS708" s="273"/>
      <c r="AT708" s="273"/>
      <c r="AU708" s="273"/>
      <c r="AV708" s="273"/>
      <c r="AW708" s="273"/>
      <c r="AX708" s="273"/>
      <c r="AY708" s="273"/>
      <c r="AZ708" s="273"/>
      <c r="BA708" s="273"/>
      <c r="BB708" s="273"/>
      <c r="BC708" s="273"/>
      <c r="BD708" s="273"/>
      <c r="BE708" s="273"/>
      <c r="BF708" s="273"/>
      <c r="BG708" s="273"/>
      <c r="BH708" s="273"/>
      <c r="BI708" s="273"/>
      <c r="BJ708" s="273"/>
      <c r="BK708" s="273"/>
      <c r="BL708" s="273"/>
      <c r="BM708" s="273"/>
      <c r="BN708" s="273"/>
      <c r="BO708" s="273"/>
      <c r="BP708" s="273"/>
      <c r="BQ708" s="273"/>
      <c r="BR708" s="273"/>
      <c r="BS708" s="273"/>
      <c r="BT708" s="273"/>
      <c r="BU708" s="273"/>
      <c r="BV708" s="273"/>
      <c r="BW708" s="273"/>
      <c r="BX708" s="273"/>
      <c r="BY708" s="273"/>
      <c r="BZ708" s="273"/>
    </row>
    <row r="709" spans="1:78">
      <c r="A709" s="273"/>
      <c r="B709" s="273"/>
      <c r="C709" s="273"/>
      <c r="D709" s="273"/>
      <c r="E709" s="273"/>
      <c r="F709" s="274"/>
      <c r="G709" s="274"/>
      <c r="H709" s="274"/>
      <c r="I709" s="274"/>
      <c r="J709" s="274"/>
      <c r="K709" s="274"/>
      <c r="L709" s="274"/>
      <c r="M709" s="274"/>
      <c r="N709" s="274"/>
      <c r="O709" s="274"/>
      <c r="P709" s="274"/>
      <c r="Q709" s="274"/>
      <c r="R709" s="273"/>
      <c r="S709" s="273"/>
      <c r="T709" s="273"/>
      <c r="U709" s="273"/>
      <c r="V709" s="273"/>
      <c r="W709" s="273"/>
      <c r="X709" s="273"/>
      <c r="Y709" s="273"/>
      <c r="Z709" s="273"/>
      <c r="AA709" s="273"/>
      <c r="AB709" s="273"/>
      <c r="AC709" s="273"/>
      <c r="AD709" s="273"/>
      <c r="AE709" s="273"/>
      <c r="AF709" s="273"/>
      <c r="AG709" s="273"/>
      <c r="AH709" s="273"/>
      <c r="AI709" s="273"/>
      <c r="AJ709" s="273"/>
      <c r="AK709" s="273"/>
      <c r="AL709" s="273"/>
      <c r="AM709" s="273"/>
      <c r="AN709" s="273"/>
      <c r="AO709" s="273"/>
      <c r="AP709" s="273"/>
      <c r="AQ709" s="273"/>
      <c r="AR709" s="273"/>
      <c r="AS709" s="273"/>
      <c r="AT709" s="273"/>
      <c r="AU709" s="273"/>
      <c r="AV709" s="273"/>
      <c r="AW709" s="273"/>
      <c r="AX709" s="273"/>
      <c r="AY709" s="273"/>
      <c r="AZ709" s="273"/>
      <c r="BA709" s="273"/>
      <c r="BB709" s="273"/>
      <c r="BC709" s="273"/>
      <c r="BD709" s="273"/>
      <c r="BE709" s="273"/>
      <c r="BF709" s="273"/>
      <c r="BG709" s="273"/>
      <c r="BH709" s="273"/>
      <c r="BI709" s="273"/>
      <c r="BJ709" s="273"/>
      <c r="BK709" s="273"/>
      <c r="BL709" s="273"/>
      <c r="BM709" s="273"/>
      <c r="BN709" s="273"/>
      <c r="BO709" s="273"/>
      <c r="BP709" s="273"/>
      <c r="BQ709" s="273"/>
      <c r="BR709" s="273"/>
      <c r="BS709" s="273"/>
      <c r="BT709" s="273"/>
      <c r="BU709" s="273"/>
      <c r="BV709" s="273"/>
      <c r="BW709" s="273"/>
      <c r="BX709" s="273"/>
      <c r="BY709" s="273"/>
      <c r="BZ709" s="273"/>
    </row>
    <row r="710" spans="1:78">
      <c r="A710" s="273"/>
      <c r="B710" s="273"/>
      <c r="C710" s="273"/>
      <c r="D710" s="273"/>
      <c r="E710" s="273"/>
      <c r="F710" s="274"/>
      <c r="G710" s="274"/>
      <c r="H710" s="274"/>
      <c r="I710" s="274"/>
      <c r="J710" s="274"/>
      <c r="K710" s="274"/>
      <c r="L710" s="274"/>
      <c r="M710" s="274"/>
      <c r="N710" s="274"/>
      <c r="O710" s="274"/>
      <c r="P710" s="274"/>
      <c r="Q710" s="274"/>
      <c r="R710" s="273"/>
      <c r="S710" s="273"/>
      <c r="T710" s="273"/>
      <c r="U710" s="273"/>
      <c r="V710" s="273"/>
      <c r="W710" s="273"/>
      <c r="X710" s="273"/>
      <c r="Y710" s="273"/>
      <c r="Z710" s="273"/>
      <c r="AA710" s="273"/>
      <c r="AB710" s="273"/>
      <c r="AC710" s="273"/>
      <c r="AD710" s="273"/>
      <c r="AE710" s="273"/>
      <c r="AF710" s="273"/>
      <c r="AG710" s="273"/>
      <c r="AH710" s="273"/>
      <c r="AI710" s="273"/>
      <c r="AJ710" s="273"/>
      <c r="AK710" s="273"/>
      <c r="AL710" s="273"/>
      <c r="AM710" s="273"/>
      <c r="AN710" s="273"/>
      <c r="AO710" s="273"/>
      <c r="AP710" s="273"/>
      <c r="AQ710" s="273"/>
      <c r="AR710" s="273"/>
      <c r="AS710" s="273"/>
      <c r="AT710" s="273"/>
      <c r="AU710" s="273"/>
      <c r="AV710" s="273"/>
      <c r="AW710" s="273"/>
      <c r="AX710" s="273"/>
      <c r="AY710" s="273"/>
      <c r="AZ710" s="273"/>
      <c r="BA710" s="273"/>
      <c r="BB710" s="273"/>
      <c r="BC710" s="273"/>
      <c r="BD710" s="273"/>
      <c r="BE710" s="273"/>
      <c r="BF710" s="273"/>
      <c r="BG710" s="273"/>
      <c r="BH710" s="273"/>
      <c r="BI710" s="273"/>
      <c r="BJ710" s="273"/>
      <c r="BK710" s="273"/>
      <c r="BL710" s="273"/>
      <c r="BM710" s="273"/>
      <c r="BN710" s="273"/>
      <c r="BO710" s="273"/>
      <c r="BP710" s="273"/>
      <c r="BQ710" s="273"/>
      <c r="BR710" s="273"/>
      <c r="BS710" s="273"/>
      <c r="BT710" s="273"/>
      <c r="BU710" s="273"/>
      <c r="BV710" s="273"/>
      <c r="BW710" s="273"/>
      <c r="BX710" s="273"/>
      <c r="BY710" s="273"/>
      <c r="BZ710" s="273"/>
    </row>
    <row r="711" spans="1:78">
      <c r="A711" s="273"/>
      <c r="B711" s="273"/>
      <c r="C711" s="273"/>
      <c r="D711" s="273"/>
      <c r="E711" s="273"/>
      <c r="F711" s="274"/>
      <c r="G711" s="274"/>
      <c r="H711" s="274"/>
      <c r="I711" s="274"/>
      <c r="J711" s="274"/>
      <c r="K711" s="274"/>
      <c r="L711" s="274"/>
      <c r="M711" s="274"/>
      <c r="N711" s="274"/>
      <c r="O711" s="274"/>
      <c r="P711" s="274"/>
      <c r="Q711" s="274"/>
      <c r="R711" s="273"/>
      <c r="S711" s="273"/>
      <c r="T711" s="273"/>
      <c r="U711" s="273"/>
      <c r="V711" s="273"/>
      <c r="W711" s="273"/>
      <c r="X711" s="273"/>
      <c r="Y711" s="273"/>
      <c r="Z711" s="273"/>
      <c r="AA711" s="273"/>
      <c r="AB711" s="273"/>
      <c r="AC711" s="273"/>
      <c r="AD711" s="273"/>
      <c r="AE711" s="273"/>
      <c r="AF711" s="273"/>
      <c r="AG711" s="273"/>
      <c r="AH711" s="273"/>
      <c r="AI711" s="273"/>
      <c r="AJ711" s="273"/>
      <c r="AK711" s="273"/>
      <c r="AL711" s="273"/>
      <c r="AM711" s="273"/>
      <c r="AN711" s="273"/>
      <c r="AO711" s="273"/>
      <c r="AP711" s="273"/>
      <c r="AQ711" s="273"/>
      <c r="AR711" s="273"/>
      <c r="AS711" s="273"/>
      <c r="AT711" s="273"/>
      <c r="AU711" s="273"/>
      <c r="AV711" s="273"/>
      <c r="AW711" s="273"/>
      <c r="AX711" s="273"/>
      <c r="AY711" s="273"/>
      <c r="AZ711" s="273"/>
      <c r="BA711" s="273"/>
      <c r="BB711" s="273"/>
      <c r="BC711" s="273"/>
      <c r="BD711" s="273"/>
      <c r="BE711" s="273"/>
      <c r="BF711" s="273"/>
      <c r="BG711" s="273"/>
      <c r="BH711" s="273"/>
      <c r="BI711" s="273"/>
      <c r="BJ711" s="273"/>
      <c r="BK711" s="273"/>
      <c r="BL711" s="273"/>
      <c r="BM711" s="273"/>
      <c r="BN711" s="273"/>
      <c r="BO711" s="273"/>
      <c r="BP711" s="273"/>
      <c r="BQ711" s="273"/>
      <c r="BR711" s="273"/>
      <c r="BS711" s="273"/>
      <c r="BT711" s="273"/>
      <c r="BU711" s="273"/>
      <c r="BV711" s="273"/>
      <c r="BW711" s="273"/>
      <c r="BX711" s="273"/>
      <c r="BY711" s="273"/>
      <c r="BZ711" s="273"/>
    </row>
    <row r="712" spans="1:78">
      <c r="A712" s="273"/>
      <c r="B712" s="273"/>
      <c r="C712" s="273"/>
      <c r="D712" s="273"/>
      <c r="E712" s="273"/>
      <c r="F712" s="274"/>
      <c r="G712" s="274"/>
      <c r="H712" s="274"/>
      <c r="I712" s="274"/>
      <c r="J712" s="274"/>
      <c r="K712" s="274"/>
      <c r="L712" s="274"/>
      <c r="M712" s="274"/>
      <c r="N712" s="274"/>
      <c r="O712" s="274"/>
      <c r="P712" s="274"/>
      <c r="Q712" s="274"/>
      <c r="R712" s="273"/>
      <c r="S712" s="273"/>
      <c r="T712" s="273"/>
      <c r="U712" s="273"/>
      <c r="V712" s="273"/>
      <c r="W712" s="273"/>
      <c r="X712" s="273"/>
      <c r="Y712" s="273"/>
      <c r="Z712" s="273"/>
      <c r="AA712" s="273"/>
      <c r="AB712" s="273"/>
      <c r="AC712" s="273"/>
      <c r="AD712" s="273"/>
      <c r="AE712" s="273"/>
      <c r="AF712" s="273"/>
      <c r="AG712" s="273"/>
      <c r="AH712" s="273"/>
      <c r="AI712" s="273"/>
      <c r="AJ712" s="273"/>
      <c r="AK712" s="273"/>
      <c r="AL712" s="273"/>
      <c r="AM712" s="273"/>
      <c r="AN712" s="273"/>
      <c r="AO712" s="273"/>
      <c r="AP712" s="273"/>
      <c r="AQ712" s="273"/>
      <c r="AR712" s="273"/>
      <c r="AS712" s="273"/>
      <c r="AT712" s="273"/>
      <c r="AU712" s="273"/>
      <c r="AV712" s="273"/>
      <c r="AW712" s="273"/>
      <c r="AX712" s="273"/>
      <c r="AY712" s="273"/>
      <c r="AZ712" s="273"/>
      <c r="BA712" s="273"/>
      <c r="BB712" s="273"/>
      <c r="BC712" s="273"/>
      <c r="BD712" s="273"/>
      <c r="BE712" s="273"/>
      <c r="BF712" s="273"/>
      <c r="BG712" s="273"/>
      <c r="BH712" s="273"/>
      <c r="BI712" s="273"/>
      <c r="BJ712" s="273"/>
      <c r="BK712" s="273"/>
      <c r="BL712" s="273"/>
      <c r="BM712" s="273"/>
      <c r="BN712" s="273"/>
      <c r="BO712" s="273"/>
      <c r="BP712" s="273"/>
      <c r="BQ712" s="273"/>
      <c r="BR712" s="273"/>
      <c r="BS712" s="273"/>
      <c r="BT712" s="273"/>
      <c r="BU712" s="273"/>
      <c r="BV712" s="273"/>
      <c r="BW712" s="273"/>
      <c r="BX712" s="273"/>
      <c r="BY712" s="273"/>
      <c r="BZ712" s="273"/>
    </row>
    <row r="713" spans="1:78">
      <c r="A713" s="273"/>
      <c r="B713" s="273"/>
      <c r="C713" s="273"/>
      <c r="D713" s="273"/>
      <c r="E713" s="273"/>
      <c r="F713" s="274"/>
      <c r="G713" s="274"/>
      <c r="H713" s="274"/>
      <c r="I713" s="274"/>
      <c r="J713" s="274"/>
      <c r="K713" s="274"/>
      <c r="L713" s="274"/>
      <c r="M713" s="274"/>
      <c r="N713" s="274"/>
      <c r="O713" s="274"/>
      <c r="P713" s="274"/>
      <c r="Q713" s="274"/>
      <c r="R713" s="273"/>
      <c r="S713" s="273"/>
      <c r="T713" s="273"/>
      <c r="U713" s="273"/>
      <c r="V713" s="273"/>
      <c r="W713" s="273"/>
      <c r="X713" s="273"/>
      <c r="Y713" s="273"/>
      <c r="Z713" s="273"/>
      <c r="AA713" s="273"/>
      <c r="AB713" s="273"/>
      <c r="AC713" s="273"/>
      <c r="AD713" s="273"/>
      <c r="AE713" s="273"/>
      <c r="AF713" s="273"/>
      <c r="AG713" s="273"/>
      <c r="AH713" s="273"/>
      <c r="AI713" s="273"/>
      <c r="AJ713" s="273"/>
      <c r="AK713" s="273"/>
      <c r="AL713" s="273"/>
      <c r="AM713" s="273"/>
      <c r="AN713" s="273"/>
      <c r="AO713" s="273"/>
      <c r="AP713" s="273"/>
      <c r="AQ713" s="273"/>
      <c r="AR713" s="273"/>
      <c r="AS713" s="273"/>
      <c r="AT713" s="273"/>
      <c r="AU713" s="273"/>
      <c r="AV713" s="273"/>
      <c r="AW713" s="273"/>
      <c r="AX713" s="273"/>
      <c r="AY713" s="273"/>
      <c r="AZ713" s="273"/>
      <c r="BA713" s="273"/>
      <c r="BB713" s="273"/>
      <c r="BC713" s="273"/>
      <c r="BD713" s="273"/>
      <c r="BE713" s="273"/>
      <c r="BF713" s="273"/>
      <c r="BG713" s="273"/>
      <c r="BH713" s="273"/>
      <c r="BI713" s="273"/>
      <c r="BJ713" s="273"/>
      <c r="BK713" s="273"/>
      <c r="BL713" s="273"/>
      <c r="BM713" s="273"/>
      <c r="BN713" s="273"/>
      <c r="BO713" s="273"/>
      <c r="BP713" s="273"/>
      <c r="BQ713" s="273"/>
      <c r="BR713" s="273"/>
      <c r="BS713" s="273"/>
      <c r="BT713" s="273"/>
      <c r="BU713" s="273"/>
      <c r="BV713" s="273"/>
      <c r="BW713" s="273"/>
      <c r="BX713" s="273"/>
      <c r="BY713" s="273"/>
      <c r="BZ713" s="273"/>
    </row>
    <row r="714" spans="1:78">
      <c r="A714" s="273"/>
      <c r="B714" s="273"/>
      <c r="C714" s="273"/>
      <c r="D714" s="273"/>
      <c r="E714" s="273"/>
      <c r="F714" s="274"/>
      <c r="G714" s="274"/>
      <c r="H714" s="274"/>
      <c r="I714" s="274"/>
      <c r="J714" s="274"/>
      <c r="K714" s="274"/>
      <c r="L714" s="274"/>
      <c r="M714" s="274"/>
      <c r="N714" s="274"/>
      <c r="O714" s="274"/>
      <c r="P714" s="274"/>
      <c r="Q714" s="274"/>
      <c r="R714" s="273"/>
      <c r="S714" s="273"/>
      <c r="T714" s="273"/>
      <c r="U714" s="273"/>
      <c r="V714" s="273"/>
      <c r="W714" s="273"/>
      <c r="X714" s="273"/>
      <c r="Y714" s="273"/>
      <c r="Z714" s="273"/>
      <c r="AA714" s="273"/>
      <c r="AB714" s="273"/>
      <c r="AC714" s="273"/>
      <c r="AD714" s="273"/>
      <c r="AE714" s="273"/>
      <c r="AF714" s="273"/>
      <c r="AG714" s="273"/>
      <c r="AH714" s="273"/>
      <c r="AI714" s="273"/>
      <c r="AJ714" s="273"/>
      <c r="AK714" s="273"/>
      <c r="AL714" s="273"/>
      <c r="AM714" s="273"/>
      <c r="AN714" s="273"/>
      <c r="AO714" s="273"/>
      <c r="AP714" s="273"/>
      <c r="AQ714" s="273"/>
      <c r="AR714" s="273"/>
      <c r="AS714" s="273"/>
      <c r="AT714" s="273"/>
      <c r="AU714" s="273"/>
      <c r="AV714" s="273"/>
      <c r="AW714" s="273"/>
      <c r="AX714" s="273"/>
      <c r="AY714" s="273"/>
      <c r="AZ714" s="273"/>
      <c r="BA714" s="273"/>
      <c r="BB714" s="273"/>
      <c r="BC714" s="273"/>
      <c r="BD714" s="273"/>
      <c r="BE714" s="273"/>
      <c r="BF714" s="273"/>
      <c r="BG714" s="273"/>
      <c r="BH714" s="273"/>
      <c r="BI714" s="273"/>
      <c r="BJ714" s="273"/>
      <c r="BK714" s="273"/>
      <c r="BL714" s="273"/>
      <c r="BM714" s="273"/>
      <c r="BN714" s="273"/>
      <c r="BO714" s="273"/>
      <c r="BP714" s="273"/>
      <c r="BQ714" s="273"/>
      <c r="BR714" s="273"/>
      <c r="BS714" s="273"/>
      <c r="BT714" s="273"/>
      <c r="BU714" s="273"/>
      <c r="BV714" s="273"/>
      <c r="BW714" s="273"/>
      <c r="BX714" s="273"/>
      <c r="BY714" s="273"/>
      <c r="BZ714" s="273"/>
    </row>
    <row r="715" spans="1:78">
      <c r="A715" s="273"/>
      <c r="B715" s="273"/>
      <c r="C715" s="273"/>
      <c r="D715" s="273"/>
      <c r="E715" s="273"/>
      <c r="F715" s="274"/>
      <c r="G715" s="274"/>
      <c r="H715" s="274"/>
      <c r="I715" s="274"/>
      <c r="J715" s="274"/>
      <c r="K715" s="274"/>
      <c r="L715" s="274"/>
      <c r="M715" s="274"/>
      <c r="N715" s="274"/>
      <c r="O715" s="274"/>
      <c r="P715" s="274"/>
      <c r="Q715" s="274"/>
      <c r="R715" s="273"/>
      <c r="S715" s="273"/>
      <c r="T715" s="273"/>
      <c r="U715" s="273"/>
      <c r="V715" s="273"/>
      <c r="W715" s="273"/>
      <c r="X715" s="273"/>
      <c r="Y715" s="273"/>
      <c r="Z715" s="273"/>
      <c r="AA715" s="273"/>
      <c r="AB715" s="273"/>
      <c r="AC715" s="273"/>
      <c r="AD715" s="273"/>
      <c r="AE715" s="273"/>
      <c r="AF715" s="273"/>
      <c r="AG715" s="273"/>
      <c r="AH715" s="273"/>
      <c r="AI715" s="273"/>
      <c r="AJ715" s="273"/>
      <c r="AK715" s="273"/>
      <c r="AL715" s="273"/>
      <c r="AM715" s="273"/>
      <c r="AN715" s="273"/>
      <c r="AO715" s="273"/>
      <c r="AP715" s="273"/>
      <c r="AQ715" s="273"/>
      <c r="AR715" s="273"/>
      <c r="AS715" s="273"/>
      <c r="AT715" s="273"/>
      <c r="AU715" s="273"/>
      <c r="AV715" s="273"/>
      <c r="AW715" s="273"/>
      <c r="AX715" s="273"/>
      <c r="AY715" s="273"/>
      <c r="AZ715" s="273"/>
      <c r="BA715" s="273"/>
      <c r="BB715" s="273"/>
      <c r="BC715" s="273"/>
      <c r="BD715" s="273"/>
      <c r="BE715" s="273"/>
      <c r="BF715" s="273"/>
      <c r="BG715" s="273"/>
      <c r="BH715" s="273"/>
      <c r="BI715" s="273"/>
      <c r="BJ715" s="273"/>
      <c r="BK715" s="273"/>
      <c r="BL715" s="273"/>
      <c r="BM715" s="273"/>
      <c r="BN715" s="273"/>
      <c r="BO715" s="273"/>
      <c r="BP715" s="273"/>
      <c r="BQ715" s="273"/>
      <c r="BR715" s="273"/>
      <c r="BS715" s="273"/>
      <c r="BT715" s="273"/>
      <c r="BU715" s="273"/>
      <c r="BV715" s="273"/>
      <c r="BW715" s="273"/>
      <c r="BX715" s="273"/>
      <c r="BY715" s="273"/>
      <c r="BZ715" s="273"/>
    </row>
    <row r="716" spans="1:78">
      <c r="A716" s="273"/>
      <c r="B716" s="273"/>
      <c r="C716" s="273"/>
      <c r="D716" s="273"/>
      <c r="E716" s="273"/>
      <c r="F716" s="274"/>
      <c r="G716" s="274"/>
      <c r="H716" s="274"/>
      <c r="I716" s="274"/>
      <c r="J716" s="274"/>
      <c r="K716" s="274"/>
      <c r="L716" s="274"/>
      <c r="M716" s="274"/>
      <c r="N716" s="274"/>
      <c r="O716" s="274"/>
      <c r="P716" s="274"/>
      <c r="Q716" s="274"/>
      <c r="R716" s="273"/>
      <c r="S716" s="273"/>
      <c r="T716" s="273"/>
      <c r="U716" s="273"/>
      <c r="V716" s="273"/>
      <c r="W716" s="273"/>
      <c r="X716" s="273"/>
      <c r="Y716" s="273"/>
      <c r="Z716" s="273"/>
      <c r="AA716" s="273"/>
      <c r="AB716" s="273"/>
      <c r="AC716" s="273"/>
      <c r="AD716" s="273"/>
      <c r="AE716" s="273"/>
      <c r="AF716" s="273"/>
      <c r="AG716" s="273"/>
      <c r="AH716" s="273"/>
      <c r="AI716" s="273"/>
      <c r="AJ716" s="273"/>
      <c r="AK716" s="273"/>
      <c r="AL716" s="273"/>
      <c r="AM716" s="273"/>
      <c r="AN716" s="273"/>
      <c r="AO716" s="273"/>
      <c r="AP716" s="273"/>
      <c r="AQ716" s="273"/>
      <c r="AR716" s="273"/>
      <c r="AS716" s="273"/>
      <c r="AT716" s="273"/>
      <c r="AU716" s="273"/>
      <c r="AV716" s="273"/>
      <c r="AW716" s="273"/>
      <c r="AX716" s="273"/>
      <c r="AY716" s="273"/>
      <c r="AZ716" s="273"/>
      <c r="BA716" s="273"/>
      <c r="BB716" s="273"/>
      <c r="BC716" s="273"/>
      <c r="BD716" s="273"/>
      <c r="BE716" s="273"/>
      <c r="BF716" s="273"/>
      <c r="BG716" s="273"/>
      <c r="BH716" s="273"/>
      <c r="BI716" s="273"/>
      <c r="BJ716" s="273"/>
      <c r="BK716" s="273"/>
      <c r="BL716" s="273"/>
      <c r="BM716" s="273"/>
      <c r="BN716" s="273"/>
      <c r="BO716" s="273"/>
      <c r="BP716" s="273"/>
      <c r="BQ716" s="273"/>
      <c r="BR716" s="273"/>
      <c r="BS716" s="273"/>
      <c r="BT716" s="273"/>
      <c r="BU716" s="273"/>
      <c r="BV716" s="273"/>
      <c r="BW716" s="273"/>
      <c r="BX716" s="273"/>
      <c r="BY716" s="273"/>
      <c r="BZ716" s="273"/>
    </row>
    <row r="717" spans="1:78">
      <c r="A717" s="273"/>
      <c r="B717" s="273"/>
      <c r="C717" s="273"/>
      <c r="D717" s="273"/>
      <c r="E717" s="273"/>
      <c r="F717" s="274"/>
      <c r="G717" s="274"/>
      <c r="H717" s="274"/>
      <c r="I717" s="274"/>
      <c r="J717" s="274"/>
      <c r="K717" s="274"/>
      <c r="L717" s="274"/>
      <c r="M717" s="274"/>
      <c r="N717" s="274"/>
      <c r="O717" s="274"/>
      <c r="P717" s="274"/>
      <c r="Q717" s="274"/>
      <c r="R717" s="273"/>
      <c r="S717" s="273"/>
      <c r="T717" s="273"/>
      <c r="U717" s="273"/>
      <c r="V717" s="273"/>
      <c r="W717" s="273"/>
      <c r="X717" s="273"/>
      <c r="Y717" s="273"/>
      <c r="Z717" s="273"/>
      <c r="AA717" s="273"/>
      <c r="AB717" s="273"/>
      <c r="AC717" s="273"/>
      <c r="AD717" s="273"/>
      <c r="AE717" s="273"/>
      <c r="AF717" s="273"/>
      <c r="AG717" s="273"/>
      <c r="AH717" s="273"/>
      <c r="AI717" s="273"/>
      <c r="AJ717" s="273"/>
      <c r="AK717" s="273"/>
      <c r="AL717" s="273"/>
      <c r="AM717" s="273"/>
      <c r="AN717" s="273"/>
      <c r="AO717" s="273"/>
      <c r="AP717" s="273"/>
      <c r="AQ717" s="273"/>
      <c r="AR717" s="273"/>
      <c r="AS717" s="273"/>
      <c r="AT717" s="273"/>
      <c r="AU717" s="273"/>
      <c r="AV717" s="273"/>
      <c r="AW717" s="273"/>
      <c r="AX717" s="273"/>
      <c r="AY717" s="273"/>
      <c r="AZ717" s="273"/>
      <c r="BA717" s="273"/>
      <c r="BB717" s="273"/>
      <c r="BC717" s="273"/>
      <c r="BD717" s="273"/>
      <c r="BE717" s="273"/>
      <c r="BF717" s="273"/>
      <c r="BG717" s="273"/>
      <c r="BH717" s="273"/>
      <c r="BI717" s="273"/>
      <c r="BJ717" s="273"/>
      <c r="BK717" s="273"/>
      <c r="BL717" s="273"/>
      <c r="BM717" s="273"/>
      <c r="BN717" s="273"/>
      <c r="BO717" s="273"/>
      <c r="BP717" s="273"/>
      <c r="BQ717" s="273"/>
      <c r="BR717" s="273"/>
      <c r="BS717" s="273"/>
      <c r="BT717" s="273"/>
      <c r="BU717" s="273"/>
      <c r="BV717" s="273"/>
      <c r="BW717" s="273"/>
      <c r="BX717" s="273"/>
      <c r="BY717" s="273"/>
      <c r="BZ717" s="273"/>
    </row>
    <row r="718" spans="1:78">
      <c r="A718" s="273"/>
      <c r="B718" s="273"/>
      <c r="C718" s="273"/>
      <c r="D718" s="273"/>
      <c r="E718" s="273"/>
      <c r="F718" s="274"/>
      <c r="G718" s="274"/>
      <c r="H718" s="274"/>
      <c r="I718" s="274"/>
      <c r="J718" s="274"/>
      <c r="K718" s="274"/>
      <c r="L718" s="274"/>
      <c r="M718" s="274"/>
      <c r="N718" s="274"/>
      <c r="O718" s="274"/>
      <c r="P718" s="274"/>
      <c r="Q718" s="274"/>
      <c r="R718" s="273"/>
      <c r="S718" s="273"/>
      <c r="T718" s="273"/>
      <c r="U718" s="273"/>
      <c r="V718" s="273"/>
      <c r="W718" s="273"/>
      <c r="X718" s="273"/>
      <c r="Y718" s="273"/>
      <c r="Z718" s="273"/>
      <c r="AA718" s="273"/>
      <c r="AB718" s="273"/>
      <c r="AC718" s="273"/>
      <c r="AD718" s="273"/>
      <c r="AE718" s="273"/>
      <c r="AF718" s="273"/>
      <c r="AG718" s="273"/>
      <c r="AH718" s="273"/>
      <c r="AI718" s="273"/>
      <c r="AJ718" s="273"/>
      <c r="AK718" s="273"/>
      <c r="AL718" s="273"/>
      <c r="AM718" s="273"/>
      <c r="AN718" s="273"/>
      <c r="AO718" s="273"/>
      <c r="AP718" s="273"/>
      <c r="AQ718" s="273"/>
      <c r="AR718" s="273"/>
      <c r="AS718" s="273"/>
      <c r="AT718" s="273"/>
      <c r="AU718" s="273"/>
      <c r="AV718" s="273"/>
      <c r="AW718" s="273"/>
      <c r="AX718" s="273"/>
      <c r="AY718" s="273"/>
      <c r="AZ718" s="273"/>
      <c r="BA718" s="273"/>
      <c r="BB718" s="273"/>
      <c r="BC718" s="273"/>
      <c r="BD718" s="273"/>
      <c r="BE718" s="273"/>
      <c r="BF718" s="273"/>
      <c r="BG718" s="273"/>
      <c r="BH718" s="273"/>
      <c r="BI718" s="273"/>
      <c r="BJ718" s="273"/>
      <c r="BK718" s="273"/>
      <c r="BL718" s="273"/>
      <c r="BM718" s="273"/>
      <c r="BN718" s="273"/>
      <c r="BO718" s="273"/>
      <c r="BP718" s="273"/>
      <c r="BQ718" s="273"/>
      <c r="BR718" s="273"/>
      <c r="BS718" s="273"/>
      <c r="BT718" s="273"/>
      <c r="BU718" s="273"/>
      <c r="BV718" s="273"/>
      <c r="BW718" s="273"/>
      <c r="BX718" s="273"/>
      <c r="BY718" s="273"/>
      <c r="BZ718" s="273"/>
    </row>
    <row r="719" spans="1:78">
      <c r="A719" s="273"/>
      <c r="B719" s="273"/>
      <c r="C719" s="273"/>
      <c r="D719" s="273"/>
      <c r="E719" s="273"/>
      <c r="F719" s="274"/>
      <c r="G719" s="274"/>
      <c r="H719" s="274"/>
      <c r="I719" s="274"/>
      <c r="J719" s="274"/>
      <c r="K719" s="274"/>
      <c r="L719" s="274"/>
      <c r="M719" s="274"/>
      <c r="N719" s="274"/>
      <c r="O719" s="274"/>
      <c r="P719" s="274"/>
      <c r="Q719" s="274"/>
      <c r="R719" s="273"/>
      <c r="S719" s="273"/>
      <c r="T719" s="273"/>
      <c r="U719" s="273"/>
      <c r="V719" s="273"/>
      <c r="W719" s="273"/>
      <c r="X719" s="273"/>
      <c r="Y719" s="273"/>
      <c r="Z719" s="273"/>
      <c r="AA719" s="273"/>
      <c r="AB719" s="273"/>
      <c r="AC719" s="273"/>
      <c r="AD719" s="273"/>
      <c r="AE719" s="273"/>
      <c r="AF719" s="273"/>
      <c r="AG719" s="273"/>
      <c r="AH719" s="273"/>
      <c r="AI719" s="273"/>
      <c r="AJ719" s="273"/>
      <c r="AK719" s="273"/>
      <c r="AL719" s="273"/>
      <c r="AM719" s="273"/>
      <c r="AN719" s="273"/>
      <c r="AO719" s="273"/>
      <c r="AP719" s="273"/>
      <c r="AQ719" s="273"/>
      <c r="AR719" s="273"/>
      <c r="AS719" s="273"/>
      <c r="AT719" s="273"/>
      <c r="AU719" s="273"/>
      <c r="AV719" s="273"/>
      <c r="AW719" s="273"/>
      <c r="AX719" s="273"/>
      <c r="AY719" s="273"/>
      <c r="AZ719" s="273"/>
      <c r="BA719" s="273"/>
      <c r="BB719" s="273"/>
      <c r="BC719" s="273"/>
      <c r="BD719" s="273"/>
      <c r="BE719" s="273"/>
      <c r="BF719" s="273"/>
      <c r="BG719" s="273"/>
      <c r="BH719" s="273"/>
      <c r="BI719" s="273"/>
      <c r="BJ719" s="273"/>
      <c r="BK719" s="273"/>
      <c r="BL719" s="273"/>
      <c r="BM719" s="273"/>
      <c r="BN719" s="273"/>
      <c r="BO719" s="273"/>
      <c r="BP719" s="273"/>
      <c r="BQ719" s="273"/>
      <c r="BR719" s="273"/>
      <c r="BS719" s="273"/>
      <c r="BT719" s="273"/>
      <c r="BU719" s="273"/>
      <c r="BV719" s="273"/>
      <c r="BW719" s="273"/>
      <c r="BX719" s="273"/>
      <c r="BY719" s="273"/>
      <c r="BZ719" s="273"/>
    </row>
    <row r="720" spans="1:78">
      <c r="A720" s="273"/>
      <c r="B720" s="273"/>
      <c r="C720" s="273"/>
      <c r="D720" s="273"/>
      <c r="E720" s="273"/>
      <c r="F720" s="274"/>
      <c r="G720" s="274"/>
      <c r="H720" s="274"/>
      <c r="I720" s="274"/>
      <c r="J720" s="274"/>
      <c r="K720" s="274"/>
      <c r="L720" s="274"/>
      <c r="M720" s="274"/>
      <c r="N720" s="274"/>
      <c r="O720" s="274"/>
      <c r="P720" s="274"/>
      <c r="Q720" s="274"/>
      <c r="R720" s="273"/>
      <c r="S720" s="273"/>
      <c r="T720" s="273"/>
      <c r="U720" s="273"/>
      <c r="V720" s="273"/>
      <c r="W720" s="273"/>
      <c r="X720" s="273"/>
      <c r="Y720" s="273"/>
      <c r="Z720" s="273"/>
      <c r="AA720" s="273"/>
      <c r="AB720" s="273"/>
      <c r="AC720" s="273"/>
      <c r="AD720" s="273"/>
      <c r="AE720" s="273"/>
      <c r="AF720" s="273"/>
      <c r="AG720" s="273"/>
      <c r="AH720" s="273"/>
      <c r="AI720" s="273"/>
      <c r="AJ720" s="273"/>
      <c r="AK720" s="273"/>
      <c r="AL720" s="273"/>
      <c r="AM720" s="273"/>
      <c r="AN720" s="273"/>
      <c r="AO720" s="273"/>
      <c r="AP720" s="273"/>
      <c r="AQ720" s="273"/>
      <c r="AR720" s="273"/>
      <c r="AS720" s="273"/>
      <c r="AT720" s="273"/>
      <c r="AU720" s="273"/>
      <c r="AV720" s="273"/>
      <c r="AW720" s="273"/>
      <c r="AX720" s="273"/>
      <c r="AY720" s="273"/>
      <c r="AZ720" s="273"/>
      <c r="BA720" s="273"/>
      <c r="BB720" s="273"/>
      <c r="BC720" s="273"/>
      <c r="BD720" s="273"/>
      <c r="BE720" s="273"/>
      <c r="BF720" s="273"/>
      <c r="BG720" s="273"/>
      <c r="BH720" s="273"/>
      <c r="BI720" s="273"/>
      <c r="BJ720" s="273"/>
      <c r="BK720" s="273"/>
      <c r="BL720" s="273"/>
      <c r="BM720" s="273"/>
      <c r="BN720" s="273"/>
      <c r="BO720" s="273"/>
      <c r="BP720" s="273"/>
      <c r="BQ720" s="273"/>
      <c r="BR720" s="273"/>
      <c r="BS720" s="273"/>
      <c r="BT720" s="273"/>
      <c r="BU720" s="273"/>
      <c r="BV720" s="273"/>
      <c r="BW720" s="273"/>
      <c r="BX720" s="273"/>
      <c r="BY720" s="273"/>
      <c r="BZ720" s="273"/>
    </row>
    <row r="721" spans="1:78">
      <c r="A721" s="273"/>
      <c r="B721" s="273"/>
      <c r="C721" s="273"/>
      <c r="D721" s="273"/>
      <c r="E721" s="273"/>
      <c r="F721" s="274"/>
      <c r="G721" s="274"/>
      <c r="H721" s="274"/>
      <c r="I721" s="274"/>
      <c r="J721" s="274"/>
      <c r="K721" s="274"/>
      <c r="L721" s="274"/>
      <c r="M721" s="274"/>
      <c r="N721" s="274"/>
      <c r="O721" s="274"/>
      <c r="P721" s="274"/>
      <c r="Q721" s="274"/>
      <c r="R721" s="273"/>
      <c r="S721" s="273"/>
      <c r="T721" s="273"/>
      <c r="U721" s="273"/>
      <c r="V721" s="273"/>
      <c r="W721" s="273"/>
      <c r="X721" s="273"/>
      <c r="Y721" s="273"/>
      <c r="Z721" s="273"/>
      <c r="AA721" s="273"/>
      <c r="AB721" s="273"/>
      <c r="AC721" s="273"/>
      <c r="AD721" s="273"/>
      <c r="AE721" s="273"/>
      <c r="AF721" s="273"/>
      <c r="AG721" s="273"/>
      <c r="AH721" s="273"/>
      <c r="AI721" s="273"/>
      <c r="AJ721" s="273"/>
      <c r="AK721" s="273"/>
      <c r="AL721" s="273"/>
      <c r="AM721" s="273"/>
      <c r="AN721" s="273"/>
      <c r="AO721" s="273"/>
      <c r="AP721" s="273"/>
      <c r="AQ721" s="273"/>
      <c r="AR721" s="273"/>
      <c r="AS721" s="273"/>
      <c r="AT721" s="273"/>
      <c r="AU721" s="273"/>
      <c r="AV721" s="273"/>
      <c r="AW721" s="273"/>
      <c r="AX721" s="273"/>
      <c r="AY721" s="273"/>
      <c r="AZ721" s="273"/>
      <c r="BA721" s="273"/>
      <c r="BB721" s="273"/>
      <c r="BC721" s="273"/>
      <c r="BD721" s="273"/>
      <c r="BE721" s="273"/>
      <c r="BF721" s="273"/>
      <c r="BG721" s="273"/>
      <c r="BH721" s="273"/>
      <c r="BI721" s="273"/>
      <c r="BJ721" s="273"/>
      <c r="BK721" s="273"/>
      <c r="BL721" s="273"/>
      <c r="BM721" s="273"/>
      <c r="BN721" s="273"/>
      <c r="BO721" s="273"/>
      <c r="BP721" s="273"/>
      <c r="BQ721" s="273"/>
      <c r="BR721" s="273"/>
      <c r="BS721" s="273"/>
      <c r="BT721" s="273"/>
      <c r="BU721" s="273"/>
      <c r="BV721" s="273"/>
      <c r="BW721" s="273"/>
      <c r="BX721" s="273"/>
      <c r="BY721" s="273"/>
      <c r="BZ721" s="273"/>
    </row>
    <row r="722" spans="1:78">
      <c r="A722" s="273"/>
      <c r="B722" s="273"/>
      <c r="C722" s="273"/>
      <c r="D722" s="273"/>
      <c r="E722" s="273"/>
      <c r="F722" s="274"/>
      <c r="G722" s="274"/>
      <c r="H722" s="274"/>
      <c r="I722" s="274"/>
      <c r="J722" s="274"/>
      <c r="K722" s="274"/>
      <c r="L722" s="274"/>
      <c r="M722" s="274"/>
      <c r="N722" s="274"/>
      <c r="O722" s="274"/>
      <c r="P722" s="274"/>
      <c r="Q722" s="274"/>
      <c r="R722" s="273"/>
      <c r="S722" s="273"/>
      <c r="T722" s="273"/>
      <c r="U722" s="273"/>
      <c r="V722" s="273"/>
      <c r="W722" s="273"/>
      <c r="X722" s="273"/>
      <c r="Y722" s="273"/>
      <c r="Z722" s="273"/>
      <c r="AA722" s="273"/>
      <c r="AB722" s="273"/>
      <c r="AC722" s="273"/>
      <c r="AD722" s="273"/>
      <c r="AE722" s="273"/>
      <c r="AF722" s="273"/>
      <c r="AG722" s="273"/>
      <c r="AH722" s="273"/>
      <c r="AI722" s="273"/>
      <c r="AJ722" s="273"/>
      <c r="AK722" s="273"/>
      <c r="AL722" s="273"/>
      <c r="AM722" s="273"/>
      <c r="AN722" s="273"/>
      <c r="AO722" s="273"/>
      <c r="AP722" s="273"/>
      <c r="AQ722" s="273"/>
      <c r="AR722" s="273"/>
      <c r="AS722" s="273"/>
      <c r="AT722" s="273"/>
      <c r="AU722" s="273"/>
      <c r="AV722" s="273"/>
      <c r="AW722" s="273"/>
      <c r="AX722" s="273"/>
      <c r="AY722" s="273"/>
      <c r="AZ722" s="273"/>
      <c r="BA722" s="273"/>
      <c r="BB722" s="273"/>
      <c r="BC722" s="273"/>
      <c r="BD722" s="273"/>
      <c r="BE722" s="273"/>
      <c r="BF722" s="273"/>
      <c r="BG722" s="273"/>
      <c r="BH722" s="273"/>
      <c r="BI722" s="273"/>
      <c r="BJ722" s="273"/>
      <c r="BK722" s="273"/>
      <c r="BL722" s="273"/>
      <c r="BM722" s="273"/>
      <c r="BN722" s="273"/>
      <c r="BO722" s="273"/>
      <c r="BP722" s="273"/>
      <c r="BQ722" s="273"/>
      <c r="BR722" s="273"/>
      <c r="BS722" s="273"/>
      <c r="BT722" s="273"/>
      <c r="BU722" s="273"/>
      <c r="BV722" s="273"/>
      <c r="BW722" s="273"/>
      <c r="BX722" s="273"/>
      <c r="BY722" s="273"/>
      <c r="BZ722" s="273"/>
    </row>
    <row r="723" spans="1:78">
      <c r="A723" s="273"/>
      <c r="B723" s="273"/>
      <c r="C723" s="273"/>
      <c r="D723" s="273"/>
      <c r="E723" s="273"/>
      <c r="F723" s="274"/>
      <c r="G723" s="274"/>
      <c r="H723" s="274"/>
      <c r="I723" s="274"/>
      <c r="J723" s="274"/>
      <c r="K723" s="274"/>
      <c r="L723" s="274"/>
      <c r="M723" s="274"/>
      <c r="N723" s="274"/>
      <c r="O723" s="274"/>
      <c r="P723" s="274"/>
      <c r="Q723" s="274"/>
      <c r="R723" s="273"/>
      <c r="S723" s="273"/>
      <c r="T723" s="273"/>
      <c r="U723" s="273"/>
      <c r="V723" s="273"/>
      <c r="W723" s="273"/>
      <c r="X723" s="273"/>
      <c r="Y723" s="273"/>
      <c r="Z723" s="273"/>
      <c r="AA723" s="273"/>
      <c r="AB723" s="273"/>
      <c r="AC723" s="273"/>
      <c r="AD723" s="273"/>
      <c r="AE723" s="273"/>
      <c r="AF723" s="273"/>
      <c r="AG723" s="273"/>
      <c r="AH723" s="273"/>
      <c r="AI723" s="273"/>
      <c r="AJ723" s="273"/>
      <c r="AK723" s="273"/>
      <c r="AL723" s="273"/>
      <c r="AM723" s="273"/>
      <c r="AN723" s="273"/>
      <c r="AO723" s="273"/>
      <c r="AP723" s="273"/>
      <c r="AQ723" s="273"/>
      <c r="AR723" s="273"/>
      <c r="AS723" s="273"/>
      <c r="AT723" s="273"/>
      <c r="AU723" s="273"/>
      <c r="AV723" s="273"/>
      <c r="AW723" s="273"/>
      <c r="AX723" s="273"/>
      <c r="AY723" s="273"/>
      <c r="AZ723" s="273"/>
      <c r="BA723" s="273"/>
      <c r="BB723" s="273"/>
      <c r="BC723" s="273"/>
      <c r="BD723" s="273"/>
      <c r="BE723" s="273"/>
      <c r="BF723" s="273"/>
      <c r="BG723" s="273"/>
      <c r="BH723" s="273"/>
      <c r="BI723" s="273"/>
      <c r="BJ723" s="273"/>
      <c r="BK723" s="273"/>
      <c r="BL723" s="273"/>
      <c r="BM723" s="273"/>
      <c r="BN723" s="273"/>
      <c r="BO723" s="273"/>
      <c r="BP723" s="273"/>
      <c r="BQ723" s="273"/>
      <c r="BR723" s="273"/>
      <c r="BS723" s="273"/>
      <c r="BT723" s="273"/>
      <c r="BU723" s="273"/>
      <c r="BV723" s="273"/>
      <c r="BW723" s="273"/>
      <c r="BX723" s="273"/>
      <c r="BY723" s="273"/>
      <c r="BZ723" s="273"/>
    </row>
    <row r="724" spans="1:78">
      <c r="A724" s="273"/>
      <c r="B724" s="273"/>
      <c r="C724" s="273"/>
      <c r="D724" s="273"/>
      <c r="E724" s="273"/>
      <c r="F724" s="274"/>
      <c r="G724" s="274"/>
      <c r="H724" s="274"/>
      <c r="I724" s="274"/>
      <c r="J724" s="274"/>
      <c r="K724" s="274"/>
      <c r="L724" s="274"/>
      <c r="M724" s="274"/>
      <c r="N724" s="274"/>
      <c r="O724" s="274"/>
      <c r="P724" s="274"/>
      <c r="Q724" s="274"/>
      <c r="R724" s="273"/>
      <c r="S724" s="273"/>
      <c r="T724" s="273"/>
      <c r="U724" s="273"/>
      <c r="V724" s="273"/>
      <c r="W724" s="273"/>
      <c r="X724" s="273"/>
      <c r="Y724" s="273"/>
      <c r="Z724" s="273"/>
      <c r="AA724" s="273"/>
      <c r="AB724" s="273"/>
      <c r="AC724" s="273"/>
      <c r="AD724" s="273"/>
      <c r="AE724" s="273"/>
      <c r="AF724" s="273"/>
      <c r="AG724" s="273"/>
      <c r="AH724" s="273"/>
      <c r="AI724" s="273"/>
      <c r="AJ724" s="273"/>
      <c r="AK724" s="273"/>
      <c r="AL724" s="273"/>
      <c r="AM724" s="273"/>
      <c r="AN724" s="273"/>
      <c r="AO724" s="273"/>
      <c r="AP724" s="273"/>
      <c r="AQ724" s="273"/>
      <c r="AR724" s="273"/>
      <c r="AS724" s="273"/>
      <c r="AT724" s="273"/>
      <c r="AU724" s="273"/>
      <c r="AV724" s="273"/>
      <c r="AW724" s="273"/>
      <c r="AX724" s="273"/>
      <c r="AY724" s="273"/>
      <c r="AZ724" s="273"/>
      <c r="BA724" s="273"/>
      <c r="BB724" s="273"/>
      <c r="BC724" s="273"/>
      <c r="BD724" s="273"/>
      <c r="BE724" s="273"/>
      <c r="BF724" s="273"/>
      <c r="BG724" s="273"/>
      <c r="BH724" s="273"/>
      <c r="BI724" s="273"/>
      <c r="BJ724" s="273"/>
      <c r="BK724" s="273"/>
      <c r="BL724" s="273"/>
      <c r="BM724" s="273"/>
      <c r="BN724" s="273"/>
      <c r="BO724" s="273"/>
      <c r="BP724" s="273"/>
      <c r="BQ724" s="273"/>
      <c r="BR724" s="273"/>
      <c r="BS724" s="273"/>
      <c r="BT724" s="273"/>
      <c r="BU724" s="273"/>
      <c r="BV724" s="273"/>
      <c r="BW724" s="273"/>
      <c r="BX724" s="273"/>
      <c r="BY724" s="273"/>
      <c r="BZ724" s="273"/>
    </row>
    <row r="725" spans="1:78">
      <c r="A725" s="273"/>
      <c r="B725" s="273"/>
      <c r="C725" s="273"/>
      <c r="D725" s="273"/>
      <c r="E725" s="273"/>
      <c r="F725" s="274"/>
      <c r="G725" s="274"/>
      <c r="H725" s="274"/>
      <c r="I725" s="274"/>
      <c r="J725" s="274"/>
      <c r="K725" s="274"/>
      <c r="L725" s="274"/>
      <c r="M725" s="274"/>
      <c r="N725" s="274"/>
      <c r="O725" s="274"/>
      <c r="P725" s="274"/>
      <c r="Q725" s="274"/>
      <c r="R725" s="273"/>
      <c r="S725" s="273"/>
      <c r="T725" s="273"/>
      <c r="U725" s="273"/>
      <c r="V725" s="273"/>
      <c r="W725" s="273"/>
      <c r="X725" s="273"/>
      <c r="Y725" s="273"/>
      <c r="Z725" s="273"/>
      <c r="AA725" s="273"/>
      <c r="AB725" s="273"/>
      <c r="AC725" s="273"/>
      <c r="AD725" s="273"/>
      <c r="AE725" s="273"/>
      <c r="AF725" s="273"/>
      <c r="AG725" s="273"/>
      <c r="AH725" s="273"/>
      <c r="AI725" s="273"/>
      <c r="AJ725" s="273"/>
      <c r="AK725" s="273"/>
      <c r="AL725" s="273"/>
      <c r="AM725" s="273"/>
      <c r="AN725" s="273"/>
      <c r="AO725" s="273"/>
      <c r="AP725" s="273"/>
      <c r="AQ725" s="273"/>
      <c r="AR725" s="273"/>
      <c r="AS725" s="273"/>
      <c r="AT725" s="273"/>
      <c r="AU725" s="273"/>
      <c r="AV725" s="273"/>
      <c r="AW725" s="273"/>
      <c r="AX725" s="273"/>
      <c r="AY725" s="273"/>
      <c r="AZ725" s="273"/>
      <c r="BA725" s="273"/>
      <c r="BB725" s="273"/>
      <c r="BC725" s="273"/>
      <c r="BD725" s="273"/>
      <c r="BE725" s="273"/>
      <c r="BF725" s="273"/>
      <c r="BG725" s="273"/>
      <c r="BH725" s="273"/>
      <c r="BI725" s="273"/>
      <c r="BJ725" s="273"/>
      <c r="BK725" s="273"/>
      <c r="BL725" s="273"/>
      <c r="BM725" s="273"/>
      <c r="BN725" s="273"/>
      <c r="BO725" s="273"/>
      <c r="BP725" s="273"/>
      <c r="BQ725" s="273"/>
      <c r="BR725" s="273"/>
      <c r="BS725" s="273"/>
      <c r="BT725" s="273"/>
      <c r="BU725" s="273"/>
      <c r="BV725" s="273"/>
      <c r="BW725" s="273"/>
      <c r="BX725" s="273"/>
      <c r="BY725" s="273"/>
      <c r="BZ725" s="273"/>
    </row>
    <row r="726" spans="1:78">
      <c r="A726" s="273"/>
      <c r="B726" s="273"/>
      <c r="C726" s="273"/>
      <c r="D726" s="273"/>
      <c r="E726" s="273"/>
      <c r="F726" s="274"/>
      <c r="G726" s="274"/>
      <c r="H726" s="274"/>
      <c r="I726" s="274"/>
      <c r="J726" s="274"/>
      <c r="K726" s="274"/>
      <c r="L726" s="274"/>
      <c r="M726" s="274"/>
      <c r="N726" s="274"/>
      <c r="O726" s="274"/>
      <c r="P726" s="274"/>
      <c r="Q726" s="274"/>
      <c r="R726" s="273"/>
      <c r="S726" s="273"/>
      <c r="T726" s="273"/>
      <c r="U726" s="273"/>
      <c r="V726" s="273"/>
      <c r="W726" s="273"/>
      <c r="X726" s="273"/>
      <c r="Y726" s="273"/>
      <c r="Z726" s="273"/>
      <c r="AA726" s="273"/>
      <c r="AB726" s="273"/>
      <c r="AC726" s="273"/>
      <c r="AD726" s="273"/>
      <c r="AE726" s="273"/>
      <c r="AF726" s="273"/>
      <c r="AG726" s="273"/>
      <c r="AH726" s="273"/>
      <c r="AI726" s="273"/>
      <c r="AJ726" s="273"/>
      <c r="AK726" s="273"/>
      <c r="AL726" s="273"/>
      <c r="AM726" s="273"/>
      <c r="AN726" s="273"/>
      <c r="AO726" s="273"/>
      <c r="AP726" s="273"/>
      <c r="AQ726" s="273"/>
      <c r="AR726" s="273"/>
      <c r="AS726" s="273"/>
      <c r="AT726" s="273"/>
      <c r="AU726" s="273"/>
      <c r="AV726" s="273"/>
      <c r="AW726" s="273"/>
      <c r="AX726" s="273"/>
      <c r="AY726" s="273"/>
      <c r="AZ726" s="273"/>
      <c r="BA726" s="273"/>
      <c r="BB726" s="273"/>
      <c r="BC726" s="273"/>
      <c r="BD726" s="273"/>
      <c r="BE726" s="273"/>
      <c r="BF726" s="273"/>
      <c r="BG726" s="273"/>
      <c r="BH726" s="273"/>
      <c r="BI726" s="273"/>
      <c r="BJ726" s="273"/>
      <c r="BK726" s="273"/>
      <c r="BL726" s="273"/>
      <c r="BM726" s="273"/>
      <c r="BN726" s="273"/>
      <c r="BO726" s="273"/>
      <c r="BP726" s="273"/>
      <c r="BQ726" s="273"/>
      <c r="BR726" s="273"/>
      <c r="BS726" s="273"/>
      <c r="BT726" s="273"/>
      <c r="BU726" s="273"/>
      <c r="BV726" s="273"/>
      <c r="BW726" s="273"/>
      <c r="BX726" s="273"/>
      <c r="BY726" s="273"/>
      <c r="BZ726" s="273"/>
    </row>
    <row r="727" spans="1:78">
      <c r="A727" s="273"/>
      <c r="B727" s="273"/>
      <c r="C727" s="273"/>
      <c r="D727" s="273"/>
      <c r="E727" s="273"/>
      <c r="F727" s="274"/>
      <c r="G727" s="274"/>
      <c r="H727" s="274"/>
      <c r="I727" s="274"/>
      <c r="J727" s="274"/>
      <c r="K727" s="274"/>
      <c r="L727" s="274"/>
      <c r="M727" s="274"/>
      <c r="N727" s="274"/>
      <c r="O727" s="274"/>
      <c r="P727" s="274"/>
      <c r="Q727" s="274"/>
      <c r="R727" s="273"/>
      <c r="S727" s="273"/>
      <c r="T727" s="273"/>
      <c r="U727" s="273"/>
      <c r="V727" s="273"/>
      <c r="W727" s="273"/>
      <c r="X727" s="273"/>
      <c r="Y727" s="273"/>
      <c r="Z727" s="273"/>
      <c r="AA727" s="273"/>
      <c r="AB727" s="273"/>
      <c r="AC727" s="273"/>
      <c r="AD727" s="273"/>
      <c r="AE727" s="273"/>
      <c r="AF727" s="273"/>
      <c r="AG727" s="273"/>
      <c r="AH727" s="273"/>
      <c r="AI727" s="273"/>
      <c r="AJ727" s="273"/>
      <c r="AK727" s="273"/>
      <c r="AL727" s="273"/>
      <c r="AM727" s="273"/>
      <c r="AN727" s="273"/>
      <c r="AO727" s="273"/>
      <c r="AP727" s="273"/>
      <c r="AQ727" s="273"/>
      <c r="AR727" s="273"/>
      <c r="AS727" s="273"/>
      <c r="AT727" s="273"/>
      <c r="AU727" s="273"/>
      <c r="AV727" s="273"/>
      <c r="AW727" s="273"/>
      <c r="AX727" s="273"/>
      <c r="AY727" s="273"/>
      <c r="AZ727" s="273"/>
      <c r="BA727" s="273"/>
      <c r="BB727" s="273"/>
      <c r="BC727" s="273"/>
      <c r="BD727" s="273"/>
      <c r="BE727" s="273"/>
      <c r="BF727" s="273"/>
      <c r="BG727" s="273"/>
      <c r="BH727" s="273"/>
      <c r="BI727" s="273"/>
      <c r="BJ727" s="273"/>
      <c r="BK727" s="273"/>
      <c r="BL727" s="273"/>
      <c r="BM727" s="273"/>
      <c r="BN727" s="273"/>
      <c r="BO727" s="273"/>
      <c r="BP727" s="273"/>
      <c r="BQ727" s="273"/>
      <c r="BR727" s="273"/>
      <c r="BS727" s="273"/>
      <c r="BT727" s="273"/>
      <c r="BU727" s="273"/>
      <c r="BV727" s="273"/>
      <c r="BW727" s="273"/>
      <c r="BX727" s="273"/>
      <c r="BY727" s="273"/>
      <c r="BZ727" s="273"/>
    </row>
    <row r="728" spans="1:78">
      <c r="A728" s="273"/>
      <c r="B728" s="273"/>
      <c r="C728" s="273"/>
      <c r="D728" s="273"/>
      <c r="E728" s="273"/>
      <c r="F728" s="274"/>
      <c r="G728" s="274"/>
      <c r="H728" s="274"/>
      <c r="I728" s="274"/>
      <c r="J728" s="274"/>
      <c r="K728" s="274"/>
      <c r="L728" s="274"/>
      <c r="M728" s="274"/>
      <c r="N728" s="274"/>
      <c r="O728" s="274"/>
      <c r="P728" s="274"/>
      <c r="Q728" s="274"/>
      <c r="R728" s="273"/>
      <c r="S728" s="273"/>
      <c r="T728" s="273"/>
      <c r="U728" s="273"/>
      <c r="V728" s="273"/>
      <c r="W728" s="273"/>
      <c r="X728" s="273"/>
      <c r="Y728" s="273"/>
      <c r="Z728" s="273"/>
      <c r="AA728" s="273"/>
      <c r="AB728" s="273"/>
      <c r="AC728" s="273"/>
      <c r="AD728" s="273"/>
      <c r="AE728" s="273"/>
      <c r="AF728" s="273"/>
      <c r="AG728" s="273"/>
      <c r="AH728" s="273"/>
      <c r="AI728" s="273"/>
      <c r="AJ728" s="273"/>
      <c r="AK728" s="273"/>
      <c r="AL728" s="273"/>
      <c r="AM728" s="273"/>
      <c r="AN728" s="273"/>
      <c r="AO728" s="273"/>
      <c r="AP728" s="273"/>
      <c r="AQ728" s="273"/>
      <c r="AR728" s="273"/>
      <c r="AS728" s="273"/>
      <c r="AT728" s="273"/>
      <c r="AU728" s="273"/>
      <c r="AV728" s="273"/>
      <c r="AW728" s="273"/>
      <c r="AX728" s="273"/>
      <c r="AY728" s="273"/>
      <c r="AZ728" s="273"/>
      <c r="BA728" s="273"/>
      <c r="BB728" s="273"/>
      <c r="BC728" s="273"/>
      <c r="BD728" s="273"/>
      <c r="BE728" s="273"/>
      <c r="BF728" s="273"/>
      <c r="BG728" s="273"/>
      <c r="BH728" s="273"/>
      <c r="BI728" s="273"/>
      <c r="BJ728" s="273"/>
      <c r="BK728" s="273"/>
      <c r="BL728" s="273"/>
      <c r="BM728" s="273"/>
      <c r="BN728" s="273"/>
      <c r="BO728" s="273"/>
      <c r="BP728" s="273"/>
      <c r="BQ728" s="273"/>
      <c r="BR728" s="273"/>
      <c r="BS728" s="273"/>
      <c r="BT728" s="273"/>
      <c r="BU728" s="273"/>
      <c r="BV728" s="273"/>
      <c r="BW728" s="273"/>
      <c r="BX728" s="273"/>
      <c r="BY728" s="273"/>
      <c r="BZ728" s="273"/>
    </row>
    <row r="729" spans="1:78">
      <c r="A729" s="273"/>
      <c r="B729" s="273"/>
      <c r="C729" s="273"/>
      <c r="D729" s="273"/>
      <c r="E729" s="273"/>
      <c r="F729" s="274"/>
      <c r="G729" s="274"/>
      <c r="H729" s="274"/>
      <c r="I729" s="274"/>
      <c r="J729" s="274"/>
      <c r="K729" s="274"/>
      <c r="L729" s="274"/>
      <c r="M729" s="274"/>
      <c r="N729" s="274"/>
      <c r="O729" s="274"/>
      <c r="P729" s="274"/>
      <c r="Q729" s="274"/>
      <c r="R729" s="273"/>
      <c r="S729" s="273"/>
      <c r="T729" s="273"/>
      <c r="U729" s="273"/>
      <c r="V729" s="273"/>
      <c r="W729" s="273"/>
      <c r="X729" s="273"/>
      <c r="Y729" s="273"/>
      <c r="Z729" s="273"/>
      <c r="AA729" s="273"/>
      <c r="AB729" s="273"/>
      <c r="AC729" s="273"/>
      <c r="AD729" s="273"/>
      <c r="AE729" s="273"/>
      <c r="AF729" s="273"/>
      <c r="AG729" s="273"/>
      <c r="AH729" s="273"/>
      <c r="AI729" s="273"/>
      <c r="AJ729" s="273"/>
      <c r="AK729" s="273"/>
      <c r="AL729" s="273"/>
      <c r="AM729" s="273"/>
      <c r="AN729" s="273"/>
      <c r="AO729" s="273"/>
      <c r="AP729" s="273"/>
      <c r="AQ729" s="273"/>
      <c r="AR729" s="273"/>
      <c r="AS729" s="273"/>
      <c r="AT729" s="273"/>
      <c r="AU729" s="273"/>
      <c r="AV729" s="273"/>
      <c r="AW729" s="273"/>
      <c r="AX729" s="273"/>
      <c r="AY729" s="273"/>
      <c r="AZ729" s="273"/>
      <c r="BA729" s="273"/>
      <c r="BB729" s="273"/>
      <c r="BC729" s="273"/>
      <c r="BD729" s="273"/>
      <c r="BE729" s="273"/>
      <c r="BF729" s="273"/>
      <c r="BG729" s="273"/>
      <c r="BH729" s="273"/>
      <c r="BI729" s="273"/>
      <c r="BJ729" s="273"/>
      <c r="BK729" s="273"/>
      <c r="BL729" s="273"/>
      <c r="BM729" s="273"/>
      <c r="BN729" s="273"/>
      <c r="BO729" s="273"/>
      <c r="BP729" s="273"/>
      <c r="BQ729" s="273"/>
      <c r="BR729" s="273"/>
      <c r="BS729" s="273"/>
      <c r="BT729" s="273"/>
      <c r="BU729" s="273"/>
      <c r="BV729" s="273"/>
      <c r="BW729" s="273"/>
      <c r="BX729" s="273"/>
      <c r="BY729" s="273"/>
      <c r="BZ729" s="273"/>
    </row>
    <row r="730" spans="1:78">
      <c r="A730" s="273"/>
      <c r="B730" s="273"/>
      <c r="C730" s="273"/>
      <c r="D730" s="273"/>
      <c r="E730" s="273"/>
      <c r="F730" s="274"/>
      <c r="G730" s="274"/>
      <c r="H730" s="274"/>
      <c r="I730" s="274"/>
      <c r="J730" s="274"/>
      <c r="K730" s="274"/>
      <c r="L730" s="274"/>
      <c r="M730" s="274"/>
      <c r="N730" s="274"/>
      <c r="O730" s="274"/>
      <c r="P730" s="274"/>
      <c r="Q730" s="274"/>
      <c r="R730" s="273"/>
      <c r="S730" s="273"/>
      <c r="T730" s="273"/>
      <c r="U730" s="273"/>
      <c r="V730" s="273"/>
      <c r="W730" s="273"/>
      <c r="X730" s="273"/>
      <c r="Y730" s="273"/>
      <c r="Z730" s="273"/>
      <c r="AA730" s="273"/>
      <c r="AB730" s="273"/>
      <c r="AC730" s="273"/>
      <c r="AD730" s="273"/>
      <c r="AE730" s="273"/>
      <c r="AF730" s="273"/>
      <c r="AG730" s="273"/>
      <c r="AH730" s="273"/>
      <c r="AI730" s="273"/>
      <c r="AJ730" s="273"/>
      <c r="AK730" s="273"/>
      <c r="AL730" s="273"/>
      <c r="AM730" s="273"/>
      <c r="AN730" s="273"/>
      <c r="AO730" s="273"/>
      <c r="AP730" s="273"/>
      <c r="AQ730" s="273"/>
      <c r="AR730" s="273"/>
      <c r="AS730" s="273"/>
      <c r="AT730" s="273"/>
      <c r="AU730" s="273"/>
      <c r="AV730" s="273"/>
      <c r="AW730" s="273"/>
      <c r="AX730" s="273"/>
      <c r="AY730" s="273"/>
      <c r="AZ730" s="273"/>
      <c r="BA730" s="273"/>
      <c r="BB730" s="273"/>
      <c r="BC730" s="273"/>
      <c r="BD730" s="273"/>
      <c r="BE730" s="273"/>
      <c r="BF730" s="273"/>
      <c r="BG730" s="273"/>
      <c r="BH730" s="273"/>
      <c r="BI730" s="273"/>
      <c r="BJ730" s="273"/>
      <c r="BK730" s="273"/>
      <c r="BL730" s="273"/>
      <c r="BM730" s="273"/>
      <c r="BN730" s="273"/>
      <c r="BO730" s="273"/>
      <c r="BP730" s="273"/>
      <c r="BQ730" s="273"/>
      <c r="BR730" s="273"/>
      <c r="BS730" s="273"/>
      <c r="BT730" s="273"/>
      <c r="BU730" s="273"/>
      <c r="BV730" s="273"/>
      <c r="BW730" s="273"/>
      <c r="BX730" s="273"/>
      <c r="BY730" s="273"/>
      <c r="BZ730" s="273"/>
    </row>
    <row r="731" spans="1:78">
      <c r="A731" s="273"/>
      <c r="B731" s="273"/>
      <c r="C731" s="273"/>
      <c r="D731" s="273"/>
      <c r="E731" s="273"/>
      <c r="F731" s="274"/>
      <c r="G731" s="274"/>
      <c r="H731" s="274"/>
      <c r="I731" s="274"/>
      <c r="J731" s="274"/>
      <c r="K731" s="274"/>
      <c r="L731" s="274"/>
      <c r="M731" s="274"/>
      <c r="N731" s="274"/>
      <c r="O731" s="274"/>
      <c r="P731" s="274"/>
      <c r="Q731" s="274"/>
      <c r="R731" s="273"/>
      <c r="S731" s="273"/>
      <c r="T731" s="273"/>
      <c r="U731" s="273"/>
      <c r="V731" s="273"/>
      <c r="W731" s="273"/>
      <c r="X731" s="273"/>
      <c r="Y731" s="273"/>
      <c r="Z731" s="273"/>
      <c r="AA731" s="273"/>
      <c r="AB731" s="273"/>
      <c r="AC731" s="273"/>
      <c r="AD731" s="273"/>
      <c r="AE731" s="273"/>
      <c r="AF731" s="273"/>
      <c r="AG731" s="273"/>
      <c r="AH731" s="273"/>
      <c r="AI731" s="273"/>
      <c r="AJ731" s="273"/>
      <c r="AK731" s="273"/>
      <c r="AL731" s="273"/>
      <c r="AM731" s="273"/>
      <c r="AN731" s="273"/>
      <c r="AO731" s="273"/>
      <c r="AP731" s="273"/>
      <c r="AQ731" s="273"/>
      <c r="AR731" s="273"/>
      <c r="AS731" s="273"/>
      <c r="AT731" s="273"/>
      <c r="AU731" s="273"/>
      <c r="AV731" s="273"/>
      <c r="AW731" s="273"/>
      <c r="AX731" s="273"/>
      <c r="AY731" s="273"/>
      <c r="AZ731" s="273"/>
      <c r="BA731" s="273"/>
      <c r="BB731" s="273"/>
      <c r="BC731" s="273"/>
      <c r="BD731" s="273"/>
      <c r="BE731" s="273"/>
      <c r="BF731" s="273"/>
      <c r="BG731" s="273"/>
      <c r="BH731" s="273"/>
      <c r="BI731" s="273"/>
      <c r="BJ731" s="273"/>
      <c r="BK731" s="273"/>
      <c r="BL731" s="273"/>
      <c r="BM731" s="273"/>
      <c r="BN731" s="273"/>
      <c r="BO731" s="273"/>
      <c r="BP731" s="273"/>
      <c r="BQ731" s="273"/>
      <c r="BR731" s="273"/>
      <c r="BS731" s="273"/>
      <c r="BT731" s="273"/>
      <c r="BU731" s="273"/>
      <c r="BV731" s="273"/>
      <c r="BW731" s="273"/>
      <c r="BX731" s="273"/>
      <c r="BY731" s="273"/>
      <c r="BZ731" s="273"/>
    </row>
    <row r="732" spans="1:78">
      <c r="A732" s="273"/>
      <c r="B732" s="273"/>
      <c r="C732" s="273"/>
      <c r="D732" s="273"/>
      <c r="E732" s="273"/>
      <c r="F732" s="274"/>
      <c r="G732" s="274"/>
      <c r="H732" s="274"/>
      <c r="I732" s="274"/>
      <c r="J732" s="274"/>
      <c r="K732" s="274"/>
      <c r="L732" s="274"/>
      <c r="M732" s="274"/>
      <c r="N732" s="274"/>
      <c r="O732" s="274"/>
      <c r="P732" s="274"/>
      <c r="Q732" s="274"/>
      <c r="R732" s="273"/>
      <c r="S732" s="273"/>
      <c r="T732" s="273"/>
      <c r="U732" s="273"/>
      <c r="V732" s="273"/>
      <c r="W732" s="273"/>
      <c r="X732" s="273"/>
      <c r="Y732" s="273"/>
      <c r="Z732" s="273"/>
      <c r="AA732" s="273"/>
      <c r="AB732" s="273"/>
      <c r="AC732" s="273"/>
      <c r="AD732" s="273"/>
      <c r="AE732" s="273"/>
      <c r="AF732" s="273"/>
      <c r="AG732" s="273"/>
      <c r="AH732" s="273"/>
      <c r="AI732" s="273"/>
      <c r="AJ732" s="273"/>
      <c r="AK732" s="273"/>
      <c r="AL732" s="273"/>
      <c r="AM732" s="273"/>
      <c r="AN732" s="273"/>
      <c r="AO732" s="273"/>
      <c r="AP732" s="273"/>
      <c r="AQ732" s="273"/>
      <c r="AR732" s="273"/>
      <c r="AS732" s="273"/>
      <c r="AT732" s="273"/>
      <c r="AU732" s="273"/>
      <c r="AV732" s="273"/>
      <c r="AW732" s="273"/>
      <c r="AX732" s="273"/>
      <c r="AY732" s="273"/>
      <c r="AZ732" s="273"/>
      <c r="BA732" s="273"/>
      <c r="BB732" s="273"/>
      <c r="BC732" s="273"/>
      <c r="BD732" s="273"/>
      <c r="BE732" s="273"/>
      <c r="BF732" s="273"/>
      <c r="BG732" s="273"/>
      <c r="BH732" s="273"/>
      <c r="BI732" s="273"/>
      <c r="BJ732" s="273"/>
      <c r="BK732" s="273"/>
      <c r="BL732" s="273"/>
      <c r="BM732" s="273"/>
      <c r="BN732" s="273"/>
      <c r="BO732" s="273"/>
      <c r="BP732" s="273"/>
      <c r="BQ732" s="273"/>
      <c r="BR732" s="273"/>
      <c r="BS732" s="273"/>
      <c r="BT732" s="273"/>
      <c r="BU732" s="273"/>
      <c r="BV732" s="273"/>
      <c r="BW732" s="273"/>
      <c r="BX732" s="273"/>
      <c r="BY732" s="273"/>
      <c r="BZ732" s="273"/>
    </row>
    <row r="733" spans="1:78">
      <c r="A733" s="273"/>
      <c r="B733" s="273"/>
      <c r="C733" s="273"/>
      <c r="D733" s="273"/>
      <c r="E733" s="273"/>
      <c r="F733" s="274"/>
      <c r="G733" s="274"/>
      <c r="H733" s="274"/>
      <c r="I733" s="274"/>
      <c r="J733" s="274"/>
      <c r="K733" s="274"/>
      <c r="L733" s="274"/>
      <c r="M733" s="274"/>
      <c r="N733" s="274"/>
      <c r="O733" s="274"/>
      <c r="P733" s="274"/>
      <c r="Q733" s="274"/>
      <c r="R733" s="273"/>
      <c r="S733" s="273"/>
      <c r="T733" s="273"/>
      <c r="U733" s="273"/>
      <c r="V733" s="273"/>
      <c r="W733" s="273"/>
      <c r="X733" s="273"/>
      <c r="Y733" s="273"/>
      <c r="Z733" s="273"/>
      <c r="AA733" s="273"/>
      <c r="AB733" s="273"/>
      <c r="AC733" s="273"/>
      <c r="AD733" s="273"/>
      <c r="AE733" s="273"/>
      <c r="AF733" s="273"/>
      <c r="AG733" s="273"/>
      <c r="AH733" s="273"/>
      <c r="AI733" s="273"/>
      <c r="AJ733" s="273"/>
      <c r="AK733" s="273"/>
      <c r="AL733" s="273"/>
      <c r="AM733" s="273"/>
      <c r="AN733" s="273"/>
      <c r="AO733" s="273"/>
      <c r="AP733" s="273"/>
      <c r="AQ733" s="273"/>
      <c r="AR733" s="273"/>
      <c r="AS733" s="273"/>
      <c r="AT733" s="273"/>
      <c r="AU733" s="273"/>
      <c r="AV733" s="273"/>
      <c r="AW733" s="273"/>
      <c r="AX733" s="273"/>
      <c r="AY733" s="273"/>
      <c r="AZ733" s="273"/>
      <c r="BA733" s="273"/>
      <c r="BB733" s="273"/>
      <c r="BC733" s="273"/>
      <c r="BD733" s="273"/>
      <c r="BE733" s="273"/>
      <c r="BF733" s="273"/>
      <c r="BG733" s="273"/>
      <c r="BH733" s="273"/>
      <c r="BI733" s="273"/>
      <c r="BJ733" s="273"/>
      <c r="BK733" s="273"/>
      <c r="BL733" s="273"/>
      <c r="BM733" s="273"/>
      <c r="BN733" s="273"/>
      <c r="BO733" s="273"/>
      <c r="BP733" s="273"/>
      <c r="BQ733" s="273"/>
      <c r="BR733" s="273"/>
      <c r="BS733" s="273"/>
      <c r="BT733" s="273"/>
      <c r="BU733" s="273"/>
      <c r="BV733" s="273"/>
      <c r="BW733" s="273"/>
      <c r="BX733" s="273"/>
      <c r="BY733" s="273"/>
      <c r="BZ733" s="273"/>
    </row>
    <row r="734" spans="1:78">
      <c r="A734" s="273"/>
      <c r="B734" s="273"/>
      <c r="C734" s="273"/>
      <c r="D734" s="273"/>
      <c r="E734" s="273"/>
      <c r="F734" s="274"/>
      <c r="G734" s="274"/>
      <c r="H734" s="274"/>
      <c r="I734" s="274"/>
      <c r="J734" s="274"/>
      <c r="K734" s="274"/>
      <c r="L734" s="274"/>
      <c r="M734" s="274"/>
      <c r="N734" s="274"/>
      <c r="O734" s="274"/>
      <c r="P734" s="274"/>
      <c r="Q734" s="274"/>
      <c r="R734" s="273"/>
      <c r="S734" s="273"/>
      <c r="T734" s="273"/>
      <c r="U734" s="273"/>
      <c r="V734" s="273"/>
      <c r="W734" s="273"/>
      <c r="X734" s="273"/>
      <c r="Y734" s="273"/>
      <c r="Z734" s="273"/>
      <c r="AA734" s="273"/>
      <c r="AB734" s="273"/>
      <c r="AC734" s="273"/>
      <c r="AD734" s="273"/>
      <c r="AE734" s="273"/>
      <c r="AF734" s="273"/>
      <c r="AG734" s="273"/>
      <c r="AH734" s="273"/>
      <c r="AI734" s="273"/>
      <c r="AJ734" s="273"/>
      <c r="AK734" s="273"/>
      <c r="AL734" s="273"/>
      <c r="AM734" s="273"/>
      <c r="AN734" s="273"/>
      <c r="AO734" s="273"/>
      <c r="AP734" s="273"/>
      <c r="AQ734" s="273"/>
      <c r="AR734" s="273"/>
      <c r="AS734" s="273"/>
      <c r="AT734" s="273"/>
      <c r="AU734" s="273"/>
      <c r="AV734" s="273"/>
      <c r="AW734" s="273"/>
      <c r="AX734" s="273"/>
      <c r="AY734" s="273"/>
      <c r="AZ734" s="273"/>
      <c r="BA734" s="273"/>
      <c r="BB734" s="273"/>
      <c r="BC734" s="273"/>
      <c r="BD734" s="273"/>
      <c r="BE734" s="273"/>
      <c r="BF734" s="273"/>
      <c r="BG734" s="273"/>
      <c r="BH734" s="273"/>
      <c r="BI734" s="273"/>
      <c r="BJ734" s="273"/>
      <c r="BK734" s="273"/>
      <c r="BL734" s="273"/>
      <c r="BM734" s="273"/>
      <c r="BN734" s="273"/>
      <c r="BO734" s="273"/>
      <c r="BP734" s="273"/>
      <c r="BQ734" s="273"/>
      <c r="BR734" s="273"/>
      <c r="BS734" s="273"/>
      <c r="BT734" s="273"/>
      <c r="BU734" s="273"/>
      <c r="BV734" s="273"/>
      <c r="BW734" s="273"/>
      <c r="BX734" s="273"/>
      <c r="BY734" s="273"/>
      <c r="BZ734" s="273"/>
    </row>
    <row r="735" spans="1:78">
      <c r="A735" s="273"/>
      <c r="B735" s="273"/>
      <c r="C735" s="273"/>
      <c r="D735" s="273"/>
      <c r="E735" s="273"/>
      <c r="F735" s="274"/>
      <c r="G735" s="274"/>
      <c r="H735" s="274"/>
      <c r="I735" s="274"/>
      <c r="J735" s="274"/>
      <c r="K735" s="274"/>
      <c r="L735" s="274"/>
      <c r="M735" s="274"/>
      <c r="N735" s="274"/>
      <c r="O735" s="274"/>
      <c r="P735" s="274"/>
      <c r="Q735" s="274"/>
      <c r="R735" s="273"/>
      <c r="S735" s="273"/>
      <c r="T735" s="273"/>
      <c r="U735" s="273"/>
      <c r="V735" s="273"/>
      <c r="W735" s="273"/>
      <c r="X735" s="273"/>
      <c r="Y735" s="273"/>
      <c r="Z735" s="273"/>
      <c r="AA735" s="273"/>
      <c r="AB735" s="273"/>
      <c r="AC735" s="273"/>
      <c r="AD735" s="273"/>
      <c r="AE735" s="273"/>
      <c r="AF735" s="273"/>
      <c r="AG735" s="273"/>
      <c r="AH735" s="273"/>
      <c r="AI735" s="273"/>
      <c r="AJ735" s="273"/>
      <c r="AK735" s="273"/>
      <c r="AL735" s="273"/>
      <c r="AM735" s="273"/>
      <c r="AN735" s="273"/>
      <c r="AO735" s="273"/>
      <c r="AP735" s="273"/>
      <c r="AQ735" s="273"/>
      <c r="AR735" s="273"/>
      <c r="AS735" s="273"/>
      <c r="AT735" s="273"/>
      <c r="AU735" s="273"/>
      <c r="AV735" s="273"/>
      <c r="AW735" s="273"/>
      <c r="AX735" s="273"/>
      <c r="AY735" s="273"/>
      <c r="AZ735" s="273"/>
      <c r="BA735" s="273"/>
      <c r="BB735" s="273"/>
      <c r="BC735" s="273"/>
      <c r="BD735" s="273"/>
      <c r="BE735" s="273"/>
      <c r="BF735" s="273"/>
      <c r="BG735" s="273"/>
      <c r="BH735" s="273"/>
      <c r="BI735" s="273"/>
      <c r="BJ735" s="273"/>
      <c r="BK735" s="273"/>
      <c r="BL735" s="273"/>
      <c r="BM735" s="273"/>
      <c r="BN735" s="273"/>
      <c r="BO735" s="273"/>
      <c r="BP735" s="273"/>
      <c r="BQ735" s="273"/>
      <c r="BR735" s="273"/>
      <c r="BS735" s="273"/>
      <c r="BT735" s="273"/>
      <c r="BU735" s="273"/>
      <c r="BV735" s="273"/>
      <c r="BW735" s="273"/>
      <c r="BX735" s="273"/>
      <c r="BY735" s="273"/>
      <c r="BZ735" s="273"/>
    </row>
    <row r="736" spans="1:78">
      <c r="A736" s="273"/>
      <c r="B736" s="273"/>
      <c r="C736" s="273"/>
      <c r="D736" s="273"/>
      <c r="E736" s="273"/>
      <c r="F736" s="274"/>
      <c r="G736" s="274"/>
      <c r="H736" s="274"/>
      <c r="I736" s="274"/>
      <c r="J736" s="274"/>
      <c r="K736" s="274"/>
      <c r="L736" s="274"/>
      <c r="M736" s="274"/>
      <c r="N736" s="274"/>
      <c r="O736" s="274"/>
      <c r="P736" s="274"/>
      <c r="Q736" s="274"/>
      <c r="R736" s="273"/>
      <c r="S736" s="273"/>
      <c r="T736" s="273"/>
      <c r="U736" s="273"/>
      <c r="V736" s="273"/>
      <c r="W736" s="273"/>
      <c r="X736" s="273"/>
      <c r="Y736" s="273"/>
      <c r="Z736" s="273"/>
      <c r="AA736" s="273"/>
      <c r="AB736" s="273"/>
      <c r="AC736" s="273"/>
      <c r="AD736" s="273"/>
      <c r="AE736" s="273"/>
      <c r="AF736" s="273"/>
      <c r="AG736" s="273"/>
      <c r="AH736" s="273"/>
      <c r="AI736" s="273"/>
      <c r="AJ736" s="273"/>
      <c r="AK736" s="273"/>
      <c r="AL736" s="273"/>
      <c r="AM736" s="273"/>
      <c r="AN736" s="273"/>
      <c r="AO736" s="273"/>
      <c r="AP736" s="273"/>
      <c r="AQ736" s="273"/>
      <c r="AR736" s="273"/>
      <c r="AS736" s="273"/>
      <c r="AT736" s="273"/>
      <c r="AU736" s="273"/>
      <c r="AV736" s="273"/>
      <c r="AW736" s="273"/>
      <c r="AX736" s="273"/>
      <c r="AY736" s="273"/>
      <c r="AZ736" s="273"/>
      <c r="BA736" s="273"/>
      <c r="BB736" s="273"/>
      <c r="BC736" s="273"/>
      <c r="BD736" s="273"/>
      <c r="BE736" s="273"/>
      <c r="BF736" s="273"/>
      <c r="BG736" s="273"/>
      <c r="BH736" s="273"/>
      <c r="BI736" s="273"/>
      <c r="BJ736" s="273"/>
      <c r="BK736" s="273"/>
      <c r="BL736" s="273"/>
      <c r="BM736" s="273"/>
      <c r="BN736" s="273"/>
      <c r="BO736" s="273"/>
      <c r="BP736" s="273"/>
      <c r="BQ736" s="273"/>
      <c r="BR736" s="273"/>
      <c r="BS736" s="273"/>
      <c r="BT736" s="273"/>
      <c r="BU736" s="273"/>
      <c r="BV736" s="273"/>
      <c r="BW736" s="273"/>
      <c r="BX736" s="273"/>
      <c r="BY736" s="273"/>
      <c r="BZ736" s="273"/>
    </row>
    <row r="737" spans="1:78">
      <c r="A737" s="273"/>
      <c r="B737" s="273"/>
      <c r="C737" s="273"/>
      <c r="D737" s="273"/>
      <c r="E737" s="273"/>
      <c r="F737" s="274"/>
      <c r="G737" s="274"/>
      <c r="H737" s="274"/>
      <c r="I737" s="274"/>
      <c r="J737" s="274"/>
      <c r="K737" s="274"/>
      <c r="L737" s="274"/>
      <c r="M737" s="274"/>
      <c r="N737" s="274"/>
      <c r="O737" s="274"/>
      <c r="P737" s="274"/>
      <c r="Q737" s="274"/>
      <c r="R737" s="273"/>
      <c r="S737" s="273"/>
      <c r="T737" s="273"/>
      <c r="U737" s="273"/>
      <c r="V737" s="273"/>
      <c r="W737" s="273"/>
      <c r="X737" s="273"/>
      <c r="Y737" s="273"/>
      <c r="Z737" s="273"/>
      <c r="AA737" s="273"/>
      <c r="AB737" s="273"/>
      <c r="AC737" s="273"/>
      <c r="AD737" s="273"/>
      <c r="AE737" s="273"/>
      <c r="AF737" s="273"/>
      <c r="AG737" s="273"/>
      <c r="AH737" s="273"/>
      <c r="AI737" s="273"/>
      <c r="AJ737" s="273"/>
      <c r="AK737" s="273"/>
      <c r="AL737" s="273"/>
      <c r="AM737" s="273"/>
      <c r="AN737" s="273"/>
      <c r="AO737" s="273"/>
      <c r="AP737" s="273"/>
      <c r="AQ737" s="273"/>
      <c r="AR737" s="273"/>
      <c r="AS737" s="273"/>
      <c r="AT737" s="273"/>
      <c r="AU737" s="273"/>
      <c r="AV737" s="273"/>
      <c r="AW737" s="273"/>
      <c r="AX737" s="273"/>
      <c r="AY737" s="273"/>
      <c r="AZ737" s="273"/>
      <c r="BA737" s="273"/>
      <c r="BB737" s="273"/>
      <c r="BC737" s="273"/>
      <c r="BD737" s="273"/>
      <c r="BE737" s="273"/>
      <c r="BF737" s="273"/>
      <c r="BG737" s="273"/>
      <c r="BH737" s="273"/>
      <c r="BI737" s="273"/>
      <c r="BJ737" s="273"/>
      <c r="BK737" s="273"/>
      <c r="BL737" s="273"/>
      <c r="BM737" s="273"/>
      <c r="BN737" s="273"/>
      <c r="BO737" s="273"/>
      <c r="BP737" s="273"/>
      <c r="BQ737" s="273"/>
      <c r="BR737" s="273"/>
      <c r="BS737" s="273"/>
      <c r="BT737" s="273"/>
      <c r="BU737" s="273"/>
      <c r="BV737" s="273"/>
      <c r="BW737" s="273"/>
      <c r="BX737" s="273"/>
      <c r="BY737" s="273"/>
      <c r="BZ737" s="273"/>
    </row>
    <row r="738" spans="1:78">
      <c r="A738" s="273"/>
      <c r="B738" s="273"/>
      <c r="C738" s="273"/>
      <c r="D738" s="273"/>
      <c r="E738" s="273"/>
      <c r="F738" s="274"/>
      <c r="G738" s="274"/>
      <c r="H738" s="274"/>
      <c r="I738" s="274"/>
      <c r="J738" s="274"/>
      <c r="K738" s="274"/>
      <c r="L738" s="274"/>
      <c r="M738" s="274"/>
      <c r="N738" s="274"/>
      <c r="O738" s="274"/>
      <c r="P738" s="274"/>
      <c r="Q738" s="274"/>
      <c r="R738" s="273"/>
      <c r="S738" s="273"/>
      <c r="T738" s="273"/>
      <c r="U738" s="273"/>
      <c r="V738" s="273"/>
      <c r="W738" s="273"/>
      <c r="X738" s="273"/>
      <c r="Y738" s="273"/>
      <c r="Z738" s="273"/>
      <c r="AA738" s="273"/>
      <c r="AB738" s="273"/>
      <c r="AC738" s="273"/>
      <c r="AD738" s="273"/>
      <c r="AE738" s="273"/>
      <c r="AF738" s="273"/>
      <c r="AG738" s="273"/>
      <c r="AH738" s="273"/>
      <c r="AI738" s="273"/>
      <c r="AJ738" s="273"/>
      <c r="AK738" s="273"/>
      <c r="AL738" s="273"/>
      <c r="AM738" s="273"/>
      <c r="AN738" s="273"/>
      <c r="AO738" s="273"/>
      <c r="AP738" s="273"/>
      <c r="AQ738" s="273"/>
      <c r="AR738" s="273"/>
      <c r="AS738" s="273"/>
      <c r="AT738" s="273"/>
      <c r="AU738" s="273"/>
      <c r="AV738" s="273"/>
      <c r="AW738" s="273"/>
      <c r="AX738" s="273"/>
      <c r="AY738" s="273"/>
      <c r="AZ738" s="273"/>
      <c r="BA738" s="273"/>
      <c r="BB738" s="273"/>
      <c r="BC738" s="273"/>
      <c r="BD738" s="273"/>
      <c r="BE738" s="273"/>
      <c r="BF738" s="273"/>
      <c r="BG738" s="273"/>
      <c r="BH738" s="273"/>
      <c r="BI738" s="273"/>
      <c r="BJ738" s="273"/>
      <c r="BK738" s="273"/>
      <c r="BL738" s="273"/>
      <c r="BM738" s="273"/>
      <c r="BN738" s="273"/>
      <c r="BO738" s="273"/>
      <c r="BP738" s="273"/>
      <c r="BQ738" s="273"/>
      <c r="BR738" s="273"/>
      <c r="BS738" s="273"/>
      <c r="BT738" s="273"/>
      <c r="BU738" s="273"/>
      <c r="BV738" s="273"/>
      <c r="BW738" s="273"/>
      <c r="BX738" s="273"/>
      <c r="BY738" s="273"/>
      <c r="BZ738" s="273"/>
    </row>
    <row r="739" spans="1:78">
      <c r="A739" s="273"/>
      <c r="B739" s="273"/>
      <c r="C739" s="273"/>
      <c r="D739" s="273"/>
      <c r="E739" s="273"/>
      <c r="F739" s="274"/>
      <c r="G739" s="274"/>
      <c r="H739" s="274"/>
      <c r="I739" s="274"/>
      <c r="J739" s="274"/>
      <c r="K739" s="274"/>
      <c r="L739" s="274"/>
      <c r="M739" s="274"/>
      <c r="N739" s="274"/>
      <c r="O739" s="274"/>
      <c r="P739" s="274"/>
      <c r="Q739" s="274"/>
      <c r="R739" s="273"/>
      <c r="S739" s="273"/>
      <c r="T739" s="273"/>
      <c r="U739" s="273"/>
      <c r="V739" s="273"/>
      <c r="W739" s="273"/>
      <c r="X739" s="273"/>
      <c r="Y739" s="273"/>
      <c r="Z739" s="273"/>
      <c r="AA739" s="273"/>
      <c r="AB739" s="273"/>
      <c r="AC739" s="273"/>
      <c r="AD739" s="273"/>
      <c r="AE739" s="273"/>
      <c r="AF739" s="273"/>
      <c r="AG739" s="273"/>
      <c r="AH739" s="273"/>
      <c r="AI739" s="273"/>
      <c r="AJ739" s="273"/>
      <c r="AK739" s="273"/>
      <c r="AL739" s="273"/>
      <c r="AM739" s="273"/>
      <c r="AN739" s="273"/>
      <c r="AO739" s="273"/>
      <c r="AP739" s="273"/>
      <c r="AQ739" s="273"/>
      <c r="AR739" s="273"/>
      <c r="AS739" s="273"/>
      <c r="AT739" s="273"/>
      <c r="AU739" s="273"/>
      <c r="AV739" s="273"/>
      <c r="AW739" s="273"/>
      <c r="AX739" s="273"/>
      <c r="AY739" s="273"/>
      <c r="AZ739" s="273"/>
      <c r="BA739" s="273"/>
      <c r="BB739" s="273"/>
      <c r="BC739" s="273"/>
      <c r="BD739" s="273"/>
      <c r="BE739" s="273"/>
      <c r="BF739" s="273"/>
      <c r="BG739" s="273"/>
      <c r="BH739" s="273"/>
      <c r="BI739" s="273"/>
      <c r="BJ739" s="273"/>
      <c r="BK739" s="273"/>
      <c r="BL739" s="273"/>
      <c r="BM739" s="273"/>
      <c r="BN739" s="273"/>
      <c r="BO739" s="273"/>
      <c r="BP739" s="273"/>
      <c r="BQ739" s="273"/>
      <c r="BR739" s="273"/>
      <c r="BS739" s="273"/>
      <c r="BT739" s="273"/>
      <c r="BU739" s="273"/>
      <c r="BV739" s="273"/>
      <c r="BW739" s="273"/>
      <c r="BX739" s="273"/>
      <c r="BY739" s="273"/>
      <c r="BZ739" s="273"/>
    </row>
    <row r="740" spans="1:78">
      <c r="A740" s="273"/>
      <c r="B740" s="273"/>
      <c r="C740" s="273"/>
      <c r="D740" s="273"/>
      <c r="E740" s="273"/>
      <c r="F740" s="274"/>
      <c r="G740" s="274"/>
      <c r="H740" s="274"/>
      <c r="I740" s="274"/>
      <c r="J740" s="274"/>
      <c r="K740" s="274"/>
      <c r="L740" s="274"/>
      <c r="M740" s="274"/>
      <c r="N740" s="274"/>
      <c r="O740" s="274"/>
      <c r="P740" s="274"/>
      <c r="Q740" s="274"/>
      <c r="R740" s="273"/>
      <c r="S740" s="273"/>
      <c r="T740" s="273"/>
      <c r="U740" s="273"/>
      <c r="V740" s="273"/>
      <c r="W740" s="273"/>
      <c r="X740" s="273"/>
      <c r="Y740" s="273"/>
      <c r="Z740" s="273"/>
      <c r="AA740" s="273"/>
      <c r="AB740" s="273"/>
      <c r="AC740" s="273"/>
      <c r="AD740" s="273"/>
      <c r="AE740" s="273"/>
      <c r="AF740" s="273"/>
      <c r="AG740" s="273"/>
      <c r="AH740" s="273"/>
      <c r="AI740" s="273"/>
      <c r="AJ740" s="273"/>
      <c r="AK740" s="273"/>
      <c r="AL740" s="273"/>
      <c r="AM740" s="273"/>
      <c r="AN740" s="273"/>
      <c r="AO740" s="273"/>
      <c r="AP740" s="273"/>
      <c r="AQ740" s="273"/>
      <c r="AR740" s="273"/>
      <c r="AS740" s="273"/>
      <c r="AT740" s="273"/>
      <c r="AU740" s="273"/>
      <c r="AV740" s="273"/>
      <c r="AW740" s="273"/>
      <c r="AX740" s="273"/>
      <c r="AY740" s="273"/>
      <c r="AZ740" s="273"/>
      <c r="BA740" s="273"/>
      <c r="BB740" s="273"/>
      <c r="BC740" s="273"/>
      <c r="BD740" s="273"/>
      <c r="BE740" s="273"/>
      <c r="BF740" s="273"/>
      <c r="BG740" s="273"/>
      <c r="BH740" s="273"/>
      <c r="BI740" s="273"/>
      <c r="BJ740" s="273"/>
      <c r="BK740" s="273"/>
      <c r="BL740" s="273"/>
      <c r="BM740" s="273"/>
      <c r="BN740" s="273"/>
      <c r="BO740" s="273"/>
      <c r="BP740" s="273"/>
      <c r="BQ740" s="273"/>
      <c r="BR740" s="273"/>
      <c r="BS740" s="273"/>
      <c r="BT740" s="273"/>
      <c r="BU740" s="273"/>
      <c r="BV740" s="273"/>
      <c r="BW740" s="273"/>
      <c r="BX740" s="273"/>
      <c r="BY740" s="273"/>
      <c r="BZ740" s="273"/>
    </row>
    <row r="741" spans="1:78">
      <c r="A741" s="273"/>
      <c r="B741" s="273"/>
      <c r="C741" s="273"/>
      <c r="D741" s="273"/>
      <c r="E741" s="273"/>
      <c r="F741" s="274"/>
      <c r="G741" s="274"/>
      <c r="H741" s="274"/>
      <c r="I741" s="274"/>
      <c r="J741" s="274"/>
      <c r="K741" s="274"/>
      <c r="L741" s="274"/>
      <c r="M741" s="274"/>
      <c r="N741" s="274"/>
      <c r="O741" s="274"/>
      <c r="P741" s="274"/>
      <c r="Q741" s="274"/>
      <c r="R741" s="273"/>
      <c r="S741" s="273"/>
      <c r="T741" s="273"/>
      <c r="U741" s="273"/>
      <c r="V741" s="273"/>
      <c r="W741" s="273"/>
      <c r="X741" s="273"/>
      <c r="Y741" s="273"/>
      <c r="Z741" s="273"/>
      <c r="AA741" s="273"/>
      <c r="AB741" s="273"/>
      <c r="AC741" s="273"/>
      <c r="AD741" s="273"/>
      <c r="AE741" s="273"/>
      <c r="AF741" s="273"/>
      <c r="AG741" s="273"/>
      <c r="AH741" s="273"/>
      <c r="AI741" s="273"/>
      <c r="AJ741" s="273"/>
      <c r="AK741" s="273"/>
      <c r="AL741" s="273"/>
      <c r="AM741" s="273"/>
      <c r="AN741" s="273"/>
      <c r="AO741" s="273"/>
      <c r="AP741" s="273"/>
      <c r="AQ741" s="273"/>
      <c r="AR741" s="273"/>
      <c r="AS741" s="273"/>
      <c r="AT741" s="273"/>
      <c r="AU741" s="273"/>
      <c r="AV741" s="273"/>
      <c r="AW741" s="273"/>
      <c r="AX741" s="273"/>
      <c r="AY741" s="273"/>
      <c r="AZ741" s="273"/>
      <c r="BA741" s="273"/>
      <c r="BB741" s="273"/>
      <c r="BC741" s="273"/>
      <c r="BD741" s="273"/>
      <c r="BE741" s="273"/>
      <c r="BF741" s="273"/>
      <c r="BG741" s="273"/>
      <c r="BH741" s="273"/>
      <c r="BI741" s="273"/>
      <c r="BJ741" s="273"/>
      <c r="BK741" s="273"/>
      <c r="BL741" s="273"/>
      <c r="BM741" s="273"/>
      <c r="BN741" s="273"/>
      <c r="BO741" s="273"/>
      <c r="BP741" s="273"/>
      <c r="BQ741" s="273"/>
      <c r="BR741" s="273"/>
      <c r="BS741" s="273"/>
      <c r="BT741" s="273"/>
      <c r="BU741" s="273"/>
      <c r="BV741" s="273"/>
      <c r="BW741" s="273"/>
      <c r="BX741" s="273"/>
      <c r="BY741" s="273"/>
      <c r="BZ741" s="273"/>
    </row>
    <row r="742" spans="1:78">
      <c r="A742" s="273"/>
      <c r="B742" s="273"/>
      <c r="C742" s="273"/>
      <c r="D742" s="273"/>
      <c r="E742" s="273"/>
      <c r="F742" s="274"/>
      <c r="G742" s="274"/>
      <c r="H742" s="274"/>
      <c r="I742" s="274"/>
      <c r="J742" s="274"/>
      <c r="K742" s="274"/>
      <c r="L742" s="274"/>
      <c r="M742" s="274"/>
      <c r="N742" s="274"/>
      <c r="O742" s="274"/>
      <c r="P742" s="274"/>
      <c r="Q742" s="274"/>
      <c r="R742" s="273"/>
      <c r="S742" s="273"/>
      <c r="T742" s="273"/>
      <c r="U742" s="273"/>
      <c r="V742" s="273"/>
      <c r="W742" s="273"/>
      <c r="X742" s="273"/>
      <c r="Y742" s="273"/>
      <c r="Z742" s="273"/>
      <c r="AA742" s="273"/>
      <c r="AB742" s="273"/>
      <c r="AC742" s="273"/>
      <c r="AD742" s="273"/>
      <c r="AE742" s="273"/>
      <c r="AF742" s="273"/>
      <c r="AG742" s="273"/>
      <c r="AH742" s="273"/>
      <c r="AI742" s="273"/>
      <c r="AJ742" s="273"/>
      <c r="AK742" s="273"/>
      <c r="AL742" s="273"/>
      <c r="AM742" s="273"/>
      <c r="AN742" s="273"/>
      <c r="AO742" s="273"/>
      <c r="AP742" s="273"/>
      <c r="AQ742" s="273"/>
      <c r="AR742" s="273"/>
      <c r="AS742" s="273"/>
      <c r="AT742" s="273"/>
      <c r="AU742" s="273"/>
      <c r="AV742" s="273"/>
      <c r="AW742" s="273"/>
      <c r="AX742" s="273"/>
      <c r="AY742" s="273"/>
      <c r="AZ742" s="273"/>
      <c r="BA742" s="273"/>
      <c r="BB742" s="273"/>
      <c r="BC742" s="273"/>
      <c r="BD742" s="273"/>
      <c r="BE742" s="273"/>
      <c r="BF742" s="273"/>
      <c r="BG742" s="273"/>
      <c r="BH742" s="273"/>
      <c r="BI742" s="273"/>
      <c r="BJ742" s="273"/>
      <c r="BK742" s="273"/>
      <c r="BL742" s="273"/>
      <c r="BM742" s="273"/>
      <c r="BN742" s="273"/>
      <c r="BO742" s="273"/>
      <c r="BP742" s="273"/>
      <c r="BQ742" s="273"/>
      <c r="BR742" s="273"/>
      <c r="BS742" s="273"/>
      <c r="BT742" s="273"/>
      <c r="BU742" s="273"/>
      <c r="BV742" s="273"/>
      <c r="BW742" s="273"/>
      <c r="BX742" s="273"/>
      <c r="BY742" s="273"/>
      <c r="BZ742" s="273"/>
    </row>
    <row r="743" spans="1:78">
      <c r="A743" s="273"/>
      <c r="B743" s="273"/>
      <c r="C743" s="273"/>
      <c r="D743" s="273"/>
      <c r="E743" s="273"/>
      <c r="F743" s="274"/>
      <c r="G743" s="274"/>
      <c r="H743" s="274"/>
      <c r="I743" s="274"/>
      <c r="J743" s="274"/>
      <c r="K743" s="274"/>
      <c r="L743" s="274"/>
      <c r="M743" s="274"/>
      <c r="N743" s="274"/>
      <c r="O743" s="274"/>
      <c r="P743" s="274"/>
      <c r="Q743" s="274"/>
      <c r="R743" s="273"/>
      <c r="S743" s="273"/>
      <c r="T743" s="273"/>
      <c r="U743" s="273"/>
      <c r="V743" s="273"/>
      <c r="W743" s="273"/>
      <c r="X743" s="273"/>
      <c r="Y743" s="273"/>
      <c r="Z743" s="273"/>
      <c r="AA743" s="273"/>
      <c r="AB743" s="273"/>
      <c r="AC743" s="273"/>
      <c r="AD743" s="273"/>
      <c r="AE743" s="273"/>
      <c r="AF743" s="273"/>
      <c r="AG743" s="273"/>
      <c r="AH743" s="273"/>
      <c r="AI743" s="273"/>
      <c r="AJ743" s="273"/>
      <c r="AK743" s="273"/>
      <c r="AL743" s="273"/>
      <c r="AM743" s="273"/>
      <c r="AN743" s="273"/>
      <c r="AO743" s="273"/>
      <c r="AP743" s="273"/>
      <c r="AQ743" s="273"/>
      <c r="AR743" s="273"/>
      <c r="AS743" s="273"/>
      <c r="AT743" s="273"/>
      <c r="AU743" s="273"/>
      <c r="AV743" s="273"/>
      <c r="AW743" s="273"/>
      <c r="AX743" s="273"/>
      <c r="AY743" s="273"/>
      <c r="AZ743" s="273"/>
      <c r="BA743" s="273"/>
      <c r="BB743" s="273"/>
      <c r="BC743" s="273"/>
      <c r="BD743" s="273"/>
      <c r="BE743" s="273"/>
      <c r="BF743" s="273"/>
      <c r="BG743" s="273"/>
      <c r="BH743" s="273"/>
      <c r="BI743" s="273"/>
      <c r="BJ743" s="273"/>
      <c r="BK743" s="273"/>
      <c r="BL743" s="273"/>
      <c r="BM743" s="273"/>
      <c r="BN743" s="273"/>
      <c r="BO743" s="273"/>
      <c r="BP743" s="273"/>
      <c r="BQ743" s="273"/>
      <c r="BR743" s="273"/>
      <c r="BS743" s="273"/>
      <c r="BT743" s="273"/>
      <c r="BU743" s="273"/>
      <c r="BV743" s="273"/>
      <c r="BW743" s="273"/>
      <c r="BX743" s="273"/>
      <c r="BY743" s="273"/>
      <c r="BZ743" s="273"/>
    </row>
    <row r="744" spans="1:78">
      <c r="A744" s="273"/>
      <c r="B744" s="273"/>
      <c r="C744" s="273"/>
      <c r="D744" s="273"/>
      <c r="E744" s="273"/>
      <c r="F744" s="274"/>
      <c r="G744" s="274"/>
      <c r="H744" s="274"/>
      <c r="I744" s="274"/>
      <c r="J744" s="274"/>
      <c r="K744" s="274"/>
      <c r="L744" s="274"/>
      <c r="M744" s="274"/>
      <c r="N744" s="274"/>
      <c r="O744" s="274"/>
      <c r="P744" s="274"/>
      <c r="Q744" s="274"/>
      <c r="R744" s="273"/>
      <c r="S744" s="273"/>
      <c r="T744" s="273"/>
      <c r="U744" s="273"/>
      <c r="V744" s="273"/>
      <c r="W744" s="273"/>
      <c r="X744" s="273"/>
      <c r="Y744" s="273"/>
      <c r="Z744" s="273"/>
      <c r="AA744" s="273"/>
      <c r="AB744" s="273"/>
      <c r="AC744" s="273"/>
      <c r="AD744" s="273"/>
      <c r="AE744" s="273"/>
      <c r="AF744" s="273"/>
      <c r="AG744" s="273"/>
      <c r="AH744" s="273"/>
      <c r="AI744" s="273"/>
      <c r="AJ744" s="273"/>
      <c r="AK744" s="273"/>
      <c r="AL744" s="273"/>
      <c r="AM744" s="273"/>
      <c r="AN744" s="273"/>
      <c r="AO744" s="273"/>
      <c r="AP744" s="273"/>
      <c r="AQ744" s="273"/>
      <c r="AR744" s="273"/>
      <c r="AS744" s="273"/>
      <c r="AT744" s="273"/>
      <c r="AU744" s="273"/>
      <c r="AV744" s="273"/>
      <c r="AW744" s="273"/>
      <c r="AX744" s="273"/>
      <c r="AY744" s="273"/>
      <c r="AZ744" s="273"/>
      <c r="BA744" s="273"/>
      <c r="BB744" s="273"/>
      <c r="BC744" s="273"/>
      <c r="BD744" s="273"/>
      <c r="BE744" s="273"/>
      <c r="BF744" s="273"/>
      <c r="BG744" s="273"/>
      <c r="BH744" s="273"/>
      <c r="BI744" s="273"/>
      <c r="BJ744" s="273"/>
      <c r="BK744" s="273"/>
      <c r="BL744" s="273"/>
      <c r="BM744" s="273"/>
      <c r="BN744" s="273"/>
      <c r="BO744" s="273"/>
      <c r="BP744" s="273"/>
      <c r="BQ744" s="273"/>
      <c r="BR744" s="273"/>
      <c r="BS744" s="273"/>
      <c r="BT744" s="273"/>
      <c r="BU744" s="273"/>
      <c r="BV744" s="273"/>
      <c r="BW744" s="273"/>
      <c r="BX744" s="273"/>
      <c r="BY744" s="273"/>
      <c r="BZ744" s="273"/>
    </row>
    <row r="745" spans="1:78">
      <c r="A745" s="273"/>
      <c r="B745" s="273"/>
      <c r="C745" s="273"/>
      <c r="D745" s="273"/>
      <c r="E745" s="273"/>
      <c r="F745" s="274"/>
      <c r="G745" s="274"/>
      <c r="H745" s="274"/>
      <c r="I745" s="274"/>
      <c r="J745" s="274"/>
      <c r="K745" s="274"/>
      <c r="L745" s="274"/>
      <c r="M745" s="274"/>
      <c r="N745" s="274"/>
      <c r="O745" s="274"/>
      <c r="P745" s="274"/>
      <c r="Q745" s="274"/>
      <c r="R745" s="273"/>
      <c r="S745" s="273"/>
      <c r="T745" s="273"/>
      <c r="U745" s="273"/>
      <c r="V745" s="273"/>
      <c r="W745" s="273"/>
      <c r="X745" s="273"/>
      <c r="Y745" s="273"/>
      <c r="Z745" s="273"/>
      <c r="AA745" s="273"/>
      <c r="AB745" s="273"/>
      <c r="AC745" s="273"/>
      <c r="AD745" s="273"/>
      <c r="AE745" s="273"/>
      <c r="AF745" s="273"/>
      <c r="AG745" s="273"/>
      <c r="AH745" s="273"/>
      <c r="AI745" s="273"/>
      <c r="AJ745" s="273"/>
      <c r="AK745" s="273"/>
      <c r="AL745" s="273"/>
      <c r="AM745" s="273"/>
      <c r="AN745" s="273"/>
      <c r="AO745" s="273"/>
      <c r="AP745" s="273"/>
      <c r="AQ745" s="273"/>
      <c r="AR745" s="273"/>
      <c r="AS745" s="273"/>
      <c r="AT745" s="273"/>
      <c r="AU745" s="273"/>
      <c r="AV745" s="273"/>
      <c r="AW745" s="273"/>
      <c r="AX745" s="273"/>
      <c r="AY745" s="273"/>
      <c r="AZ745" s="273"/>
      <c r="BA745" s="273"/>
      <c r="BB745" s="273"/>
      <c r="BC745" s="273"/>
      <c r="BD745" s="273"/>
      <c r="BE745" s="273"/>
      <c r="BF745" s="273"/>
      <c r="BG745" s="273"/>
      <c r="BH745" s="273"/>
      <c r="BI745" s="273"/>
      <c r="BJ745" s="273"/>
      <c r="BK745" s="273"/>
      <c r="BL745" s="273"/>
      <c r="BM745" s="273"/>
      <c r="BN745" s="273"/>
      <c r="BO745" s="273"/>
      <c r="BP745" s="273"/>
      <c r="BQ745" s="273"/>
      <c r="BR745" s="273"/>
      <c r="BS745" s="273"/>
      <c r="BT745" s="273"/>
      <c r="BU745" s="273"/>
      <c r="BV745" s="273"/>
      <c r="BW745" s="273"/>
      <c r="BX745" s="273"/>
      <c r="BY745" s="273"/>
      <c r="BZ745" s="273"/>
    </row>
    <row r="746" spans="1:78">
      <c r="A746" s="273"/>
      <c r="B746" s="273"/>
      <c r="C746" s="273"/>
      <c r="D746" s="273"/>
      <c r="E746" s="273"/>
      <c r="F746" s="274"/>
      <c r="G746" s="274"/>
      <c r="H746" s="274"/>
      <c r="I746" s="274"/>
      <c r="J746" s="274"/>
      <c r="K746" s="274"/>
      <c r="L746" s="274"/>
      <c r="M746" s="274"/>
      <c r="N746" s="274"/>
      <c r="O746" s="274"/>
      <c r="P746" s="274"/>
      <c r="Q746" s="274"/>
      <c r="R746" s="273"/>
      <c r="S746" s="273"/>
      <c r="T746" s="273"/>
      <c r="U746" s="273"/>
      <c r="V746" s="273"/>
      <c r="W746" s="273"/>
      <c r="X746" s="273"/>
      <c r="Y746" s="273"/>
      <c r="Z746" s="273"/>
      <c r="AA746" s="273"/>
      <c r="AB746" s="273"/>
      <c r="AC746" s="273"/>
      <c r="AD746" s="273"/>
      <c r="AE746" s="273"/>
      <c r="AF746" s="273"/>
      <c r="AG746" s="273"/>
      <c r="AH746" s="273"/>
      <c r="AI746" s="273"/>
      <c r="AJ746" s="273"/>
      <c r="AK746" s="273"/>
      <c r="AL746" s="273"/>
      <c r="AM746" s="273"/>
      <c r="AN746" s="273"/>
      <c r="AO746" s="273"/>
      <c r="AP746" s="273"/>
      <c r="AQ746" s="273"/>
      <c r="AR746" s="273"/>
      <c r="AS746" s="273"/>
      <c r="AT746" s="273"/>
      <c r="AU746" s="273"/>
      <c r="AV746" s="273"/>
      <c r="AW746" s="273"/>
      <c r="AX746" s="273"/>
      <c r="AY746" s="273"/>
      <c r="AZ746" s="273"/>
      <c r="BA746" s="273"/>
      <c r="BB746" s="273"/>
      <c r="BC746" s="273"/>
      <c r="BD746" s="273"/>
      <c r="BE746" s="273"/>
      <c r="BF746" s="273"/>
      <c r="BG746" s="273"/>
      <c r="BH746" s="273"/>
      <c r="BI746" s="273"/>
      <c r="BJ746" s="273"/>
      <c r="BK746" s="273"/>
      <c r="BL746" s="273"/>
      <c r="BM746" s="273"/>
      <c r="BN746" s="273"/>
      <c r="BO746" s="273"/>
      <c r="BP746" s="273"/>
      <c r="BQ746" s="273"/>
      <c r="BR746" s="273"/>
      <c r="BS746" s="273"/>
      <c r="BT746" s="273"/>
      <c r="BU746" s="273"/>
      <c r="BV746" s="273"/>
      <c r="BW746" s="273"/>
      <c r="BX746" s="273"/>
      <c r="BY746" s="273"/>
      <c r="BZ746" s="273"/>
    </row>
    <row r="747" spans="1:78">
      <c r="A747" s="273"/>
      <c r="B747" s="273"/>
      <c r="C747" s="273"/>
      <c r="D747" s="273"/>
      <c r="E747" s="273"/>
      <c r="F747" s="274"/>
      <c r="G747" s="274"/>
      <c r="H747" s="274"/>
      <c r="I747" s="274"/>
      <c r="J747" s="274"/>
      <c r="K747" s="274"/>
      <c r="L747" s="274"/>
      <c r="M747" s="274"/>
      <c r="N747" s="274"/>
      <c r="O747" s="274"/>
      <c r="P747" s="274"/>
      <c r="Q747" s="274"/>
      <c r="R747" s="273"/>
      <c r="S747" s="273"/>
      <c r="T747" s="273"/>
      <c r="U747" s="273"/>
      <c r="V747" s="273"/>
      <c r="W747" s="273"/>
      <c r="X747" s="273"/>
      <c r="Y747" s="273"/>
      <c r="Z747" s="273"/>
      <c r="AA747" s="273"/>
      <c r="AB747" s="273"/>
      <c r="AC747" s="273"/>
      <c r="AD747" s="273"/>
      <c r="AE747" s="273"/>
      <c r="AF747" s="273"/>
      <c r="AG747" s="273"/>
      <c r="AH747" s="273"/>
      <c r="AI747" s="273"/>
      <c r="AJ747" s="273"/>
      <c r="AK747" s="273"/>
      <c r="AL747" s="273"/>
      <c r="AM747" s="273"/>
      <c r="AN747" s="273"/>
      <c r="AO747" s="273"/>
      <c r="AP747" s="273"/>
      <c r="AQ747" s="273"/>
      <c r="AR747" s="273"/>
      <c r="AS747" s="273"/>
      <c r="AT747" s="273"/>
      <c r="AU747" s="273"/>
      <c r="AV747" s="273"/>
      <c r="AW747" s="273"/>
      <c r="AX747" s="273"/>
      <c r="AY747" s="273"/>
      <c r="AZ747" s="273"/>
      <c r="BA747" s="273"/>
      <c r="BB747" s="273"/>
      <c r="BC747" s="273"/>
      <c r="BD747" s="273"/>
      <c r="BE747" s="273"/>
      <c r="BF747" s="273"/>
      <c r="BG747" s="273"/>
      <c r="BH747" s="273"/>
      <c r="BI747" s="273"/>
      <c r="BJ747" s="273"/>
      <c r="BK747" s="273"/>
      <c r="BL747" s="273"/>
      <c r="BM747" s="273"/>
      <c r="BN747" s="273"/>
      <c r="BO747" s="273"/>
      <c r="BP747" s="273"/>
      <c r="BQ747" s="273"/>
      <c r="BR747" s="273"/>
      <c r="BS747" s="273"/>
      <c r="BT747" s="273"/>
      <c r="BU747" s="273"/>
      <c r="BV747" s="273"/>
      <c r="BW747" s="273"/>
      <c r="BX747" s="273"/>
      <c r="BY747" s="273"/>
      <c r="BZ747" s="273"/>
    </row>
    <row r="748" spans="1:78">
      <c r="A748" s="273"/>
      <c r="B748" s="273"/>
      <c r="C748" s="273"/>
      <c r="D748" s="273"/>
      <c r="E748" s="273"/>
      <c r="F748" s="274"/>
      <c r="G748" s="274"/>
      <c r="H748" s="274"/>
      <c r="I748" s="274"/>
      <c r="J748" s="274"/>
      <c r="K748" s="274"/>
      <c r="L748" s="274"/>
      <c r="M748" s="274"/>
      <c r="N748" s="274"/>
      <c r="O748" s="274"/>
      <c r="P748" s="274"/>
      <c r="Q748" s="274"/>
      <c r="R748" s="273"/>
      <c r="S748" s="273"/>
      <c r="T748" s="273"/>
      <c r="U748" s="273"/>
      <c r="V748" s="273"/>
      <c r="W748" s="273"/>
      <c r="X748" s="273"/>
      <c r="Y748" s="273"/>
      <c r="Z748" s="273"/>
      <c r="AA748" s="273"/>
      <c r="AB748" s="273"/>
      <c r="AC748" s="273"/>
      <c r="AD748" s="273"/>
      <c r="AE748" s="273"/>
      <c r="AF748" s="273"/>
      <c r="AG748" s="273"/>
      <c r="AH748" s="273"/>
      <c r="AI748" s="273"/>
      <c r="AJ748" s="273"/>
      <c r="AK748" s="273"/>
      <c r="AL748" s="273"/>
      <c r="AM748" s="273"/>
      <c r="AN748" s="273"/>
      <c r="AO748" s="273"/>
      <c r="AP748" s="273"/>
      <c r="AQ748" s="273"/>
      <c r="AR748" s="273"/>
      <c r="AS748" s="273"/>
      <c r="AT748" s="273"/>
      <c r="AU748" s="273"/>
      <c r="AV748" s="273"/>
      <c r="AW748" s="273"/>
      <c r="AX748" s="273"/>
      <c r="AY748" s="273"/>
      <c r="AZ748" s="273"/>
      <c r="BA748" s="273"/>
      <c r="BB748" s="273"/>
      <c r="BC748" s="273"/>
      <c r="BD748" s="273"/>
      <c r="BE748" s="273"/>
      <c r="BF748" s="273"/>
      <c r="BG748" s="273"/>
      <c r="BH748" s="273"/>
      <c r="BI748" s="273"/>
      <c r="BJ748" s="273"/>
      <c r="BK748" s="273"/>
      <c r="BL748" s="273"/>
      <c r="BM748" s="273"/>
      <c r="BN748" s="273"/>
      <c r="BO748" s="273"/>
      <c r="BP748" s="273"/>
      <c r="BQ748" s="273"/>
      <c r="BR748" s="273"/>
      <c r="BS748" s="273"/>
      <c r="BT748" s="273"/>
      <c r="BU748" s="273"/>
      <c r="BV748" s="273"/>
      <c r="BW748" s="273"/>
      <c r="BX748" s="273"/>
      <c r="BY748" s="273"/>
      <c r="BZ748" s="273"/>
    </row>
    <row r="749" spans="1:78">
      <c r="A749" s="273"/>
      <c r="B749" s="273"/>
      <c r="C749" s="273"/>
      <c r="D749" s="273"/>
      <c r="E749" s="273"/>
      <c r="F749" s="274"/>
      <c r="G749" s="274"/>
      <c r="H749" s="274"/>
      <c r="I749" s="274"/>
      <c r="J749" s="274"/>
      <c r="K749" s="274"/>
      <c r="L749" s="274"/>
      <c r="M749" s="274"/>
      <c r="N749" s="274"/>
      <c r="O749" s="274"/>
      <c r="P749" s="274"/>
      <c r="Q749" s="274"/>
      <c r="R749" s="273"/>
      <c r="S749" s="273"/>
      <c r="T749" s="273"/>
      <c r="U749" s="273"/>
      <c r="V749" s="273"/>
      <c r="W749" s="273"/>
      <c r="X749" s="273"/>
      <c r="Y749" s="273"/>
      <c r="Z749" s="273"/>
      <c r="AA749" s="273"/>
      <c r="AB749" s="273"/>
      <c r="AC749" s="273"/>
      <c r="AD749" s="273"/>
      <c r="AE749" s="273"/>
      <c r="AF749" s="273"/>
      <c r="AG749" s="273"/>
      <c r="AH749" s="273"/>
      <c r="AI749" s="273"/>
      <c r="AJ749" s="273"/>
      <c r="AK749" s="273"/>
      <c r="AL749" s="273"/>
      <c r="AM749" s="273"/>
      <c r="AN749" s="273"/>
      <c r="AO749" s="273"/>
      <c r="AP749" s="273"/>
      <c r="AQ749" s="273"/>
      <c r="AR749" s="273"/>
      <c r="AS749" s="273"/>
      <c r="AT749" s="273"/>
      <c r="AU749" s="273"/>
      <c r="AV749" s="273"/>
      <c r="AW749" s="273"/>
      <c r="AX749" s="273"/>
      <c r="AY749" s="273"/>
      <c r="AZ749" s="273"/>
      <c r="BA749" s="273"/>
      <c r="BB749" s="273"/>
      <c r="BC749" s="273"/>
      <c r="BD749" s="273"/>
      <c r="BE749" s="273"/>
      <c r="BF749" s="273"/>
      <c r="BG749" s="273"/>
      <c r="BH749" s="273"/>
      <c r="BI749" s="273"/>
      <c r="BJ749" s="273"/>
      <c r="BK749" s="273"/>
      <c r="BL749" s="273"/>
      <c r="BM749" s="273"/>
      <c r="BN749" s="273"/>
      <c r="BO749" s="273"/>
      <c r="BP749" s="273"/>
      <c r="BQ749" s="273"/>
      <c r="BR749" s="273"/>
      <c r="BS749" s="273"/>
      <c r="BT749" s="273"/>
      <c r="BU749" s="273"/>
      <c r="BV749" s="273"/>
      <c r="BW749" s="273"/>
      <c r="BX749" s="273"/>
      <c r="BY749" s="273"/>
      <c r="BZ749" s="273"/>
    </row>
    <row r="750" spans="1:78">
      <c r="A750" s="273"/>
      <c r="B750" s="273"/>
      <c r="C750" s="273"/>
      <c r="D750" s="273"/>
      <c r="E750" s="273"/>
      <c r="F750" s="274"/>
      <c r="G750" s="274"/>
      <c r="H750" s="274"/>
      <c r="I750" s="274"/>
      <c r="J750" s="274"/>
      <c r="K750" s="274"/>
      <c r="L750" s="274"/>
      <c r="M750" s="274"/>
      <c r="N750" s="274"/>
      <c r="O750" s="274"/>
      <c r="P750" s="274"/>
      <c r="Q750" s="274"/>
      <c r="R750" s="273"/>
      <c r="S750" s="273"/>
      <c r="T750" s="273"/>
      <c r="U750" s="273"/>
      <c r="V750" s="273"/>
      <c r="W750" s="273"/>
      <c r="X750" s="273"/>
      <c r="Y750" s="273"/>
      <c r="Z750" s="273"/>
      <c r="AA750" s="273"/>
      <c r="AB750" s="273"/>
      <c r="AC750" s="273"/>
      <c r="AD750" s="273"/>
      <c r="AE750" s="273"/>
      <c r="AF750" s="273"/>
      <c r="AG750" s="273"/>
      <c r="AH750" s="273"/>
      <c r="AI750" s="273"/>
      <c r="AJ750" s="273"/>
      <c r="AK750" s="273"/>
      <c r="AL750" s="273"/>
      <c r="AM750" s="273"/>
      <c r="AN750" s="273"/>
      <c r="AO750" s="273"/>
      <c r="AP750" s="273"/>
      <c r="AQ750" s="273"/>
      <c r="AR750" s="273"/>
      <c r="AS750" s="273"/>
      <c r="AT750" s="273"/>
      <c r="AU750" s="273"/>
      <c r="AV750" s="273"/>
      <c r="AW750" s="273"/>
      <c r="AX750" s="273"/>
      <c r="AY750" s="273"/>
      <c r="AZ750" s="273"/>
      <c r="BA750" s="273"/>
      <c r="BB750" s="273"/>
      <c r="BC750" s="273"/>
      <c r="BD750" s="273"/>
      <c r="BE750" s="273"/>
      <c r="BF750" s="273"/>
      <c r="BG750" s="273"/>
      <c r="BH750" s="273"/>
      <c r="BI750" s="273"/>
      <c r="BJ750" s="273"/>
      <c r="BK750" s="273"/>
      <c r="BL750" s="273"/>
      <c r="BM750" s="273"/>
      <c r="BN750" s="273"/>
      <c r="BO750" s="273"/>
      <c r="BP750" s="273"/>
      <c r="BQ750" s="273"/>
      <c r="BR750" s="273"/>
      <c r="BS750" s="273"/>
      <c r="BT750" s="273"/>
      <c r="BU750" s="273"/>
      <c r="BV750" s="273"/>
      <c r="BW750" s="273"/>
      <c r="BX750" s="273"/>
      <c r="BY750" s="273"/>
      <c r="BZ750" s="273"/>
    </row>
    <row r="751" spans="1:78">
      <c r="A751" s="273"/>
      <c r="B751" s="273"/>
      <c r="C751" s="273"/>
      <c r="D751" s="273"/>
      <c r="E751" s="273"/>
      <c r="F751" s="274"/>
      <c r="G751" s="274"/>
      <c r="H751" s="274"/>
      <c r="I751" s="274"/>
      <c r="J751" s="274"/>
      <c r="K751" s="274"/>
      <c r="L751" s="274"/>
      <c r="M751" s="274"/>
      <c r="N751" s="274"/>
      <c r="O751" s="274"/>
      <c r="P751" s="274"/>
      <c r="Q751" s="274"/>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c r="AR751" s="273"/>
      <c r="AS751" s="273"/>
      <c r="AT751" s="273"/>
      <c r="AU751" s="273"/>
      <c r="AV751" s="273"/>
      <c r="AW751" s="273"/>
      <c r="AX751" s="273"/>
      <c r="AY751" s="273"/>
      <c r="AZ751" s="273"/>
      <c r="BA751" s="273"/>
      <c r="BB751" s="273"/>
      <c r="BC751" s="273"/>
      <c r="BD751" s="273"/>
      <c r="BE751" s="273"/>
      <c r="BF751" s="273"/>
      <c r="BG751" s="273"/>
      <c r="BH751" s="273"/>
      <c r="BI751" s="273"/>
      <c r="BJ751" s="273"/>
      <c r="BK751" s="273"/>
      <c r="BL751" s="273"/>
      <c r="BM751" s="273"/>
      <c r="BN751" s="273"/>
      <c r="BO751" s="273"/>
      <c r="BP751" s="273"/>
      <c r="BQ751" s="273"/>
      <c r="BR751" s="273"/>
      <c r="BS751" s="273"/>
      <c r="BT751" s="273"/>
      <c r="BU751" s="273"/>
      <c r="BV751" s="273"/>
      <c r="BW751" s="273"/>
      <c r="BX751" s="273"/>
      <c r="BY751" s="273"/>
      <c r="BZ751" s="273"/>
    </row>
    <row r="752" spans="1:78">
      <c r="A752" s="273"/>
      <c r="B752" s="273"/>
      <c r="C752" s="273"/>
      <c r="D752" s="273"/>
      <c r="E752" s="273"/>
      <c r="F752" s="274"/>
      <c r="G752" s="274"/>
      <c r="H752" s="274"/>
      <c r="I752" s="274"/>
      <c r="J752" s="274"/>
      <c r="K752" s="274"/>
      <c r="L752" s="274"/>
      <c r="M752" s="274"/>
      <c r="N752" s="274"/>
      <c r="O752" s="274"/>
      <c r="P752" s="274"/>
      <c r="Q752" s="274"/>
      <c r="R752" s="273"/>
      <c r="S752" s="273"/>
      <c r="T752" s="273"/>
      <c r="U752" s="273"/>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73"/>
      <c r="AR752" s="273"/>
      <c r="AS752" s="273"/>
      <c r="AT752" s="273"/>
      <c r="AU752" s="273"/>
      <c r="AV752" s="273"/>
      <c r="AW752" s="273"/>
      <c r="AX752" s="273"/>
      <c r="AY752" s="273"/>
      <c r="AZ752" s="273"/>
      <c r="BA752" s="273"/>
      <c r="BB752" s="273"/>
      <c r="BC752" s="273"/>
      <c r="BD752" s="273"/>
      <c r="BE752" s="273"/>
      <c r="BF752" s="273"/>
      <c r="BG752" s="273"/>
      <c r="BH752" s="273"/>
      <c r="BI752" s="273"/>
      <c r="BJ752" s="273"/>
      <c r="BK752" s="273"/>
      <c r="BL752" s="273"/>
      <c r="BM752" s="273"/>
      <c r="BN752" s="273"/>
      <c r="BO752" s="273"/>
      <c r="BP752" s="273"/>
      <c r="BQ752" s="273"/>
      <c r="BR752" s="273"/>
      <c r="BS752" s="273"/>
      <c r="BT752" s="273"/>
      <c r="BU752" s="273"/>
      <c r="BV752" s="273"/>
      <c r="BW752" s="273"/>
      <c r="BX752" s="273"/>
      <c r="BY752" s="273"/>
      <c r="BZ752" s="273"/>
    </row>
    <row r="753" spans="1:78">
      <c r="A753" s="273"/>
      <c r="B753" s="273"/>
      <c r="C753" s="273"/>
      <c r="D753" s="273"/>
      <c r="E753" s="273"/>
      <c r="F753" s="274"/>
      <c r="G753" s="274"/>
      <c r="H753" s="274"/>
      <c r="I753" s="274"/>
      <c r="J753" s="274"/>
      <c r="K753" s="274"/>
      <c r="L753" s="274"/>
      <c r="M753" s="274"/>
      <c r="N753" s="274"/>
      <c r="O753" s="274"/>
      <c r="P753" s="274"/>
      <c r="Q753" s="274"/>
      <c r="R753" s="273"/>
      <c r="S753" s="273"/>
      <c r="T753" s="273"/>
      <c r="U753" s="273"/>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73"/>
      <c r="AR753" s="273"/>
      <c r="AS753" s="273"/>
      <c r="AT753" s="273"/>
      <c r="AU753" s="273"/>
      <c r="AV753" s="273"/>
      <c r="AW753" s="273"/>
      <c r="AX753" s="273"/>
      <c r="AY753" s="273"/>
      <c r="AZ753" s="273"/>
      <c r="BA753" s="273"/>
      <c r="BB753" s="273"/>
      <c r="BC753" s="273"/>
      <c r="BD753" s="273"/>
      <c r="BE753" s="273"/>
      <c r="BF753" s="273"/>
      <c r="BG753" s="273"/>
      <c r="BH753" s="273"/>
      <c r="BI753" s="273"/>
      <c r="BJ753" s="273"/>
      <c r="BK753" s="273"/>
      <c r="BL753" s="273"/>
      <c r="BM753" s="273"/>
      <c r="BN753" s="273"/>
      <c r="BO753" s="273"/>
      <c r="BP753" s="273"/>
      <c r="BQ753" s="273"/>
      <c r="BR753" s="273"/>
      <c r="BS753" s="273"/>
      <c r="BT753" s="273"/>
      <c r="BU753" s="273"/>
      <c r="BV753" s="273"/>
      <c r="BW753" s="273"/>
      <c r="BX753" s="273"/>
      <c r="BY753" s="273"/>
      <c r="BZ753" s="273"/>
    </row>
    <row r="754" spans="1:78">
      <c r="A754" s="273"/>
      <c r="B754" s="273"/>
      <c r="C754" s="273"/>
      <c r="D754" s="273"/>
      <c r="E754" s="273"/>
      <c r="F754" s="274"/>
      <c r="G754" s="274"/>
      <c r="H754" s="274"/>
      <c r="I754" s="274"/>
      <c r="J754" s="274"/>
      <c r="K754" s="274"/>
      <c r="L754" s="274"/>
      <c r="M754" s="274"/>
      <c r="N754" s="274"/>
      <c r="O754" s="274"/>
      <c r="P754" s="274"/>
      <c r="Q754" s="274"/>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c r="AR754" s="273"/>
      <c r="AS754" s="273"/>
      <c r="AT754" s="273"/>
      <c r="AU754" s="273"/>
      <c r="AV754" s="273"/>
      <c r="AW754" s="273"/>
      <c r="AX754" s="273"/>
      <c r="AY754" s="273"/>
      <c r="AZ754" s="273"/>
      <c r="BA754" s="273"/>
      <c r="BB754" s="273"/>
      <c r="BC754" s="273"/>
      <c r="BD754" s="273"/>
      <c r="BE754" s="273"/>
      <c r="BF754" s="273"/>
      <c r="BG754" s="273"/>
      <c r="BH754" s="273"/>
      <c r="BI754" s="273"/>
      <c r="BJ754" s="273"/>
      <c r="BK754" s="273"/>
      <c r="BL754" s="273"/>
      <c r="BM754" s="273"/>
      <c r="BN754" s="273"/>
      <c r="BO754" s="273"/>
      <c r="BP754" s="273"/>
      <c r="BQ754" s="273"/>
      <c r="BR754" s="273"/>
      <c r="BS754" s="273"/>
      <c r="BT754" s="273"/>
      <c r="BU754" s="273"/>
      <c r="BV754" s="273"/>
      <c r="BW754" s="273"/>
      <c r="BX754" s="273"/>
      <c r="BY754" s="273"/>
      <c r="BZ754" s="273"/>
    </row>
    <row r="755" spans="1:78">
      <c r="A755" s="273"/>
      <c r="B755" s="273"/>
      <c r="C755" s="273"/>
      <c r="D755" s="273"/>
      <c r="E755" s="273"/>
      <c r="F755" s="274"/>
      <c r="G755" s="274"/>
      <c r="H755" s="274"/>
      <c r="I755" s="274"/>
      <c r="J755" s="274"/>
      <c r="K755" s="274"/>
      <c r="L755" s="274"/>
      <c r="M755" s="274"/>
      <c r="N755" s="274"/>
      <c r="O755" s="274"/>
      <c r="P755" s="274"/>
      <c r="Q755" s="274"/>
      <c r="R755" s="273"/>
      <c r="S755" s="273"/>
      <c r="T755" s="273"/>
      <c r="U755" s="273"/>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73"/>
      <c r="AR755" s="273"/>
      <c r="AS755" s="273"/>
      <c r="AT755" s="273"/>
      <c r="AU755" s="273"/>
      <c r="AV755" s="273"/>
      <c r="AW755" s="273"/>
      <c r="AX755" s="273"/>
      <c r="AY755" s="273"/>
      <c r="AZ755" s="273"/>
      <c r="BA755" s="273"/>
      <c r="BB755" s="273"/>
      <c r="BC755" s="273"/>
      <c r="BD755" s="273"/>
      <c r="BE755" s="273"/>
      <c r="BF755" s="273"/>
      <c r="BG755" s="273"/>
      <c r="BH755" s="273"/>
      <c r="BI755" s="273"/>
      <c r="BJ755" s="273"/>
      <c r="BK755" s="273"/>
      <c r="BL755" s="273"/>
      <c r="BM755" s="273"/>
      <c r="BN755" s="273"/>
      <c r="BO755" s="273"/>
      <c r="BP755" s="273"/>
      <c r="BQ755" s="273"/>
      <c r="BR755" s="273"/>
      <c r="BS755" s="273"/>
      <c r="BT755" s="273"/>
      <c r="BU755" s="273"/>
      <c r="BV755" s="273"/>
      <c r="BW755" s="273"/>
      <c r="BX755" s="273"/>
      <c r="BY755" s="273"/>
      <c r="BZ755" s="273"/>
    </row>
    <row r="756" spans="1:78">
      <c r="A756" s="273"/>
      <c r="B756" s="273"/>
      <c r="C756" s="273"/>
      <c r="D756" s="273"/>
      <c r="E756" s="273"/>
      <c r="F756" s="274"/>
      <c r="G756" s="274"/>
      <c r="H756" s="274"/>
      <c r="I756" s="274"/>
      <c r="J756" s="274"/>
      <c r="K756" s="274"/>
      <c r="L756" s="274"/>
      <c r="M756" s="274"/>
      <c r="N756" s="274"/>
      <c r="O756" s="274"/>
      <c r="P756" s="274"/>
      <c r="Q756" s="274"/>
      <c r="R756" s="273"/>
      <c r="S756" s="273"/>
      <c r="T756" s="273"/>
      <c r="U756" s="273"/>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73"/>
      <c r="AR756" s="273"/>
      <c r="AS756" s="273"/>
      <c r="AT756" s="273"/>
      <c r="AU756" s="273"/>
      <c r="AV756" s="273"/>
      <c r="AW756" s="273"/>
      <c r="AX756" s="273"/>
      <c r="AY756" s="273"/>
      <c r="AZ756" s="273"/>
      <c r="BA756" s="273"/>
      <c r="BB756" s="273"/>
      <c r="BC756" s="273"/>
      <c r="BD756" s="273"/>
      <c r="BE756" s="273"/>
      <c r="BF756" s="273"/>
      <c r="BG756" s="273"/>
      <c r="BH756" s="273"/>
      <c r="BI756" s="273"/>
      <c r="BJ756" s="273"/>
      <c r="BK756" s="273"/>
      <c r="BL756" s="273"/>
      <c r="BM756" s="273"/>
      <c r="BN756" s="273"/>
      <c r="BO756" s="273"/>
      <c r="BP756" s="273"/>
      <c r="BQ756" s="273"/>
      <c r="BR756" s="273"/>
      <c r="BS756" s="273"/>
      <c r="BT756" s="273"/>
      <c r="BU756" s="273"/>
      <c r="BV756" s="273"/>
      <c r="BW756" s="273"/>
      <c r="BX756" s="273"/>
      <c r="BY756" s="273"/>
      <c r="BZ756" s="273"/>
    </row>
    <row r="757" spans="1:78">
      <c r="A757" s="273"/>
      <c r="B757" s="273"/>
      <c r="C757" s="273"/>
      <c r="D757" s="273"/>
      <c r="E757" s="273"/>
      <c r="F757" s="274"/>
      <c r="G757" s="274"/>
      <c r="H757" s="274"/>
      <c r="I757" s="274"/>
      <c r="J757" s="274"/>
      <c r="K757" s="274"/>
      <c r="L757" s="274"/>
      <c r="M757" s="274"/>
      <c r="N757" s="274"/>
      <c r="O757" s="274"/>
      <c r="P757" s="274"/>
      <c r="Q757" s="274"/>
      <c r="R757" s="273"/>
      <c r="S757" s="273"/>
      <c r="T757" s="273"/>
      <c r="U757" s="273"/>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73"/>
      <c r="AR757" s="273"/>
      <c r="AS757" s="273"/>
      <c r="AT757" s="273"/>
      <c r="AU757" s="273"/>
      <c r="AV757" s="273"/>
      <c r="AW757" s="273"/>
      <c r="AX757" s="273"/>
      <c r="AY757" s="273"/>
      <c r="AZ757" s="273"/>
      <c r="BA757" s="273"/>
      <c r="BB757" s="273"/>
      <c r="BC757" s="273"/>
      <c r="BD757" s="273"/>
      <c r="BE757" s="273"/>
      <c r="BF757" s="273"/>
      <c r="BG757" s="273"/>
      <c r="BH757" s="273"/>
      <c r="BI757" s="273"/>
      <c r="BJ757" s="273"/>
      <c r="BK757" s="273"/>
      <c r="BL757" s="273"/>
      <c r="BM757" s="273"/>
      <c r="BN757" s="273"/>
      <c r="BO757" s="273"/>
      <c r="BP757" s="273"/>
      <c r="BQ757" s="273"/>
      <c r="BR757" s="273"/>
      <c r="BS757" s="273"/>
      <c r="BT757" s="273"/>
      <c r="BU757" s="273"/>
      <c r="BV757" s="273"/>
      <c r="BW757" s="273"/>
      <c r="BX757" s="273"/>
      <c r="BY757" s="273"/>
      <c r="BZ757" s="273"/>
    </row>
    <row r="758" spans="1:78">
      <c r="A758" s="273"/>
      <c r="B758" s="273"/>
      <c r="C758" s="273"/>
      <c r="D758" s="273"/>
      <c r="E758" s="273"/>
      <c r="F758" s="274"/>
      <c r="G758" s="274"/>
      <c r="H758" s="274"/>
      <c r="I758" s="274"/>
      <c r="J758" s="274"/>
      <c r="K758" s="274"/>
      <c r="L758" s="274"/>
      <c r="M758" s="274"/>
      <c r="N758" s="274"/>
      <c r="O758" s="274"/>
      <c r="P758" s="274"/>
      <c r="Q758" s="274"/>
      <c r="R758" s="273"/>
      <c r="S758" s="273"/>
      <c r="T758" s="273"/>
      <c r="U758" s="273"/>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73"/>
      <c r="AR758" s="273"/>
      <c r="AS758" s="273"/>
      <c r="AT758" s="273"/>
      <c r="AU758" s="273"/>
      <c r="AV758" s="273"/>
      <c r="AW758" s="273"/>
      <c r="AX758" s="273"/>
      <c r="AY758" s="273"/>
      <c r="AZ758" s="273"/>
      <c r="BA758" s="273"/>
      <c r="BB758" s="273"/>
      <c r="BC758" s="273"/>
      <c r="BD758" s="273"/>
      <c r="BE758" s="273"/>
      <c r="BF758" s="273"/>
      <c r="BG758" s="273"/>
      <c r="BH758" s="273"/>
      <c r="BI758" s="273"/>
      <c r="BJ758" s="273"/>
      <c r="BK758" s="273"/>
      <c r="BL758" s="273"/>
      <c r="BM758" s="273"/>
      <c r="BN758" s="273"/>
      <c r="BO758" s="273"/>
      <c r="BP758" s="273"/>
      <c r="BQ758" s="273"/>
      <c r="BR758" s="273"/>
      <c r="BS758" s="273"/>
      <c r="BT758" s="273"/>
      <c r="BU758" s="273"/>
      <c r="BV758" s="273"/>
      <c r="BW758" s="273"/>
      <c r="BX758" s="273"/>
      <c r="BY758" s="273"/>
      <c r="BZ758" s="273"/>
    </row>
    <row r="759" spans="1:78">
      <c r="A759" s="273"/>
      <c r="B759" s="273"/>
      <c r="C759" s="273"/>
      <c r="D759" s="273"/>
      <c r="E759" s="273"/>
      <c r="F759" s="274"/>
      <c r="G759" s="274"/>
      <c r="H759" s="274"/>
      <c r="I759" s="274"/>
      <c r="J759" s="274"/>
      <c r="K759" s="274"/>
      <c r="L759" s="274"/>
      <c r="M759" s="274"/>
      <c r="N759" s="274"/>
      <c r="O759" s="274"/>
      <c r="P759" s="274"/>
      <c r="Q759" s="274"/>
      <c r="R759" s="273"/>
      <c r="S759" s="273"/>
      <c r="T759" s="273"/>
      <c r="U759" s="273"/>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73"/>
      <c r="AR759" s="273"/>
      <c r="AS759" s="273"/>
      <c r="AT759" s="273"/>
      <c r="AU759" s="273"/>
      <c r="AV759" s="273"/>
      <c r="AW759" s="273"/>
      <c r="AX759" s="273"/>
      <c r="AY759" s="273"/>
      <c r="AZ759" s="273"/>
      <c r="BA759" s="273"/>
      <c r="BB759" s="273"/>
      <c r="BC759" s="273"/>
      <c r="BD759" s="273"/>
      <c r="BE759" s="273"/>
      <c r="BF759" s="273"/>
      <c r="BG759" s="273"/>
      <c r="BH759" s="273"/>
      <c r="BI759" s="273"/>
      <c r="BJ759" s="273"/>
      <c r="BK759" s="273"/>
      <c r="BL759" s="273"/>
      <c r="BM759" s="273"/>
      <c r="BN759" s="273"/>
      <c r="BO759" s="273"/>
      <c r="BP759" s="273"/>
      <c r="BQ759" s="273"/>
      <c r="BR759" s="273"/>
      <c r="BS759" s="273"/>
      <c r="BT759" s="273"/>
      <c r="BU759" s="273"/>
      <c r="BV759" s="273"/>
      <c r="BW759" s="273"/>
      <c r="BX759" s="273"/>
      <c r="BY759" s="273"/>
      <c r="BZ759" s="273"/>
    </row>
    <row r="760" spans="1:78">
      <c r="A760" s="273"/>
      <c r="B760" s="273"/>
      <c r="C760" s="273"/>
      <c r="D760" s="273"/>
      <c r="E760" s="273"/>
      <c r="F760" s="274"/>
      <c r="G760" s="274"/>
      <c r="H760" s="274"/>
      <c r="I760" s="274"/>
      <c r="J760" s="274"/>
      <c r="K760" s="274"/>
      <c r="L760" s="274"/>
      <c r="M760" s="274"/>
      <c r="N760" s="274"/>
      <c r="O760" s="274"/>
      <c r="P760" s="274"/>
      <c r="Q760" s="274"/>
      <c r="R760" s="273"/>
      <c r="S760" s="273"/>
      <c r="T760" s="273"/>
      <c r="U760" s="273"/>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73"/>
      <c r="AR760" s="273"/>
      <c r="AS760" s="273"/>
      <c r="AT760" s="273"/>
      <c r="AU760" s="273"/>
      <c r="AV760" s="273"/>
      <c r="AW760" s="273"/>
      <c r="AX760" s="273"/>
      <c r="AY760" s="273"/>
      <c r="AZ760" s="273"/>
      <c r="BA760" s="273"/>
      <c r="BB760" s="273"/>
      <c r="BC760" s="273"/>
      <c r="BD760" s="273"/>
      <c r="BE760" s="273"/>
      <c r="BF760" s="273"/>
      <c r="BG760" s="273"/>
      <c r="BH760" s="273"/>
      <c r="BI760" s="273"/>
      <c r="BJ760" s="273"/>
      <c r="BK760" s="273"/>
      <c r="BL760" s="273"/>
      <c r="BM760" s="273"/>
      <c r="BN760" s="273"/>
      <c r="BO760" s="273"/>
      <c r="BP760" s="273"/>
      <c r="BQ760" s="273"/>
      <c r="BR760" s="273"/>
      <c r="BS760" s="273"/>
      <c r="BT760" s="273"/>
      <c r="BU760" s="273"/>
      <c r="BV760" s="273"/>
      <c r="BW760" s="273"/>
      <c r="BX760" s="273"/>
      <c r="BY760" s="273"/>
      <c r="BZ760" s="273"/>
    </row>
    <row r="761" spans="1:78">
      <c r="A761" s="273"/>
      <c r="B761" s="273"/>
      <c r="C761" s="273"/>
      <c r="D761" s="273"/>
      <c r="E761" s="273"/>
      <c r="F761" s="274"/>
      <c r="G761" s="274"/>
      <c r="H761" s="274"/>
      <c r="I761" s="274"/>
      <c r="J761" s="274"/>
      <c r="K761" s="274"/>
      <c r="L761" s="274"/>
      <c r="M761" s="274"/>
      <c r="N761" s="274"/>
      <c r="O761" s="274"/>
      <c r="P761" s="274"/>
      <c r="Q761" s="274"/>
      <c r="R761" s="273"/>
      <c r="S761" s="273"/>
      <c r="T761" s="273"/>
      <c r="U761" s="273"/>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73"/>
      <c r="AR761" s="273"/>
      <c r="AS761" s="273"/>
      <c r="AT761" s="273"/>
      <c r="AU761" s="273"/>
      <c r="AV761" s="273"/>
      <c r="AW761" s="273"/>
      <c r="AX761" s="273"/>
      <c r="AY761" s="273"/>
      <c r="AZ761" s="273"/>
      <c r="BA761" s="273"/>
      <c r="BB761" s="273"/>
      <c r="BC761" s="273"/>
      <c r="BD761" s="273"/>
      <c r="BE761" s="273"/>
      <c r="BF761" s="273"/>
      <c r="BG761" s="273"/>
      <c r="BH761" s="273"/>
      <c r="BI761" s="273"/>
      <c r="BJ761" s="273"/>
      <c r="BK761" s="273"/>
      <c r="BL761" s="273"/>
      <c r="BM761" s="273"/>
      <c r="BN761" s="273"/>
      <c r="BO761" s="273"/>
      <c r="BP761" s="273"/>
      <c r="BQ761" s="273"/>
      <c r="BR761" s="273"/>
      <c r="BS761" s="273"/>
      <c r="BT761" s="273"/>
      <c r="BU761" s="273"/>
      <c r="BV761" s="273"/>
      <c r="BW761" s="273"/>
      <c r="BX761" s="273"/>
      <c r="BY761" s="273"/>
      <c r="BZ761" s="273"/>
    </row>
    <row r="762" spans="1:78">
      <c r="A762" s="273"/>
      <c r="B762" s="273"/>
      <c r="C762" s="273"/>
      <c r="D762" s="273"/>
      <c r="E762" s="273"/>
      <c r="F762" s="274"/>
      <c r="G762" s="274"/>
      <c r="H762" s="274"/>
      <c r="I762" s="274"/>
      <c r="J762" s="274"/>
      <c r="K762" s="274"/>
      <c r="L762" s="274"/>
      <c r="M762" s="274"/>
      <c r="N762" s="274"/>
      <c r="O762" s="274"/>
      <c r="P762" s="274"/>
      <c r="Q762" s="274"/>
      <c r="R762" s="273"/>
      <c r="S762" s="273"/>
      <c r="T762" s="273"/>
      <c r="U762" s="273"/>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73"/>
      <c r="AR762" s="273"/>
      <c r="AS762" s="273"/>
      <c r="AT762" s="273"/>
      <c r="AU762" s="273"/>
      <c r="AV762" s="273"/>
      <c r="AW762" s="273"/>
      <c r="AX762" s="273"/>
      <c r="AY762" s="273"/>
      <c r="AZ762" s="273"/>
      <c r="BA762" s="273"/>
      <c r="BB762" s="273"/>
      <c r="BC762" s="273"/>
      <c r="BD762" s="273"/>
      <c r="BE762" s="273"/>
      <c r="BF762" s="273"/>
      <c r="BG762" s="273"/>
      <c r="BH762" s="273"/>
      <c r="BI762" s="273"/>
      <c r="BJ762" s="273"/>
      <c r="BK762" s="273"/>
      <c r="BL762" s="273"/>
      <c r="BM762" s="273"/>
      <c r="BN762" s="273"/>
      <c r="BO762" s="273"/>
      <c r="BP762" s="273"/>
      <c r="BQ762" s="273"/>
      <c r="BR762" s="273"/>
      <c r="BS762" s="273"/>
      <c r="BT762" s="273"/>
      <c r="BU762" s="273"/>
      <c r="BV762" s="273"/>
      <c r="BW762" s="273"/>
      <c r="BX762" s="273"/>
      <c r="BY762" s="273"/>
      <c r="BZ762" s="273"/>
    </row>
    <row r="763" spans="1:78">
      <c r="A763" s="273"/>
      <c r="B763" s="273"/>
      <c r="C763" s="273"/>
      <c r="D763" s="273"/>
      <c r="E763" s="273"/>
      <c r="F763" s="274"/>
      <c r="G763" s="274"/>
      <c r="H763" s="274"/>
      <c r="I763" s="274"/>
      <c r="J763" s="274"/>
      <c r="K763" s="274"/>
      <c r="L763" s="274"/>
      <c r="M763" s="274"/>
      <c r="N763" s="274"/>
      <c r="O763" s="274"/>
      <c r="P763" s="274"/>
      <c r="Q763" s="274"/>
      <c r="R763" s="273"/>
      <c r="S763" s="273"/>
      <c r="T763" s="273"/>
      <c r="U763" s="273"/>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73"/>
      <c r="AR763" s="273"/>
      <c r="AS763" s="273"/>
      <c r="AT763" s="273"/>
      <c r="AU763" s="273"/>
      <c r="AV763" s="273"/>
      <c r="AW763" s="273"/>
      <c r="AX763" s="273"/>
      <c r="AY763" s="273"/>
      <c r="AZ763" s="273"/>
      <c r="BA763" s="273"/>
      <c r="BB763" s="273"/>
      <c r="BC763" s="273"/>
      <c r="BD763" s="273"/>
      <c r="BE763" s="273"/>
      <c r="BF763" s="273"/>
      <c r="BG763" s="273"/>
      <c r="BH763" s="273"/>
      <c r="BI763" s="273"/>
      <c r="BJ763" s="273"/>
      <c r="BK763" s="273"/>
      <c r="BL763" s="273"/>
      <c r="BM763" s="273"/>
      <c r="BN763" s="273"/>
      <c r="BO763" s="273"/>
      <c r="BP763" s="273"/>
      <c r="BQ763" s="273"/>
      <c r="BR763" s="273"/>
      <c r="BS763" s="273"/>
      <c r="BT763" s="273"/>
      <c r="BU763" s="273"/>
      <c r="BV763" s="273"/>
      <c r="BW763" s="273"/>
      <c r="BX763" s="273"/>
      <c r="BY763" s="273"/>
      <c r="BZ763" s="273"/>
    </row>
    <row r="764" spans="1:78">
      <c r="A764" s="273"/>
      <c r="B764" s="273"/>
      <c r="C764" s="273"/>
      <c r="D764" s="273"/>
      <c r="E764" s="273"/>
      <c r="F764" s="274"/>
      <c r="G764" s="274"/>
      <c r="H764" s="274"/>
      <c r="I764" s="274"/>
      <c r="J764" s="274"/>
      <c r="K764" s="274"/>
      <c r="L764" s="274"/>
      <c r="M764" s="274"/>
      <c r="N764" s="274"/>
      <c r="O764" s="274"/>
      <c r="P764" s="274"/>
      <c r="Q764" s="274"/>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c r="AR764" s="273"/>
      <c r="AS764" s="273"/>
      <c r="AT764" s="273"/>
      <c r="AU764" s="273"/>
      <c r="AV764" s="273"/>
      <c r="AW764" s="273"/>
      <c r="AX764" s="273"/>
      <c r="AY764" s="273"/>
      <c r="AZ764" s="273"/>
      <c r="BA764" s="273"/>
      <c r="BB764" s="273"/>
      <c r="BC764" s="273"/>
      <c r="BD764" s="273"/>
      <c r="BE764" s="273"/>
      <c r="BF764" s="273"/>
      <c r="BG764" s="273"/>
      <c r="BH764" s="273"/>
      <c r="BI764" s="273"/>
      <c r="BJ764" s="273"/>
      <c r="BK764" s="273"/>
      <c r="BL764" s="273"/>
      <c r="BM764" s="273"/>
      <c r="BN764" s="273"/>
      <c r="BO764" s="273"/>
      <c r="BP764" s="273"/>
      <c r="BQ764" s="273"/>
      <c r="BR764" s="273"/>
      <c r="BS764" s="273"/>
      <c r="BT764" s="273"/>
      <c r="BU764" s="273"/>
      <c r="BV764" s="273"/>
      <c r="BW764" s="273"/>
      <c r="BX764" s="273"/>
      <c r="BY764" s="273"/>
      <c r="BZ764" s="273"/>
    </row>
    <row r="765" spans="1:78">
      <c r="A765" s="273"/>
      <c r="B765" s="273"/>
      <c r="C765" s="273"/>
      <c r="D765" s="273"/>
      <c r="E765" s="273"/>
      <c r="F765" s="274"/>
      <c r="G765" s="274"/>
      <c r="H765" s="274"/>
      <c r="I765" s="274"/>
      <c r="J765" s="274"/>
      <c r="K765" s="274"/>
      <c r="L765" s="274"/>
      <c r="M765" s="274"/>
      <c r="N765" s="274"/>
      <c r="O765" s="274"/>
      <c r="P765" s="274"/>
      <c r="Q765" s="274"/>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c r="AR765" s="273"/>
      <c r="AS765" s="273"/>
      <c r="AT765" s="273"/>
      <c r="AU765" s="273"/>
      <c r="AV765" s="273"/>
      <c r="AW765" s="273"/>
      <c r="AX765" s="273"/>
      <c r="AY765" s="273"/>
      <c r="AZ765" s="273"/>
      <c r="BA765" s="273"/>
      <c r="BB765" s="273"/>
      <c r="BC765" s="273"/>
      <c r="BD765" s="273"/>
      <c r="BE765" s="273"/>
      <c r="BF765" s="273"/>
      <c r="BG765" s="273"/>
      <c r="BH765" s="273"/>
      <c r="BI765" s="273"/>
      <c r="BJ765" s="273"/>
      <c r="BK765" s="273"/>
      <c r="BL765" s="273"/>
      <c r="BM765" s="273"/>
      <c r="BN765" s="273"/>
      <c r="BO765" s="273"/>
      <c r="BP765" s="273"/>
      <c r="BQ765" s="273"/>
      <c r="BR765" s="273"/>
      <c r="BS765" s="273"/>
      <c r="BT765" s="273"/>
      <c r="BU765" s="273"/>
      <c r="BV765" s="273"/>
      <c r="BW765" s="273"/>
      <c r="BX765" s="273"/>
      <c r="BY765" s="273"/>
      <c r="BZ765" s="273"/>
    </row>
    <row r="766" spans="1:78">
      <c r="A766" s="273"/>
      <c r="B766" s="273"/>
      <c r="C766" s="273"/>
      <c r="D766" s="273"/>
      <c r="E766" s="273"/>
      <c r="F766" s="274"/>
      <c r="G766" s="274"/>
      <c r="H766" s="274"/>
      <c r="I766" s="274"/>
      <c r="J766" s="274"/>
      <c r="K766" s="274"/>
      <c r="L766" s="274"/>
      <c r="M766" s="274"/>
      <c r="N766" s="274"/>
      <c r="O766" s="274"/>
      <c r="P766" s="274"/>
      <c r="Q766" s="274"/>
      <c r="R766" s="273"/>
      <c r="S766" s="273"/>
      <c r="T766" s="273"/>
      <c r="U766" s="273"/>
      <c r="V766" s="273"/>
      <c r="W766" s="273"/>
      <c r="X766" s="273"/>
      <c r="Y766" s="273"/>
      <c r="Z766" s="273"/>
      <c r="AA766" s="273"/>
      <c r="AB766" s="273"/>
      <c r="AC766" s="273"/>
      <c r="AD766" s="273"/>
      <c r="AE766" s="273"/>
      <c r="AF766" s="273"/>
      <c r="AG766" s="273"/>
      <c r="AH766" s="273"/>
      <c r="AI766" s="273"/>
      <c r="AJ766" s="273"/>
      <c r="AK766" s="273"/>
      <c r="AL766" s="273"/>
      <c r="AM766" s="273"/>
      <c r="AN766" s="273"/>
      <c r="AO766" s="273"/>
      <c r="AP766" s="273"/>
      <c r="AQ766" s="273"/>
      <c r="AR766" s="273"/>
      <c r="AS766" s="273"/>
      <c r="AT766" s="273"/>
      <c r="AU766" s="273"/>
      <c r="AV766" s="273"/>
      <c r="AW766" s="273"/>
      <c r="AX766" s="273"/>
      <c r="AY766" s="273"/>
      <c r="AZ766" s="273"/>
      <c r="BA766" s="273"/>
      <c r="BB766" s="273"/>
      <c r="BC766" s="273"/>
      <c r="BD766" s="273"/>
      <c r="BE766" s="273"/>
      <c r="BF766" s="273"/>
      <c r="BG766" s="273"/>
      <c r="BH766" s="273"/>
      <c r="BI766" s="273"/>
      <c r="BJ766" s="273"/>
      <c r="BK766" s="273"/>
      <c r="BL766" s="273"/>
      <c r="BM766" s="273"/>
      <c r="BN766" s="273"/>
      <c r="BO766" s="273"/>
      <c r="BP766" s="273"/>
      <c r="BQ766" s="273"/>
      <c r="BR766" s="273"/>
      <c r="BS766" s="273"/>
      <c r="BT766" s="273"/>
      <c r="BU766" s="273"/>
      <c r="BV766" s="273"/>
      <c r="BW766" s="273"/>
      <c r="BX766" s="273"/>
      <c r="BY766" s="273"/>
      <c r="BZ766" s="273"/>
    </row>
    <row r="767" spans="1:78">
      <c r="A767" s="273"/>
      <c r="B767" s="273"/>
      <c r="C767" s="273"/>
      <c r="D767" s="273"/>
      <c r="E767" s="273"/>
      <c r="F767" s="274"/>
      <c r="G767" s="274"/>
      <c r="H767" s="274"/>
      <c r="I767" s="274"/>
      <c r="J767" s="274"/>
      <c r="K767" s="274"/>
      <c r="L767" s="274"/>
      <c r="M767" s="274"/>
      <c r="N767" s="274"/>
      <c r="O767" s="274"/>
      <c r="P767" s="274"/>
      <c r="Q767" s="274"/>
      <c r="R767" s="273"/>
      <c r="S767" s="273"/>
      <c r="T767" s="273"/>
      <c r="U767" s="273"/>
      <c r="V767" s="273"/>
      <c r="W767" s="273"/>
      <c r="X767" s="273"/>
      <c r="Y767" s="273"/>
      <c r="Z767" s="273"/>
      <c r="AA767" s="273"/>
      <c r="AB767" s="273"/>
      <c r="AC767" s="273"/>
      <c r="AD767" s="273"/>
      <c r="AE767" s="273"/>
      <c r="AF767" s="273"/>
      <c r="AG767" s="273"/>
      <c r="AH767" s="273"/>
      <c r="AI767" s="273"/>
      <c r="AJ767" s="273"/>
      <c r="AK767" s="273"/>
      <c r="AL767" s="273"/>
      <c r="AM767" s="273"/>
      <c r="AN767" s="273"/>
      <c r="AO767" s="273"/>
      <c r="AP767" s="273"/>
      <c r="AQ767" s="273"/>
      <c r="AR767" s="273"/>
      <c r="AS767" s="273"/>
      <c r="AT767" s="273"/>
      <c r="AU767" s="273"/>
      <c r="AV767" s="273"/>
      <c r="AW767" s="273"/>
      <c r="AX767" s="273"/>
      <c r="AY767" s="273"/>
      <c r="AZ767" s="273"/>
      <c r="BA767" s="273"/>
      <c r="BB767" s="273"/>
      <c r="BC767" s="273"/>
      <c r="BD767" s="273"/>
      <c r="BE767" s="273"/>
      <c r="BF767" s="273"/>
      <c r="BG767" s="273"/>
      <c r="BH767" s="273"/>
      <c r="BI767" s="273"/>
      <c r="BJ767" s="273"/>
      <c r="BK767" s="273"/>
      <c r="BL767" s="273"/>
      <c r="BM767" s="273"/>
      <c r="BN767" s="273"/>
      <c r="BO767" s="273"/>
      <c r="BP767" s="273"/>
      <c r="BQ767" s="273"/>
      <c r="BR767" s="273"/>
      <c r="BS767" s="273"/>
      <c r="BT767" s="273"/>
      <c r="BU767" s="273"/>
      <c r="BV767" s="273"/>
      <c r="BW767" s="273"/>
      <c r="BX767" s="273"/>
      <c r="BY767" s="273"/>
      <c r="BZ767" s="273"/>
    </row>
    <row r="768" spans="1:78">
      <c r="A768" s="273"/>
      <c r="B768" s="273"/>
      <c r="C768" s="273"/>
      <c r="D768" s="273"/>
      <c r="E768" s="273"/>
      <c r="F768" s="274"/>
      <c r="G768" s="274"/>
      <c r="H768" s="274"/>
      <c r="I768" s="274"/>
      <c r="J768" s="274"/>
      <c r="K768" s="274"/>
      <c r="L768" s="274"/>
      <c r="M768" s="274"/>
      <c r="N768" s="274"/>
      <c r="O768" s="274"/>
      <c r="P768" s="274"/>
      <c r="Q768" s="274"/>
      <c r="R768" s="273"/>
      <c r="S768" s="273"/>
      <c r="T768" s="273"/>
      <c r="U768" s="273"/>
      <c r="V768" s="273"/>
      <c r="W768" s="273"/>
      <c r="X768" s="273"/>
      <c r="Y768" s="273"/>
      <c r="Z768" s="273"/>
      <c r="AA768" s="273"/>
      <c r="AB768" s="273"/>
      <c r="AC768" s="273"/>
      <c r="AD768" s="273"/>
      <c r="AE768" s="273"/>
      <c r="AF768" s="273"/>
      <c r="AG768" s="273"/>
      <c r="AH768" s="273"/>
      <c r="AI768" s="273"/>
      <c r="AJ768" s="273"/>
      <c r="AK768" s="273"/>
      <c r="AL768" s="273"/>
      <c r="AM768" s="273"/>
      <c r="AN768" s="273"/>
      <c r="AO768" s="273"/>
      <c r="AP768" s="273"/>
      <c r="AQ768" s="273"/>
      <c r="AR768" s="273"/>
      <c r="AS768" s="273"/>
      <c r="AT768" s="273"/>
      <c r="AU768" s="273"/>
      <c r="AV768" s="273"/>
      <c r="AW768" s="273"/>
      <c r="AX768" s="273"/>
      <c r="AY768" s="273"/>
      <c r="AZ768" s="273"/>
      <c r="BA768" s="273"/>
      <c r="BB768" s="273"/>
      <c r="BC768" s="273"/>
      <c r="BD768" s="273"/>
      <c r="BE768" s="273"/>
      <c r="BF768" s="273"/>
      <c r="BG768" s="273"/>
      <c r="BH768" s="273"/>
      <c r="BI768" s="273"/>
      <c r="BJ768" s="273"/>
      <c r="BK768" s="273"/>
      <c r="BL768" s="273"/>
      <c r="BM768" s="273"/>
      <c r="BN768" s="273"/>
      <c r="BO768" s="273"/>
      <c r="BP768" s="273"/>
      <c r="BQ768" s="273"/>
      <c r="BR768" s="273"/>
      <c r="BS768" s="273"/>
      <c r="BT768" s="273"/>
      <c r="BU768" s="273"/>
      <c r="BV768" s="273"/>
      <c r="BW768" s="273"/>
      <c r="BX768" s="273"/>
      <c r="BY768" s="273"/>
      <c r="BZ768" s="273"/>
    </row>
    <row r="769" spans="1:78">
      <c r="A769" s="273"/>
      <c r="B769" s="273"/>
      <c r="C769" s="273"/>
      <c r="D769" s="273"/>
      <c r="E769" s="273"/>
      <c r="F769" s="274"/>
      <c r="G769" s="274"/>
      <c r="H769" s="274"/>
      <c r="I769" s="274"/>
      <c r="J769" s="274"/>
      <c r="K769" s="274"/>
      <c r="L769" s="274"/>
      <c r="M769" s="274"/>
      <c r="N769" s="274"/>
      <c r="O769" s="274"/>
      <c r="P769" s="274"/>
      <c r="Q769" s="274"/>
      <c r="R769" s="273"/>
      <c r="S769" s="273"/>
      <c r="T769" s="273"/>
      <c r="U769" s="273"/>
      <c r="V769" s="273"/>
      <c r="W769" s="273"/>
      <c r="X769" s="273"/>
      <c r="Y769" s="273"/>
      <c r="Z769" s="273"/>
      <c r="AA769" s="273"/>
      <c r="AB769" s="273"/>
      <c r="AC769" s="273"/>
      <c r="AD769" s="273"/>
      <c r="AE769" s="273"/>
      <c r="AF769" s="273"/>
      <c r="AG769" s="273"/>
      <c r="AH769" s="273"/>
      <c r="AI769" s="273"/>
      <c r="AJ769" s="273"/>
      <c r="AK769" s="273"/>
      <c r="AL769" s="273"/>
      <c r="AM769" s="273"/>
      <c r="AN769" s="273"/>
      <c r="AO769" s="273"/>
      <c r="AP769" s="273"/>
      <c r="AQ769" s="273"/>
      <c r="AR769" s="273"/>
      <c r="AS769" s="273"/>
      <c r="AT769" s="273"/>
      <c r="AU769" s="273"/>
      <c r="AV769" s="273"/>
      <c r="AW769" s="273"/>
      <c r="AX769" s="273"/>
      <c r="AY769" s="273"/>
      <c r="AZ769" s="273"/>
      <c r="BA769" s="273"/>
      <c r="BB769" s="273"/>
      <c r="BC769" s="273"/>
      <c r="BD769" s="273"/>
      <c r="BE769" s="273"/>
      <c r="BF769" s="273"/>
      <c r="BG769" s="273"/>
      <c r="BH769" s="273"/>
      <c r="BI769" s="273"/>
      <c r="BJ769" s="273"/>
      <c r="BK769" s="273"/>
      <c r="BL769" s="273"/>
      <c r="BM769" s="273"/>
      <c r="BN769" s="273"/>
      <c r="BO769" s="273"/>
      <c r="BP769" s="273"/>
      <c r="BQ769" s="273"/>
      <c r="BR769" s="273"/>
      <c r="BS769" s="273"/>
      <c r="BT769" s="273"/>
      <c r="BU769" s="273"/>
      <c r="BV769" s="273"/>
      <c r="BW769" s="273"/>
      <c r="BX769" s="273"/>
      <c r="BY769" s="273"/>
      <c r="BZ769" s="273"/>
    </row>
    <row r="770" spans="1:78">
      <c r="A770" s="273"/>
      <c r="B770" s="273"/>
      <c r="C770" s="273"/>
      <c r="D770" s="273"/>
      <c r="E770" s="273"/>
      <c r="F770" s="274"/>
      <c r="G770" s="274"/>
      <c r="H770" s="274"/>
      <c r="I770" s="274"/>
      <c r="J770" s="274"/>
      <c r="K770" s="274"/>
      <c r="L770" s="274"/>
      <c r="M770" s="274"/>
      <c r="N770" s="274"/>
      <c r="O770" s="274"/>
      <c r="P770" s="274"/>
      <c r="Q770" s="274"/>
      <c r="R770" s="273"/>
      <c r="S770" s="273"/>
      <c r="T770" s="273"/>
      <c r="U770" s="273"/>
      <c r="V770" s="273"/>
      <c r="W770" s="273"/>
      <c r="X770" s="273"/>
      <c r="Y770" s="273"/>
      <c r="Z770" s="273"/>
      <c r="AA770" s="273"/>
      <c r="AB770" s="273"/>
      <c r="AC770" s="273"/>
      <c r="AD770" s="273"/>
      <c r="AE770" s="273"/>
      <c r="AF770" s="273"/>
      <c r="AG770" s="273"/>
      <c r="AH770" s="273"/>
      <c r="AI770" s="273"/>
      <c r="AJ770" s="273"/>
      <c r="AK770" s="273"/>
      <c r="AL770" s="273"/>
      <c r="AM770" s="273"/>
      <c r="AN770" s="273"/>
      <c r="AO770" s="273"/>
      <c r="AP770" s="273"/>
      <c r="AQ770" s="273"/>
      <c r="AR770" s="273"/>
      <c r="AS770" s="273"/>
      <c r="AT770" s="273"/>
      <c r="AU770" s="273"/>
      <c r="AV770" s="273"/>
      <c r="AW770" s="273"/>
      <c r="AX770" s="273"/>
      <c r="AY770" s="273"/>
      <c r="AZ770" s="273"/>
      <c r="BA770" s="273"/>
      <c r="BB770" s="273"/>
      <c r="BC770" s="273"/>
      <c r="BD770" s="273"/>
      <c r="BE770" s="273"/>
      <c r="BF770" s="273"/>
      <c r="BG770" s="273"/>
      <c r="BH770" s="273"/>
      <c r="BI770" s="273"/>
      <c r="BJ770" s="273"/>
      <c r="BK770" s="273"/>
      <c r="BL770" s="273"/>
      <c r="BM770" s="273"/>
      <c r="BN770" s="273"/>
      <c r="BO770" s="273"/>
      <c r="BP770" s="273"/>
      <c r="BQ770" s="273"/>
      <c r="BR770" s="273"/>
      <c r="BS770" s="273"/>
      <c r="BT770" s="273"/>
      <c r="BU770" s="273"/>
      <c r="BV770" s="273"/>
      <c r="BW770" s="273"/>
      <c r="BX770" s="273"/>
      <c r="BY770" s="273"/>
      <c r="BZ770" s="273"/>
    </row>
    <row r="771" spans="1:78">
      <c r="A771" s="273"/>
      <c r="B771" s="273"/>
      <c r="C771" s="273"/>
      <c r="D771" s="273"/>
      <c r="E771" s="273"/>
      <c r="F771" s="274"/>
      <c r="G771" s="274"/>
      <c r="H771" s="274"/>
      <c r="I771" s="274"/>
      <c r="J771" s="274"/>
      <c r="K771" s="274"/>
      <c r="L771" s="274"/>
      <c r="M771" s="274"/>
      <c r="N771" s="274"/>
      <c r="O771" s="274"/>
      <c r="P771" s="274"/>
      <c r="Q771" s="274"/>
      <c r="R771" s="273"/>
      <c r="S771" s="273"/>
      <c r="T771" s="273"/>
      <c r="U771" s="273"/>
      <c r="V771" s="273"/>
      <c r="W771" s="273"/>
      <c r="X771" s="273"/>
      <c r="Y771" s="273"/>
      <c r="Z771" s="273"/>
      <c r="AA771" s="273"/>
      <c r="AB771" s="273"/>
      <c r="AC771" s="273"/>
      <c r="AD771" s="273"/>
      <c r="AE771" s="273"/>
      <c r="AF771" s="273"/>
      <c r="AG771" s="273"/>
      <c r="AH771" s="273"/>
      <c r="AI771" s="273"/>
      <c r="AJ771" s="273"/>
      <c r="AK771" s="273"/>
      <c r="AL771" s="273"/>
      <c r="AM771" s="273"/>
      <c r="AN771" s="273"/>
      <c r="AO771" s="273"/>
      <c r="AP771" s="273"/>
      <c r="AQ771" s="273"/>
      <c r="AR771" s="273"/>
      <c r="AS771" s="273"/>
      <c r="AT771" s="273"/>
      <c r="AU771" s="273"/>
      <c r="AV771" s="273"/>
      <c r="AW771" s="273"/>
      <c r="AX771" s="273"/>
      <c r="AY771" s="273"/>
      <c r="AZ771" s="273"/>
      <c r="BA771" s="273"/>
      <c r="BB771" s="273"/>
      <c r="BC771" s="273"/>
      <c r="BD771" s="273"/>
      <c r="BE771" s="273"/>
      <c r="BF771" s="273"/>
      <c r="BG771" s="273"/>
      <c r="BH771" s="273"/>
      <c r="BI771" s="273"/>
      <c r="BJ771" s="273"/>
      <c r="BK771" s="273"/>
      <c r="BL771" s="273"/>
      <c r="BM771" s="273"/>
      <c r="BN771" s="273"/>
      <c r="BO771" s="273"/>
      <c r="BP771" s="273"/>
      <c r="BQ771" s="273"/>
      <c r="BR771" s="273"/>
      <c r="BS771" s="273"/>
      <c r="BT771" s="273"/>
      <c r="BU771" s="273"/>
      <c r="BV771" s="273"/>
      <c r="BW771" s="273"/>
      <c r="BX771" s="273"/>
      <c r="BY771" s="273"/>
      <c r="BZ771" s="273"/>
    </row>
    <row r="772" spans="1:78">
      <c r="A772" s="273"/>
      <c r="B772" s="273"/>
      <c r="C772" s="273"/>
      <c r="D772" s="273"/>
      <c r="E772" s="273"/>
      <c r="F772" s="274"/>
      <c r="G772" s="274"/>
      <c r="H772" s="274"/>
      <c r="I772" s="274"/>
      <c r="J772" s="274"/>
      <c r="K772" s="274"/>
      <c r="L772" s="274"/>
      <c r="M772" s="274"/>
      <c r="N772" s="274"/>
      <c r="O772" s="274"/>
      <c r="P772" s="274"/>
      <c r="Q772" s="274"/>
      <c r="R772" s="273"/>
      <c r="S772" s="273"/>
      <c r="T772" s="273"/>
      <c r="U772" s="273"/>
      <c r="V772" s="273"/>
      <c r="W772" s="273"/>
      <c r="X772" s="273"/>
      <c r="Y772" s="273"/>
      <c r="Z772" s="273"/>
      <c r="AA772" s="273"/>
      <c r="AB772" s="273"/>
      <c r="AC772" s="273"/>
      <c r="AD772" s="273"/>
      <c r="AE772" s="273"/>
      <c r="AF772" s="273"/>
      <c r="AG772" s="273"/>
      <c r="AH772" s="273"/>
      <c r="AI772" s="273"/>
      <c r="AJ772" s="273"/>
      <c r="AK772" s="273"/>
      <c r="AL772" s="273"/>
      <c r="AM772" s="273"/>
      <c r="AN772" s="273"/>
      <c r="AO772" s="273"/>
      <c r="AP772" s="273"/>
      <c r="AQ772" s="273"/>
      <c r="AR772" s="273"/>
      <c r="AS772" s="273"/>
      <c r="AT772" s="273"/>
      <c r="AU772" s="273"/>
      <c r="AV772" s="273"/>
      <c r="AW772" s="273"/>
      <c r="AX772" s="273"/>
      <c r="AY772" s="273"/>
      <c r="AZ772" s="273"/>
      <c r="BA772" s="273"/>
      <c r="BB772" s="273"/>
      <c r="BC772" s="273"/>
      <c r="BD772" s="273"/>
      <c r="BE772" s="273"/>
      <c r="BF772" s="273"/>
      <c r="BG772" s="273"/>
      <c r="BH772" s="273"/>
      <c r="BI772" s="273"/>
      <c r="BJ772" s="273"/>
      <c r="BK772" s="273"/>
      <c r="BL772" s="273"/>
      <c r="BM772" s="273"/>
      <c r="BN772" s="273"/>
      <c r="BO772" s="273"/>
      <c r="BP772" s="273"/>
      <c r="BQ772" s="273"/>
      <c r="BR772" s="273"/>
      <c r="BS772" s="273"/>
      <c r="BT772" s="273"/>
      <c r="BU772" s="273"/>
      <c r="BV772" s="273"/>
      <c r="BW772" s="273"/>
      <c r="BX772" s="273"/>
      <c r="BY772" s="273"/>
      <c r="BZ772" s="273"/>
    </row>
    <row r="773" spans="1:78">
      <c r="A773" s="273"/>
      <c r="B773" s="273"/>
      <c r="C773" s="273"/>
      <c r="D773" s="273"/>
      <c r="E773" s="273"/>
      <c r="F773" s="274"/>
      <c r="G773" s="274"/>
      <c r="H773" s="274"/>
      <c r="I773" s="274"/>
      <c r="J773" s="274"/>
      <c r="K773" s="274"/>
      <c r="L773" s="274"/>
      <c r="M773" s="274"/>
      <c r="N773" s="274"/>
      <c r="O773" s="274"/>
      <c r="P773" s="274"/>
      <c r="Q773" s="274"/>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73"/>
      <c r="AR773" s="273"/>
      <c r="AS773" s="273"/>
      <c r="AT773" s="273"/>
      <c r="AU773" s="273"/>
      <c r="AV773" s="273"/>
      <c r="AW773" s="273"/>
      <c r="AX773" s="273"/>
      <c r="AY773" s="273"/>
      <c r="AZ773" s="273"/>
      <c r="BA773" s="273"/>
      <c r="BB773" s="273"/>
      <c r="BC773" s="273"/>
      <c r="BD773" s="273"/>
      <c r="BE773" s="273"/>
      <c r="BF773" s="273"/>
      <c r="BG773" s="273"/>
      <c r="BH773" s="273"/>
      <c r="BI773" s="273"/>
      <c r="BJ773" s="273"/>
      <c r="BK773" s="273"/>
      <c r="BL773" s="273"/>
      <c r="BM773" s="273"/>
      <c r="BN773" s="273"/>
      <c r="BO773" s="273"/>
      <c r="BP773" s="273"/>
      <c r="BQ773" s="273"/>
      <c r="BR773" s="273"/>
      <c r="BS773" s="273"/>
      <c r="BT773" s="273"/>
      <c r="BU773" s="273"/>
      <c r="BV773" s="273"/>
      <c r="BW773" s="273"/>
      <c r="BX773" s="273"/>
      <c r="BY773" s="273"/>
      <c r="BZ773" s="273"/>
    </row>
    <row r="774" spans="1:78">
      <c r="A774" s="273"/>
      <c r="B774" s="273"/>
      <c r="C774" s="273"/>
      <c r="D774" s="273"/>
      <c r="E774" s="273"/>
      <c r="F774" s="274"/>
      <c r="G774" s="274"/>
      <c r="H774" s="274"/>
      <c r="I774" s="274"/>
      <c r="J774" s="274"/>
      <c r="K774" s="274"/>
      <c r="L774" s="274"/>
      <c r="M774" s="274"/>
      <c r="N774" s="274"/>
      <c r="O774" s="274"/>
      <c r="P774" s="274"/>
      <c r="Q774" s="274"/>
      <c r="R774" s="273"/>
      <c r="S774" s="273"/>
      <c r="T774" s="273"/>
      <c r="U774" s="273"/>
      <c r="V774" s="273"/>
      <c r="W774" s="273"/>
      <c r="X774" s="273"/>
      <c r="Y774" s="273"/>
      <c r="Z774" s="273"/>
      <c r="AA774" s="273"/>
      <c r="AB774" s="273"/>
      <c r="AC774" s="273"/>
      <c r="AD774" s="273"/>
      <c r="AE774" s="273"/>
      <c r="AF774" s="273"/>
      <c r="AG774" s="273"/>
      <c r="AH774" s="273"/>
      <c r="AI774" s="273"/>
      <c r="AJ774" s="273"/>
      <c r="AK774" s="273"/>
      <c r="AL774" s="273"/>
      <c r="AM774" s="273"/>
      <c r="AN774" s="273"/>
      <c r="AO774" s="273"/>
      <c r="AP774" s="273"/>
      <c r="AQ774" s="273"/>
      <c r="AR774" s="273"/>
      <c r="AS774" s="273"/>
      <c r="AT774" s="273"/>
      <c r="AU774" s="273"/>
      <c r="AV774" s="273"/>
      <c r="AW774" s="273"/>
      <c r="AX774" s="273"/>
      <c r="AY774" s="273"/>
      <c r="AZ774" s="273"/>
      <c r="BA774" s="273"/>
      <c r="BB774" s="273"/>
      <c r="BC774" s="273"/>
      <c r="BD774" s="273"/>
      <c r="BE774" s="273"/>
      <c r="BF774" s="273"/>
      <c r="BG774" s="273"/>
      <c r="BH774" s="273"/>
      <c r="BI774" s="273"/>
      <c r="BJ774" s="273"/>
      <c r="BK774" s="273"/>
      <c r="BL774" s="273"/>
      <c r="BM774" s="273"/>
      <c r="BN774" s="273"/>
      <c r="BO774" s="273"/>
      <c r="BP774" s="273"/>
      <c r="BQ774" s="273"/>
      <c r="BR774" s="273"/>
      <c r="BS774" s="273"/>
      <c r="BT774" s="273"/>
      <c r="BU774" s="273"/>
      <c r="BV774" s="273"/>
      <c r="BW774" s="273"/>
      <c r="BX774" s="273"/>
      <c r="BY774" s="273"/>
      <c r="BZ774" s="273"/>
    </row>
    <row r="775" spans="1:78">
      <c r="A775" s="273"/>
      <c r="B775" s="273"/>
      <c r="C775" s="273"/>
      <c r="D775" s="273"/>
      <c r="E775" s="273"/>
      <c r="F775" s="274"/>
      <c r="G775" s="274"/>
      <c r="H775" s="274"/>
      <c r="I775" s="274"/>
      <c r="J775" s="274"/>
      <c r="K775" s="274"/>
      <c r="L775" s="274"/>
      <c r="M775" s="274"/>
      <c r="N775" s="274"/>
      <c r="O775" s="274"/>
      <c r="P775" s="274"/>
      <c r="Q775" s="274"/>
      <c r="R775" s="273"/>
      <c r="S775" s="273"/>
      <c r="T775" s="273"/>
      <c r="U775" s="273"/>
      <c r="V775" s="273"/>
      <c r="W775" s="273"/>
      <c r="X775" s="273"/>
      <c r="Y775" s="273"/>
      <c r="Z775" s="273"/>
      <c r="AA775" s="273"/>
      <c r="AB775" s="273"/>
      <c r="AC775" s="273"/>
      <c r="AD775" s="273"/>
      <c r="AE775" s="273"/>
      <c r="AF775" s="273"/>
      <c r="AG775" s="273"/>
      <c r="AH775" s="273"/>
      <c r="AI775" s="273"/>
      <c r="AJ775" s="273"/>
      <c r="AK775" s="273"/>
      <c r="AL775" s="273"/>
      <c r="AM775" s="273"/>
      <c r="AN775" s="273"/>
      <c r="AO775" s="273"/>
      <c r="AP775" s="273"/>
      <c r="AQ775" s="273"/>
      <c r="AR775" s="273"/>
      <c r="AS775" s="273"/>
      <c r="AT775" s="273"/>
      <c r="AU775" s="273"/>
      <c r="AV775" s="273"/>
      <c r="AW775" s="273"/>
      <c r="AX775" s="273"/>
      <c r="AY775" s="273"/>
      <c r="AZ775" s="273"/>
      <c r="BA775" s="273"/>
      <c r="BB775" s="273"/>
      <c r="BC775" s="273"/>
      <c r="BD775" s="273"/>
      <c r="BE775" s="273"/>
      <c r="BF775" s="273"/>
      <c r="BG775" s="273"/>
      <c r="BH775" s="273"/>
      <c r="BI775" s="273"/>
      <c r="BJ775" s="273"/>
      <c r="BK775" s="273"/>
      <c r="BL775" s="273"/>
      <c r="BM775" s="273"/>
      <c r="BN775" s="273"/>
      <c r="BO775" s="273"/>
      <c r="BP775" s="273"/>
      <c r="BQ775" s="273"/>
      <c r="BR775" s="273"/>
      <c r="BS775" s="273"/>
      <c r="BT775" s="273"/>
      <c r="BU775" s="273"/>
      <c r="BV775" s="273"/>
      <c r="BW775" s="273"/>
      <c r="BX775" s="273"/>
      <c r="BY775" s="273"/>
      <c r="BZ775" s="273"/>
    </row>
    <row r="776" spans="1:78">
      <c r="A776" s="273"/>
      <c r="B776" s="273"/>
      <c r="C776" s="273"/>
      <c r="D776" s="273"/>
      <c r="E776" s="273"/>
      <c r="F776" s="274"/>
      <c r="G776" s="274"/>
      <c r="H776" s="274"/>
      <c r="I776" s="274"/>
      <c r="J776" s="274"/>
      <c r="K776" s="274"/>
      <c r="L776" s="274"/>
      <c r="M776" s="274"/>
      <c r="N776" s="274"/>
      <c r="O776" s="274"/>
      <c r="P776" s="274"/>
      <c r="Q776" s="274"/>
      <c r="R776" s="273"/>
      <c r="S776" s="273"/>
      <c r="T776" s="273"/>
      <c r="U776" s="273"/>
      <c r="V776" s="273"/>
      <c r="W776" s="273"/>
      <c r="X776" s="273"/>
      <c r="Y776" s="273"/>
      <c r="Z776" s="273"/>
      <c r="AA776" s="273"/>
      <c r="AB776" s="273"/>
      <c r="AC776" s="273"/>
      <c r="AD776" s="273"/>
      <c r="AE776" s="273"/>
      <c r="AF776" s="273"/>
      <c r="AG776" s="273"/>
      <c r="AH776" s="273"/>
      <c r="AI776" s="273"/>
      <c r="AJ776" s="273"/>
      <c r="AK776" s="273"/>
      <c r="AL776" s="273"/>
      <c r="AM776" s="273"/>
      <c r="AN776" s="273"/>
      <c r="AO776" s="273"/>
      <c r="AP776" s="273"/>
      <c r="AQ776" s="273"/>
      <c r="AR776" s="273"/>
      <c r="AS776" s="273"/>
      <c r="AT776" s="273"/>
      <c r="AU776" s="273"/>
      <c r="AV776" s="273"/>
      <c r="AW776" s="273"/>
      <c r="AX776" s="273"/>
      <c r="AY776" s="273"/>
      <c r="AZ776" s="273"/>
      <c r="BA776" s="273"/>
      <c r="BB776" s="273"/>
      <c r="BC776" s="273"/>
      <c r="BD776" s="273"/>
      <c r="BE776" s="273"/>
      <c r="BF776" s="273"/>
      <c r="BG776" s="273"/>
      <c r="BH776" s="273"/>
      <c r="BI776" s="273"/>
      <c r="BJ776" s="273"/>
      <c r="BK776" s="273"/>
      <c r="BL776" s="273"/>
      <c r="BM776" s="273"/>
      <c r="BN776" s="273"/>
      <c r="BO776" s="273"/>
      <c r="BP776" s="273"/>
      <c r="BQ776" s="273"/>
      <c r="BR776" s="273"/>
      <c r="BS776" s="273"/>
      <c r="BT776" s="273"/>
      <c r="BU776" s="273"/>
      <c r="BV776" s="273"/>
      <c r="BW776" s="273"/>
      <c r="BX776" s="273"/>
      <c r="BY776" s="273"/>
      <c r="BZ776" s="273"/>
    </row>
    <row r="777" spans="1:78">
      <c r="A777" s="273"/>
      <c r="B777" s="273"/>
      <c r="C777" s="273"/>
      <c r="D777" s="273"/>
      <c r="E777" s="273"/>
      <c r="F777" s="274"/>
      <c r="G777" s="274"/>
      <c r="H777" s="274"/>
      <c r="I777" s="274"/>
      <c r="J777" s="274"/>
      <c r="K777" s="274"/>
      <c r="L777" s="274"/>
      <c r="M777" s="274"/>
      <c r="N777" s="274"/>
      <c r="O777" s="274"/>
      <c r="P777" s="274"/>
      <c r="Q777" s="274"/>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73"/>
      <c r="AR777" s="273"/>
      <c r="AS777" s="273"/>
      <c r="AT777" s="273"/>
      <c r="AU777" s="273"/>
      <c r="AV777" s="273"/>
      <c r="AW777" s="273"/>
      <c r="AX777" s="273"/>
      <c r="AY777" s="273"/>
      <c r="AZ777" s="273"/>
      <c r="BA777" s="273"/>
      <c r="BB777" s="273"/>
      <c r="BC777" s="273"/>
      <c r="BD777" s="273"/>
      <c r="BE777" s="273"/>
      <c r="BF777" s="273"/>
      <c r="BG777" s="273"/>
      <c r="BH777" s="273"/>
      <c r="BI777" s="273"/>
      <c r="BJ777" s="273"/>
      <c r="BK777" s="273"/>
      <c r="BL777" s="273"/>
      <c r="BM777" s="273"/>
      <c r="BN777" s="273"/>
      <c r="BO777" s="273"/>
      <c r="BP777" s="273"/>
      <c r="BQ777" s="273"/>
      <c r="BR777" s="273"/>
      <c r="BS777" s="273"/>
      <c r="BT777" s="273"/>
      <c r="BU777" s="273"/>
      <c r="BV777" s="273"/>
      <c r="BW777" s="273"/>
      <c r="BX777" s="273"/>
      <c r="BY777" s="273"/>
      <c r="BZ777" s="273"/>
    </row>
    <row r="778" spans="1:78">
      <c r="A778" s="273"/>
      <c r="B778" s="273"/>
      <c r="C778" s="273"/>
      <c r="D778" s="273"/>
      <c r="E778" s="273"/>
      <c r="F778" s="274"/>
      <c r="G778" s="274"/>
      <c r="H778" s="274"/>
      <c r="I778" s="274"/>
      <c r="J778" s="274"/>
      <c r="K778" s="274"/>
      <c r="L778" s="274"/>
      <c r="M778" s="274"/>
      <c r="N778" s="274"/>
      <c r="O778" s="274"/>
      <c r="P778" s="274"/>
      <c r="Q778" s="274"/>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73"/>
      <c r="AR778" s="273"/>
      <c r="AS778" s="273"/>
      <c r="AT778" s="273"/>
      <c r="AU778" s="273"/>
      <c r="AV778" s="273"/>
      <c r="AW778" s="273"/>
      <c r="AX778" s="273"/>
      <c r="AY778" s="273"/>
      <c r="AZ778" s="273"/>
      <c r="BA778" s="273"/>
      <c r="BB778" s="273"/>
      <c r="BC778" s="273"/>
      <c r="BD778" s="273"/>
      <c r="BE778" s="273"/>
      <c r="BF778" s="273"/>
      <c r="BG778" s="273"/>
      <c r="BH778" s="273"/>
      <c r="BI778" s="273"/>
      <c r="BJ778" s="273"/>
      <c r="BK778" s="273"/>
      <c r="BL778" s="273"/>
      <c r="BM778" s="273"/>
      <c r="BN778" s="273"/>
      <c r="BO778" s="273"/>
      <c r="BP778" s="273"/>
      <c r="BQ778" s="273"/>
      <c r="BR778" s="273"/>
      <c r="BS778" s="273"/>
      <c r="BT778" s="273"/>
      <c r="BU778" s="273"/>
      <c r="BV778" s="273"/>
      <c r="BW778" s="273"/>
      <c r="BX778" s="273"/>
      <c r="BY778" s="273"/>
      <c r="BZ778" s="273"/>
    </row>
    <row r="779" spans="1:78">
      <c r="A779" s="273"/>
      <c r="B779" s="273"/>
      <c r="C779" s="273"/>
      <c r="D779" s="273"/>
      <c r="E779" s="273"/>
      <c r="F779" s="274"/>
      <c r="G779" s="274"/>
      <c r="H779" s="274"/>
      <c r="I779" s="274"/>
      <c r="J779" s="274"/>
      <c r="K779" s="274"/>
      <c r="L779" s="274"/>
      <c r="M779" s="274"/>
      <c r="N779" s="274"/>
      <c r="O779" s="274"/>
      <c r="P779" s="274"/>
      <c r="Q779" s="274"/>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73"/>
      <c r="AR779" s="273"/>
      <c r="AS779" s="273"/>
      <c r="AT779" s="273"/>
      <c r="AU779" s="273"/>
      <c r="AV779" s="273"/>
      <c r="AW779" s="273"/>
      <c r="AX779" s="273"/>
      <c r="AY779" s="273"/>
      <c r="AZ779" s="273"/>
      <c r="BA779" s="273"/>
      <c r="BB779" s="273"/>
      <c r="BC779" s="273"/>
      <c r="BD779" s="273"/>
      <c r="BE779" s="273"/>
      <c r="BF779" s="273"/>
      <c r="BG779" s="273"/>
      <c r="BH779" s="273"/>
      <c r="BI779" s="273"/>
      <c r="BJ779" s="273"/>
      <c r="BK779" s="273"/>
      <c r="BL779" s="273"/>
      <c r="BM779" s="273"/>
      <c r="BN779" s="273"/>
      <c r="BO779" s="273"/>
      <c r="BP779" s="273"/>
      <c r="BQ779" s="273"/>
      <c r="BR779" s="273"/>
      <c r="BS779" s="273"/>
      <c r="BT779" s="273"/>
      <c r="BU779" s="273"/>
      <c r="BV779" s="273"/>
      <c r="BW779" s="273"/>
      <c r="BX779" s="273"/>
      <c r="BY779" s="273"/>
      <c r="BZ779" s="273"/>
    </row>
    <row r="780" spans="1:78">
      <c r="A780" s="273"/>
      <c r="B780" s="273"/>
      <c r="C780" s="273"/>
      <c r="D780" s="273"/>
      <c r="E780" s="273"/>
      <c r="F780" s="274"/>
      <c r="G780" s="274"/>
      <c r="H780" s="274"/>
      <c r="I780" s="274"/>
      <c r="J780" s="274"/>
      <c r="K780" s="274"/>
      <c r="L780" s="274"/>
      <c r="M780" s="274"/>
      <c r="N780" s="274"/>
      <c r="O780" s="274"/>
      <c r="P780" s="274"/>
      <c r="Q780" s="274"/>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73"/>
      <c r="AR780" s="273"/>
      <c r="AS780" s="273"/>
      <c r="AT780" s="273"/>
      <c r="AU780" s="273"/>
      <c r="AV780" s="273"/>
      <c r="AW780" s="273"/>
      <c r="AX780" s="273"/>
      <c r="AY780" s="273"/>
      <c r="AZ780" s="273"/>
      <c r="BA780" s="273"/>
      <c r="BB780" s="273"/>
      <c r="BC780" s="273"/>
      <c r="BD780" s="273"/>
      <c r="BE780" s="273"/>
      <c r="BF780" s="273"/>
      <c r="BG780" s="273"/>
      <c r="BH780" s="273"/>
      <c r="BI780" s="273"/>
      <c r="BJ780" s="273"/>
      <c r="BK780" s="273"/>
      <c r="BL780" s="273"/>
      <c r="BM780" s="273"/>
      <c r="BN780" s="273"/>
      <c r="BO780" s="273"/>
      <c r="BP780" s="273"/>
      <c r="BQ780" s="273"/>
      <c r="BR780" s="273"/>
      <c r="BS780" s="273"/>
      <c r="BT780" s="273"/>
      <c r="BU780" s="273"/>
      <c r="BV780" s="273"/>
      <c r="BW780" s="273"/>
      <c r="BX780" s="273"/>
      <c r="BY780" s="273"/>
      <c r="BZ780" s="273"/>
    </row>
    <row r="781" spans="1:78">
      <c r="A781" s="273"/>
      <c r="B781" s="273"/>
      <c r="C781" s="273"/>
      <c r="D781" s="273"/>
      <c r="E781" s="273"/>
      <c r="F781" s="274"/>
      <c r="G781" s="274"/>
      <c r="H781" s="274"/>
      <c r="I781" s="274"/>
      <c r="J781" s="274"/>
      <c r="K781" s="274"/>
      <c r="L781" s="274"/>
      <c r="M781" s="274"/>
      <c r="N781" s="274"/>
      <c r="O781" s="274"/>
      <c r="P781" s="274"/>
      <c r="Q781" s="274"/>
      <c r="R781" s="273"/>
      <c r="S781" s="273"/>
      <c r="T781" s="273"/>
      <c r="U781" s="273"/>
      <c r="V781" s="273"/>
      <c r="W781" s="273"/>
      <c r="X781" s="273"/>
      <c r="Y781" s="273"/>
      <c r="Z781" s="273"/>
      <c r="AA781" s="273"/>
      <c r="AB781" s="273"/>
      <c r="AC781" s="273"/>
      <c r="AD781" s="273"/>
      <c r="AE781" s="273"/>
      <c r="AF781" s="273"/>
      <c r="AG781" s="273"/>
      <c r="AH781" s="273"/>
      <c r="AI781" s="273"/>
      <c r="AJ781" s="273"/>
      <c r="AK781" s="273"/>
      <c r="AL781" s="273"/>
      <c r="AM781" s="273"/>
      <c r="AN781" s="273"/>
      <c r="AO781" s="273"/>
      <c r="AP781" s="273"/>
      <c r="AQ781" s="273"/>
      <c r="AR781" s="273"/>
      <c r="AS781" s="273"/>
      <c r="AT781" s="273"/>
      <c r="AU781" s="273"/>
      <c r="AV781" s="273"/>
      <c r="AW781" s="273"/>
      <c r="AX781" s="273"/>
      <c r="AY781" s="273"/>
      <c r="AZ781" s="273"/>
      <c r="BA781" s="273"/>
      <c r="BB781" s="273"/>
      <c r="BC781" s="273"/>
      <c r="BD781" s="273"/>
      <c r="BE781" s="273"/>
      <c r="BF781" s="273"/>
      <c r="BG781" s="273"/>
      <c r="BH781" s="273"/>
      <c r="BI781" s="273"/>
      <c r="BJ781" s="273"/>
      <c r="BK781" s="273"/>
      <c r="BL781" s="273"/>
      <c r="BM781" s="273"/>
      <c r="BN781" s="273"/>
      <c r="BO781" s="273"/>
      <c r="BP781" s="273"/>
      <c r="BQ781" s="273"/>
      <c r="BR781" s="273"/>
      <c r="BS781" s="273"/>
      <c r="BT781" s="273"/>
      <c r="BU781" s="273"/>
      <c r="BV781" s="273"/>
      <c r="BW781" s="273"/>
      <c r="BX781" s="273"/>
      <c r="BY781" s="273"/>
      <c r="BZ781" s="273"/>
    </row>
    <row r="782" spans="1:78">
      <c r="A782" s="273"/>
      <c r="B782" s="273"/>
      <c r="C782" s="273"/>
      <c r="D782" s="273"/>
      <c r="E782" s="273"/>
      <c r="F782" s="274"/>
      <c r="G782" s="274"/>
      <c r="H782" s="274"/>
      <c r="I782" s="274"/>
      <c r="J782" s="274"/>
      <c r="K782" s="274"/>
      <c r="L782" s="274"/>
      <c r="M782" s="274"/>
      <c r="N782" s="274"/>
      <c r="O782" s="274"/>
      <c r="P782" s="274"/>
      <c r="Q782" s="274"/>
      <c r="R782" s="273"/>
      <c r="S782" s="273"/>
      <c r="T782" s="273"/>
      <c r="U782" s="273"/>
      <c r="V782" s="273"/>
      <c r="W782" s="273"/>
      <c r="X782" s="273"/>
      <c r="Y782" s="273"/>
      <c r="Z782" s="273"/>
      <c r="AA782" s="273"/>
      <c r="AB782" s="273"/>
      <c r="AC782" s="273"/>
      <c r="AD782" s="273"/>
      <c r="AE782" s="273"/>
      <c r="AF782" s="273"/>
      <c r="AG782" s="273"/>
      <c r="AH782" s="273"/>
      <c r="AI782" s="273"/>
      <c r="AJ782" s="273"/>
      <c r="AK782" s="273"/>
      <c r="AL782" s="273"/>
      <c r="AM782" s="273"/>
      <c r="AN782" s="273"/>
      <c r="AO782" s="273"/>
      <c r="AP782" s="273"/>
      <c r="AQ782" s="273"/>
      <c r="AR782" s="273"/>
      <c r="AS782" s="273"/>
      <c r="AT782" s="273"/>
      <c r="AU782" s="273"/>
      <c r="AV782" s="273"/>
      <c r="AW782" s="273"/>
      <c r="AX782" s="273"/>
      <c r="AY782" s="273"/>
      <c r="AZ782" s="273"/>
      <c r="BA782" s="273"/>
      <c r="BB782" s="273"/>
      <c r="BC782" s="273"/>
      <c r="BD782" s="273"/>
      <c r="BE782" s="273"/>
      <c r="BF782" s="273"/>
      <c r="BG782" s="273"/>
      <c r="BH782" s="273"/>
      <c r="BI782" s="273"/>
      <c r="BJ782" s="273"/>
      <c r="BK782" s="273"/>
      <c r="BL782" s="273"/>
      <c r="BM782" s="273"/>
      <c r="BN782" s="273"/>
      <c r="BO782" s="273"/>
      <c r="BP782" s="273"/>
      <c r="BQ782" s="273"/>
      <c r="BR782" s="273"/>
      <c r="BS782" s="273"/>
      <c r="BT782" s="273"/>
      <c r="BU782" s="273"/>
      <c r="BV782" s="273"/>
      <c r="BW782" s="273"/>
      <c r="BX782" s="273"/>
      <c r="BY782" s="273"/>
      <c r="BZ782" s="273"/>
    </row>
    <row r="783" spans="1:78">
      <c r="A783" s="273"/>
      <c r="B783" s="273"/>
      <c r="C783" s="273"/>
      <c r="D783" s="273"/>
      <c r="E783" s="273"/>
      <c r="F783" s="274"/>
      <c r="G783" s="274"/>
      <c r="H783" s="274"/>
      <c r="I783" s="274"/>
      <c r="J783" s="274"/>
      <c r="K783" s="274"/>
      <c r="L783" s="274"/>
      <c r="M783" s="274"/>
      <c r="N783" s="274"/>
      <c r="O783" s="274"/>
      <c r="P783" s="274"/>
      <c r="Q783" s="274"/>
      <c r="R783" s="273"/>
      <c r="S783" s="273"/>
      <c r="T783" s="273"/>
      <c r="U783" s="273"/>
      <c r="V783" s="273"/>
      <c r="W783" s="273"/>
      <c r="X783" s="273"/>
      <c r="Y783" s="273"/>
      <c r="Z783" s="273"/>
      <c r="AA783" s="273"/>
      <c r="AB783" s="273"/>
      <c r="AC783" s="273"/>
      <c r="AD783" s="273"/>
      <c r="AE783" s="273"/>
      <c r="AF783" s="273"/>
      <c r="AG783" s="273"/>
      <c r="AH783" s="273"/>
      <c r="AI783" s="273"/>
      <c r="AJ783" s="273"/>
      <c r="AK783" s="273"/>
      <c r="AL783" s="273"/>
      <c r="AM783" s="273"/>
      <c r="AN783" s="273"/>
      <c r="AO783" s="273"/>
      <c r="AP783" s="273"/>
      <c r="AQ783" s="273"/>
      <c r="AR783" s="273"/>
      <c r="AS783" s="273"/>
      <c r="AT783" s="273"/>
      <c r="AU783" s="273"/>
      <c r="AV783" s="273"/>
      <c r="AW783" s="273"/>
      <c r="AX783" s="273"/>
      <c r="AY783" s="273"/>
      <c r="AZ783" s="273"/>
      <c r="BA783" s="273"/>
      <c r="BB783" s="273"/>
      <c r="BC783" s="273"/>
      <c r="BD783" s="273"/>
      <c r="BE783" s="273"/>
      <c r="BF783" s="273"/>
      <c r="BG783" s="273"/>
      <c r="BH783" s="273"/>
      <c r="BI783" s="273"/>
      <c r="BJ783" s="273"/>
      <c r="BK783" s="273"/>
      <c r="BL783" s="273"/>
      <c r="BM783" s="273"/>
      <c r="BN783" s="273"/>
      <c r="BO783" s="273"/>
      <c r="BP783" s="273"/>
      <c r="BQ783" s="273"/>
      <c r="BR783" s="273"/>
      <c r="BS783" s="273"/>
      <c r="BT783" s="273"/>
      <c r="BU783" s="273"/>
      <c r="BV783" s="273"/>
      <c r="BW783" s="273"/>
      <c r="BX783" s="273"/>
      <c r="BY783" s="273"/>
      <c r="BZ783" s="273"/>
    </row>
    <row r="784" spans="1:78">
      <c r="A784" s="273"/>
      <c r="B784" s="273"/>
      <c r="C784" s="273"/>
      <c r="D784" s="273"/>
      <c r="E784" s="273"/>
      <c r="F784" s="274"/>
      <c r="G784" s="274"/>
      <c r="H784" s="274"/>
      <c r="I784" s="274"/>
      <c r="J784" s="274"/>
      <c r="K784" s="274"/>
      <c r="L784" s="274"/>
      <c r="M784" s="274"/>
      <c r="N784" s="274"/>
      <c r="O784" s="274"/>
      <c r="P784" s="274"/>
      <c r="Q784" s="274"/>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c r="AR784" s="273"/>
      <c r="AS784" s="273"/>
      <c r="AT784" s="273"/>
      <c r="AU784" s="273"/>
      <c r="AV784" s="273"/>
      <c r="AW784" s="273"/>
      <c r="AX784" s="273"/>
      <c r="AY784" s="273"/>
      <c r="AZ784" s="273"/>
      <c r="BA784" s="273"/>
      <c r="BB784" s="273"/>
      <c r="BC784" s="273"/>
      <c r="BD784" s="273"/>
      <c r="BE784" s="273"/>
      <c r="BF784" s="273"/>
      <c r="BG784" s="273"/>
      <c r="BH784" s="273"/>
      <c r="BI784" s="273"/>
      <c r="BJ784" s="273"/>
      <c r="BK784" s="273"/>
      <c r="BL784" s="273"/>
      <c r="BM784" s="273"/>
      <c r="BN784" s="273"/>
      <c r="BO784" s="273"/>
      <c r="BP784" s="273"/>
      <c r="BQ784" s="273"/>
      <c r="BR784" s="273"/>
      <c r="BS784" s="273"/>
      <c r="BT784" s="273"/>
      <c r="BU784" s="273"/>
      <c r="BV784" s="273"/>
      <c r="BW784" s="273"/>
      <c r="BX784" s="273"/>
      <c r="BY784" s="273"/>
      <c r="BZ784" s="273"/>
    </row>
    <row r="785" spans="1:78">
      <c r="A785" s="273"/>
      <c r="B785" s="273"/>
      <c r="C785" s="273"/>
      <c r="D785" s="273"/>
      <c r="E785" s="273"/>
      <c r="F785" s="274"/>
      <c r="G785" s="274"/>
      <c r="H785" s="274"/>
      <c r="I785" s="274"/>
      <c r="J785" s="274"/>
      <c r="K785" s="274"/>
      <c r="L785" s="274"/>
      <c r="M785" s="274"/>
      <c r="N785" s="274"/>
      <c r="O785" s="274"/>
      <c r="P785" s="274"/>
      <c r="Q785" s="274"/>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73"/>
      <c r="AR785" s="273"/>
      <c r="AS785" s="273"/>
      <c r="AT785" s="273"/>
      <c r="AU785" s="273"/>
      <c r="AV785" s="273"/>
      <c r="AW785" s="273"/>
      <c r="AX785" s="273"/>
      <c r="AY785" s="273"/>
      <c r="AZ785" s="273"/>
      <c r="BA785" s="273"/>
      <c r="BB785" s="273"/>
      <c r="BC785" s="273"/>
      <c r="BD785" s="273"/>
      <c r="BE785" s="273"/>
      <c r="BF785" s="273"/>
      <c r="BG785" s="273"/>
      <c r="BH785" s="273"/>
      <c r="BI785" s="273"/>
      <c r="BJ785" s="273"/>
      <c r="BK785" s="273"/>
      <c r="BL785" s="273"/>
      <c r="BM785" s="273"/>
      <c r="BN785" s="273"/>
      <c r="BO785" s="273"/>
      <c r="BP785" s="273"/>
      <c r="BQ785" s="273"/>
      <c r="BR785" s="273"/>
      <c r="BS785" s="273"/>
      <c r="BT785" s="273"/>
      <c r="BU785" s="273"/>
      <c r="BV785" s="273"/>
      <c r="BW785" s="273"/>
      <c r="BX785" s="273"/>
      <c r="BY785" s="273"/>
      <c r="BZ785" s="273"/>
    </row>
    <row r="786" spans="1:78">
      <c r="A786" s="273"/>
      <c r="B786" s="273"/>
      <c r="C786" s="273"/>
      <c r="D786" s="273"/>
      <c r="E786" s="273"/>
      <c r="F786" s="274"/>
      <c r="G786" s="274"/>
      <c r="H786" s="274"/>
      <c r="I786" s="274"/>
      <c r="J786" s="274"/>
      <c r="K786" s="274"/>
      <c r="L786" s="274"/>
      <c r="M786" s="274"/>
      <c r="N786" s="274"/>
      <c r="O786" s="274"/>
      <c r="P786" s="274"/>
      <c r="Q786" s="274"/>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c r="AR786" s="273"/>
      <c r="AS786" s="273"/>
      <c r="AT786" s="273"/>
      <c r="AU786" s="273"/>
      <c r="AV786" s="273"/>
      <c r="AW786" s="273"/>
      <c r="AX786" s="273"/>
      <c r="AY786" s="273"/>
      <c r="AZ786" s="273"/>
      <c r="BA786" s="273"/>
      <c r="BB786" s="273"/>
      <c r="BC786" s="273"/>
      <c r="BD786" s="273"/>
      <c r="BE786" s="273"/>
      <c r="BF786" s="273"/>
      <c r="BG786" s="273"/>
      <c r="BH786" s="273"/>
      <c r="BI786" s="273"/>
      <c r="BJ786" s="273"/>
      <c r="BK786" s="273"/>
      <c r="BL786" s="273"/>
      <c r="BM786" s="273"/>
      <c r="BN786" s="273"/>
      <c r="BO786" s="273"/>
      <c r="BP786" s="273"/>
      <c r="BQ786" s="273"/>
      <c r="BR786" s="273"/>
      <c r="BS786" s="273"/>
      <c r="BT786" s="273"/>
      <c r="BU786" s="273"/>
      <c r="BV786" s="273"/>
      <c r="BW786" s="273"/>
      <c r="BX786" s="273"/>
      <c r="BY786" s="273"/>
      <c r="BZ786" s="273"/>
    </row>
    <row r="787" spans="1:78">
      <c r="A787" s="273"/>
      <c r="B787" s="273"/>
      <c r="C787" s="273"/>
      <c r="D787" s="273"/>
      <c r="E787" s="273"/>
      <c r="F787" s="274"/>
      <c r="G787" s="274"/>
      <c r="H787" s="274"/>
      <c r="I787" s="274"/>
      <c r="J787" s="274"/>
      <c r="K787" s="274"/>
      <c r="L787" s="274"/>
      <c r="M787" s="274"/>
      <c r="N787" s="274"/>
      <c r="O787" s="274"/>
      <c r="P787" s="274"/>
      <c r="Q787" s="274"/>
      <c r="R787" s="273"/>
      <c r="S787" s="273"/>
      <c r="T787" s="273"/>
      <c r="U787" s="273"/>
      <c r="V787" s="273"/>
      <c r="W787" s="273"/>
      <c r="X787" s="273"/>
      <c r="Y787" s="273"/>
      <c r="Z787" s="273"/>
      <c r="AA787" s="273"/>
      <c r="AB787" s="273"/>
      <c r="AC787" s="273"/>
      <c r="AD787" s="273"/>
      <c r="AE787" s="273"/>
      <c r="AF787" s="273"/>
      <c r="AG787" s="273"/>
      <c r="AH787" s="273"/>
      <c r="AI787" s="273"/>
      <c r="AJ787" s="273"/>
      <c r="AK787" s="273"/>
      <c r="AL787" s="273"/>
      <c r="AM787" s="273"/>
      <c r="AN787" s="273"/>
      <c r="AO787" s="273"/>
      <c r="AP787" s="273"/>
      <c r="AQ787" s="273"/>
      <c r="AR787" s="273"/>
      <c r="AS787" s="273"/>
      <c r="AT787" s="273"/>
      <c r="AU787" s="273"/>
      <c r="AV787" s="273"/>
      <c r="AW787" s="273"/>
      <c r="AX787" s="273"/>
      <c r="AY787" s="273"/>
      <c r="AZ787" s="273"/>
      <c r="BA787" s="273"/>
      <c r="BB787" s="273"/>
      <c r="BC787" s="273"/>
      <c r="BD787" s="273"/>
      <c r="BE787" s="273"/>
      <c r="BF787" s="273"/>
      <c r="BG787" s="273"/>
      <c r="BH787" s="273"/>
      <c r="BI787" s="273"/>
      <c r="BJ787" s="273"/>
      <c r="BK787" s="273"/>
      <c r="BL787" s="273"/>
      <c r="BM787" s="273"/>
      <c r="BN787" s="273"/>
      <c r="BO787" s="273"/>
      <c r="BP787" s="273"/>
      <c r="BQ787" s="273"/>
      <c r="BR787" s="273"/>
      <c r="BS787" s="273"/>
      <c r="BT787" s="273"/>
      <c r="BU787" s="273"/>
      <c r="BV787" s="273"/>
      <c r="BW787" s="273"/>
      <c r="BX787" s="273"/>
      <c r="BY787" s="273"/>
      <c r="BZ787" s="273"/>
    </row>
    <row r="788" spans="1:78">
      <c r="A788" s="273"/>
      <c r="B788" s="273"/>
      <c r="C788" s="273"/>
      <c r="D788" s="273"/>
      <c r="E788" s="273"/>
      <c r="F788" s="274"/>
      <c r="G788" s="274"/>
      <c r="H788" s="274"/>
      <c r="I788" s="274"/>
      <c r="J788" s="274"/>
      <c r="K788" s="274"/>
      <c r="L788" s="274"/>
      <c r="M788" s="274"/>
      <c r="N788" s="274"/>
      <c r="O788" s="274"/>
      <c r="P788" s="274"/>
      <c r="Q788" s="274"/>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c r="AR788" s="273"/>
      <c r="AS788" s="273"/>
      <c r="AT788" s="273"/>
      <c r="AU788" s="273"/>
      <c r="AV788" s="273"/>
      <c r="AW788" s="273"/>
      <c r="AX788" s="273"/>
      <c r="AY788" s="273"/>
      <c r="AZ788" s="273"/>
      <c r="BA788" s="273"/>
      <c r="BB788" s="273"/>
      <c r="BC788" s="273"/>
      <c r="BD788" s="273"/>
      <c r="BE788" s="273"/>
      <c r="BF788" s="273"/>
      <c r="BG788" s="273"/>
      <c r="BH788" s="273"/>
      <c r="BI788" s="273"/>
      <c r="BJ788" s="273"/>
      <c r="BK788" s="273"/>
      <c r="BL788" s="273"/>
      <c r="BM788" s="273"/>
      <c r="BN788" s="273"/>
      <c r="BO788" s="273"/>
      <c r="BP788" s="273"/>
      <c r="BQ788" s="273"/>
      <c r="BR788" s="273"/>
      <c r="BS788" s="273"/>
      <c r="BT788" s="273"/>
      <c r="BU788" s="273"/>
      <c r="BV788" s="273"/>
      <c r="BW788" s="273"/>
      <c r="BX788" s="273"/>
      <c r="BY788" s="273"/>
      <c r="BZ788" s="273"/>
    </row>
    <row r="789" spans="1:78">
      <c r="A789" s="273"/>
      <c r="B789" s="273"/>
      <c r="C789" s="273"/>
      <c r="D789" s="273"/>
      <c r="E789" s="273"/>
      <c r="F789" s="274"/>
      <c r="G789" s="274"/>
      <c r="H789" s="274"/>
      <c r="I789" s="274"/>
      <c r="J789" s="274"/>
      <c r="K789" s="274"/>
      <c r="L789" s="274"/>
      <c r="M789" s="274"/>
      <c r="N789" s="274"/>
      <c r="O789" s="274"/>
      <c r="P789" s="274"/>
      <c r="Q789" s="274"/>
      <c r="R789" s="273"/>
      <c r="S789" s="273"/>
      <c r="T789" s="273"/>
      <c r="U789" s="273"/>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73"/>
      <c r="AR789" s="273"/>
      <c r="AS789" s="273"/>
      <c r="AT789" s="273"/>
      <c r="AU789" s="273"/>
      <c r="AV789" s="273"/>
      <c r="AW789" s="273"/>
      <c r="AX789" s="273"/>
      <c r="AY789" s="273"/>
      <c r="AZ789" s="273"/>
      <c r="BA789" s="273"/>
      <c r="BB789" s="273"/>
      <c r="BC789" s="273"/>
      <c r="BD789" s="273"/>
      <c r="BE789" s="273"/>
      <c r="BF789" s="273"/>
      <c r="BG789" s="273"/>
      <c r="BH789" s="273"/>
      <c r="BI789" s="273"/>
      <c r="BJ789" s="273"/>
      <c r="BK789" s="273"/>
      <c r="BL789" s="273"/>
      <c r="BM789" s="273"/>
      <c r="BN789" s="273"/>
      <c r="BO789" s="273"/>
      <c r="BP789" s="273"/>
      <c r="BQ789" s="273"/>
      <c r="BR789" s="273"/>
      <c r="BS789" s="273"/>
      <c r="BT789" s="273"/>
      <c r="BU789" s="273"/>
      <c r="BV789" s="273"/>
      <c r="BW789" s="273"/>
      <c r="BX789" s="273"/>
      <c r="BY789" s="273"/>
      <c r="BZ789" s="273"/>
    </row>
    <row r="790" spans="1:78">
      <c r="A790" s="273"/>
      <c r="B790" s="273"/>
      <c r="C790" s="273"/>
      <c r="D790" s="273"/>
      <c r="E790" s="273"/>
      <c r="F790" s="274"/>
      <c r="G790" s="274"/>
      <c r="H790" s="274"/>
      <c r="I790" s="274"/>
      <c r="J790" s="274"/>
      <c r="K790" s="274"/>
      <c r="L790" s="274"/>
      <c r="M790" s="274"/>
      <c r="N790" s="274"/>
      <c r="O790" s="274"/>
      <c r="P790" s="274"/>
      <c r="Q790" s="274"/>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73"/>
      <c r="AR790" s="273"/>
      <c r="AS790" s="273"/>
      <c r="AT790" s="273"/>
      <c r="AU790" s="273"/>
      <c r="AV790" s="273"/>
      <c r="AW790" s="273"/>
      <c r="AX790" s="273"/>
      <c r="AY790" s="273"/>
      <c r="AZ790" s="273"/>
      <c r="BA790" s="273"/>
      <c r="BB790" s="273"/>
      <c r="BC790" s="273"/>
      <c r="BD790" s="273"/>
      <c r="BE790" s="273"/>
      <c r="BF790" s="273"/>
      <c r="BG790" s="273"/>
      <c r="BH790" s="273"/>
      <c r="BI790" s="273"/>
      <c r="BJ790" s="273"/>
      <c r="BK790" s="273"/>
      <c r="BL790" s="273"/>
      <c r="BM790" s="273"/>
      <c r="BN790" s="273"/>
      <c r="BO790" s="273"/>
      <c r="BP790" s="273"/>
      <c r="BQ790" s="273"/>
      <c r="BR790" s="273"/>
      <c r="BS790" s="273"/>
      <c r="BT790" s="273"/>
      <c r="BU790" s="273"/>
      <c r="BV790" s="273"/>
      <c r="BW790" s="273"/>
      <c r="BX790" s="273"/>
      <c r="BY790" s="273"/>
      <c r="BZ790" s="273"/>
    </row>
    <row r="791" spans="1:78">
      <c r="A791" s="273"/>
      <c r="B791" s="273"/>
      <c r="C791" s="273"/>
      <c r="D791" s="273"/>
      <c r="E791" s="273"/>
      <c r="F791" s="274"/>
      <c r="G791" s="274"/>
      <c r="H791" s="274"/>
      <c r="I791" s="274"/>
      <c r="J791" s="274"/>
      <c r="K791" s="274"/>
      <c r="L791" s="274"/>
      <c r="M791" s="274"/>
      <c r="N791" s="274"/>
      <c r="O791" s="274"/>
      <c r="P791" s="274"/>
      <c r="Q791" s="274"/>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73"/>
      <c r="AR791" s="273"/>
      <c r="AS791" s="273"/>
      <c r="AT791" s="273"/>
      <c r="AU791" s="273"/>
      <c r="AV791" s="273"/>
      <c r="AW791" s="273"/>
      <c r="AX791" s="273"/>
      <c r="AY791" s="273"/>
      <c r="AZ791" s="273"/>
      <c r="BA791" s="273"/>
      <c r="BB791" s="273"/>
      <c r="BC791" s="273"/>
      <c r="BD791" s="273"/>
      <c r="BE791" s="273"/>
      <c r="BF791" s="273"/>
      <c r="BG791" s="273"/>
      <c r="BH791" s="273"/>
      <c r="BI791" s="273"/>
      <c r="BJ791" s="273"/>
      <c r="BK791" s="273"/>
      <c r="BL791" s="273"/>
      <c r="BM791" s="273"/>
      <c r="BN791" s="273"/>
      <c r="BO791" s="273"/>
      <c r="BP791" s="273"/>
      <c r="BQ791" s="273"/>
      <c r="BR791" s="273"/>
      <c r="BS791" s="273"/>
      <c r="BT791" s="273"/>
      <c r="BU791" s="273"/>
      <c r="BV791" s="273"/>
      <c r="BW791" s="273"/>
      <c r="BX791" s="273"/>
      <c r="BY791" s="273"/>
      <c r="BZ791" s="273"/>
    </row>
    <row r="792" spans="1:78">
      <c r="A792" s="273"/>
      <c r="B792" s="273"/>
      <c r="C792" s="273"/>
      <c r="D792" s="273"/>
      <c r="E792" s="273"/>
      <c r="F792" s="274"/>
      <c r="G792" s="274"/>
      <c r="H792" s="274"/>
      <c r="I792" s="274"/>
      <c r="J792" s="274"/>
      <c r="K792" s="274"/>
      <c r="L792" s="274"/>
      <c r="M792" s="274"/>
      <c r="N792" s="274"/>
      <c r="O792" s="274"/>
      <c r="P792" s="274"/>
      <c r="Q792" s="274"/>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73"/>
      <c r="AR792" s="273"/>
      <c r="AS792" s="273"/>
      <c r="AT792" s="273"/>
      <c r="AU792" s="273"/>
      <c r="AV792" s="273"/>
      <c r="AW792" s="273"/>
      <c r="AX792" s="273"/>
      <c r="AY792" s="273"/>
      <c r="AZ792" s="273"/>
      <c r="BA792" s="273"/>
      <c r="BB792" s="273"/>
      <c r="BC792" s="273"/>
      <c r="BD792" s="273"/>
      <c r="BE792" s="273"/>
      <c r="BF792" s="273"/>
      <c r="BG792" s="273"/>
      <c r="BH792" s="273"/>
      <c r="BI792" s="273"/>
      <c r="BJ792" s="273"/>
      <c r="BK792" s="273"/>
      <c r="BL792" s="273"/>
      <c r="BM792" s="273"/>
      <c r="BN792" s="273"/>
      <c r="BO792" s="273"/>
      <c r="BP792" s="273"/>
      <c r="BQ792" s="273"/>
      <c r="BR792" s="273"/>
      <c r="BS792" s="273"/>
      <c r="BT792" s="273"/>
      <c r="BU792" s="273"/>
      <c r="BV792" s="273"/>
      <c r="BW792" s="273"/>
      <c r="BX792" s="273"/>
      <c r="BY792" s="273"/>
      <c r="BZ792" s="273"/>
    </row>
    <row r="793" spans="1:78">
      <c r="A793" s="273"/>
      <c r="B793" s="273"/>
      <c r="C793" s="273"/>
      <c r="D793" s="273"/>
      <c r="E793" s="273"/>
      <c r="F793" s="274"/>
      <c r="G793" s="274"/>
      <c r="H793" s="274"/>
      <c r="I793" s="274"/>
      <c r="J793" s="274"/>
      <c r="K793" s="274"/>
      <c r="L793" s="274"/>
      <c r="M793" s="274"/>
      <c r="N793" s="274"/>
      <c r="O793" s="274"/>
      <c r="P793" s="274"/>
      <c r="Q793" s="274"/>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73"/>
      <c r="AR793" s="273"/>
      <c r="AS793" s="273"/>
      <c r="AT793" s="273"/>
      <c r="AU793" s="273"/>
      <c r="AV793" s="273"/>
      <c r="AW793" s="273"/>
      <c r="AX793" s="273"/>
      <c r="AY793" s="273"/>
      <c r="AZ793" s="273"/>
      <c r="BA793" s="273"/>
      <c r="BB793" s="273"/>
      <c r="BC793" s="273"/>
      <c r="BD793" s="273"/>
      <c r="BE793" s="273"/>
      <c r="BF793" s="273"/>
      <c r="BG793" s="273"/>
      <c r="BH793" s="273"/>
      <c r="BI793" s="273"/>
      <c r="BJ793" s="273"/>
      <c r="BK793" s="273"/>
      <c r="BL793" s="273"/>
      <c r="BM793" s="273"/>
      <c r="BN793" s="273"/>
      <c r="BO793" s="273"/>
      <c r="BP793" s="273"/>
      <c r="BQ793" s="273"/>
      <c r="BR793" s="273"/>
      <c r="BS793" s="273"/>
      <c r="BT793" s="273"/>
      <c r="BU793" s="273"/>
      <c r="BV793" s="273"/>
      <c r="BW793" s="273"/>
      <c r="BX793" s="273"/>
      <c r="BY793" s="273"/>
      <c r="BZ793" s="273"/>
    </row>
    <row r="794" spans="1:78">
      <c r="A794" s="273"/>
      <c r="B794" s="273"/>
      <c r="C794" s="273"/>
      <c r="D794" s="273"/>
      <c r="E794" s="273"/>
      <c r="F794" s="274"/>
      <c r="G794" s="274"/>
      <c r="H794" s="274"/>
      <c r="I794" s="274"/>
      <c r="J794" s="274"/>
      <c r="K794" s="274"/>
      <c r="L794" s="274"/>
      <c r="M794" s="274"/>
      <c r="N794" s="274"/>
      <c r="O794" s="274"/>
      <c r="P794" s="274"/>
      <c r="Q794" s="274"/>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73"/>
      <c r="AR794" s="273"/>
      <c r="AS794" s="273"/>
      <c r="AT794" s="273"/>
      <c r="AU794" s="273"/>
      <c r="AV794" s="273"/>
      <c r="AW794" s="273"/>
      <c r="AX794" s="273"/>
      <c r="AY794" s="273"/>
      <c r="AZ794" s="273"/>
      <c r="BA794" s="273"/>
      <c r="BB794" s="273"/>
      <c r="BC794" s="273"/>
      <c r="BD794" s="273"/>
      <c r="BE794" s="273"/>
      <c r="BF794" s="273"/>
      <c r="BG794" s="273"/>
      <c r="BH794" s="273"/>
      <c r="BI794" s="273"/>
      <c r="BJ794" s="273"/>
      <c r="BK794" s="273"/>
      <c r="BL794" s="273"/>
      <c r="BM794" s="273"/>
      <c r="BN794" s="273"/>
      <c r="BO794" s="273"/>
      <c r="BP794" s="273"/>
      <c r="BQ794" s="273"/>
      <c r="BR794" s="273"/>
      <c r="BS794" s="273"/>
      <c r="BT794" s="273"/>
      <c r="BU794" s="273"/>
      <c r="BV794" s="273"/>
      <c r="BW794" s="273"/>
      <c r="BX794" s="273"/>
      <c r="BY794" s="273"/>
      <c r="BZ794" s="273"/>
    </row>
    <row r="795" spans="1:78">
      <c r="A795" s="273"/>
      <c r="B795" s="273"/>
      <c r="C795" s="273"/>
      <c r="D795" s="273"/>
      <c r="E795" s="273"/>
      <c r="F795" s="274"/>
      <c r="G795" s="274"/>
      <c r="H795" s="274"/>
      <c r="I795" s="274"/>
      <c r="J795" s="274"/>
      <c r="K795" s="274"/>
      <c r="L795" s="274"/>
      <c r="M795" s="274"/>
      <c r="N795" s="274"/>
      <c r="O795" s="274"/>
      <c r="P795" s="274"/>
      <c r="Q795" s="274"/>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73"/>
      <c r="AR795" s="273"/>
      <c r="AS795" s="273"/>
      <c r="AT795" s="273"/>
      <c r="AU795" s="273"/>
      <c r="AV795" s="273"/>
      <c r="AW795" s="273"/>
      <c r="AX795" s="273"/>
      <c r="AY795" s="273"/>
      <c r="AZ795" s="273"/>
      <c r="BA795" s="273"/>
      <c r="BB795" s="273"/>
      <c r="BC795" s="273"/>
      <c r="BD795" s="273"/>
      <c r="BE795" s="273"/>
      <c r="BF795" s="273"/>
      <c r="BG795" s="273"/>
      <c r="BH795" s="273"/>
      <c r="BI795" s="273"/>
      <c r="BJ795" s="273"/>
      <c r="BK795" s="273"/>
      <c r="BL795" s="273"/>
      <c r="BM795" s="273"/>
      <c r="BN795" s="273"/>
      <c r="BO795" s="273"/>
      <c r="BP795" s="273"/>
      <c r="BQ795" s="273"/>
      <c r="BR795" s="273"/>
      <c r="BS795" s="273"/>
      <c r="BT795" s="273"/>
      <c r="BU795" s="273"/>
      <c r="BV795" s="273"/>
      <c r="BW795" s="273"/>
      <c r="BX795" s="273"/>
      <c r="BY795" s="273"/>
      <c r="BZ795" s="273"/>
    </row>
    <row r="796" spans="1:78">
      <c r="A796" s="273"/>
      <c r="B796" s="273"/>
      <c r="C796" s="273"/>
      <c r="D796" s="273"/>
      <c r="E796" s="273"/>
      <c r="F796" s="274"/>
      <c r="G796" s="274"/>
      <c r="H796" s="274"/>
      <c r="I796" s="274"/>
      <c r="J796" s="274"/>
      <c r="K796" s="274"/>
      <c r="L796" s="274"/>
      <c r="M796" s="274"/>
      <c r="N796" s="274"/>
      <c r="O796" s="274"/>
      <c r="P796" s="274"/>
      <c r="Q796" s="274"/>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73"/>
      <c r="AR796" s="273"/>
      <c r="AS796" s="273"/>
      <c r="AT796" s="273"/>
      <c r="AU796" s="273"/>
      <c r="AV796" s="273"/>
      <c r="AW796" s="273"/>
      <c r="AX796" s="273"/>
      <c r="AY796" s="273"/>
      <c r="AZ796" s="273"/>
      <c r="BA796" s="273"/>
      <c r="BB796" s="273"/>
      <c r="BC796" s="273"/>
      <c r="BD796" s="273"/>
      <c r="BE796" s="273"/>
      <c r="BF796" s="273"/>
      <c r="BG796" s="273"/>
      <c r="BH796" s="273"/>
      <c r="BI796" s="273"/>
      <c r="BJ796" s="273"/>
      <c r="BK796" s="273"/>
      <c r="BL796" s="273"/>
      <c r="BM796" s="273"/>
      <c r="BN796" s="273"/>
      <c r="BO796" s="273"/>
      <c r="BP796" s="273"/>
      <c r="BQ796" s="273"/>
      <c r="BR796" s="273"/>
      <c r="BS796" s="273"/>
      <c r="BT796" s="273"/>
      <c r="BU796" s="273"/>
      <c r="BV796" s="273"/>
      <c r="BW796" s="273"/>
      <c r="BX796" s="273"/>
      <c r="BY796" s="273"/>
      <c r="BZ796" s="273"/>
    </row>
    <row r="797" spans="1:78">
      <c r="A797" s="273"/>
      <c r="B797" s="273"/>
      <c r="C797" s="273"/>
      <c r="D797" s="273"/>
      <c r="E797" s="273"/>
      <c r="F797" s="274"/>
      <c r="G797" s="274"/>
      <c r="H797" s="274"/>
      <c r="I797" s="274"/>
      <c r="J797" s="274"/>
      <c r="K797" s="274"/>
      <c r="L797" s="274"/>
      <c r="M797" s="274"/>
      <c r="N797" s="274"/>
      <c r="O797" s="274"/>
      <c r="P797" s="274"/>
      <c r="Q797" s="274"/>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73"/>
      <c r="AR797" s="273"/>
      <c r="AS797" s="273"/>
      <c r="AT797" s="273"/>
      <c r="AU797" s="273"/>
      <c r="AV797" s="273"/>
      <c r="AW797" s="273"/>
      <c r="AX797" s="273"/>
      <c r="AY797" s="273"/>
      <c r="AZ797" s="273"/>
      <c r="BA797" s="273"/>
      <c r="BB797" s="273"/>
      <c r="BC797" s="273"/>
      <c r="BD797" s="273"/>
      <c r="BE797" s="273"/>
      <c r="BF797" s="273"/>
      <c r="BG797" s="273"/>
      <c r="BH797" s="273"/>
      <c r="BI797" s="273"/>
      <c r="BJ797" s="273"/>
      <c r="BK797" s="273"/>
      <c r="BL797" s="273"/>
      <c r="BM797" s="273"/>
      <c r="BN797" s="273"/>
      <c r="BO797" s="273"/>
      <c r="BP797" s="273"/>
      <c r="BQ797" s="273"/>
      <c r="BR797" s="273"/>
      <c r="BS797" s="273"/>
      <c r="BT797" s="273"/>
      <c r="BU797" s="273"/>
      <c r="BV797" s="273"/>
      <c r="BW797" s="273"/>
      <c r="BX797" s="273"/>
      <c r="BY797" s="273"/>
      <c r="BZ797" s="273"/>
    </row>
    <row r="798" spans="1:78">
      <c r="A798" s="273"/>
      <c r="B798" s="273"/>
      <c r="C798" s="273"/>
      <c r="D798" s="273"/>
      <c r="E798" s="273"/>
      <c r="F798" s="274"/>
      <c r="G798" s="274"/>
      <c r="H798" s="274"/>
      <c r="I798" s="274"/>
      <c r="J798" s="274"/>
      <c r="K798" s="274"/>
      <c r="L798" s="274"/>
      <c r="M798" s="274"/>
      <c r="N798" s="274"/>
      <c r="O798" s="274"/>
      <c r="P798" s="274"/>
      <c r="Q798" s="274"/>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73"/>
      <c r="AR798" s="273"/>
      <c r="AS798" s="273"/>
      <c r="AT798" s="273"/>
      <c r="AU798" s="273"/>
      <c r="AV798" s="273"/>
      <c r="AW798" s="273"/>
      <c r="AX798" s="273"/>
      <c r="AY798" s="273"/>
      <c r="AZ798" s="273"/>
      <c r="BA798" s="273"/>
      <c r="BB798" s="273"/>
      <c r="BC798" s="273"/>
      <c r="BD798" s="273"/>
      <c r="BE798" s="273"/>
      <c r="BF798" s="273"/>
      <c r="BG798" s="273"/>
      <c r="BH798" s="273"/>
      <c r="BI798" s="273"/>
      <c r="BJ798" s="273"/>
      <c r="BK798" s="273"/>
      <c r="BL798" s="273"/>
      <c r="BM798" s="273"/>
      <c r="BN798" s="273"/>
      <c r="BO798" s="273"/>
      <c r="BP798" s="273"/>
      <c r="BQ798" s="273"/>
      <c r="BR798" s="273"/>
      <c r="BS798" s="273"/>
      <c r="BT798" s="273"/>
      <c r="BU798" s="273"/>
      <c r="BV798" s="273"/>
      <c r="BW798" s="273"/>
      <c r="BX798" s="273"/>
      <c r="BY798" s="273"/>
      <c r="BZ798" s="273"/>
    </row>
    <row r="799" spans="1:78">
      <c r="A799" s="273"/>
      <c r="B799" s="273"/>
      <c r="C799" s="273"/>
      <c r="D799" s="273"/>
      <c r="E799" s="273"/>
      <c r="F799" s="274"/>
      <c r="G799" s="274"/>
      <c r="H799" s="274"/>
      <c r="I799" s="274"/>
      <c r="J799" s="274"/>
      <c r="K799" s="274"/>
      <c r="L799" s="274"/>
      <c r="M799" s="274"/>
      <c r="N799" s="274"/>
      <c r="O799" s="274"/>
      <c r="P799" s="274"/>
      <c r="Q799" s="274"/>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73"/>
      <c r="AR799" s="273"/>
      <c r="AS799" s="273"/>
      <c r="AT799" s="273"/>
      <c r="AU799" s="273"/>
      <c r="AV799" s="273"/>
      <c r="AW799" s="273"/>
      <c r="AX799" s="273"/>
      <c r="AY799" s="273"/>
      <c r="AZ799" s="273"/>
      <c r="BA799" s="273"/>
      <c r="BB799" s="273"/>
      <c r="BC799" s="273"/>
      <c r="BD799" s="273"/>
      <c r="BE799" s="273"/>
      <c r="BF799" s="273"/>
      <c r="BG799" s="273"/>
      <c r="BH799" s="273"/>
      <c r="BI799" s="273"/>
      <c r="BJ799" s="273"/>
      <c r="BK799" s="273"/>
      <c r="BL799" s="273"/>
      <c r="BM799" s="273"/>
      <c r="BN799" s="273"/>
      <c r="BO799" s="273"/>
      <c r="BP799" s="273"/>
      <c r="BQ799" s="273"/>
      <c r="BR799" s="273"/>
      <c r="BS799" s="273"/>
      <c r="BT799" s="273"/>
      <c r="BU799" s="273"/>
      <c r="BV799" s="273"/>
      <c r="BW799" s="273"/>
      <c r="BX799" s="273"/>
      <c r="BY799" s="273"/>
      <c r="BZ799" s="273"/>
    </row>
    <row r="800" spans="1:78">
      <c r="A800" s="273"/>
      <c r="B800" s="273"/>
      <c r="C800" s="273"/>
      <c r="D800" s="273"/>
      <c r="E800" s="273"/>
      <c r="F800" s="274"/>
      <c r="G800" s="274"/>
      <c r="H800" s="274"/>
      <c r="I800" s="274"/>
      <c r="J800" s="274"/>
      <c r="K800" s="274"/>
      <c r="L800" s="274"/>
      <c r="M800" s="274"/>
      <c r="N800" s="274"/>
      <c r="O800" s="274"/>
      <c r="P800" s="274"/>
      <c r="Q800" s="274"/>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73"/>
      <c r="AR800" s="273"/>
      <c r="AS800" s="273"/>
      <c r="AT800" s="273"/>
      <c r="AU800" s="273"/>
      <c r="AV800" s="273"/>
      <c r="AW800" s="273"/>
      <c r="AX800" s="273"/>
      <c r="AY800" s="273"/>
      <c r="AZ800" s="273"/>
      <c r="BA800" s="273"/>
      <c r="BB800" s="273"/>
      <c r="BC800" s="273"/>
      <c r="BD800" s="273"/>
      <c r="BE800" s="273"/>
      <c r="BF800" s="273"/>
      <c r="BG800" s="273"/>
      <c r="BH800" s="273"/>
      <c r="BI800" s="273"/>
      <c r="BJ800" s="273"/>
      <c r="BK800" s="273"/>
      <c r="BL800" s="273"/>
      <c r="BM800" s="273"/>
      <c r="BN800" s="273"/>
      <c r="BO800" s="273"/>
      <c r="BP800" s="273"/>
      <c r="BQ800" s="273"/>
      <c r="BR800" s="273"/>
      <c r="BS800" s="273"/>
      <c r="BT800" s="273"/>
      <c r="BU800" s="273"/>
      <c r="BV800" s="273"/>
      <c r="BW800" s="273"/>
      <c r="BX800" s="273"/>
      <c r="BY800" s="273"/>
      <c r="BZ800" s="273"/>
    </row>
    <row r="801" spans="1:78">
      <c r="A801" s="273"/>
      <c r="B801" s="273"/>
      <c r="C801" s="273"/>
      <c r="D801" s="273"/>
      <c r="E801" s="273"/>
      <c r="F801" s="274"/>
      <c r="G801" s="274"/>
      <c r="H801" s="274"/>
      <c r="I801" s="274"/>
      <c r="J801" s="274"/>
      <c r="K801" s="274"/>
      <c r="L801" s="274"/>
      <c r="M801" s="274"/>
      <c r="N801" s="274"/>
      <c r="O801" s="274"/>
      <c r="P801" s="274"/>
      <c r="Q801" s="274"/>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73"/>
      <c r="AR801" s="273"/>
      <c r="AS801" s="273"/>
      <c r="AT801" s="273"/>
      <c r="AU801" s="273"/>
      <c r="AV801" s="273"/>
      <c r="AW801" s="273"/>
      <c r="AX801" s="273"/>
      <c r="AY801" s="273"/>
      <c r="AZ801" s="273"/>
      <c r="BA801" s="273"/>
      <c r="BB801" s="273"/>
      <c r="BC801" s="273"/>
      <c r="BD801" s="273"/>
      <c r="BE801" s="273"/>
      <c r="BF801" s="273"/>
      <c r="BG801" s="273"/>
      <c r="BH801" s="273"/>
      <c r="BI801" s="273"/>
      <c r="BJ801" s="273"/>
      <c r="BK801" s="273"/>
      <c r="BL801" s="273"/>
      <c r="BM801" s="273"/>
      <c r="BN801" s="273"/>
      <c r="BO801" s="273"/>
      <c r="BP801" s="273"/>
      <c r="BQ801" s="273"/>
      <c r="BR801" s="273"/>
      <c r="BS801" s="273"/>
      <c r="BT801" s="273"/>
      <c r="BU801" s="273"/>
      <c r="BV801" s="273"/>
      <c r="BW801" s="273"/>
      <c r="BX801" s="273"/>
      <c r="BY801" s="273"/>
      <c r="BZ801" s="273"/>
    </row>
    <row r="802" spans="1:78">
      <c r="A802" s="273"/>
      <c r="B802" s="273"/>
      <c r="C802" s="273"/>
      <c r="D802" s="273"/>
      <c r="E802" s="273"/>
      <c r="F802" s="274"/>
      <c r="G802" s="274"/>
      <c r="H802" s="274"/>
      <c r="I802" s="274"/>
      <c r="J802" s="274"/>
      <c r="K802" s="274"/>
      <c r="L802" s="274"/>
      <c r="M802" s="274"/>
      <c r="N802" s="274"/>
      <c r="O802" s="274"/>
      <c r="P802" s="274"/>
      <c r="Q802" s="274"/>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73"/>
      <c r="AR802" s="273"/>
      <c r="AS802" s="273"/>
      <c r="AT802" s="273"/>
      <c r="AU802" s="273"/>
      <c r="AV802" s="273"/>
      <c r="AW802" s="273"/>
      <c r="AX802" s="273"/>
      <c r="AY802" s="273"/>
      <c r="AZ802" s="273"/>
      <c r="BA802" s="273"/>
      <c r="BB802" s="273"/>
      <c r="BC802" s="273"/>
      <c r="BD802" s="273"/>
      <c r="BE802" s="273"/>
      <c r="BF802" s="273"/>
      <c r="BG802" s="273"/>
      <c r="BH802" s="273"/>
      <c r="BI802" s="273"/>
      <c r="BJ802" s="273"/>
      <c r="BK802" s="273"/>
      <c r="BL802" s="273"/>
      <c r="BM802" s="273"/>
      <c r="BN802" s="273"/>
      <c r="BO802" s="273"/>
      <c r="BP802" s="273"/>
      <c r="BQ802" s="273"/>
      <c r="BR802" s="273"/>
      <c r="BS802" s="273"/>
      <c r="BT802" s="273"/>
      <c r="BU802" s="273"/>
      <c r="BV802" s="273"/>
      <c r="BW802" s="273"/>
      <c r="BX802" s="273"/>
      <c r="BY802" s="273"/>
      <c r="BZ802" s="273"/>
    </row>
    <row r="803" spans="1:78">
      <c r="A803" s="273"/>
      <c r="B803" s="273"/>
      <c r="C803" s="273"/>
      <c r="D803" s="273"/>
      <c r="E803" s="273"/>
      <c r="F803" s="274"/>
      <c r="G803" s="274"/>
      <c r="H803" s="274"/>
      <c r="I803" s="274"/>
      <c r="J803" s="274"/>
      <c r="K803" s="274"/>
      <c r="L803" s="274"/>
      <c r="M803" s="274"/>
      <c r="N803" s="274"/>
      <c r="O803" s="274"/>
      <c r="P803" s="274"/>
      <c r="Q803" s="274"/>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73"/>
      <c r="AR803" s="273"/>
      <c r="AS803" s="273"/>
      <c r="AT803" s="273"/>
      <c r="AU803" s="273"/>
      <c r="AV803" s="273"/>
      <c r="AW803" s="273"/>
      <c r="AX803" s="273"/>
      <c r="AY803" s="273"/>
      <c r="AZ803" s="273"/>
      <c r="BA803" s="273"/>
      <c r="BB803" s="273"/>
      <c r="BC803" s="273"/>
      <c r="BD803" s="273"/>
      <c r="BE803" s="273"/>
      <c r="BF803" s="273"/>
      <c r="BG803" s="273"/>
      <c r="BH803" s="273"/>
      <c r="BI803" s="273"/>
      <c r="BJ803" s="273"/>
      <c r="BK803" s="273"/>
      <c r="BL803" s="273"/>
      <c r="BM803" s="273"/>
      <c r="BN803" s="273"/>
      <c r="BO803" s="273"/>
      <c r="BP803" s="273"/>
      <c r="BQ803" s="273"/>
      <c r="BR803" s="273"/>
      <c r="BS803" s="273"/>
      <c r="BT803" s="273"/>
      <c r="BU803" s="273"/>
      <c r="BV803" s="273"/>
      <c r="BW803" s="273"/>
      <c r="BX803" s="273"/>
      <c r="BY803" s="273"/>
      <c r="BZ803" s="273"/>
    </row>
    <row r="804" spans="1:78">
      <c r="A804" s="273"/>
      <c r="B804" s="273"/>
      <c r="C804" s="273"/>
      <c r="D804" s="273"/>
      <c r="E804" s="273"/>
      <c r="F804" s="274"/>
      <c r="G804" s="274"/>
      <c r="H804" s="274"/>
      <c r="I804" s="274"/>
      <c r="J804" s="274"/>
      <c r="K804" s="274"/>
      <c r="L804" s="274"/>
      <c r="M804" s="274"/>
      <c r="N804" s="274"/>
      <c r="O804" s="274"/>
      <c r="P804" s="274"/>
      <c r="Q804" s="274"/>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73"/>
      <c r="AR804" s="273"/>
      <c r="AS804" s="273"/>
      <c r="AT804" s="273"/>
      <c r="AU804" s="273"/>
      <c r="AV804" s="273"/>
      <c r="AW804" s="273"/>
      <c r="AX804" s="273"/>
      <c r="AY804" s="273"/>
      <c r="AZ804" s="273"/>
      <c r="BA804" s="273"/>
      <c r="BB804" s="273"/>
      <c r="BC804" s="273"/>
      <c r="BD804" s="273"/>
      <c r="BE804" s="273"/>
      <c r="BF804" s="273"/>
      <c r="BG804" s="273"/>
      <c r="BH804" s="273"/>
      <c r="BI804" s="273"/>
      <c r="BJ804" s="273"/>
      <c r="BK804" s="273"/>
      <c r="BL804" s="273"/>
      <c r="BM804" s="273"/>
      <c r="BN804" s="273"/>
      <c r="BO804" s="273"/>
      <c r="BP804" s="273"/>
      <c r="BQ804" s="273"/>
      <c r="BR804" s="273"/>
      <c r="BS804" s="273"/>
      <c r="BT804" s="273"/>
      <c r="BU804" s="273"/>
      <c r="BV804" s="273"/>
      <c r="BW804" s="273"/>
      <c r="BX804" s="273"/>
      <c r="BY804" s="273"/>
      <c r="BZ804" s="273"/>
    </row>
    <row r="805" spans="1:78">
      <c r="A805" s="273"/>
      <c r="B805" s="273"/>
      <c r="C805" s="273"/>
      <c r="D805" s="273"/>
      <c r="E805" s="273"/>
      <c r="F805" s="274"/>
      <c r="G805" s="274"/>
      <c r="H805" s="274"/>
      <c r="I805" s="274"/>
      <c r="J805" s="274"/>
      <c r="K805" s="274"/>
      <c r="L805" s="274"/>
      <c r="M805" s="274"/>
      <c r="N805" s="274"/>
      <c r="O805" s="274"/>
      <c r="P805" s="274"/>
      <c r="Q805" s="274"/>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73"/>
      <c r="AR805" s="273"/>
      <c r="AS805" s="273"/>
      <c r="AT805" s="273"/>
      <c r="AU805" s="273"/>
      <c r="AV805" s="273"/>
      <c r="AW805" s="273"/>
      <c r="AX805" s="273"/>
      <c r="AY805" s="273"/>
      <c r="AZ805" s="273"/>
      <c r="BA805" s="273"/>
      <c r="BB805" s="273"/>
      <c r="BC805" s="273"/>
      <c r="BD805" s="273"/>
      <c r="BE805" s="273"/>
      <c r="BF805" s="273"/>
      <c r="BG805" s="273"/>
      <c r="BH805" s="273"/>
      <c r="BI805" s="273"/>
      <c r="BJ805" s="273"/>
      <c r="BK805" s="273"/>
      <c r="BL805" s="273"/>
      <c r="BM805" s="273"/>
      <c r="BN805" s="273"/>
      <c r="BO805" s="273"/>
      <c r="BP805" s="273"/>
      <c r="BQ805" s="273"/>
      <c r="BR805" s="273"/>
      <c r="BS805" s="273"/>
      <c r="BT805" s="273"/>
      <c r="BU805" s="273"/>
      <c r="BV805" s="273"/>
      <c r="BW805" s="273"/>
      <c r="BX805" s="273"/>
      <c r="BY805" s="273"/>
      <c r="BZ805" s="273"/>
    </row>
    <row r="806" spans="1:78">
      <c r="A806" s="273"/>
      <c r="B806" s="273"/>
      <c r="C806" s="273"/>
      <c r="D806" s="273"/>
      <c r="E806" s="273"/>
      <c r="F806" s="274"/>
      <c r="G806" s="274"/>
      <c r="H806" s="274"/>
      <c r="I806" s="274"/>
      <c r="J806" s="274"/>
      <c r="K806" s="274"/>
      <c r="L806" s="274"/>
      <c r="M806" s="274"/>
      <c r="N806" s="274"/>
      <c r="O806" s="274"/>
      <c r="P806" s="274"/>
      <c r="Q806" s="274"/>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73"/>
      <c r="AR806" s="273"/>
      <c r="AS806" s="273"/>
      <c r="AT806" s="273"/>
      <c r="AU806" s="273"/>
      <c r="AV806" s="273"/>
      <c r="AW806" s="273"/>
      <c r="AX806" s="273"/>
      <c r="AY806" s="273"/>
      <c r="AZ806" s="273"/>
      <c r="BA806" s="273"/>
      <c r="BB806" s="273"/>
      <c r="BC806" s="273"/>
      <c r="BD806" s="273"/>
      <c r="BE806" s="273"/>
      <c r="BF806" s="273"/>
      <c r="BG806" s="273"/>
      <c r="BH806" s="273"/>
      <c r="BI806" s="273"/>
      <c r="BJ806" s="273"/>
      <c r="BK806" s="273"/>
      <c r="BL806" s="273"/>
      <c r="BM806" s="273"/>
      <c r="BN806" s="273"/>
      <c r="BO806" s="273"/>
      <c r="BP806" s="273"/>
      <c r="BQ806" s="273"/>
      <c r="BR806" s="273"/>
      <c r="BS806" s="273"/>
      <c r="BT806" s="273"/>
      <c r="BU806" s="273"/>
      <c r="BV806" s="273"/>
      <c r="BW806" s="273"/>
      <c r="BX806" s="273"/>
      <c r="BY806" s="273"/>
      <c r="BZ806" s="273"/>
    </row>
    <row r="807" spans="1:78">
      <c r="A807" s="273"/>
      <c r="B807" s="273"/>
      <c r="C807" s="273"/>
      <c r="D807" s="273"/>
      <c r="E807" s="273"/>
      <c r="F807" s="274"/>
      <c r="G807" s="274"/>
      <c r="H807" s="274"/>
      <c r="I807" s="274"/>
      <c r="J807" s="274"/>
      <c r="K807" s="274"/>
      <c r="L807" s="274"/>
      <c r="M807" s="274"/>
      <c r="N807" s="274"/>
      <c r="O807" s="274"/>
      <c r="P807" s="274"/>
      <c r="Q807" s="274"/>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73"/>
      <c r="AR807" s="273"/>
      <c r="AS807" s="273"/>
      <c r="AT807" s="273"/>
      <c r="AU807" s="273"/>
      <c r="AV807" s="273"/>
      <c r="AW807" s="273"/>
      <c r="AX807" s="273"/>
      <c r="AY807" s="273"/>
      <c r="AZ807" s="273"/>
      <c r="BA807" s="273"/>
      <c r="BB807" s="273"/>
      <c r="BC807" s="273"/>
      <c r="BD807" s="273"/>
      <c r="BE807" s="273"/>
      <c r="BF807" s="273"/>
      <c r="BG807" s="273"/>
      <c r="BH807" s="273"/>
      <c r="BI807" s="273"/>
      <c r="BJ807" s="273"/>
      <c r="BK807" s="273"/>
      <c r="BL807" s="273"/>
      <c r="BM807" s="273"/>
      <c r="BN807" s="273"/>
      <c r="BO807" s="273"/>
      <c r="BP807" s="273"/>
      <c r="BQ807" s="273"/>
      <c r="BR807" s="273"/>
      <c r="BS807" s="273"/>
      <c r="BT807" s="273"/>
      <c r="BU807" s="273"/>
      <c r="BV807" s="273"/>
      <c r="BW807" s="273"/>
      <c r="BX807" s="273"/>
      <c r="BY807" s="273"/>
      <c r="BZ807" s="273"/>
    </row>
    <row r="808" spans="1:78">
      <c r="A808" s="273"/>
      <c r="B808" s="273"/>
      <c r="C808" s="273"/>
      <c r="D808" s="273"/>
      <c r="E808" s="273"/>
      <c r="F808" s="274"/>
      <c r="G808" s="274"/>
      <c r="H808" s="274"/>
      <c r="I808" s="274"/>
      <c r="J808" s="274"/>
      <c r="K808" s="274"/>
      <c r="L808" s="274"/>
      <c r="M808" s="274"/>
      <c r="N808" s="274"/>
      <c r="O808" s="274"/>
      <c r="P808" s="274"/>
      <c r="Q808" s="274"/>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c r="AR808" s="273"/>
      <c r="AS808" s="273"/>
      <c r="AT808" s="273"/>
      <c r="AU808" s="273"/>
      <c r="AV808" s="273"/>
      <c r="AW808" s="273"/>
      <c r="AX808" s="273"/>
      <c r="AY808" s="273"/>
      <c r="AZ808" s="273"/>
      <c r="BA808" s="273"/>
      <c r="BB808" s="273"/>
      <c r="BC808" s="273"/>
      <c r="BD808" s="273"/>
      <c r="BE808" s="273"/>
      <c r="BF808" s="273"/>
      <c r="BG808" s="273"/>
      <c r="BH808" s="273"/>
      <c r="BI808" s="273"/>
      <c r="BJ808" s="273"/>
      <c r="BK808" s="273"/>
      <c r="BL808" s="273"/>
      <c r="BM808" s="273"/>
      <c r="BN808" s="273"/>
      <c r="BO808" s="273"/>
      <c r="BP808" s="273"/>
      <c r="BQ808" s="273"/>
      <c r="BR808" s="273"/>
      <c r="BS808" s="273"/>
      <c r="BT808" s="273"/>
      <c r="BU808" s="273"/>
      <c r="BV808" s="273"/>
      <c r="BW808" s="273"/>
      <c r="BX808" s="273"/>
      <c r="BY808" s="273"/>
      <c r="BZ808" s="273"/>
    </row>
    <row r="809" spans="1:78">
      <c r="A809" s="273"/>
      <c r="B809" s="273"/>
      <c r="C809" s="273"/>
      <c r="D809" s="273"/>
      <c r="E809" s="273"/>
      <c r="F809" s="274"/>
      <c r="G809" s="274"/>
      <c r="H809" s="274"/>
      <c r="I809" s="274"/>
      <c r="J809" s="274"/>
      <c r="K809" s="274"/>
      <c r="L809" s="274"/>
      <c r="M809" s="274"/>
      <c r="N809" s="274"/>
      <c r="O809" s="274"/>
      <c r="P809" s="274"/>
      <c r="Q809" s="274"/>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c r="AR809" s="273"/>
      <c r="AS809" s="273"/>
      <c r="AT809" s="273"/>
      <c r="AU809" s="273"/>
      <c r="AV809" s="273"/>
      <c r="AW809" s="273"/>
      <c r="AX809" s="273"/>
      <c r="AY809" s="273"/>
      <c r="AZ809" s="273"/>
      <c r="BA809" s="273"/>
      <c r="BB809" s="273"/>
      <c r="BC809" s="273"/>
      <c r="BD809" s="273"/>
      <c r="BE809" s="273"/>
      <c r="BF809" s="273"/>
      <c r="BG809" s="273"/>
      <c r="BH809" s="273"/>
      <c r="BI809" s="273"/>
      <c r="BJ809" s="273"/>
      <c r="BK809" s="273"/>
      <c r="BL809" s="273"/>
      <c r="BM809" s="273"/>
      <c r="BN809" s="273"/>
      <c r="BO809" s="273"/>
      <c r="BP809" s="273"/>
      <c r="BQ809" s="273"/>
      <c r="BR809" s="273"/>
      <c r="BS809" s="273"/>
      <c r="BT809" s="273"/>
      <c r="BU809" s="273"/>
      <c r="BV809" s="273"/>
      <c r="BW809" s="273"/>
      <c r="BX809" s="273"/>
      <c r="BY809" s="273"/>
      <c r="BZ809" s="273"/>
    </row>
    <row r="810" spans="1:78">
      <c r="A810" s="273"/>
      <c r="B810" s="273"/>
      <c r="C810" s="273"/>
      <c r="D810" s="273"/>
      <c r="E810" s="273"/>
      <c r="F810" s="274"/>
      <c r="G810" s="274"/>
      <c r="H810" s="274"/>
      <c r="I810" s="274"/>
      <c r="J810" s="274"/>
      <c r="K810" s="274"/>
      <c r="L810" s="274"/>
      <c r="M810" s="274"/>
      <c r="N810" s="274"/>
      <c r="O810" s="274"/>
      <c r="P810" s="274"/>
      <c r="Q810" s="274"/>
      <c r="R810" s="273"/>
      <c r="S810" s="273"/>
      <c r="T810" s="273"/>
      <c r="U810" s="273"/>
      <c r="V810" s="273"/>
      <c r="W810" s="273"/>
      <c r="X810" s="273"/>
      <c r="Y810" s="273"/>
      <c r="Z810" s="273"/>
      <c r="AA810" s="273"/>
      <c r="AB810" s="273"/>
      <c r="AC810" s="273"/>
      <c r="AD810" s="273"/>
      <c r="AE810" s="273"/>
      <c r="AF810" s="273"/>
      <c r="AG810" s="273"/>
      <c r="AH810" s="273"/>
      <c r="AI810" s="273"/>
      <c r="AJ810" s="273"/>
      <c r="AK810" s="273"/>
      <c r="AL810" s="273"/>
      <c r="AM810" s="273"/>
      <c r="AN810" s="273"/>
      <c r="AO810" s="273"/>
      <c r="AP810" s="273"/>
      <c r="AQ810" s="273"/>
      <c r="AR810" s="273"/>
      <c r="AS810" s="273"/>
      <c r="AT810" s="273"/>
      <c r="AU810" s="273"/>
      <c r="AV810" s="273"/>
      <c r="AW810" s="273"/>
      <c r="AX810" s="273"/>
      <c r="AY810" s="273"/>
      <c r="AZ810" s="273"/>
      <c r="BA810" s="273"/>
      <c r="BB810" s="273"/>
      <c r="BC810" s="273"/>
      <c r="BD810" s="273"/>
      <c r="BE810" s="273"/>
      <c r="BF810" s="273"/>
      <c r="BG810" s="273"/>
      <c r="BH810" s="273"/>
      <c r="BI810" s="273"/>
      <c r="BJ810" s="273"/>
      <c r="BK810" s="273"/>
      <c r="BL810" s="273"/>
      <c r="BM810" s="273"/>
      <c r="BN810" s="273"/>
      <c r="BO810" s="273"/>
      <c r="BP810" s="273"/>
      <c r="BQ810" s="273"/>
      <c r="BR810" s="273"/>
      <c r="BS810" s="273"/>
      <c r="BT810" s="273"/>
      <c r="BU810" s="273"/>
      <c r="BV810" s="273"/>
      <c r="BW810" s="273"/>
      <c r="BX810" s="273"/>
      <c r="BY810" s="273"/>
      <c r="BZ810" s="273"/>
    </row>
    <row r="811" spans="1:78">
      <c r="A811" s="273"/>
      <c r="B811" s="273"/>
      <c r="C811" s="273"/>
      <c r="D811" s="273"/>
      <c r="E811" s="273"/>
      <c r="F811" s="274"/>
      <c r="G811" s="274"/>
      <c r="H811" s="274"/>
      <c r="I811" s="274"/>
      <c r="J811" s="274"/>
      <c r="K811" s="274"/>
      <c r="L811" s="274"/>
      <c r="M811" s="274"/>
      <c r="N811" s="274"/>
      <c r="O811" s="274"/>
      <c r="P811" s="274"/>
      <c r="Q811" s="274"/>
      <c r="R811" s="273"/>
      <c r="S811" s="273"/>
      <c r="T811" s="273"/>
      <c r="U811" s="273"/>
      <c r="V811" s="273"/>
      <c r="W811" s="273"/>
      <c r="X811" s="273"/>
      <c r="Y811" s="273"/>
      <c r="Z811" s="273"/>
      <c r="AA811" s="273"/>
      <c r="AB811" s="273"/>
      <c r="AC811" s="273"/>
      <c r="AD811" s="273"/>
      <c r="AE811" s="273"/>
      <c r="AF811" s="273"/>
      <c r="AG811" s="273"/>
      <c r="AH811" s="273"/>
      <c r="AI811" s="273"/>
      <c r="AJ811" s="273"/>
      <c r="AK811" s="273"/>
      <c r="AL811" s="273"/>
      <c r="AM811" s="273"/>
      <c r="AN811" s="273"/>
      <c r="AO811" s="273"/>
      <c r="AP811" s="273"/>
      <c r="AQ811" s="273"/>
      <c r="AR811" s="273"/>
      <c r="AS811" s="273"/>
      <c r="AT811" s="273"/>
      <c r="AU811" s="273"/>
      <c r="AV811" s="273"/>
      <c r="AW811" s="273"/>
      <c r="AX811" s="273"/>
      <c r="AY811" s="273"/>
      <c r="AZ811" s="273"/>
      <c r="BA811" s="273"/>
      <c r="BB811" s="273"/>
      <c r="BC811" s="273"/>
      <c r="BD811" s="273"/>
      <c r="BE811" s="273"/>
      <c r="BF811" s="273"/>
      <c r="BG811" s="273"/>
      <c r="BH811" s="273"/>
      <c r="BI811" s="273"/>
      <c r="BJ811" s="273"/>
      <c r="BK811" s="273"/>
      <c r="BL811" s="273"/>
      <c r="BM811" s="273"/>
      <c r="BN811" s="273"/>
      <c r="BO811" s="273"/>
      <c r="BP811" s="273"/>
      <c r="BQ811" s="273"/>
      <c r="BR811" s="273"/>
      <c r="BS811" s="273"/>
      <c r="BT811" s="273"/>
      <c r="BU811" s="273"/>
      <c r="BV811" s="273"/>
      <c r="BW811" s="273"/>
      <c r="BX811" s="273"/>
      <c r="BY811" s="273"/>
      <c r="BZ811" s="273"/>
    </row>
    <row r="812" spans="1:78">
      <c r="A812" s="273"/>
      <c r="B812" s="273"/>
      <c r="C812" s="273"/>
      <c r="D812" s="273"/>
      <c r="E812" s="273"/>
      <c r="F812" s="274"/>
      <c r="G812" s="274"/>
      <c r="H812" s="274"/>
      <c r="I812" s="274"/>
      <c r="J812" s="274"/>
      <c r="K812" s="274"/>
      <c r="L812" s="274"/>
      <c r="M812" s="274"/>
      <c r="N812" s="274"/>
      <c r="O812" s="274"/>
      <c r="P812" s="274"/>
      <c r="Q812" s="274"/>
      <c r="R812" s="273"/>
      <c r="S812" s="273"/>
      <c r="T812" s="273"/>
      <c r="U812" s="273"/>
      <c r="V812" s="273"/>
      <c r="W812" s="273"/>
      <c r="X812" s="273"/>
      <c r="Y812" s="273"/>
      <c r="Z812" s="273"/>
      <c r="AA812" s="273"/>
      <c r="AB812" s="273"/>
      <c r="AC812" s="273"/>
      <c r="AD812" s="273"/>
      <c r="AE812" s="273"/>
      <c r="AF812" s="273"/>
      <c r="AG812" s="273"/>
      <c r="AH812" s="273"/>
      <c r="AI812" s="273"/>
      <c r="AJ812" s="273"/>
      <c r="AK812" s="273"/>
      <c r="AL812" s="273"/>
      <c r="AM812" s="273"/>
      <c r="AN812" s="273"/>
      <c r="AO812" s="273"/>
      <c r="AP812" s="273"/>
      <c r="AQ812" s="273"/>
      <c r="AR812" s="273"/>
      <c r="AS812" s="273"/>
      <c r="AT812" s="273"/>
      <c r="AU812" s="273"/>
      <c r="AV812" s="273"/>
      <c r="AW812" s="273"/>
      <c r="AX812" s="273"/>
      <c r="AY812" s="273"/>
      <c r="AZ812" s="273"/>
      <c r="BA812" s="273"/>
      <c r="BB812" s="273"/>
      <c r="BC812" s="273"/>
      <c r="BD812" s="273"/>
      <c r="BE812" s="273"/>
      <c r="BF812" s="273"/>
      <c r="BG812" s="273"/>
      <c r="BH812" s="273"/>
      <c r="BI812" s="273"/>
      <c r="BJ812" s="273"/>
      <c r="BK812" s="273"/>
      <c r="BL812" s="273"/>
      <c r="BM812" s="273"/>
      <c r="BN812" s="273"/>
      <c r="BO812" s="273"/>
      <c r="BP812" s="273"/>
      <c r="BQ812" s="273"/>
      <c r="BR812" s="273"/>
      <c r="BS812" s="273"/>
      <c r="BT812" s="273"/>
      <c r="BU812" s="273"/>
      <c r="BV812" s="273"/>
      <c r="BW812" s="273"/>
      <c r="BX812" s="273"/>
      <c r="BY812" s="273"/>
      <c r="BZ812" s="273"/>
    </row>
    <row r="813" spans="1:78">
      <c r="A813" s="273"/>
      <c r="B813" s="273"/>
      <c r="C813" s="273"/>
      <c r="D813" s="273"/>
      <c r="E813" s="273"/>
      <c r="F813" s="274"/>
      <c r="G813" s="274"/>
      <c r="H813" s="274"/>
      <c r="I813" s="274"/>
      <c r="J813" s="274"/>
      <c r="K813" s="274"/>
      <c r="L813" s="274"/>
      <c r="M813" s="274"/>
      <c r="N813" s="274"/>
      <c r="O813" s="274"/>
      <c r="P813" s="274"/>
      <c r="Q813" s="274"/>
      <c r="R813" s="273"/>
      <c r="S813" s="273"/>
      <c r="T813" s="273"/>
      <c r="U813" s="273"/>
      <c r="V813" s="273"/>
      <c r="W813" s="273"/>
      <c r="X813" s="273"/>
      <c r="Y813" s="273"/>
      <c r="Z813" s="273"/>
      <c r="AA813" s="273"/>
      <c r="AB813" s="273"/>
      <c r="AC813" s="273"/>
      <c r="AD813" s="273"/>
      <c r="AE813" s="273"/>
      <c r="AF813" s="273"/>
      <c r="AG813" s="273"/>
      <c r="AH813" s="273"/>
      <c r="AI813" s="273"/>
      <c r="AJ813" s="273"/>
      <c r="AK813" s="273"/>
      <c r="AL813" s="273"/>
      <c r="AM813" s="273"/>
      <c r="AN813" s="273"/>
      <c r="AO813" s="273"/>
      <c r="AP813" s="273"/>
      <c r="AQ813" s="273"/>
      <c r="AR813" s="273"/>
      <c r="AS813" s="273"/>
      <c r="AT813" s="273"/>
      <c r="AU813" s="273"/>
      <c r="AV813" s="273"/>
      <c r="AW813" s="273"/>
      <c r="AX813" s="273"/>
      <c r="AY813" s="273"/>
      <c r="AZ813" s="273"/>
      <c r="BA813" s="273"/>
      <c r="BB813" s="273"/>
      <c r="BC813" s="273"/>
      <c r="BD813" s="273"/>
      <c r="BE813" s="273"/>
      <c r="BF813" s="273"/>
      <c r="BG813" s="273"/>
      <c r="BH813" s="273"/>
      <c r="BI813" s="273"/>
      <c r="BJ813" s="273"/>
      <c r="BK813" s="273"/>
      <c r="BL813" s="273"/>
      <c r="BM813" s="273"/>
      <c r="BN813" s="273"/>
      <c r="BO813" s="273"/>
      <c r="BP813" s="273"/>
      <c r="BQ813" s="273"/>
      <c r="BR813" s="273"/>
      <c r="BS813" s="273"/>
      <c r="BT813" s="273"/>
      <c r="BU813" s="273"/>
      <c r="BV813" s="273"/>
      <c r="BW813" s="273"/>
      <c r="BX813" s="273"/>
      <c r="BY813" s="273"/>
      <c r="BZ813" s="273"/>
    </row>
    <row r="814" spans="1:78">
      <c r="A814" s="273"/>
      <c r="B814" s="273"/>
      <c r="C814" s="273"/>
      <c r="D814" s="273"/>
      <c r="E814" s="273"/>
      <c r="F814" s="274"/>
      <c r="G814" s="274"/>
      <c r="H814" s="274"/>
      <c r="I814" s="274"/>
      <c r="J814" s="274"/>
      <c r="K814" s="274"/>
      <c r="L814" s="274"/>
      <c r="M814" s="274"/>
      <c r="N814" s="274"/>
      <c r="O814" s="274"/>
      <c r="P814" s="274"/>
      <c r="Q814" s="274"/>
      <c r="R814" s="273"/>
      <c r="S814" s="273"/>
      <c r="T814" s="273"/>
      <c r="U814" s="273"/>
      <c r="V814" s="273"/>
      <c r="W814" s="273"/>
      <c r="X814" s="273"/>
      <c r="Y814" s="273"/>
      <c r="Z814" s="273"/>
      <c r="AA814" s="273"/>
      <c r="AB814" s="273"/>
      <c r="AC814" s="273"/>
      <c r="AD814" s="273"/>
      <c r="AE814" s="273"/>
      <c r="AF814" s="273"/>
      <c r="AG814" s="273"/>
      <c r="AH814" s="273"/>
      <c r="AI814" s="273"/>
      <c r="AJ814" s="273"/>
      <c r="AK814" s="273"/>
      <c r="AL814" s="273"/>
      <c r="AM814" s="273"/>
      <c r="AN814" s="273"/>
      <c r="AO814" s="273"/>
      <c r="AP814" s="273"/>
      <c r="AQ814" s="273"/>
      <c r="AR814" s="273"/>
      <c r="AS814" s="273"/>
      <c r="AT814" s="273"/>
      <c r="AU814" s="273"/>
      <c r="AV814" s="273"/>
      <c r="AW814" s="273"/>
      <c r="AX814" s="273"/>
      <c r="AY814" s="273"/>
      <c r="AZ814" s="273"/>
      <c r="BA814" s="273"/>
      <c r="BB814" s="273"/>
      <c r="BC814" s="273"/>
      <c r="BD814" s="273"/>
      <c r="BE814" s="273"/>
      <c r="BF814" s="273"/>
      <c r="BG814" s="273"/>
      <c r="BH814" s="273"/>
      <c r="BI814" s="273"/>
      <c r="BJ814" s="273"/>
      <c r="BK814" s="273"/>
      <c r="BL814" s="273"/>
      <c r="BM814" s="273"/>
      <c r="BN814" s="273"/>
      <c r="BO814" s="273"/>
      <c r="BP814" s="273"/>
      <c r="BQ814" s="273"/>
      <c r="BR814" s="273"/>
      <c r="BS814" s="273"/>
      <c r="BT814" s="273"/>
      <c r="BU814" s="273"/>
      <c r="BV814" s="273"/>
      <c r="BW814" s="273"/>
      <c r="BX814" s="273"/>
      <c r="BY814" s="273"/>
      <c r="BZ814" s="273"/>
    </row>
    <row r="815" spans="1:78">
      <c r="A815" s="273"/>
      <c r="B815" s="273"/>
      <c r="C815" s="273"/>
      <c r="D815" s="273"/>
      <c r="E815" s="273"/>
      <c r="F815" s="274"/>
      <c r="G815" s="274"/>
      <c r="H815" s="274"/>
      <c r="I815" s="274"/>
      <c r="J815" s="274"/>
      <c r="K815" s="274"/>
      <c r="L815" s="274"/>
      <c r="M815" s="274"/>
      <c r="N815" s="274"/>
      <c r="O815" s="274"/>
      <c r="P815" s="274"/>
      <c r="Q815" s="274"/>
      <c r="R815" s="273"/>
      <c r="S815" s="273"/>
      <c r="T815" s="273"/>
      <c r="U815" s="273"/>
      <c r="V815" s="273"/>
      <c r="W815" s="273"/>
      <c r="X815" s="273"/>
      <c r="Y815" s="273"/>
      <c r="Z815" s="273"/>
      <c r="AA815" s="273"/>
      <c r="AB815" s="273"/>
      <c r="AC815" s="273"/>
      <c r="AD815" s="273"/>
      <c r="AE815" s="273"/>
      <c r="AF815" s="273"/>
      <c r="AG815" s="273"/>
      <c r="AH815" s="273"/>
      <c r="AI815" s="273"/>
      <c r="AJ815" s="273"/>
      <c r="AK815" s="273"/>
      <c r="AL815" s="273"/>
      <c r="AM815" s="273"/>
      <c r="AN815" s="273"/>
      <c r="AO815" s="273"/>
      <c r="AP815" s="273"/>
      <c r="AQ815" s="273"/>
      <c r="AR815" s="273"/>
      <c r="AS815" s="273"/>
      <c r="AT815" s="273"/>
      <c r="AU815" s="273"/>
      <c r="AV815" s="273"/>
      <c r="AW815" s="273"/>
      <c r="AX815" s="273"/>
      <c r="AY815" s="273"/>
      <c r="AZ815" s="273"/>
      <c r="BA815" s="273"/>
      <c r="BB815" s="273"/>
      <c r="BC815" s="273"/>
      <c r="BD815" s="273"/>
      <c r="BE815" s="273"/>
      <c r="BF815" s="273"/>
      <c r="BG815" s="273"/>
      <c r="BH815" s="273"/>
      <c r="BI815" s="273"/>
      <c r="BJ815" s="273"/>
      <c r="BK815" s="273"/>
      <c r="BL815" s="273"/>
      <c r="BM815" s="273"/>
      <c r="BN815" s="273"/>
      <c r="BO815" s="273"/>
      <c r="BP815" s="273"/>
      <c r="BQ815" s="273"/>
      <c r="BR815" s="273"/>
      <c r="BS815" s="273"/>
      <c r="BT815" s="273"/>
      <c r="BU815" s="273"/>
      <c r="BV815" s="273"/>
      <c r="BW815" s="273"/>
      <c r="BX815" s="273"/>
      <c r="BY815" s="273"/>
      <c r="BZ815" s="273"/>
    </row>
    <row r="816" spans="1:78">
      <c r="A816" s="273"/>
      <c r="B816" s="273"/>
      <c r="C816" s="273"/>
      <c r="D816" s="273"/>
      <c r="E816" s="273"/>
      <c r="F816" s="274"/>
      <c r="G816" s="274"/>
      <c r="H816" s="274"/>
      <c r="I816" s="274"/>
      <c r="J816" s="274"/>
      <c r="K816" s="274"/>
      <c r="L816" s="274"/>
      <c r="M816" s="274"/>
      <c r="N816" s="274"/>
      <c r="O816" s="274"/>
      <c r="P816" s="274"/>
      <c r="Q816" s="274"/>
      <c r="R816" s="273"/>
      <c r="S816" s="273"/>
      <c r="T816" s="273"/>
      <c r="U816" s="273"/>
      <c r="V816" s="273"/>
      <c r="W816" s="273"/>
      <c r="X816" s="273"/>
      <c r="Y816" s="273"/>
      <c r="Z816" s="273"/>
      <c r="AA816" s="273"/>
      <c r="AB816" s="273"/>
      <c r="AC816" s="273"/>
      <c r="AD816" s="273"/>
      <c r="AE816" s="273"/>
      <c r="AF816" s="273"/>
      <c r="AG816" s="273"/>
      <c r="AH816" s="273"/>
      <c r="AI816" s="273"/>
      <c r="AJ816" s="273"/>
      <c r="AK816" s="273"/>
      <c r="AL816" s="273"/>
      <c r="AM816" s="273"/>
      <c r="AN816" s="273"/>
      <c r="AO816" s="273"/>
      <c r="AP816" s="273"/>
      <c r="AQ816" s="273"/>
      <c r="AR816" s="273"/>
      <c r="AS816" s="273"/>
      <c r="AT816" s="273"/>
      <c r="AU816" s="273"/>
      <c r="AV816" s="273"/>
      <c r="AW816" s="273"/>
      <c r="AX816" s="273"/>
      <c r="AY816" s="273"/>
      <c r="AZ816" s="273"/>
      <c r="BA816" s="273"/>
      <c r="BB816" s="273"/>
      <c r="BC816" s="273"/>
      <c r="BD816" s="273"/>
      <c r="BE816" s="273"/>
      <c r="BF816" s="273"/>
      <c r="BG816" s="273"/>
      <c r="BH816" s="273"/>
      <c r="BI816" s="273"/>
      <c r="BJ816" s="273"/>
      <c r="BK816" s="273"/>
      <c r="BL816" s="273"/>
      <c r="BM816" s="273"/>
      <c r="BN816" s="273"/>
      <c r="BO816" s="273"/>
      <c r="BP816" s="273"/>
      <c r="BQ816" s="273"/>
      <c r="BR816" s="273"/>
      <c r="BS816" s="273"/>
      <c r="BT816" s="273"/>
      <c r="BU816" s="273"/>
      <c r="BV816" s="273"/>
      <c r="BW816" s="273"/>
      <c r="BX816" s="273"/>
      <c r="BY816" s="273"/>
      <c r="BZ816" s="273"/>
    </row>
    <row r="817" spans="1:78">
      <c r="A817" s="273"/>
      <c r="B817" s="273"/>
      <c r="C817" s="273"/>
      <c r="D817" s="273"/>
      <c r="E817" s="273"/>
      <c r="F817" s="274"/>
      <c r="G817" s="274"/>
      <c r="H817" s="274"/>
      <c r="I817" s="274"/>
      <c r="J817" s="274"/>
      <c r="K817" s="274"/>
      <c r="L817" s="274"/>
      <c r="M817" s="274"/>
      <c r="N817" s="274"/>
      <c r="O817" s="274"/>
      <c r="P817" s="274"/>
      <c r="Q817" s="274"/>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73"/>
      <c r="AR817" s="273"/>
      <c r="AS817" s="273"/>
      <c r="AT817" s="273"/>
      <c r="AU817" s="273"/>
      <c r="AV817" s="273"/>
      <c r="AW817" s="273"/>
      <c r="AX817" s="273"/>
      <c r="AY817" s="273"/>
      <c r="AZ817" s="273"/>
      <c r="BA817" s="273"/>
      <c r="BB817" s="273"/>
      <c r="BC817" s="273"/>
      <c r="BD817" s="273"/>
      <c r="BE817" s="273"/>
      <c r="BF817" s="273"/>
      <c r="BG817" s="273"/>
      <c r="BH817" s="273"/>
      <c r="BI817" s="273"/>
      <c r="BJ817" s="273"/>
      <c r="BK817" s="273"/>
      <c r="BL817" s="273"/>
      <c r="BM817" s="273"/>
      <c r="BN817" s="273"/>
      <c r="BO817" s="273"/>
      <c r="BP817" s="273"/>
      <c r="BQ817" s="273"/>
      <c r="BR817" s="273"/>
      <c r="BS817" s="273"/>
      <c r="BT817" s="273"/>
      <c r="BU817" s="273"/>
      <c r="BV817" s="273"/>
      <c r="BW817" s="273"/>
      <c r="BX817" s="273"/>
      <c r="BY817" s="273"/>
      <c r="BZ817" s="273"/>
    </row>
    <row r="818" spans="1:78">
      <c r="A818" s="273"/>
      <c r="B818" s="273"/>
      <c r="C818" s="273"/>
      <c r="D818" s="273"/>
      <c r="E818" s="273"/>
      <c r="F818" s="274"/>
      <c r="G818" s="274"/>
      <c r="H818" s="274"/>
      <c r="I818" s="274"/>
      <c r="J818" s="274"/>
      <c r="K818" s="274"/>
      <c r="L818" s="274"/>
      <c r="M818" s="274"/>
      <c r="N818" s="274"/>
      <c r="O818" s="274"/>
      <c r="P818" s="274"/>
      <c r="Q818" s="274"/>
      <c r="R818" s="273"/>
      <c r="S818" s="273"/>
      <c r="T818" s="273"/>
      <c r="U818" s="273"/>
      <c r="V818" s="273"/>
      <c r="W818" s="273"/>
      <c r="X818" s="273"/>
      <c r="Y818" s="273"/>
      <c r="Z818" s="273"/>
      <c r="AA818" s="273"/>
      <c r="AB818" s="273"/>
      <c r="AC818" s="273"/>
      <c r="AD818" s="273"/>
      <c r="AE818" s="273"/>
      <c r="AF818" s="273"/>
      <c r="AG818" s="273"/>
      <c r="AH818" s="273"/>
      <c r="AI818" s="273"/>
      <c r="AJ818" s="273"/>
      <c r="AK818" s="273"/>
      <c r="AL818" s="273"/>
      <c r="AM818" s="273"/>
      <c r="AN818" s="273"/>
      <c r="AO818" s="273"/>
      <c r="AP818" s="273"/>
      <c r="AQ818" s="273"/>
      <c r="AR818" s="273"/>
      <c r="AS818" s="273"/>
      <c r="AT818" s="273"/>
      <c r="AU818" s="273"/>
      <c r="AV818" s="273"/>
      <c r="AW818" s="273"/>
      <c r="AX818" s="273"/>
      <c r="AY818" s="273"/>
      <c r="AZ818" s="273"/>
      <c r="BA818" s="273"/>
      <c r="BB818" s="273"/>
      <c r="BC818" s="273"/>
      <c r="BD818" s="273"/>
      <c r="BE818" s="273"/>
      <c r="BF818" s="273"/>
      <c r="BG818" s="273"/>
      <c r="BH818" s="273"/>
      <c r="BI818" s="273"/>
      <c r="BJ818" s="273"/>
      <c r="BK818" s="273"/>
      <c r="BL818" s="273"/>
      <c r="BM818" s="273"/>
      <c r="BN818" s="273"/>
      <c r="BO818" s="273"/>
      <c r="BP818" s="273"/>
      <c r="BQ818" s="273"/>
      <c r="BR818" s="273"/>
      <c r="BS818" s="273"/>
      <c r="BT818" s="273"/>
      <c r="BU818" s="273"/>
      <c r="BV818" s="273"/>
      <c r="BW818" s="273"/>
      <c r="BX818" s="273"/>
      <c r="BY818" s="273"/>
      <c r="BZ818" s="273"/>
    </row>
    <row r="819" spans="1:78">
      <c r="A819" s="273"/>
      <c r="B819" s="273"/>
      <c r="C819" s="273"/>
      <c r="D819" s="273"/>
      <c r="E819" s="273"/>
      <c r="F819" s="274"/>
      <c r="G819" s="274"/>
      <c r="H819" s="274"/>
      <c r="I819" s="274"/>
      <c r="J819" s="274"/>
      <c r="K819" s="274"/>
      <c r="L819" s="274"/>
      <c r="M819" s="274"/>
      <c r="N819" s="274"/>
      <c r="O819" s="274"/>
      <c r="P819" s="274"/>
      <c r="Q819" s="274"/>
      <c r="R819" s="273"/>
      <c r="S819" s="273"/>
      <c r="T819" s="273"/>
      <c r="U819" s="273"/>
      <c r="V819" s="273"/>
      <c r="W819" s="273"/>
      <c r="X819" s="273"/>
      <c r="Y819" s="273"/>
      <c r="Z819" s="273"/>
      <c r="AA819" s="273"/>
      <c r="AB819" s="273"/>
      <c r="AC819" s="273"/>
      <c r="AD819" s="273"/>
      <c r="AE819" s="273"/>
      <c r="AF819" s="273"/>
      <c r="AG819" s="273"/>
      <c r="AH819" s="273"/>
      <c r="AI819" s="273"/>
      <c r="AJ819" s="273"/>
      <c r="AK819" s="273"/>
      <c r="AL819" s="273"/>
      <c r="AM819" s="273"/>
      <c r="AN819" s="273"/>
      <c r="AO819" s="273"/>
      <c r="AP819" s="273"/>
      <c r="AQ819" s="273"/>
      <c r="AR819" s="273"/>
      <c r="AS819" s="273"/>
      <c r="AT819" s="273"/>
      <c r="AU819" s="273"/>
      <c r="AV819" s="273"/>
      <c r="AW819" s="273"/>
      <c r="AX819" s="273"/>
      <c r="AY819" s="273"/>
      <c r="AZ819" s="273"/>
      <c r="BA819" s="273"/>
      <c r="BB819" s="273"/>
      <c r="BC819" s="273"/>
      <c r="BD819" s="273"/>
      <c r="BE819" s="273"/>
      <c r="BF819" s="273"/>
      <c r="BG819" s="273"/>
      <c r="BH819" s="273"/>
      <c r="BI819" s="273"/>
      <c r="BJ819" s="273"/>
      <c r="BK819" s="273"/>
      <c r="BL819" s="273"/>
      <c r="BM819" s="273"/>
      <c r="BN819" s="273"/>
      <c r="BO819" s="273"/>
      <c r="BP819" s="273"/>
      <c r="BQ819" s="273"/>
      <c r="BR819" s="273"/>
      <c r="BS819" s="273"/>
      <c r="BT819" s="273"/>
      <c r="BU819" s="273"/>
      <c r="BV819" s="273"/>
      <c r="BW819" s="273"/>
      <c r="BX819" s="273"/>
      <c r="BY819" s="273"/>
      <c r="BZ819" s="273"/>
    </row>
    <row r="820" spans="1:78">
      <c r="A820" s="273"/>
      <c r="B820" s="273"/>
      <c r="C820" s="273"/>
      <c r="D820" s="273"/>
      <c r="E820" s="273"/>
      <c r="F820" s="274"/>
      <c r="G820" s="274"/>
      <c r="H820" s="274"/>
      <c r="I820" s="274"/>
      <c r="J820" s="274"/>
      <c r="K820" s="274"/>
      <c r="L820" s="274"/>
      <c r="M820" s="274"/>
      <c r="N820" s="274"/>
      <c r="O820" s="274"/>
      <c r="P820" s="274"/>
      <c r="Q820" s="274"/>
      <c r="R820" s="273"/>
      <c r="S820" s="273"/>
      <c r="T820" s="273"/>
      <c r="U820" s="273"/>
      <c r="V820" s="273"/>
      <c r="W820" s="273"/>
      <c r="X820" s="273"/>
      <c r="Y820" s="273"/>
      <c r="Z820" s="273"/>
      <c r="AA820" s="273"/>
      <c r="AB820" s="273"/>
      <c r="AC820" s="273"/>
      <c r="AD820" s="273"/>
      <c r="AE820" s="273"/>
      <c r="AF820" s="273"/>
      <c r="AG820" s="273"/>
      <c r="AH820" s="273"/>
      <c r="AI820" s="273"/>
      <c r="AJ820" s="273"/>
      <c r="AK820" s="273"/>
      <c r="AL820" s="273"/>
      <c r="AM820" s="273"/>
      <c r="AN820" s="273"/>
      <c r="AO820" s="273"/>
      <c r="AP820" s="273"/>
      <c r="AQ820" s="273"/>
      <c r="AR820" s="273"/>
      <c r="AS820" s="273"/>
      <c r="AT820" s="273"/>
      <c r="AU820" s="273"/>
      <c r="AV820" s="273"/>
      <c r="AW820" s="273"/>
      <c r="AX820" s="273"/>
      <c r="AY820" s="273"/>
      <c r="AZ820" s="273"/>
      <c r="BA820" s="273"/>
      <c r="BB820" s="273"/>
      <c r="BC820" s="273"/>
      <c r="BD820" s="273"/>
      <c r="BE820" s="273"/>
      <c r="BF820" s="273"/>
      <c r="BG820" s="273"/>
      <c r="BH820" s="273"/>
      <c r="BI820" s="273"/>
      <c r="BJ820" s="273"/>
      <c r="BK820" s="273"/>
      <c r="BL820" s="273"/>
      <c r="BM820" s="273"/>
      <c r="BN820" s="273"/>
      <c r="BO820" s="273"/>
      <c r="BP820" s="273"/>
      <c r="BQ820" s="273"/>
      <c r="BR820" s="273"/>
      <c r="BS820" s="273"/>
      <c r="BT820" s="273"/>
      <c r="BU820" s="273"/>
      <c r="BV820" s="273"/>
      <c r="BW820" s="273"/>
      <c r="BX820" s="273"/>
      <c r="BY820" s="273"/>
      <c r="BZ820" s="273"/>
    </row>
    <row r="821" spans="1:78">
      <c r="A821" s="273"/>
      <c r="B821" s="273"/>
      <c r="C821" s="273"/>
      <c r="D821" s="273"/>
      <c r="E821" s="273"/>
      <c r="F821" s="274"/>
      <c r="G821" s="274"/>
      <c r="H821" s="274"/>
      <c r="I821" s="274"/>
      <c r="J821" s="274"/>
      <c r="K821" s="274"/>
      <c r="L821" s="274"/>
      <c r="M821" s="274"/>
      <c r="N821" s="274"/>
      <c r="O821" s="274"/>
      <c r="P821" s="274"/>
      <c r="Q821" s="274"/>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73"/>
      <c r="AR821" s="273"/>
      <c r="AS821" s="273"/>
      <c r="AT821" s="273"/>
      <c r="AU821" s="273"/>
      <c r="AV821" s="273"/>
      <c r="AW821" s="273"/>
      <c r="AX821" s="273"/>
      <c r="AY821" s="273"/>
      <c r="AZ821" s="273"/>
      <c r="BA821" s="273"/>
      <c r="BB821" s="273"/>
      <c r="BC821" s="273"/>
      <c r="BD821" s="273"/>
      <c r="BE821" s="273"/>
      <c r="BF821" s="273"/>
      <c r="BG821" s="273"/>
      <c r="BH821" s="273"/>
      <c r="BI821" s="273"/>
      <c r="BJ821" s="273"/>
      <c r="BK821" s="273"/>
      <c r="BL821" s="273"/>
      <c r="BM821" s="273"/>
      <c r="BN821" s="273"/>
      <c r="BO821" s="273"/>
      <c r="BP821" s="273"/>
      <c r="BQ821" s="273"/>
      <c r="BR821" s="273"/>
      <c r="BS821" s="273"/>
      <c r="BT821" s="273"/>
      <c r="BU821" s="273"/>
      <c r="BV821" s="273"/>
      <c r="BW821" s="273"/>
      <c r="BX821" s="273"/>
      <c r="BY821" s="273"/>
      <c r="BZ821" s="273"/>
    </row>
    <row r="822" spans="1:78">
      <c r="A822" s="273"/>
      <c r="B822" s="273"/>
      <c r="C822" s="273"/>
      <c r="D822" s="273"/>
      <c r="E822" s="273"/>
      <c r="F822" s="274"/>
      <c r="G822" s="274"/>
      <c r="H822" s="274"/>
      <c r="I822" s="274"/>
      <c r="J822" s="274"/>
      <c r="K822" s="274"/>
      <c r="L822" s="274"/>
      <c r="M822" s="274"/>
      <c r="N822" s="274"/>
      <c r="O822" s="274"/>
      <c r="P822" s="274"/>
      <c r="Q822" s="274"/>
      <c r="R822" s="273"/>
      <c r="S822" s="273"/>
      <c r="T822" s="273"/>
      <c r="U822" s="273"/>
      <c r="V822" s="273"/>
      <c r="W822" s="273"/>
      <c r="X822" s="273"/>
      <c r="Y822" s="273"/>
      <c r="Z822" s="273"/>
      <c r="AA822" s="273"/>
      <c r="AB822" s="273"/>
      <c r="AC822" s="273"/>
      <c r="AD822" s="273"/>
      <c r="AE822" s="273"/>
      <c r="AF822" s="273"/>
      <c r="AG822" s="273"/>
      <c r="AH822" s="273"/>
      <c r="AI822" s="273"/>
      <c r="AJ822" s="273"/>
      <c r="AK822" s="273"/>
      <c r="AL822" s="273"/>
      <c r="AM822" s="273"/>
      <c r="AN822" s="273"/>
      <c r="AO822" s="273"/>
      <c r="AP822" s="273"/>
      <c r="AQ822" s="273"/>
      <c r="AR822" s="273"/>
      <c r="AS822" s="273"/>
      <c r="AT822" s="273"/>
      <c r="AU822" s="273"/>
      <c r="AV822" s="273"/>
      <c r="AW822" s="273"/>
      <c r="AX822" s="273"/>
      <c r="AY822" s="273"/>
      <c r="AZ822" s="273"/>
      <c r="BA822" s="273"/>
      <c r="BB822" s="273"/>
      <c r="BC822" s="273"/>
      <c r="BD822" s="273"/>
      <c r="BE822" s="273"/>
      <c r="BF822" s="273"/>
      <c r="BG822" s="273"/>
      <c r="BH822" s="273"/>
      <c r="BI822" s="273"/>
      <c r="BJ822" s="273"/>
      <c r="BK822" s="273"/>
      <c r="BL822" s="273"/>
      <c r="BM822" s="273"/>
      <c r="BN822" s="273"/>
      <c r="BO822" s="273"/>
      <c r="BP822" s="273"/>
      <c r="BQ822" s="273"/>
      <c r="BR822" s="273"/>
      <c r="BS822" s="273"/>
      <c r="BT822" s="273"/>
      <c r="BU822" s="273"/>
      <c r="BV822" s="273"/>
      <c r="BW822" s="273"/>
      <c r="BX822" s="273"/>
      <c r="BY822" s="273"/>
      <c r="BZ822" s="273"/>
    </row>
    <row r="823" spans="1:78">
      <c r="A823" s="273"/>
      <c r="B823" s="273"/>
      <c r="C823" s="273"/>
      <c r="D823" s="273"/>
      <c r="E823" s="273"/>
      <c r="F823" s="274"/>
      <c r="G823" s="274"/>
      <c r="H823" s="274"/>
      <c r="I823" s="274"/>
      <c r="J823" s="274"/>
      <c r="K823" s="274"/>
      <c r="L823" s="274"/>
      <c r="M823" s="274"/>
      <c r="N823" s="274"/>
      <c r="O823" s="274"/>
      <c r="P823" s="274"/>
      <c r="Q823" s="274"/>
      <c r="R823" s="273"/>
      <c r="S823" s="273"/>
      <c r="T823" s="273"/>
      <c r="U823" s="273"/>
      <c r="V823" s="273"/>
      <c r="W823" s="273"/>
      <c r="X823" s="273"/>
      <c r="Y823" s="273"/>
      <c r="Z823" s="273"/>
      <c r="AA823" s="273"/>
      <c r="AB823" s="273"/>
      <c r="AC823" s="273"/>
      <c r="AD823" s="273"/>
      <c r="AE823" s="273"/>
      <c r="AF823" s="273"/>
      <c r="AG823" s="273"/>
      <c r="AH823" s="273"/>
      <c r="AI823" s="273"/>
      <c r="AJ823" s="273"/>
      <c r="AK823" s="273"/>
      <c r="AL823" s="273"/>
      <c r="AM823" s="273"/>
      <c r="AN823" s="273"/>
      <c r="AO823" s="273"/>
      <c r="AP823" s="273"/>
      <c r="AQ823" s="273"/>
      <c r="AR823" s="273"/>
      <c r="AS823" s="273"/>
      <c r="AT823" s="273"/>
      <c r="AU823" s="273"/>
      <c r="AV823" s="273"/>
      <c r="AW823" s="273"/>
      <c r="AX823" s="273"/>
      <c r="AY823" s="273"/>
      <c r="AZ823" s="273"/>
      <c r="BA823" s="273"/>
      <c r="BB823" s="273"/>
      <c r="BC823" s="273"/>
      <c r="BD823" s="273"/>
      <c r="BE823" s="273"/>
      <c r="BF823" s="273"/>
      <c r="BG823" s="273"/>
      <c r="BH823" s="273"/>
      <c r="BI823" s="273"/>
      <c r="BJ823" s="273"/>
      <c r="BK823" s="273"/>
      <c r="BL823" s="273"/>
      <c r="BM823" s="273"/>
      <c r="BN823" s="273"/>
      <c r="BO823" s="273"/>
      <c r="BP823" s="273"/>
      <c r="BQ823" s="273"/>
      <c r="BR823" s="273"/>
      <c r="BS823" s="273"/>
      <c r="BT823" s="273"/>
      <c r="BU823" s="273"/>
      <c r="BV823" s="273"/>
      <c r="BW823" s="273"/>
      <c r="BX823" s="273"/>
      <c r="BY823" s="273"/>
      <c r="BZ823" s="273"/>
    </row>
    <row r="824" spans="1:78">
      <c r="A824" s="273"/>
      <c r="B824" s="273"/>
      <c r="C824" s="273"/>
      <c r="D824" s="273"/>
      <c r="E824" s="273"/>
      <c r="F824" s="274"/>
      <c r="G824" s="274"/>
      <c r="H824" s="274"/>
      <c r="I824" s="274"/>
      <c r="J824" s="274"/>
      <c r="K824" s="274"/>
      <c r="L824" s="274"/>
      <c r="M824" s="274"/>
      <c r="N824" s="274"/>
      <c r="O824" s="274"/>
      <c r="P824" s="274"/>
      <c r="Q824" s="274"/>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73"/>
      <c r="AR824" s="273"/>
      <c r="AS824" s="273"/>
      <c r="AT824" s="273"/>
      <c r="AU824" s="273"/>
      <c r="AV824" s="273"/>
      <c r="AW824" s="273"/>
      <c r="AX824" s="273"/>
      <c r="AY824" s="273"/>
      <c r="AZ824" s="273"/>
      <c r="BA824" s="273"/>
      <c r="BB824" s="273"/>
      <c r="BC824" s="273"/>
      <c r="BD824" s="273"/>
      <c r="BE824" s="273"/>
      <c r="BF824" s="273"/>
      <c r="BG824" s="273"/>
      <c r="BH824" s="273"/>
      <c r="BI824" s="273"/>
      <c r="BJ824" s="273"/>
      <c r="BK824" s="273"/>
      <c r="BL824" s="273"/>
      <c r="BM824" s="273"/>
      <c r="BN824" s="273"/>
      <c r="BO824" s="273"/>
      <c r="BP824" s="273"/>
      <c r="BQ824" s="273"/>
      <c r="BR824" s="273"/>
      <c r="BS824" s="273"/>
      <c r="BT824" s="273"/>
      <c r="BU824" s="273"/>
      <c r="BV824" s="273"/>
      <c r="BW824" s="273"/>
      <c r="BX824" s="273"/>
      <c r="BY824" s="273"/>
      <c r="BZ824" s="273"/>
    </row>
    <row r="825" spans="1:78">
      <c r="A825" s="273"/>
      <c r="B825" s="273"/>
      <c r="C825" s="273"/>
      <c r="D825" s="273"/>
      <c r="E825" s="273"/>
      <c r="F825" s="274"/>
      <c r="G825" s="274"/>
      <c r="H825" s="274"/>
      <c r="I825" s="274"/>
      <c r="J825" s="274"/>
      <c r="K825" s="274"/>
      <c r="L825" s="274"/>
      <c r="M825" s="274"/>
      <c r="N825" s="274"/>
      <c r="O825" s="274"/>
      <c r="P825" s="274"/>
      <c r="Q825" s="274"/>
      <c r="R825" s="273"/>
      <c r="S825" s="273"/>
      <c r="T825" s="273"/>
      <c r="U825" s="273"/>
      <c r="V825" s="273"/>
      <c r="W825" s="273"/>
      <c r="X825" s="273"/>
      <c r="Y825" s="273"/>
      <c r="Z825" s="273"/>
      <c r="AA825" s="273"/>
      <c r="AB825" s="273"/>
      <c r="AC825" s="273"/>
      <c r="AD825" s="273"/>
      <c r="AE825" s="273"/>
      <c r="AF825" s="273"/>
      <c r="AG825" s="273"/>
      <c r="AH825" s="273"/>
      <c r="AI825" s="273"/>
      <c r="AJ825" s="273"/>
      <c r="AK825" s="273"/>
      <c r="AL825" s="273"/>
      <c r="AM825" s="273"/>
      <c r="AN825" s="273"/>
      <c r="AO825" s="273"/>
      <c r="AP825" s="273"/>
      <c r="AQ825" s="273"/>
      <c r="AR825" s="273"/>
      <c r="AS825" s="273"/>
      <c r="AT825" s="273"/>
      <c r="AU825" s="273"/>
      <c r="AV825" s="273"/>
      <c r="AW825" s="273"/>
      <c r="AX825" s="273"/>
      <c r="AY825" s="273"/>
      <c r="AZ825" s="273"/>
      <c r="BA825" s="273"/>
      <c r="BB825" s="273"/>
      <c r="BC825" s="273"/>
      <c r="BD825" s="273"/>
      <c r="BE825" s="273"/>
      <c r="BF825" s="273"/>
      <c r="BG825" s="273"/>
      <c r="BH825" s="273"/>
      <c r="BI825" s="273"/>
      <c r="BJ825" s="273"/>
      <c r="BK825" s="273"/>
      <c r="BL825" s="273"/>
      <c r="BM825" s="273"/>
      <c r="BN825" s="273"/>
      <c r="BO825" s="273"/>
      <c r="BP825" s="273"/>
      <c r="BQ825" s="273"/>
      <c r="BR825" s="273"/>
      <c r="BS825" s="273"/>
      <c r="BT825" s="273"/>
      <c r="BU825" s="273"/>
      <c r="BV825" s="273"/>
      <c r="BW825" s="273"/>
      <c r="BX825" s="273"/>
      <c r="BY825" s="273"/>
      <c r="BZ825" s="273"/>
    </row>
    <row r="826" spans="1:78">
      <c r="A826" s="273"/>
      <c r="B826" s="273"/>
      <c r="C826" s="273"/>
      <c r="D826" s="273"/>
      <c r="E826" s="273"/>
      <c r="F826" s="274"/>
      <c r="G826" s="274"/>
      <c r="H826" s="274"/>
      <c r="I826" s="274"/>
      <c r="J826" s="274"/>
      <c r="K826" s="274"/>
      <c r="L826" s="274"/>
      <c r="M826" s="274"/>
      <c r="N826" s="274"/>
      <c r="O826" s="274"/>
      <c r="P826" s="274"/>
      <c r="Q826" s="274"/>
      <c r="R826" s="273"/>
      <c r="S826" s="273"/>
      <c r="T826" s="273"/>
      <c r="U826" s="273"/>
      <c r="V826" s="273"/>
      <c r="W826" s="273"/>
      <c r="X826" s="273"/>
      <c r="Y826" s="273"/>
      <c r="Z826" s="273"/>
      <c r="AA826" s="273"/>
      <c r="AB826" s="273"/>
      <c r="AC826" s="273"/>
      <c r="AD826" s="273"/>
      <c r="AE826" s="273"/>
      <c r="AF826" s="273"/>
      <c r="AG826" s="273"/>
      <c r="AH826" s="273"/>
      <c r="AI826" s="273"/>
      <c r="AJ826" s="273"/>
      <c r="AK826" s="273"/>
      <c r="AL826" s="273"/>
      <c r="AM826" s="273"/>
      <c r="AN826" s="273"/>
      <c r="AO826" s="273"/>
      <c r="AP826" s="273"/>
      <c r="AQ826" s="273"/>
      <c r="AR826" s="273"/>
      <c r="AS826" s="273"/>
      <c r="AT826" s="273"/>
      <c r="AU826" s="273"/>
      <c r="AV826" s="273"/>
      <c r="AW826" s="273"/>
      <c r="AX826" s="273"/>
      <c r="AY826" s="273"/>
      <c r="AZ826" s="273"/>
      <c r="BA826" s="273"/>
      <c r="BB826" s="273"/>
      <c r="BC826" s="273"/>
      <c r="BD826" s="273"/>
      <c r="BE826" s="273"/>
      <c r="BF826" s="273"/>
      <c r="BG826" s="273"/>
      <c r="BH826" s="273"/>
      <c r="BI826" s="273"/>
      <c r="BJ826" s="273"/>
      <c r="BK826" s="273"/>
      <c r="BL826" s="273"/>
      <c r="BM826" s="273"/>
      <c r="BN826" s="273"/>
      <c r="BO826" s="273"/>
      <c r="BP826" s="273"/>
      <c r="BQ826" s="273"/>
      <c r="BR826" s="273"/>
      <c r="BS826" s="273"/>
      <c r="BT826" s="273"/>
      <c r="BU826" s="273"/>
      <c r="BV826" s="273"/>
      <c r="BW826" s="273"/>
      <c r="BX826" s="273"/>
      <c r="BY826" s="273"/>
      <c r="BZ826" s="273"/>
    </row>
    <row r="827" spans="1:78">
      <c r="A827" s="273"/>
      <c r="B827" s="273"/>
      <c r="C827" s="273"/>
      <c r="D827" s="273"/>
      <c r="E827" s="273"/>
      <c r="F827" s="274"/>
      <c r="G827" s="274"/>
      <c r="H827" s="274"/>
      <c r="I827" s="274"/>
      <c r="J827" s="274"/>
      <c r="K827" s="274"/>
      <c r="L827" s="274"/>
      <c r="M827" s="274"/>
      <c r="N827" s="274"/>
      <c r="O827" s="274"/>
      <c r="P827" s="274"/>
      <c r="Q827" s="274"/>
      <c r="R827" s="273"/>
      <c r="S827" s="273"/>
      <c r="T827" s="273"/>
      <c r="U827" s="273"/>
      <c r="V827" s="273"/>
      <c r="W827" s="273"/>
      <c r="X827" s="273"/>
      <c r="Y827" s="273"/>
      <c r="Z827" s="273"/>
      <c r="AA827" s="273"/>
      <c r="AB827" s="273"/>
      <c r="AC827" s="273"/>
      <c r="AD827" s="273"/>
      <c r="AE827" s="273"/>
      <c r="AF827" s="273"/>
      <c r="AG827" s="273"/>
      <c r="AH827" s="273"/>
      <c r="AI827" s="273"/>
      <c r="AJ827" s="273"/>
      <c r="AK827" s="273"/>
      <c r="AL827" s="273"/>
      <c r="AM827" s="273"/>
      <c r="AN827" s="273"/>
      <c r="AO827" s="273"/>
      <c r="AP827" s="273"/>
      <c r="AQ827" s="273"/>
      <c r="AR827" s="273"/>
      <c r="AS827" s="273"/>
      <c r="AT827" s="273"/>
      <c r="AU827" s="273"/>
      <c r="AV827" s="273"/>
      <c r="AW827" s="273"/>
      <c r="AX827" s="273"/>
      <c r="AY827" s="273"/>
      <c r="AZ827" s="273"/>
      <c r="BA827" s="273"/>
      <c r="BB827" s="273"/>
      <c r="BC827" s="273"/>
      <c r="BD827" s="273"/>
      <c r="BE827" s="273"/>
      <c r="BF827" s="273"/>
      <c r="BG827" s="273"/>
      <c r="BH827" s="273"/>
      <c r="BI827" s="273"/>
      <c r="BJ827" s="273"/>
      <c r="BK827" s="273"/>
      <c r="BL827" s="273"/>
      <c r="BM827" s="273"/>
      <c r="BN827" s="273"/>
      <c r="BO827" s="273"/>
      <c r="BP827" s="273"/>
      <c r="BQ827" s="273"/>
      <c r="BR827" s="273"/>
      <c r="BS827" s="273"/>
      <c r="BT827" s="273"/>
      <c r="BU827" s="273"/>
      <c r="BV827" s="273"/>
      <c r="BW827" s="273"/>
      <c r="BX827" s="273"/>
      <c r="BY827" s="273"/>
      <c r="BZ827" s="273"/>
    </row>
    <row r="828" spans="1:78">
      <c r="A828" s="273"/>
      <c r="B828" s="273"/>
      <c r="C828" s="273"/>
      <c r="D828" s="273"/>
      <c r="E828" s="273"/>
      <c r="F828" s="274"/>
      <c r="G828" s="274"/>
      <c r="H828" s="274"/>
      <c r="I828" s="274"/>
      <c r="J828" s="274"/>
      <c r="K828" s="274"/>
      <c r="L828" s="274"/>
      <c r="M828" s="274"/>
      <c r="N828" s="274"/>
      <c r="O828" s="274"/>
      <c r="P828" s="274"/>
      <c r="Q828" s="274"/>
      <c r="R828" s="273"/>
      <c r="S828" s="273"/>
      <c r="T828" s="273"/>
      <c r="U828" s="273"/>
      <c r="V828" s="273"/>
      <c r="W828" s="273"/>
      <c r="X828" s="273"/>
      <c r="Y828" s="273"/>
      <c r="Z828" s="273"/>
      <c r="AA828" s="273"/>
      <c r="AB828" s="273"/>
      <c r="AC828" s="273"/>
      <c r="AD828" s="273"/>
      <c r="AE828" s="273"/>
      <c r="AF828" s="273"/>
      <c r="AG828" s="273"/>
      <c r="AH828" s="273"/>
      <c r="AI828" s="273"/>
      <c r="AJ828" s="273"/>
      <c r="AK828" s="273"/>
      <c r="AL828" s="273"/>
      <c r="AM828" s="273"/>
      <c r="AN828" s="273"/>
      <c r="AO828" s="273"/>
      <c r="AP828" s="273"/>
      <c r="AQ828" s="273"/>
      <c r="AR828" s="273"/>
      <c r="AS828" s="273"/>
      <c r="AT828" s="273"/>
      <c r="AU828" s="273"/>
      <c r="AV828" s="273"/>
      <c r="AW828" s="273"/>
      <c r="AX828" s="273"/>
      <c r="AY828" s="273"/>
      <c r="AZ828" s="273"/>
      <c r="BA828" s="273"/>
      <c r="BB828" s="273"/>
      <c r="BC828" s="273"/>
      <c r="BD828" s="273"/>
      <c r="BE828" s="273"/>
      <c r="BF828" s="273"/>
      <c r="BG828" s="273"/>
      <c r="BH828" s="273"/>
      <c r="BI828" s="273"/>
      <c r="BJ828" s="273"/>
      <c r="BK828" s="273"/>
      <c r="BL828" s="273"/>
      <c r="BM828" s="273"/>
      <c r="BN828" s="273"/>
      <c r="BO828" s="273"/>
      <c r="BP828" s="273"/>
      <c r="BQ828" s="273"/>
      <c r="BR828" s="273"/>
      <c r="BS828" s="273"/>
      <c r="BT828" s="273"/>
      <c r="BU828" s="273"/>
      <c r="BV828" s="273"/>
      <c r="BW828" s="273"/>
      <c r="BX828" s="273"/>
      <c r="BY828" s="273"/>
      <c r="BZ828" s="273"/>
    </row>
    <row r="829" spans="1:78">
      <c r="A829" s="273"/>
      <c r="B829" s="273"/>
      <c r="C829" s="273"/>
      <c r="D829" s="273"/>
      <c r="E829" s="273"/>
      <c r="F829" s="274"/>
      <c r="G829" s="274"/>
      <c r="H829" s="274"/>
      <c r="I829" s="274"/>
      <c r="J829" s="274"/>
      <c r="K829" s="274"/>
      <c r="L829" s="274"/>
      <c r="M829" s="274"/>
      <c r="N829" s="274"/>
      <c r="O829" s="274"/>
      <c r="P829" s="274"/>
      <c r="Q829" s="274"/>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73"/>
      <c r="AR829" s="273"/>
      <c r="AS829" s="273"/>
      <c r="AT829" s="273"/>
      <c r="AU829" s="273"/>
      <c r="AV829" s="273"/>
      <c r="AW829" s="273"/>
      <c r="AX829" s="273"/>
      <c r="AY829" s="273"/>
      <c r="AZ829" s="273"/>
      <c r="BA829" s="273"/>
      <c r="BB829" s="273"/>
      <c r="BC829" s="273"/>
      <c r="BD829" s="273"/>
      <c r="BE829" s="273"/>
      <c r="BF829" s="273"/>
      <c r="BG829" s="273"/>
      <c r="BH829" s="273"/>
      <c r="BI829" s="273"/>
      <c r="BJ829" s="273"/>
      <c r="BK829" s="273"/>
      <c r="BL829" s="273"/>
      <c r="BM829" s="273"/>
      <c r="BN829" s="273"/>
      <c r="BO829" s="273"/>
      <c r="BP829" s="273"/>
      <c r="BQ829" s="273"/>
      <c r="BR829" s="273"/>
      <c r="BS829" s="273"/>
      <c r="BT829" s="273"/>
      <c r="BU829" s="273"/>
      <c r="BV829" s="273"/>
      <c r="BW829" s="273"/>
      <c r="BX829" s="273"/>
      <c r="BY829" s="273"/>
      <c r="BZ829" s="273"/>
    </row>
    <row r="830" spans="1:78">
      <c r="A830" s="273"/>
      <c r="B830" s="273"/>
      <c r="C830" s="273"/>
      <c r="D830" s="273"/>
      <c r="E830" s="273"/>
      <c r="F830" s="274"/>
      <c r="G830" s="274"/>
      <c r="H830" s="274"/>
      <c r="I830" s="274"/>
      <c r="J830" s="274"/>
      <c r="K830" s="274"/>
      <c r="L830" s="274"/>
      <c r="M830" s="274"/>
      <c r="N830" s="274"/>
      <c r="O830" s="274"/>
      <c r="P830" s="274"/>
      <c r="Q830" s="274"/>
      <c r="R830" s="273"/>
      <c r="S830" s="273"/>
      <c r="T830" s="273"/>
      <c r="U830" s="273"/>
      <c r="V830" s="273"/>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73"/>
      <c r="AR830" s="273"/>
      <c r="AS830" s="273"/>
      <c r="AT830" s="273"/>
      <c r="AU830" s="273"/>
      <c r="AV830" s="273"/>
      <c r="AW830" s="273"/>
      <c r="AX830" s="273"/>
      <c r="AY830" s="273"/>
      <c r="AZ830" s="273"/>
      <c r="BA830" s="273"/>
      <c r="BB830" s="273"/>
      <c r="BC830" s="273"/>
      <c r="BD830" s="273"/>
      <c r="BE830" s="273"/>
      <c r="BF830" s="273"/>
      <c r="BG830" s="273"/>
      <c r="BH830" s="273"/>
      <c r="BI830" s="273"/>
      <c r="BJ830" s="273"/>
      <c r="BK830" s="273"/>
      <c r="BL830" s="273"/>
      <c r="BM830" s="273"/>
      <c r="BN830" s="273"/>
      <c r="BO830" s="273"/>
      <c r="BP830" s="273"/>
      <c r="BQ830" s="273"/>
      <c r="BR830" s="273"/>
      <c r="BS830" s="273"/>
      <c r="BT830" s="273"/>
      <c r="BU830" s="273"/>
      <c r="BV830" s="273"/>
      <c r="BW830" s="273"/>
      <c r="BX830" s="273"/>
      <c r="BY830" s="273"/>
      <c r="BZ830" s="273"/>
    </row>
    <row r="831" spans="1:78">
      <c r="A831" s="273"/>
      <c r="B831" s="273"/>
      <c r="C831" s="273"/>
      <c r="D831" s="273"/>
      <c r="E831" s="273"/>
      <c r="F831" s="274"/>
      <c r="G831" s="274"/>
      <c r="H831" s="274"/>
      <c r="I831" s="274"/>
      <c r="J831" s="274"/>
      <c r="K831" s="274"/>
      <c r="L831" s="274"/>
      <c r="M831" s="274"/>
      <c r="N831" s="274"/>
      <c r="O831" s="274"/>
      <c r="P831" s="274"/>
      <c r="Q831" s="274"/>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73"/>
      <c r="AR831" s="273"/>
      <c r="AS831" s="273"/>
      <c r="AT831" s="273"/>
      <c r="AU831" s="273"/>
      <c r="AV831" s="273"/>
      <c r="AW831" s="273"/>
      <c r="AX831" s="273"/>
      <c r="AY831" s="273"/>
      <c r="AZ831" s="273"/>
      <c r="BA831" s="273"/>
      <c r="BB831" s="273"/>
      <c r="BC831" s="273"/>
      <c r="BD831" s="273"/>
      <c r="BE831" s="273"/>
      <c r="BF831" s="273"/>
      <c r="BG831" s="273"/>
      <c r="BH831" s="273"/>
      <c r="BI831" s="273"/>
      <c r="BJ831" s="273"/>
      <c r="BK831" s="273"/>
      <c r="BL831" s="273"/>
      <c r="BM831" s="273"/>
      <c r="BN831" s="273"/>
      <c r="BO831" s="273"/>
      <c r="BP831" s="273"/>
      <c r="BQ831" s="273"/>
      <c r="BR831" s="273"/>
      <c r="BS831" s="273"/>
      <c r="BT831" s="273"/>
      <c r="BU831" s="273"/>
      <c r="BV831" s="273"/>
      <c r="BW831" s="273"/>
      <c r="BX831" s="273"/>
      <c r="BY831" s="273"/>
      <c r="BZ831" s="273"/>
    </row>
    <row r="832" spans="1:78">
      <c r="A832" s="273"/>
      <c r="B832" s="273"/>
      <c r="C832" s="273"/>
      <c r="D832" s="273"/>
      <c r="E832" s="273"/>
      <c r="F832" s="274"/>
      <c r="G832" s="274"/>
      <c r="H832" s="274"/>
      <c r="I832" s="274"/>
      <c r="J832" s="274"/>
      <c r="K832" s="274"/>
      <c r="L832" s="274"/>
      <c r="M832" s="274"/>
      <c r="N832" s="274"/>
      <c r="O832" s="274"/>
      <c r="P832" s="274"/>
      <c r="Q832" s="274"/>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73"/>
      <c r="AR832" s="273"/>
      <c r="AS832" s="273"/>
      <c r="AT832" s="273"/>
      <c r="AU832" s="273"/>
      <c r="AV832" s="273"/>
      <c r="AW832" s="273"/>
      <c r="AX832" s="273"/>
      <c r="AY832" s="273"/>
      <c r="AZ832" s="273"/>
      <c r="BA832" s="273"/>
      <c r="BB832" s="273"/>
      <c r="BC832" s="273"/>
      <c r="BD832" s="273"/>
      <c r="BE832" s="273"/>
      <c r="BF832" s="273"/>
      <c r="BG832" s="273"/>
      <c r="BH832" s="273"/>
      <c r="BI832" s="273"/>
      <c r="BJ832" s="273"/>
      <c r="BK832" s="273"/>
      <c r="BL832" s="273"/>
      <c r="BM832" s="273"/>
      <c r="BN832" s="273"/>
      <c r="BO832" s="273"/>
      <c r="BP832" s="273"/>
      <c r="BQ832" s="273"/>
      <c r="BR832" s="273"/>
      <c r="BS832" s="273"/>
      <c r="BT832" s="273"/>
      <c r="BU832" s="273"/>
      <c r="BV832" s="273"/>
      <c r="BW832" s="273"/>
      <c r="BX832" s="273"/>
      <c r="BY832" s="273"/>
      <c r="BZ832" s="273"/>
    </row>
    <row r="833" spans="1:78">
      <c r="A833" s="273"/>
      <c r="B833" s="273"/>
      <c r="C833" s="273"/>
      <c r="D833" s="273"/>
      <c r="E833" s="273"/>
      <c r="F833" s="274"/>
      <c r="G833" s="274"/>
      <c r="H833" s="274"/>
      <c r="I833" s="274"/>
      <c r="J833" s="274"/>
      <c r="K833" s="274"/>
      <c r="L833" s="274"/>
      <c r="M833" s="274"/>
      <c r="N833" s="274"/>
      <c r="O833" s="274"/>
      <c r="P833" s="274"/>
      <c r="Q833" s="274"/>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73"/>
      <c r="AR833" s="273"/>
      <c r="AS833" s="273"/>
      <c r="AT833" s="273"/>
      <c r="AU833" s="273"/>
      <c r="AV833" s="273"/>
      <c r="AW833" s="273"/>
      <c r="AX833" s="273"/>
      <c r="AY833" s="273"/>
      <c r="AZ833" s="273"/>
      <c r="BA833" s="273"/>
      <c r="BB833" s="273"/>
      <c r="BC833" s="273"/>
      <c r="BD833" s="273"/>
      <c r="BE833" s="273"/>
      <c r="BF833" s="273"/>
      <c r="BG833" s="273"/>
      <c r="BH833" s="273"/>
      <c r="BI833" s="273"/>
      <c r="BJ833" s="273"/>
      <c r="BK833" s="273"/>
      <c r="BL833" s="273"/>
      <c r="BM833" s="273"/>
      <c r="BN833" s="273"/>
      <c r="BO833" s="273"/>
      <c r="BP833" s="273"/>
      <c r="BQ833" s="273"/>
      <c r="BR833" s="273"/>
      <c r="BS833" s="273"/>
      <c r="BT833" s="273"/>
      <c r="BU833" s="273"/>
      <c r="BV833" s="273"/>
      <c r="BW833" s="273"/>
      <c r="BX833" s="273"/>
      <c r="BY833" s="273"/>
      <c r="BZ833" s="273"/>
    </row>
    <row r="834" spans="1:78">
      <c r="A834" s="273"/>
      <c r="B834" s="273"/>
      <c r="C834" s="273"/>
      <c r="D834" s="273"/>
      <c r="E834" s="273"/>
      <c r="F834" s="274"/>
      <c r="G834" s="274"/>
      <c r="H834" s="274"/>
      <c r="I834" s="274"/>
      <c r="J834" s="274"/>
      <c r="K834" s="274"/>
      <c r="L834" s="274"/>
      <c r="M834" s="274"/>
      <c r="N834" s="274"/>
      <c r="O834" s="274"/>
      <c r="P834" s="274"/>
      <c r="Q834" s="274"/>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c r="AR834" s="273"/>
      <c r="AS834" s="273"/>
      <c r="AT834" s="273"/>
      <c r="AU834" s="273"/>
      <c r="AV834" s="273"/>
      <c r="AW834" s="273"/>
      <c r="AX834" s="273"/>
      <c r="AY834" s="273"/>
      <c r="AZ834" s="273"/>
      <c r="BA834" s="273"/>
      <c r="BB834" s="273"/>
      <c r="BC834" s="273"/>
      <c r="BD834" s="273"/>
      <c r="BE834" s="273"/>
      <c r="BF834" s="273"/>
      <c r="BG834" s="273"/>
      <c r="BH834" s="273"/>
      <c r="BI834" s="273"/>
      <c r="BJ834" s="273"/>
      <c r="BK834" s="273"/>
      <c r="BL834" s="273"/>
      <c r="BM834" s="273"/>
      <c r="BN834" s="273"/>
      <c r="BO834" s="273"/>
      <c r="BP834" s="273"/>
      <c r="BQ834" s="273"/>
      <c r="BR834" s="273"/>
      <c r="BS834" s="273"/>
      <c r="BT834" s="273"/>
      <c r="BU834" s="273"/>
      <c r="BV834" s="273"/>
      <c r="BW834" s="273"/>
      <c r="BX834" s="273"/>
      <c r="BY834" s="273"/>
      <c r="BZ834" s="273"/>
    </row>
    <row r="835" spans="1:78">
      <c r="A835" s="273"/>
      <c r="B835" s="273"/>
      <c r="C835" s="273"/>
      <c r="D835" s="273"/>
      <c r="E835" s="273"/>
      <c r="F835" s="274"/>
      <c r="G835" s="274"/>
      <c r="H835" s="274"/>
      <c r="I835" s="274"/>
      <c r="J835" s="274"/>
      <c r="K835" s="274"/>
      <c r="L835" s="274"/>
      <c r="M835" s="274"/>
      <c r="N835" s="274"/>
      <c r="O835" s="274"/>
      <c r="P835" s="274"/>
      <c r="Q835" s="274"/>
      <c r="R835" s="273"/>
      <c r="S835" s="273"/>
      <c r="T835" s="273"/>
      <c r="U835" s="273"/>
      <c r="V835" s="273"/>
      <c r="W835" s="273"/>
      <c r="X835" s="273"/>
      <c r="Y835" s="273"/>
      <c r="Z835" s="273"/>
      <c r="AA835" s="273"/>
      <c r="AB835" s="273"/>
      <c r="AC835" s="273"/>
      <c r="AD835" s="273"/>
      <c r="AE835" s="273"/>
      <c r="AF835" s="273"/>
      <c r="AG835" s="273"/>
      <c r="AH835" s="273"/>
      <c r="AI835" s="273"/>
      <c r="AJ835" s="273"/>
      <c r="AK835" s="273"/>
      <c r="AL835" s="273"/>
      <c r="AM835" s="273"/>
      <c r="AN835" s="273"/>
      <c r="AO835" s="273"/>
      <c r="AP835" s="273"/>
      <c r="AQ835" s="273"/>
      <c r="AR835" s="273"/>
      <c r="AS835" s="273"/>
      <c r="AT835" s="273"/>
      <c r="AU835" s="273"/>
      <c r="AV835" s="273"/>
      <c r="AW835" s="273"/>
      <c r="AX835" s="273"/>
      <c r="AY835" s="273"/>
      <c r="AZ835" s="273"/>
      <c r="BA835" s="273"/>
      <c r="BB835" s="273"/>
      <c r="BC835" s="273"/>
      <c r="BD835" s="273"/>
      <c r="BE835" s="273"/>
      <c r="BF835" s="273"/>
      <c r="BG835" s="273"/>
      <c r="BH835" s="273"/>
      <c r="BI835" s="273"/>
      <c r="BJ835" s="273"/>
      <c r="BK835" s="273"/>
      <c r="BL835" s="273"/>
      <c r="BM835" s="273"/>
      <c r="BN835" s="273"/>
      <c r="BO835" s="273"/>
      <c r="BP835" s="273"/>
      <c r="BQ835" s="273"/>
      <c r="BR835" s="273"/>
      <c r="BS835" s="273"/>
      <c r="BT835" s="273"/>
      <c r="BU835" s="273"/>
      <c r="BV835" s="273"/>
      <c r="BW835" s="273"/>
      <c r="BX835" s="273"/>
      <c r="BY835" s="273"/>
      <c r="BZ835" s="273"/>
    </row>
    <row r="836" spans="1:78">
      <c r="A836" s="273"/>
      <c r="B836" s="273"/>
      <c r="C836" s="273"/>
      <c r="D836" s="273"/>
      <c r="E836" s="273"/>
      <c r="F836" s="274"/>
      <c r="G836" s="274"/>
      <c r="H836" s="274"/>
      <c r="I836" s="274"/>
      <c r="J836" s="274"/>
      <c r="K836" s="274"/>
      <c r="L836" s="274"/>
      <c r="M836" s="274"/>
      <c r="N836" s="274"/>
      <c r="O836" s="274"/>
      <c r="P836" s="274"/>
      <c r="Q836" s="274"/>
      <c r="R836" s="273"/>
      <c r="S836" s="273"/>
      <c r="T836" s="273"/>
      <c r="U836" s="273"/>
      <c r="V836" s="273"/>
      <c r="W836" s="273"/>
      <c r="X836" s="273"/>
      <c r="Y836" s="273"/>
      <c r="Z836" s="273"/>
      <c r="AA836" s="273"/>
      <c r="AB836" s="273"/>
      <c r="AC836" s="273"/>
      <c r="AD836" s="273"/>
      <c r="AE836" s="273"/>
      <c r="AF836" s="273"/>
      <c r="AG836" s="273"/>
      <c r="AH836" s="273"/>
      <c r="AI836" s="273"/>
      <c r="AJ836" s="273"/>
      <c r="AK836" s="273"/>
      <c r="AL836" s="273"/>
      <c r="AM836" s="273"/>
      <c r="AN836" s="273"/>
      <c r="AO836" s="273"/>
      <c r="AP836" s="273"/>
      <c r="AQ836" s="273"/>
      <c r="AR836" s="273"/>
      <c r="AS836" s="273"/>
      <c r="AT836" s="273"/>
      <c r="AU836" s="273"/>
      <c r="AV836" s="273"/>
      <c r="AW836" s="273"/>
      <c r="AX836" s="273"/>
      <c r="AY836" s="273"/>
      <c r="AZ836" s="273"/>
      <c r="BA836" s="273"/>
      <c r="BB836" s="273"/>
      <c r="BC836" s="273"/>
      <c r="BD836" s="273"/>
      <c r="BE836" s="273"/>
      <c r="BF836" s="273"/>
      <c r="BG836" s="273"/>
      <c r="BH836" s="273"/>
      <c r="BI836" s="273"/>
      <c r="BJ836" s="273"/>
      <c r="BK836" s="273"/>
      <c r="BL836" s="273"/>
      <c r="BM836" s="273"/>
      <c r="BN836" s="273"/>
      <c r="BO836" s="273"/>
      <c r="BP836" s="273"/>
      <c r="BQ836" s="273"/>
      <c r="BR836" s="273"/>
      <c r="BS836" s="273"/>
      <c r="BT836" s="273"/>
      <c r="BU836" s="273"/>
      <c r="BV836" s="273"/>
      <c r="BW836" s="273"/>
      <c r="BX836" s="273"/>
      <c r="BY836" s="273"/>
      <c r="BZ836" s="273"/>
    </row>
    <row r="837" spans="1:78">
      <c r="A837" s="273"/>
      <c r="B837" s="273"/>
      <c r="C837" s="273"/>
      <c r="D837" s="273"/>
      <c r="E837" s="273"/>
      <c r="F837" s="274"/>
      <c r="G837" s="274"/>
      <c r="H837" s="274"/>
      <c r="I837" s="274"/>
      <c r="J837" s="274"/>
      <c r="K837" s="274"/>
      <c r="L837" s="274"/>
      <c r="M837" s="274"/>
      <c r="N837" s="274"/>
      <c r="O837" s="274"/>
      <c r="P837" s="274"/>
      <c r="Q837" s="274"/>
      <c r="R837" s="273"/>
      <c r="S837" s="273"/>
      <c r="T837" s="273"/>
      <c r="U837" s="273"/>
      <c r="V837" s="273"/>
      <c r="W837" s="273"/>
      <c r="X837" s="273"/>
      <c r="Y837" s="273"/>
      <c r="Z837" s="273"/>
      <c r="AA837" s="273"/>
      <c r="AB837" s="273"/>
      <c r="AC837" s="273"/>
      <c r="AD837" s="273"/>
      <c r="AE837" s="273"/>
      <c r="AF837" s="273"/>
      <c r="AG837" s="273"/>
      <c r="AH837" s="273"/>
      <c r="AI837" s="273"/>
      <c r="AJ837" s="273"/>
      <c r="AK837" s="273"/>
      <c r="AL837" s="273"/>
      <c r="AM837" s="273"/>
      <c r="AN837" s="273"/>
      <c r="AO837" s="273"/>
      <c r="AP837" s="273"/>
      <c r="AQ837" s="273"/>
      <c r="AR837" s="273"/>
      <c r="AS837" s="273"/>
      <c r="AT837" s="273"/>
      <c r="AU837" s="273"/>
      <c r="AV837" s="273"/>
      <c r="AW837" s="273"/>
      <c r="AX837" s="273"/>
      <c r="AY837" s="273"/>
      <c r="AZ837" s="273"/>
      <c r="BA837" s="273"/>
      <c r="BB837" s="273"/>
      <c r="BC837" s="273"/>
      <c r="BD837" s="273"/>
      <c r="BE837" s="273"/>
      <c r="BF837" s="273"/>
      <c r="BG837" s="273"/>
      <c r="BH837" s="273"/>
      <c r="BI837" s="273"/>
      <c r="BJ837" s="273"/>
      <c r="BK837" s="273"/>
      <c r="BL837" s="273"/>
      <c r="BM837" s="273"/>
      <c r="BN837" s="273"/>
      <c r="BO837" s="273"/>
      <c r="BP837" s="273"/>
      <c r="BQ837" s="273"/>
      <c r="BR837" s="273"/>
      <c r="BS837" s="273"/>
      <c r="BT837" s="273"/>
      <c r="BU837" s="273"/>
      <c r="BV837" s="273"/>
      <c r="BW837" s="273"/>
      <c r="BX837" s="273"/>
      <c r="BY837" s="273"/>
      <c r="BZ837" s="273"/>
    </row>
    <row r="838" spans="1:78">
      <c r="A838" s="273"/>
      <c r="B838" s="273"/>
      <c r="C838" s="273"/>
      <c r="D838" s="273"/>
      <c r="E838" s="273"/>
      <c r="F838" s="274"/>
      <c r="G838" s="274"/>
      <c r="H838" s="274"/>
      <c r="I838" s="274"/>
      <c r="J838" s="274"/>
      <c r="K838" s="274"/>
      <c r="L838" s="274"/>
      <c r="M838" s="274"/>
      <c r="N838" s="274"/>
      <c r="O838" s="274"/>
      <c r="P838" s="274"/>
      <c r="Q838" s="274"/>
      <c r="R838" s="273"/>
      <c r="S838" s="273"/>
      <c r="T838" s="273"/>
      <c r="U838" s="273"/>
      <c r="V838" s="273"/>
      <c r="W838" s="273"/>
      <c r="X838" s="273"/>
      <c r="Y838" s="273"/>
      <c r="Z838" s="273"/>
      <c r="AA838" s="273"/>
      <c r="AB838" s="273"/>
      <c r="AC838" s="273"/>
      <c r="AD838" s="273"/>
      <c r="AE838" s="273"/>
      <c r="AF838" s="273"/>
      <c r="AG838" s="273"/>
      <c r="AH838" s="273"/>
      <c r="AI838" s="273"/>
      <c r="AJ838" s="273"/>
      <c r="AK838" s="273"/>
      <c r="AL838" s="273"/>
      <c r="AM838" s="273"/>
      <c r="AN838" s="273"/>
      <c r="AO838" s="273"/>
      <c r="AP838" s="273"/>
      <c r="AQ838" s="273"/>
      <c r="AR838" s="273"/>
      <c r="AS838" s="273"/>
      <c r="AT838" s="273"/>
      <c r="AU838" s="273"/>
      <c r="AV838" s="273"/>
      <c r="AW838" s="273"/>
      <c r="AX838" s="273"/>
      <c r="AY838" s="273"/>
      <c r="AZ838" s="273"/>
      <c r="BA838" s="273"/>
      <c r="BB838" s="273"/>
      <c r="BC838" s="273"/>
      <c r="BD838" s="273"/>
      <c r="BE838" s="273"/>
      <c r="BF838" s="273"/>
      <c r="BG838" s="273"/>
      <c r="BH838" s="273"/>
      <c r="BI838" s="273"/>
      <c r="BJ838" s="273"/>
      <c r="BK838" s="273"/>
      <c r="BL838" s="273"/>
      <c r="BM838" s="273"/>
      <c r="BN838" s="273"/>
      <c r="BO838" s="273"/>
      <c r="BP838" s="273"/>
      <c r="BQ838" s="273"/>
      <c r="BR838" s="273"/>
      <c r="BS838" s="273"/>
      <c r="BT838" s="273"/>
      <c r="BU838" s="273"/>
      <c r="BV838" s="273"/>
      <c r="BW838" s="273"/>
      <c r="BX838" s="273"/>
      <c r="BY838" s="273"/>
      <c r="BZ838" s="273"/>
    </row>
    <row r="839" spans="1:78">
      <c r="A839" s="273"/>
      <c r="B839" s="273"/>
      <c r="C839" s="273"/>
      <c r="D839" s="273"/>
      <c r="E839" s="273"/>
      <c r="F839" s="274"/>
      <c r="G839" s="274"/>
      <c r="H839" s="274"/>
      <c r="I839" s="274"/>
      <c r="J839" s="274"/>
      <c r="K839" s="274"/>
      <c r="L839" s="274"/>
      <c r="M839" s="274"/>
      <c r="N839" s="274"/>
      <c r="O839" s="274"/>
      <c r="P839" s="274"/>
      <c r="Q839" s="274"/>
      <c r="R839" s="273"/>
      <c r="S839" s="273"/>
      <c r="T839" s="273"/>
      <c r="U839" s="273"/>
      <c r="V839" s="273"/>
      <c r="W839" s="273"/>
      <c r="X839" s="273"/>
      <c r="Y839" s="273"/>
      <c r="Z839" s="273"/>
      <c r="AA839" s="273"/>
      <c r="AB839" s="273"/>
      <c r="AC839" s="273"/>
      <c r="AD839" s="273"/>
      <c r="AE839" s="273"/>
      <c r="AF839" s="273"/>
      <c r="AG839" s="273"/>
      <c r="AH839" s="273"/>
      <c r="AI839" s="273"/>
      <c r="AJ839" s="273"/>
      <c r="AK839" s="273"/>
      <c r="AL839" s="273"/>
      <c r="AM839" s="273"/>
      <c r="AN839" s="273"/>
      <c r="AO839" s="273"/>
      <c r="AP839" s="273"/>
      <c r="AQ839" s="273"/>
      <c r="AR839" s="273"/>
      <c r="AS839" s="273"/>
      <c r="AT839" s="273"/>
      <c r="AU839" s="273"/>
      <c r="AV839" s="273"/>
      <c r="AW839" s="273"/>
      <c r="AX839" s="273"/>
      <c r="AY839" s="273"/>
      <c r="AZ839" s="273"/>
      <c r="BA839" s="273"/>
      <c r="BB839" s="273"/>
      <c r="BC839" s="273"/>
      <c r="BD839" s="273"/>
      <c r="BE839" s="273"/>
      <c r="BF839" s="273"/>
      <c r="BG839" s="273"/>
      <c r="BH839" s="273"/>
      <c r="BI839" s="273"/>
      <c r="BJ839" s="273"/>
      <c r="BK839" s="273"/>
      <c r="BL839" s="273"/>
      <c r="BM839" s="273"/>
      <c r="BN839" s="273"/>
      <c r="BO839" s="273"/>
      <c r="BP839" s="273"/>
      <c r="BQ839" s="273"/>
      <c r="BR839" s="273"/>
      <c r="BS839" s="273"/>
      <c r="BT839" s="273"/>
      <c r="BU839" s="273"/>
      <c r="BV839" s="273"/>
      <c r="BW839" s="273"/>
      <c r="BX839" s="273"/>
      <c r="BY839" s="273"/>
      <c r="BZ839" s="273"/>
    </row>
    <row r="840" spans="1:78">
      <c r="A840" s="273"/>
      <c r="B840" s="273"/>
      <c r="C840" s="273"/>
      <c r="D840" s="273"/>
      <c r="E840" s="273"/>
      <c r="F840" s="274"/>
      <c r="G840" s="274"/>
      <c r="H840" s="274"/>
      <c r="I840" s="274"/>
      <c r="J840" s="274"/>
      <c r="K840" s="274"/>
      <c r="L840" s="274"/>
      <c r="M840" s="274"/>
      <c r="N840" s="274"/>
      <c r="O840" s="274"/>
      <c r="P840" s="274"/>
      <c r="Q840" s="274"/>
      <c r="R840" s="273"/>
      <c r="S840" s="273"/>
      <c r="T840" s="273"/>
      <c r="U840" s="273"/>
      <c r="V840" s="273"/>
      <c r="W840" s="273"/>
      <c r="X840" s="273"/>
      <c r="Y840" s="273"/>
      <c r="Z840" s="273"/>
      <c r="AA840" s="273"/>
      <c r="AB840" s="273"/>
      <c r="AC840" s="273"/>
      <c r="AD840" s="273"/>
      <c r="AE840" s="273"/>
      <c r="AF840" s="273"/>
      <c r="AG840" s="273"/>
      <c r="AH840" s="273"/>
      <c r="AI840" s="273"/>
      <c r="AJ840" s="273"/>
      <c r="AK840" s="273"/>
      <c r="AL840" s="273"/>
      <c r="AM840" s="273"/>
      <c r="AN840" s="273"/>
      <c r="AO840" s="273"/>
      <c r="AP840" s="273"/>
      <c r="AQ840" s="273"/>
      <c r="AR840" s="273"/>
      <c r="AS840" s="273"/>
      <c r="AT840" s="273"/>
      <c r="AU840" s="273"/>
      <c r="AV840" s="273"/>
      <c r="AW840" s="273"/>
      <c r="AX840" s="273"/>
      <c r="AY840" s="273"/>
      <c r="AZ840" s="273"/>
      <c r="BA840" s="273"/>
      <c r="BB840" s="273"/>
      <c r="BC840" s="273"/>
      <c r="BD840" s="273"/>
      <c r="BE840" s="273"/>
      <c r="BF840" s="273"/>
      <c r="BG840" s="273"/>
      <c r="BH840" s="273"/>
      <c r="BI840" s="273"/>
      <c r="BJ840" s="273"/>
      <c r="BK840" s="273"/>
      <c r="BL840" s="273"/>
      <c r="BM840" s="273"/>
      <c r="BN840" s="273"/>
      <c r="BO840" s="273"/>
      <c r="BP840" s="273"/>
      <c r="BQ840" s="273"/>
      <c r="BR840" s="273"/>
      <c r="BS840" s="273"/>
      <c r="BT840" s="273"/>
      <c r="BU840" s="273"/>
      <c r="BV840" s="273"/>
      <c r="BW840" s="273"/>
      <c r="BX840" s="273"/>
      <c r="BY840" s="273"/>
      <c r="BZ840" s="273"/>
    </row>
    <row r="841" spans="1:78">
      <c r="A841" s="273"/>
      <c r="B841" s="273"/>
      <c r="C841" s="273"/>
      <c r="D841" s="273"/>
      <c r="E841" s="273"/>
      <c r="F841" s="274"/>
      <c r="G841" s="274"/>
      <c r="H841" s="274"/>
      <c r="I841" s="274"/>
      <c r="J841" s="274"/>
      <c r="K841" s="274"/>
      <c r="L841" s="274"/>
      <c r="M841" s="274"/>
      <c r="N841" s="274"/>
      <c r="O841" s="274"/>
      <c r="P841" s="274"/>
      <c r="Q841" s="274"/>
      <c r="R841" s="273"/>
      <c r="S841" s="273"/>
      <c r="T841" s="273"/>
      <c r="U841" s="273"/>
      <c r="V841" s="273"/>
      <c r="W841" s="273"/>
      <c r="X841" s="273"/>
      <c r="Y841" s="273"/>
      <c r="Z841" s="273"/>
      <c r="AA841" s="273"/>
      <c r="AB841" s="273"/>
      <c r="AC841" s="273"/>
      <c r="AD841" s="273"/>
      <c r="AE841" s="273"/>
      <c r="AF841" s="273"/>
      <c r="AG841" s="273"/>
      <c r="AH841" s="273"/>
      <c r="AI841" s="273"/>
      <c r="AJ841" s="273"/>
      <c r="AK841" s="273"/>
      <c r="AL841" s="273"/>
      <c r="AM841" s="273"/>
      <c r="AN841" s="273"/>
      <c r="AO841" s="273"/>
      <c r="AP841" s="273"/>
      <c r="AQ841" s="273"/>
      <c r="AR841" s="273"/>
      <c r="AS841" s="273"/>
      <c r="AT841" s="273"/>
      <c r="AU841" s="273"/>
      <c r="AV841" s="273"/>
      <c r="AW841" s="273"/>
      <c r="AX841" s="273"/>
      <c r="AY841" s="273"/>
      <c r="AZ841" s="273"/>
      <c r="BA841" s="273"/>
      <c r="BB841" s="273"/>
      <c r="BC841" s="273"/>
      <c r="BD841" s="273"/>
      <c r="BE841" s="273"/>
      <c r="BF841" s="273"/>
      <c r="BG841" s="273"/>
      <c r="BH841" s="273"/>
      <c r="BI841" s="273"/>
      <c r="BJ841" s="273"/>
      <c r="BK841" s="273"/>
      <c r="BL841" s="273"/>
      <c r="BM841" s="273"/>
      <c r="BN841" s="273"/>
      <c r="BO841" s="273"/>
      <c r="BP841" s="273"/>
      <c r="BQ841" s="273"/>
      <c r="BR841" s="273"/>
      <c r="BS841" s="273"/>
      <c r="BT841" s="273"/>
      <c r="BU841" s="273"/>
      <c r="BV841" s="273"/>
      <c r="BW841" s="273"/>
      <c r="BX841" s="273"/>
      <c r="BY841" s="273"/>
      <c r="BZ841" s="273"/>
    </row>
    <row r="842" spans="1:78">
      <c r="A842" s="273"/>
      <c r="B842" s="273"/>
      <c r="C842" s="273"/>
      <c r="D842" s="273"/>
      <c r="E842" s="273"/>
      <c r="F842" s="274"/>
      <c r="G842" s="274"/>
      <c r="H842" s="274"/>
      <c r="I842" s="274"/>
      <c r="J842" s="274"/>
      <c r="K842" s="274"/>
      <c r="L842" s="274"/>
      <c r="M842" s="274"/>
      <c r="N842" s="274"/>
      <c r="O842" s="274"/>
      <c r="P842" s="274"/>
      <c r="Q842" s="274"/>
      <c r="R842" s="273"/>
      <c r="S842" s="273"/>
      <c r="T842" s="273"/>
      <c r="U842" s="273"/>
      <c r="V842" s="273"/>
      <c r="W842" s="273"/>
      <c r="X842" s="273"/>
      <c r="Y842" s="273"/>
      <c r="Z842" s="273"/>
      <c r="AA842" s="273"/>
      <c r="AB842" s="273"/>
      <c r="AC842" s="273"/>
      <c r="AD842" s="273"/>
      <c r="AE842" s="273"/>
      <c r="AF842" s="273"/>
      <c r="AG842" s="273"/>
      <c r="AH842" s="273"/>
      <c r="AI842" s="273"/>
      <c r="AJ842" s="273"/>
      <c r="AK842" s="273"/>
      <c r="AL842" s="273"/>
      <c r="AM842" s="273"/>
      <c r="AN842" s="273"/>
      <c r="AO842" s="273"/>
      <c r="AP842" s="273"/>
      <c r="AQ842" s="273"/>
      <c r="AR842" s="273"/>
      <c r="AS842" s="273"/>
      <c r="AT842" s="273"/>
      <c r="AU842" s="273"/>
      <c r="AV842" s="273"/>
      <c r="AW842" s="273"/>
      <c r="AX842" s="273"/>
      <c r="AY842" s="273"/>
      <c r="AZ842" s="273"/>
      <c r="BA842" s="273"/>
      <c r="BB842" s="273"/>
      <c r="BC842" s="273"/>
      <c r="BD842" s="273"/>
      <c r="BE842" s="273"/>
      <c r="BF842" s="273"/>
      <c r="BG842" s="273"/>
      <c r="BH842" s="273"/>
      <c r="BI842" s="273"/>
      <c r="BJ842" s="273"/>
      <c r="BK842" s="273"/>
      <c r="BL842" s="273"/>
      <c r="BM842" s="273"/>
      <c r="BN842" s="273"/>
      <c r="BO842" s="273"/>
      <c r="BP842" s="273"/>
      <c r="BQ842" s="273"/>
      <c r="BR842" s="273"/>
      <c r="BS842" s="273"/>
      <c r="BT842" s="273"/>
      <c r="BU842" s="273"/>
      <c r="BV842" s="273"/>
      <c r="BW842" s="273"/>
      <c r="BX842" s="273"/>
      <c r="BY842" s="273"/>
      <c r="BZ842" s="273"/>
    </row>
    <row r="843" spans="1:78">
      <c r="A843" s="273"/>
      <c r="B843" s="273"/>
      <c r="C843" s="273"/>
      <c r="D843" s="273"/>
      <c r="E843" s="273"/>
      <c r="F843" s="274"/>
      <c r="G843" s="274"/>
      <c r="H843" s="274"/>
      <c r="I843" s="274"/>
      <c r="J843" s="274"/>
      <c r="K843" s="274"/>
      <c r="L843" s="274"/>
      <c r="M843" s="274"/>
      <c r="N843" s="274"/>
      <c r="O843" s="274"/>
      <c r="P843" s="274"/>
      <c r="Q843" s="274"/>
      <c r="R843" s="273"/>
      <c r="S843" s="273"/>
      <c r="T843" s="273"/>
      <c r="U843" s="273"/>
      <c r="V843" s="273"/>
      <c r="W843" s="273"/>
      <c r="X843" s="273"/>
      <c r="Y843" s="273"/>
      <c r="Z843" s="273"/>
      <c r="AA843" s="273"/>
      <c r="AB843" s="273"/>
      <c r="AC843" s="273"/>
      <c r="AD843" s="273"/>
      <c r="AE843" s="273"/>
      <c r="AF843" s="273"/>
      <c r="AG843" s="273"/>
      <c r="AH843" s="273"/>
      <c r="AI843" s="273"/>
      <c r="AJ843" s="273"/>
      <c r="AK843" s="273"/>
      <c r="AL843" s="273"/>
      <c r="AM843" s="273"/>
      <c r="AN843" s="273"/>
      <c r="AO843" s="273"/>
      <c r="AP843" s="273"/>
      <c r="AQ843" s="273"/>
      <c r="AR843" s="273"/>
      <c r="AS843" s="273"/>
      <c r="AT843" s="273"/>
      <c r="AU843" s="273"/>
      <c r="AV843" s="273"/>
      <c r="AW843" s="273"/>
      <c r="AX843" s="273"/>
      <c r="AY843" s="273"/>
      <c r="AZ843" s="273"/>
      <c r="BA843" s="273"/>
      <c r="BB843" s="273"/>
      <c r="BC843" s="273"/>
      <c r="BD843" s="273"/>
      <c r="BE843" s="273"/>
      <c r="BF843" s="273"/>
      <c r="BG843" s="273"/>
      <c r="BH843" s="273"/>
      <c r="BI843" s="273"/>
      <c r="BJ843" s="273"/>
      <c r="BK843" s="273"/>
      <c r="BL843" s="273"/>
      <c r="BM843" s="273"/>
      <c r="BN843" s="273"/>
      <c r="BO843" s="273"/>
      <c r="BP843" s="273"/>
      <c r="BQ843" s="273"/>
      <c r="BR843" s="273"/>
      <c r="BS843" s="273"/>
      <c r="BT843" s="273"/>
      <c r="BU843" s="273"/>
      <c r="BV843" s="273"/>
      <c r="BW843" s="273"/>
      <c r="BX843" s="273"/>
      <c r="BY843" s="273"/>
      <c r="BZ843" s="273"/>
    </row>
    <row r="844" spans="1:78">
      <c r="A844" s="273"/>
      <c r="B844" s="273"/>
      <c r="C844" s="273"/>
      <c r="D844" s="273"/>
      <c r="E844" s="273"/>
      <c r="F844" s="274"/>
      <c r="G844" s="274"/>
      <c r="H844" s="274"/>
      <c r="I844" s="274"/>
      <c r="J844" s="274"/>
      <c r="K844" s="274"/>
      <c r="L844" s="274"/>
      <c r="M844" s="274"/>
      <c r="N844" s="274"/>
      <c r="O844" s="274"/>
      <c r="P844" s="274"/>
      <c r="Q844" s="274"/>
      <c r="R844" s="273"/>
      <c r="S844" s="273"/>
      <c r="T844" s="273"/>
      <c r="U844" s="273"/>
      <c r="V844" s="273"/>
      <c r="W844" s="273"/>
      <c r="X844" s="273"/>
      <c r="Y844" s="273"/>
      <c r="Z844" s="273"/>
      <c r="AA844" s="273"/>
      <c r="AB844" s="273"/>
      <c r="AC844" s="273"/>
      <c r="AD844" s="273"/>
      <c r="AE844" s="273"/>
      <c r="AF844" s="273"/>
      <c r="AG844" s="273"/>
      <c r="AH844" s="273"/>
      <c r="AI844" s="273"/>
      <c r="AJ844" s="273"/>
      <c r="AK844" s="273"/>
      <c r="AL844" s="273"/>
      <c r="AM844" s="273"/>
      <c r="AN844" s="273"/>
      <c r="AO844" s="273"/>
      <c r="AP844" s="273"/>
      <c r="AQ844" s="273"/>
      <c r="AR844" s="273"/>
      <c r="AS844" s="273"/>
      <c r="AT844" s="273"/>
      <c r="AU844" s="273"/>
      <c r="AV844" s="273"/>
      <c r="AW844" s="273"/>
      <c r="AX844" s="273"/>
      <c r="AY844" s="273"/>
      <c r="AZ844" s="273"/>
      <c r="BA844" s="273"/>
      <c r="BB844" s="273"/>
      <c r="BC844" s="273"/>
      <c r="BD844" s="273"/>
      <c r="BE844" s="273"/>
      <c r="BF844" s="273"/>
      <c r="BG844" s="273"/>
      <c r="BH844" s="273"/>
      <c r="BI844" s="273"/>
      <c r="BJ844" s="273"/>
      <c r="BK844" s="273"/>
      <c r="BL844" s="273"/>
      <c r="BM844" s="273"/>
      <c r="BN844" s="273"/>
      <c r="BO844" s="273"/>
      <c r="BP844" s="273"/>
      <c r="BQ844" s="273"/>
      <c r="BR844" s="273"/>
      <c r="BS844" s="273"/>
      <c r="BT844" s="273"/>
      <c r="BU844" s="273"/>
      <c r="BV844" s="273"/>
      <c r="BW844" s="273"/>
      <c r="BX844" s="273"/>
      <c r="BY844" s="273"/>
      <c r="BZ844" s="273"/>
    </row>
    <row r="845" spans="1:78">
      <c r="A845" s="273"/>
      <c r="B845" s="273"/>
      <c r="C845" s="273"/>
      <c r="D845" s="273"/>
      <c r="E845" s="273"/>
      <c r="F845" s="274"/>
      <c r="G845" s="274"/>
      <c r="H845" s="274"/>
      <c r="I845" s="274"/>
      <c r="J845" s="274"/>
      <c r="K845" s="274"/>
      <c r="L845" s="274"/>
      <c r="M845" s="274"/>
      <c r="N845" s="274"/>
      <c r="O845" s="274"/>
      <c r="P845" s="274"/>
      <c r="Q845" s="274"/>
      <c r="R845" s="273"/>
      <c r="S845" s="273"/>
      <c r="T845" s="273"/>
      <c r="U845" s="273"/>
      <c r="V845" s="273"/>
      <c r="W845" s="273"/>
      <c r="X845" s="273"/>
      <c r="Y845" s="273"/>
      <c r="Z845" s="273"/>
      <c r="AA845" s="273"/>
      <c r="AB845" s="273"/>
      <c r="AC845" s="273"/>
      <c r="AD845" s="273"/>
      <c r="AE845" s="273"/>
      <c r="AF845" s="273"/>
      <c r="AG845" s="273"/>
      <c r="AH845" s="273"/>
      <c r="AI845" s="273"/>
      <c r="AJ845" s="273"/>
      <c r="AK845" s="273"/>
      <c r="AL845" s="273"/>
      <c r="AM845" s="273"/>
      <c r="AN845" s="273"/>
      <c r="AO845" s="273"/>
      <c r="AP845" s="273"/>
      <c r="AQ845" s="273"/>
      <c r="AR845" s="273"/>
      <c r="AS845" s="273"/>
      <c r="AT845" s="273"/>
      <c r="AU845" s="273"/>
      <c r="AV845" s="273"/>
      <c r="AW845" s="273"/>
      <c r="AX845" s="273"/>
      <c r="AY845" s="273"/>
      <c r="AZ845" s="273"/>
      <c r="BA845" s="273"/>
      <c r="BB845" s="273"/>
      <c r="BC845" s="273"/>
      <c r="BD845" s="273"/>
      <c r="BE845" s="273"/>
      <c r="BF845" s="273"/>
      <c r="BG845" s="273"/>
      <c r="BH845" s="273"/>
      <c r="BI845" s="273"/>
      <c r="BJ845" s="273"/>
      <c r="BK845" s="273"/>
      <c r="BL845" s="273"/>
      <c r="BM845" s="273"/>
      <c r="BN845" s="273"/>
      <c r="BO845" s="273"/>
      <c r="BP845" s="273"/>
      <c r="BQ845" s="273"/>
      <c r="BR845" s="273"/>
      <c r="BS845" s="273"/>
      <c r="BT845" s="273"/>
      <c r="BU845" s="273"/>
      <c r="BV845" s="273"/>
      <c r="BW845" s="273"/>
      <c r="BX845" s="273"/>
      <c r="BY845" s="273"/>
      <c r="BZ845" s="273"/>
    </row>
    <row r="846" spans="1:78">
      <c r="A846" s="273"/>
      <c r="B846" s="273"/>
      <c r="C846" s="273"/>
      <c r="D846" s="273"/>
      <c r="E846" s="273"/>
      <c r="F846" s="274"/>
      <c r="G846" s="274"/>
      <c r="H846" s="274"/>
      <c r="I846" s="274"/>
      <c r="J846" s="274"/>
      <c r="K846" s="274"/>
      <c r="L846" s="274"/>
      <c r="M846" s="274"/>
      <c r="N846" s="274"/>
      <c r="O846" s="274"/>
      <c r="P846" s="274"/>
      <c r="Q846" s="274"/>
      <c r="R846" s="273"/>
      <c r="S846" s="273"/>
      <c r="T846" s="273"/>
      <c r="U846" s="273"/>
      <c r="V846" s="273"/>
      <c r="W846" s="273"/>
      <c r="X846" s="273"/>
      <c r="Y846" s="273"/>
      <c r="Z846" s="273"/>
      <c r="AA846" s="273"/>
      <c r="AB846" s="273"/>
      <c r="AC846" s="273"/>
      <c r="AD846" s="273"/>
      <c r="AE846" s="273"/>
      <c r="AF846" s="273"/>
      <c r="AG846" s="273"/>
      <c r="AH846" s="273"/>
      <c r="AI846" s="273"/>
      <c r="AJ846" s="273"/>
      <c r="AK846" s="273"/>
      <c r="AL846" s="273"/>
      <c r="AM846" s="273"/>
      <c r="AN846" s="273"/>
      <c r="AO846" s="273"/>
      <c r="AP846" s="273"/>
      <c r="AQ846" s="273"/>
      <c r="AR846" s="273"/>
      <c r="AS846" s="273"/>
      <c r="AT846" s="273"/>
      <c r="AU846" s="273"/>
      <c r="AV846" s="273"/>
      <c r="AW846" s="273"/>
      <c r="AX846" s="273"/>
      <c r="AY846" s="273"/>
      <c r="AZ846" s="273"/>
      <c r="BA846" s="273"/>
      <c r="BB846" s="273"/>
      <c r="BC846" s="273"/>
      <c r="BD846" s="273"/>
      <c r="BE846" s="273"/>
      <c r="BF846" s="273"/>
      <c r="BG846" s="273"/>
      <c r="BH846" s="273"/>
      <c r="BI846" s="273"/>
      <c r="BJ846" s="273"/>
      <c r="BK846" s="273"/>
      <c r="BL846" s="273"/>
      <c r="BM846" s="273"/>
      <c r="BN846" s="273"/>
      <c r="BO846" s="273"/>
      <c r="BP846" s="273"/>
      <c r="BQ846" s="273"/>
      <c r="BR846" s="273"/>
      <c r="BS846" s="273"/>
      <c r="BT846" s="273"/>
      <c r="BU846" s="273"/>
      <c r="BV846" s="273"/>
      <c r="BW846" s="273"/>
      <c r="BX846" s="273"/>
      <c r="BY846" s="273"/>
      <c r="BZ846" s="273"/>
    </row>
    <row r="847" spans="1:78">
      <c r="A847" s="273"/>
      <c r="B847" s="273"/>
      <c r="C847" s="273"/>
      <c r="D847" s="273"/>
      <c r="E847" s="273"/>
      <c r="F847" s="274"/>
      <c r="G847" s="274"/>
      <c r="H847" s="274"/>
      <c r="I847" s="274"/>
      <c r="J847" s="274"/>
      <c r="K847" s="274"/>
      <c r="L847" s="274"/>
      <c r="M847" s="274"/>
      <c r="N847" s="274"/>
      <c r="O847" s="274"/>
      <c r="P847" s="274"/>
      <c r="Q847" s="274"/>
      <c r="R847" s="273"/>
      <c r="S847" s="273"/>
      <c r="T847" s="273"/>
      <c r="U847" s="273"/>
      <c r="V847" s="273"/>
      <c r="W847" s="273"/>
      <c r="X847" s="273"/>
      <c r="Y847" s="273"/>
      <c r="Z847" s="273"/>
      <c r="AA847" s="273"/>
      <c r="AB847" s="273"/>
      <c r="AC847" s="273"/>
      <c r="AD847" s="273"/>
      <c r="AE847" s="273"/>
      <c r="AF847" s="273"/>
      <c r="AG847" s="273"/>
      <c r="AH847" s="273"/>
      <c r="AI847" s="273"/>
      <c r="AJ847" s="273"/>
      <c r="AK847" s="273"/>
      <c r="AL847" s="273"/>
      <c r="AM847" s="273"/>
      <c r="AN847" s="273"/>
      <c r="AO847" s="273"/>
      <c r="AP847" s="273"/>
      <c r="AQ847" s="273"/>
      <c r="AR847" s="273"/>
      <c r="AS847" s="273"/>
      <c r="AT847" s="273"/>
      <c r="AU847" s="273"/>
      <c r="AV847" s="273"/>
      <c r="AW847" s="273"/>
      <c r="AX847" s="273"/>
      <c r="AY847" s="273"/>
      <c r="AZ847" s="273"/>
      <c r="BA847" s="273"/>
      <c r="BB847" s="273"/>
      <c r="BC847" s="273"/>
      <c r="BD847" s="273"/>
      <c r="BE847" s="273"/>
      <c r="BF847" s="273"/>
      <c r="BG847" s="273"/>
      <c r="BH847" s="273"/>
      <c r="BI847" s="273"/>
      <c r="BJ847" s="273"/>
      <c r="BK847" s="273"/>
      <c r="BL847" s="273"/>
      <c r="BM847" s="273"/>
      <c r="BN847" s="273"/>
      <c r="BO847" s="273"/>
      <c r="BP847" s="273"/>
      <c r="BQ847" s="273"/>
      <c r="BR847" s="273"/>
      <c r="BS847" s="273"/>
      <c r="BT847" s="273"/>
      <c r="BU847" s="273"/>
      <c r="BV847" s="273"/>
      <c r="BW847" s="273"/>
      <c r="BX847" s="273"/>
      <c r="BY847" s="273"/>
      <c r="BZ847" s="273"/>
    </row>
    <row r="848" spans="1:78">
      <c r="A848" s="273"/>
      <c r="B848" s="273"/>
      <c r="C848" s="273"/>
      <c r="D848" s="273"/>
      <c r="E848" s="273"/>
      <c r="F848" s="274"/>
      <c r="G848" s="274"/>
      <c r="H848" s="274"/>
      <c r="I848" s="274"/>
      <c r="J848" s="274"/>
      <c r="K848" s="274"/>
      <c r="L848" s="274"/>
      <c r="M848" s="274"/>
      <c r="N848" s="274"/>
      <c r="O848" s="274"/>
      <c r="P848" s="274"/>
      <c r="Q848" s="274"/>
      <c r="R848" s="273"/>
      <c r="S848" s="273"/>
      <c r="T848" s="273"/>
      <c r="U848" s="273"/>
      <c r="V848" s="273"/>
      <c r="W848" s="273"/>
      <c r="X848" s="273"/>
      <c r="Y848" s="273"/>
      <c r="Z848" s="273"/>
      <c r="AA848" s="273"/>
      <c r="AB848" s="273"/>
      <c r="AC848" s="273"/>
      <c r="AD848" s="273"/>
      <c r="AE848" s="273"/>
      <c r="AF848" s="273"/>
      <c r="AG848" s="273"/>
      <c r="AH848" s="273"/>
      <c r="AI848" s="273"/>
      <c r="AJ848" s="273"/>
      <c r="AK848" s="273"/>
      <c r="AL848" s="273"/>
      <c r="AM848" s="273"/>
      <c r="AN848" s="273"/>
      <c r="AO848" s="273"/>
      <c r="AP848" s="273"/>
      <c r="AQ848" s="273"/>
      <c r="AR848" s="273"/>
      <c r="AS848" s="273"/>
      <c r="AT848" s="273"/>
      <c r="AU848" s="273"/>
      <c r="AV848" s="273"/>
      <c r="AW848" s="273"/>
      <c r="AX848" s="273"/>
      <c r="AY848" s="273"/>
      <c r="AZ848" s="273"/>
      <c r="BA848" s="273"/>
      <c r="BB848" s="273"/>
      <c r="BC848" s="273"/>
      <c r="BD848" s="273"/>
      <c r="BE848" s="273"/>
      <c r="BF848" s="273"/>
      <c r="BG848" s="273"/>
      <c r="BH848" s="273"/>
      <c r="BI848" s="273"/>
      <c r="BJ848" s="273"/>
      <c r="BK848" s="273"/>
      <c r="BL848" s="273"/>
      <c r="BM848" s="273"/>
      <c r="BN848" s="273"/>
      <c r="BO848" s="273"/>
      <c r="BP848" s="273"/>
      <c r="BQ848" s="273"/>
      <c r="BR848" s="273"/>
      <c r="BS848" s="273"/>
      <c r="BT848" s="273"/>
      <c r="BU848" s="273"/>
      <c r="BV848" s="273"/>
      <c r="BW848" s="273"/>
      <c r="BX848" s="273"/>
      <c r="BY848" s="273"/>
      <c r="BZ848" s="273"/>
    </row>
    <row r="849" spans="1:78">
      <c r="A849" s="273"/>
      <c r="B849" s="273"/>
      <c r="C849" s="273"/>
      <c r="D849" s="273"/>
      <c r="E849" s="273"/>
      <c r="F849" s="274"/>
      <c r="G849" s="274"/>
      <c r="H849" s="274"/>
      <c r="I849" s="274"/>
      <c r="J849" s="274"/>
      <c r="K849" s="274"/>
      <c r="L849" s="274"/>
      <c r="M849" s="274"/>
      <c r="N849" s="274"/>
      <c r="O849" s="274"/>
      <c r="P849" s="274"/>
      <c r="Q849" s="274"/>
      <c r="R849" s="273"/>
      <c r="S849" s="273"/>
      <c r="T849" s="273"/>
      <c r="U849" s="273"/>
      <c r="V849" s="273"/>
      <c r="W849" s="273"/>
      <c r="X849" s="273"/>
      <c r="Y849" s="273"/>
      <c r="Z849" s="273"/>
      <c r="AA849" s="273"/>
      <c r="AB849" s="273"/>
      <c r="AC849" s="273"/>
      <c r="AD849" s="273"/>
      <c r="AE849" s="273"/>
      <c r="AF849" s="273"/>
      <c r="AG849" s="273"/>
      <c r="AH849" s="273"/>
      <c r="AI849" s="273"/>
      <c r="AJ849" s="273"/>
      <c r="AK849" s="273"/>
      <c r="AL849" s="273"/>
      <c r="AM849" s="273"/>
      <c r="AN849" s="273"/>
      <c r="AO849" s="273"/>
      <c r="AP849" s="273"/>
      <c r="AQ849" s="273"/>
      <c r="AR849" s="273"/>
      <c r="AS849" s="273"/>
      <c r="AT849" s="273"/>
      <c r="AU849" s="273"/>
      <c r="AV849" s="273"/>
      <c r="AW849" s="273"/>
      <c r="AX849" s="273"/>
      <c r="AY849" s="273"/>
      <c r="AZ849" s="273"/>
      <c r="BA849" s="273"/>
      <c r="BB849" s="273"/>
      <c r="BC849" s="273"/>
      <c r="BD849" s="273"/>
      <c r="BE849" s="273"/>
      <c r="BF849" s="273"/>
      <c r="BG849" s="273"/>
      <c r="BH849" s="273"/>
      <c r="BI849" s="273"/>
      <c r="BJ849" s="273"/>
      <c r="BK849" s="273"/>
      <c r="BL849" s="273"/>
      <c r="BM849" s="273"/>
      <c r="BN849" s="273"/>
      <c r="BO849" s="273"/>
      <c r="BP849" s="273"/>
      <c r="BQ849" s="273"/>
      <c r="BR849" s="273"/>
      <c r="BS849" s="273"/>
      <c r="BT849" s="273"/>
      <c r="BU849" s="273"/>
      <c r="BV849" s="273"/>
      <c r="BW849" s="273"/>
      <c r="BX849" s="273"/>
      <c r="BY849" s="273"/>
      <c r="BZ849" s="273"/>
    </row>
    <row r="850" spans="1:78">
      <c r="A850" s="273"/>
      <c r="B850" s="273"/>
      <c r="C850" s="273"/>
      <c r="D850" s="273"/>
      <c r="E850" s="273"/>
      <c r="F850" s="274"/>
      <c r="G850" s="274"/>
      <c r="H850" s="274"/>
      <c r="I850" s="274"/>
      <c r="J850" s="274"/>
      <c r="K850" s="274"/>
      <c r="L850" s="274"/>
      <c r="M850" s="274"/>
      <c r="N850" s="274"/>
      <c r="O850" s="274"/>
      <c r="P850" s="274"/>
      <c r="Q850" s="274"/>
      <c r="R850" s="273"/>
      <c r="S850" s="273"/>
      <c r="T850" s="273"/>
      <c r="U850" s="273"/>
      <c r="V850" s="273"/>
      <c r="W850" s="273"/>
      <c r="X850" s="273"/>
      <c r="Y850" s="273"/>
      <c r="Z850" s="273"/>
      <c r="AA850" s="273"/>
      <c r="AB850" s="273"/>
      <c r="AC850" s="273"/>
      <c r="AD850" s="273"/>
      <c r="AE850" s="273"/>
      <c r="AF850" s="273"/>
      <c r="AG850" s="273"/>
      <c r="AH850" s="273"/>
      <c r="AI850" s="273"/>
      <c r="AJ850" s="273"/>
      <c r="AK850" s="273"/>
      <c r="AL850" s="273"/>
      <c r="AM850" s="273"/>
      <c r="AN850" s="273"/>
      <c r="AO850" s="273"/>
      <c r="AP850" s="273"/>
      <c r="AQ850" s="273"/>
      <c r="AR850" s="273"/>
      <c r="AS850" s="273"/>
      <c r="AT850" s="273"/>
      <c r="AU850" s="273"/>
      <c r="AV850" s="273"/>
      <c r="AW850" s="273"/>
      <c r="AX850" s="273"/>
      <c r="AY850" s="273"/>
      <c r="AZ850" s="273"/>
      <c r="BA850" s="273"/>
      <c r="BB850" s="273"/>
      <c r="BC850" s="273"/>
      <c r="BD850" s="273"/>
      <c r="BE850" s="273"/>
      <c r="BF850" s="273"/>
      <c r="BG850" s="273"/>
      <c r="BH850" s="273"/>
      <c r="BI850" s="273"/>
      <c r="BJ850" s="273"/>
      <c r="BK850" s="273"/>
      <c r="BL850" s="273"/>
      <c r="BM850" s="273"/>
      <c r="BN850" s="273"/>
      <c r="BO850" s="273"/>
      <c r="BP850" s="273"/>
      <c r="BQ850" s="273"/>
      <c r="BR850" s="273"/>
      <c r="BS850" s="273"/>
      <c r="BT850" s="273"/>
      <c r="BU850" s="273"/>
      <c r="BV850" s="273"/>
      <c r="BW850" s="273"/>
      <c r="BX850" s="273"/>
      <c r="BY850" s="273"/>
      <c r="BZ850" s="273"/>
    </row>
    <row r="851" spans="1:78">
      <c r="A851" s="273"/>
      <c r="B851" s="273"/>
      <c r="C851" s="273"/>
      <c r="D851" s="273"/>
      <c r="E851" s="273"/>
      <c r="F851" s="274"/>
      <c r="G851" s="274"/>
      <c r="H851" s="274"/>
      <c r="I851" s="274"/>
      <c r="J851" s="274"/>
      <c r="K851" s="274"/>
      <c r="L851" s="274"/>
      <c r="M851" s="274"/>
      <c r="N851" s="274"/>
      <c r="O851" s="274"/>
      <c r="P851" s="274"/>
      <c r="Q851" s="274"/>
      <c r="R851" s="273"/>
      <c r="S851" s="273"/>
      <c r="T851" s="273"/>
      <c r="U851" s="273"/>
      <c r="V851" s="273"/>
      <c r="W851" s="273"/>
      <c r="X851" s="273"/>
      <c r="Y851" s="273"/>
      <c r="Z851" s="273"/>
      <c r="AA851" s="273"/>
      <c r="AB851" s="273"/>
      <c r="AC851" s="273"/>
      <c r="AD851" s="273"/>
      <c r="AE851" s="273"/>
      <c r="AF851" s="273"/>
      <c r="AG851" s="273"/>
      <c r="AH851" s="273"/>
      <c r="AI851" s="273"/>
      <c r="AJ851" s="273"/>
      <c r="AK851" s="273"/>
      <c r="AL851" s="273"/>
      <c r="AM851" s="273"/>
      <c r="AN851" s="273"/>
      <c r="AO851" s="273"/>
      <c r="AP851" s="273"/>
      <c r="AQ851" s="273"/>
      <c r="AR851" s="273"/>
      <c r="AS851" s="273"/>
      <c r="AT851" s="273"/>
      <c r="AU851" s="273"/>
      <c r="AV851" s="273"/>
      <c r="AW851" s="273"/>
      <c r="AX851" s="273"/>
      <c r="AY851" s="273"/>
      <c r="AZ851" s="273"/>
      <c r="BA851" s="273"/>
      <c r="BB851" s="273"/>
      <c r="BC851" s="273"/>
      <c r="BD851" s="273"/>
      <c r="BE851" s="273"/>
      <c r="BF851" s="273"/>
      <c r="BG851" s="273"/>
      <c r="BH851" s="273"/>
      <c r="BI851" s="273"/>
      <c r="BJ851" s="273"/>
      <c r="BK851" s="273"/>
      <c r="BL851" s="273"/>
      <c r="BM851" s="273"/>
      <c r="BN851" s="273"/>
      <c r="BO851" s="273"/>
      <c r="BP851" s="273"/>
      <c r="BQ851" s="273"/>
      <c r="BR851" s="273"/>
      <c r="BS851" s="273"/>
      <c r="BT851" s="273"/>
      <c r="BU851" s="273"/>
      <c r="BV851" s="273"/>
      <c r="BW851" s="273"/>
      <c r="BX851" s="273"/>
      <c r="BY851" s="273"/>
      <c r="BZ851" s="273"/>
    </row>
    <row r="852" spans="1:78">
      <c r="A852" s="273"/>
      <c r="B852" s="273"/>
      <c r="C852" s="273"/>
      <c r="D852" s="273"/>
      <c r="E852" s="273"/>
      <c r="F852" s="274"/>
      <c r="G852" s="274"/>
      <c r="H852" s="274"/>
      <c r="I852" s="274"/>
      <c r="J852" s="274"/>
      <c r="K852" s="274"/>
      <c r="L852" s="274"/>
      <c r="M852" s="274"/>
      <c r="N852" s="274"/>
      <c r="O852" s="274"/>
      <c r="P852" s="274"/>
      <c r="Q852" s="274"/>
      <c r="R852" s="273"/>
      <c r="S852" s="273"/>
      <c r="T852" s="273"/>
      <c r="U852" s="273"/>
      <c r="V852" s="273"/>
      <c r="W852" s="273"/>
      <c r="X852" s="273"/>
      <c r="Y852" s="273"/>
      <c r="Z852" s="273"/>
      <c r="AA852" s="273"/>
      <c r="AB852" s="273"/>
      <c r="AC852" s="273"/>
      <c r="AD852" s="273"/>
      <c r="AE852" s="273"/>
      <c r="AF852" s="273"/>
      <c r="AG852" s="273"/>
      <c r="AH852" s="273"/>
      <c r="AI852" s="273"/>
      <c r="AJ852" s="273"/>
      <c r="AK852" s="273"/>
      <c r="AL852" s="273"/>
      <c r="AM852" s="273"/>
      <c r="AN852" s="273"/>
      <c r="AO852" s="273"/>
      <c r="AP852" s="273"/>
      <c r="AQ852" s="273"/>
      <c r="AR852" s="273"/>
      <c r="AS852" s="273"/>
      <c r="AT852" s="273"/>
      <c r="AU852" s="273"/>
      <c r="AV852" s="273"/>
      <c r="AW852" s="273"/>
      <c r="AX852" s="273"/>
      <c r="AY852" s="273"/>
      <c r="AZ852" s="273"/>
      <c r="BA852" s="273"/>
      <c r="BB852" s="273"/>
      <c r="BC852" s="273"/>
      <c r="BD852" s="273"/>
      <c r="BE852" s="273"/>
      <c r="BF852" s="273"/>
      <c r="BG852" s="273"/>
      <c r="BH852" s="273"/>
      <c r="BI852" s="273"/>
      <c r="BJ852" s="273"/>
      <c r="BK852" s="273"/>
      <c r="BL852" s="273"/>
      <c r="BM852" s="273"/>
      <c r="BN852" s="273"/>
      <c r="BO852" s="273"/>
      <c r="BP852" s="273"/>
      <c r="BQ852" s="273"/>
      <c r="BR852" s="273"/>
      <c r="BS852" s="273"/>
      <c r="BT852" s="273"/>
      <c r="BU852" s="273"/>
      <c r="BV852" s="273"/>
      <c r="BW852" s="273"/>
      <c r="BX852" s="273"/>
      <c r="BY852" s="273"/>
      <c r="BZ852" s="273"/>
    </row>
    <row r="853" spans="1:78">
      <c r="A853" s="273"/>
      <c r="B853" s="273"/>
      <c r="C853" s="273"/>
      <c r="D853" s="273"/>
      <c r="E853" s="273"/>
      <c r="F853" s="274"/>
      <c r="G853" s="274"/>
      <c r="H853" s="274"/>
      <c r="I853" s="274"/>
      <c r="J853" s="274"/>
      <c r="K853" s="274"/>
      <c r="L853" s="274"/>
      <c r="M853" s="274"/>
      <c r="N853" s="274"/>
      <c r="O853" s="274"/>
      <c r="P853" s="274"/>
      <c r="Q853" s="274"/>
      <c r="R853" s="273"/>
      <c r="S853" s="273"/>
      <c r="T853" s="273"/>
      <c r="U853" s="273"/>
      <c r="V853" s="273"/>
      <c r="W853" s="273"/>
      <c r="X853" s="273"/>
      <c r="Y853" s="273"/>
      <c r="Z853" s="273"/>
      <c r="AA853" s="273"/>
      <c r="AB853" s="273"/>
      <c r="AC853" s="273"/>
      <c r="AD853" s="273"/>
      <c r="AE853" s="273"/>
      <c r="AF853" s="273"/>
      <c r="AG853" s="273"/>
      <c r="AH853" s="273"/>
      <c r="AI853" s="273"/>
      <c r="AJ853" s="273"/>
      <c r="AK853" s="273"/>
      <c r="AL853" s="273"/>
      <c r="AM853" s="273"/>
      <c r="AN853" s="273"/>
      <c r="AO853" s="273"/>
      <c r="AP853" s="273"/>
      <c r="AQ853" s="273"/>
      <c r="AR853" s="273"/>
      <c r="AS853" s="273"/>
      <c r="AT853" s="273"/>
      <c r="AU853" s="273"/>
      <c r="AV853" s="273"/>
      <c r="AW853" s="273"/>
      <c r="AX853" s="273"/>
      <c r="AY853" s="273"/>
      <c r="AZ853" s="273"/>
      <c r="BA853" s="273"/>
      <c r="BB853" s="273"/>
      <c r="BC853" s="273"/>
      <c r="BD853" s="273"/>
      <c r="BE853" s="273"/>
      <c r="BF853" s="273"/>
      <c r="BG853" s="273"/>
      <c r="BH853" s="273"/>
      <c r="BI853" s="273"/>
      <c r="BJ853" s="273"/>
      <c r="BK853" s="273"/>
      <c r="BL853" s="273"/>
      <c r="BM853" s="273"/>
      <c r="BN853" s="273"/>
      <c r="BO853" s="273"/>
      <c r="BP853" s="273"/>
      <c r="BQ853" s="273"/>
      <c r="BR853" s="273"/>
      <c r="BS853" s="273"/>
      <c r="BT853" s="273"/>
      <c r="BU853" s="273"/>
      <c r="BV853" s="273"/>
      <c r="BW853" s="273"/>
      <c r="BX853" s="273"/>
      <c r="BY853" s="273"/>
      <c r="BZ853" s="273"/>
    </row>
    <row r="854" spans="1:78">
      <c r="A854" s="273"/>
      <c r="B854" s="273"/>
      <c r="C854" s="273"/>
      <c r="D854" s="273"/>
      <c r="E854" s="273"/>
      <c r="F854" s="274"/>
      <c r="G854" s="274"/>
      <c r="H854" s="274"/>
      <c r="I854" s="274"/>
      <c r="J854" s="274"/>
      <c r="K854" s="274"/>
      <c r="L854" s="274"/>
      <c r="M854" s="274"/>
      <c r="N854" s="274"/>
      <c r="O854" s="274"/>
      <c r="P854" s="274"/>
      <c r="Q854" s="274"/>
      <c r="R854" s="273"/>
      <c r="S854" s="273"/>
      <c r="T854" s="273"/>
      <c r="U854" s="273"/>
      <c r="V854" s="273"/>
      <c r="W854" s="273"/>
      <c r="X854" s="273"/>
      <c r="Y854" s="273"/>
      <c r="Z854" s="273"/>
      <c r="AA854" s="273"/>
      <c r="AB854" s="273"/>
      <c r="AC854" s="273"/>
      <c r="AD854" s="273"/>
      <c r="AE854" s="273"/>
      <c r="AF854" s="273"/>
      <c r="AG854" s="273"/>
      <c r="AH854" s="273"/>
      <c r="AI854" s="273"/>
      <c r="AJ854" s="273"/>
      <c r="AK854" s="273"/>
      <c r="AL854" s="273"/>
      <c r="AM854" s="273"/>
      <c r="AN854" s="273"/>
      <c r="AO854" s="273"/>
      <c r="AP854" s="273"/>
      <c r="AQ854" s="273"/>
      <c r="AR854" s="273"/>
      <c r="AS854" s="273"/>
      <c r="AT854" s="273"/>
      <c r="AU854" s="273"/>
      <c r="AV854" s="273"/>
      <c r="AW854" s="273"/>
      <c r="AX854" s="273"/>
      <c r="AY854" s="273"/>
      <c r="AZ854" s="273"/>
      <c r="BA854" s="273"/>
      <c r="BB854" s="273"/>
      <c r="BC854" s="273"/>
      <c r="BD854" s="273"/>
      <c r="BE854" s="273"/>
      <c r="BF854" s="273"/>
      <c r="BG854" s="273"/>
      <c r="BH854" s="273"/>
      <c r="BI854" s="273"/>
      <c r="BJ854" s="273"/>
      <c r="BK854" s="273"/>
      <c r="BL854" s="273"/>
      <c r="BM854" s="273"/>
      <c r="BN854" s="273"/>
      <c r="BO854" s="273"/>
      <c r="BP854" s="273"/>
      <c r="BQ854" s="273"/>
      <c r="BR854" s="273"/>
      <c r="BS854" s="273"/>
      <c r="BT854" s="273"/>
      <c r="BU854" s="273"/>
      <c r="BV854" s="273"/>
      <c r="BW854" s="273"/>
      <c r="BX854" s="273"/>
      <c r="BY854" s="273"/>
      <c r="BZ854" s="273"/>
    </row>
    <row r="855" spans="1:78">
      <c r="A855" s="273"/>
      <c r="B855" s="273"/>
      <c r="C855" s="273"/>
      <c r="D855" s="273"/>
      <c r="E855" s="273"/>
      <c r="F855" s="274"/>
      <c r="G855" s="274"/>
      <c r="H855" s="274"/>
      <c r="I855" s="274"/>
      <c r="J855" s="274"/>
      <c r="K855" s="274"/>
      <c r="L855" s="274"/>
      <c r="M855" s="274"/>
      <c r="N855" s="274"/>
      <c r="O855" s="274"/>
      <c r="P855" s="274"/>
      <c r="Q855" s="274"/>
      <c r="R855" s="273"/>
      <c r="S855" s="273"/>
      <c r="T855" s="273"/>
      <c r="U855" s="273"/>
      <c r="V855" s="273"/>
      <c r="W855" s="273"/>
      <c r="X855" s="273"/>
      <c r="Y855" s="273"/>
      <c r="Z855" s="273"/>
      <c r="AA855" s="273"/>
      <c r="AB855" s="273"/>
      <c r="AC855" s="273"/>
      <c r="AD855" s="273"/>
      <c r="AE855" s="273"/>
      <c r="AF855" s="273"/>
      <c r="AG855" s="273"/>
      <c r="AH855" s="273"/>
      <c r="AI855" s="273"/>
      <c r="AJ855" s="273"/>
      <c r="AK855" s="273"/>
      <c r="AL855" s="273"/>
      <c r="AM855" s="273"/>
      <c r="AN855" s="273"/>
      <c r="AO855" s="273"/>
      <c r="AP855" s="273"/>
      <c r="AQ855" s="273"/>
      <c r="AR855" s="273"/>
      <c r="AS855" s="273"/>
      <c r="AT855" s="273"/>
      <c r="AU855" s="273"/>
      <c r="AV855" s="273"/>
      <c r="AW855" s="273"/>
      <c r="AX855" s="273"/>
      <c r="AY855" s="273"/>
      <c r="AZ855" s="273"/>
      <c r="BA855" s="273"/>
      <c r="BB855" s="273"/>
      <c r="BC855" s="273"/>
      <c r="BD855" s="273"/>
      <c r="BE855" s="273"/>
      <c r="BF855" s="273"/>
      <c r="BG855" s="273"/>
      <c r="BH855" s="273"/>
      <c r="BI855" s="273"/>
      <c r="BJ855" s="273"/>
      <c r="BK855" s="273"/>
      <c r="BL855" s="273"/>
      <c r="BM855" s="273"/>
      <c r="BN855" s="273"/>
      <c r="BO855" s="273"/>
      <c r="BP855" s="273"/>
      <c r="BQ855" s="273"/>
      <c r="BR855" s="273"/>
      <c r="BS855" s="273"/>
      <c r="BT855" s="273"/>
      <c r="BU855" s="273"/>
      <c r="BV855" s="273"/>
      <c r="BW855" s="273"/>
      <c r="BX855" s="273"/>
      <c r="BY855" s="273"/>
      <c r="BZ855" s="273"/>
    </row>
    <row r="856" spans="1:78">
      <c r="A856" s="273"/>
      <c r="B856" s="273"/>
      <c r="C856" s="273"/>
      <c r="D856" s="273"/>
      <c r="E856" s="273"/>
      <c r="F856" s="274"/>
      <c r="G856" s="274"/>
      <c r="H856" s="274"/>
      <c r="I856" s="274"/>
      <c r="J856" s="274"/>
      <c r="K856" s="274"/>
      <c r="L856" s="274"/>
      <c r="M856" s="274"/>
      <c r="N856" s="274"/>
      <c r="O856" s="274"/>
      <c r="P856" s="274"/>
      <c r="Q856" s="274"/>
      <c r="R856" s="273"/>
      <c r="S856" s="273"/>
      <c r="T856" s="273"/>
      <c r="U856" s="273"/>
      <c r="V856" s="273"/>
      <c r="W856" s="273"/>
      <c r="X856" s="273"/>
      <c r="Y856" s="273"/>
      <c r="Z856" s="273"/>
      <c r="AA856" s="273"/>
      <c r="AB856" s="273"/>
      <c r="AC856" s="273"/>
      <c r="AD856" s="273"/>
      <c r="AE856" s="273"/>
      <c r="AF856" s="273"/>
      <c r="AG856" s="273"/>
      <c r="AH856" s="273"/>
      <c r="AI856" s="273"/>
      <c r="AJ856" s="273"/>
      <c r="AK856" s="273"/>
      <c r="AL856" s="273"/>
      <c r="AM856" s="273"/>
      <c r="AN856" s="273"/>
      <c r="AO856" s="273"/>
      <c r="AP856" s="273"/>
      <c r="AQ856" s="273"/>
      <c r="AR856" s="273"/>
      <c r="AS856" s="273"/>
      <c r="AT856" s="273"/>
      <c r="AU856" s="273"/>
      <c r="AV856" s="273"/>
      <c r="AW856" s="273"/>
      <c r="AX856" s="273"/>
      <c r="AY856" s="273"/>
      <c r="AZ856" s="273"/>
      <c r="BA856" s="273"/>
      <c r="BB856" s="273"/>
      <c r="BC856" s="273"/>
      <c r="BD856" s="273"/>
      <c r="BE856" s="273"/>
      <c r="BF856" s="273"/>
      <c r="BG856" s="273"/>
      <c r="BH856" s="273"/>
      <c r="BI856" s="273"/>
      <c r="BJ856" s="273"/>
      <c r="BK856" s="273"/>
      <c r="BL856" s="273"/>
      <c r="BM856" s="273"/>
      <c r="BN856" s="273"/>
      <c r="BO856" s="273"/>
      <c r="BP856" s="273"/>
      <c r="BQ856" s="273"/>
      <c r="BR856" s="273"/>
      <c r="BS856" s="273"/>
      <c r="BT856" s="273"/>
      <c r="BU856" s="273"/>
      <c r="BV856" s="273"/>
      <c r="BW856" s="273"/>
      <c r="BX856" s="273"/>
      <c r="BY856" s="273"/>
      <c r="BZ856" s="273"/>
    </row>
    <row r="857" spans="1:78">
      <c r="A857" s="273"/>
      <c r="B857" s="273"/>
      <c r="C857" s="273"/>
      <c r="D857" s="273"/>
      <c r="E857" s="273"/>
      <c r="F857" s="274"/>
      <c r="G857" s="274"/>
      <c r="H857" s="274"/>
      <c r="I857" s="274"/>
      <c r="J857" s="274"/>
      <c r="K857" s="274"/>
      <c r="L857" s="274"/>
      <c r="M857" s="274"/>
      <c r="N857" s="274"/>
      <c r="O857" s="274"/>
      <c r="P857" s="274"/>
      <c r="Q857" s="274"/>
      <c r="R857" s="273"/>
      <c r="S857" s="273"/>
      <c r="T857" s="273"/>
      <c r="U857" s="273"/>
      <c r="V857" s="273"/>
      <c r="W857" s="273"/>
      <c r="X857" s="273"/>
      <c r="Y857" s="273"/>
      <c r="Z857" s="273"/>
      <c r="AA857" s="273"/>
      <c r="AB857" s="273"/>
      <c r="AC857" s="273"/>
      <c r="AD857" s="273"/>
      <c r="AE857" s="273"/>
      <c r="AF857" s="273"/>
      <c r="AG857" s="273"/>
      <c r="AH857" s="273"/>
      <c r="AI857" s="273"/>
      <c r="AJ857" s="273"/>
      <c r="AK857" s="273"/>
      <c r="AL857" s="273"/>
      <c r="AM857" s="273"/>
      <c r="AN857" s="273"/>
      <c r="AO857" s="273"/>
      <c r="AP857" s="273"/>
      <c r="AQ857" s="273"/>
      <c r="AR857" s="273"/>
      <c r="AS857" s="273"/>
      <c r="AT857" s="273"/>
      <c r="AU857" s="273"/>
      <c r="AV857" s="273"/>
      <c r="AW857" s="273"/>
      <c r="AX857" s="273"/>
      <c r="AY857" s="273"/>
      <c r="AZ857" s="273"/>
      <c r="BA857" s="273"/>
      <c r="BB857" s="273"/>
      <c r="BC857" s="273"/>
      <c r="BD857" s="273"/>
      <c r="BE857" s="273"/>
      <c r="BF857" s="273"/>
      <c r="BG857" s="273"/>
      <c r="BH857" s="273"/>
      <c r="BI857" s="273"/>
      <c r="BJ857" s="273"/>
      <c r="BK857" s="273"/>
      <c r="BL857" s="273"/>
      <c r="BM857" s="273"/>
      <c r="BN857" s="273"/>
      <c r="BO857" s="273"/>
      <c r="BP857" s="273"/>
      <c r="BQ857" s="273"/>
      <c r="BR857" s="273"/>
      <c r="BS857" s="273"/>
      <c r="BT857" s="273"/>
      <c r="BU857" s="273"/>
      <c r="BV857" s="273"/>
      <c r="BW857" s="273"/>
      <c r="BX857" s="273"/>
      <c r="BY857" s="273"/>
      <c r="BZ857" s="273"/>
    </row>
    <row r="858" spans="1:78">
      <c r="A858" s="273"/>
      <c r="B858" s="273"/>
      <c r="C858" s="273"/>
      <c r="D858" s="273"/>
      <c r="E858" s="273"/>
      <c r="F858" s="274"/>
      <c r="G858" s="274"/>
      <c r="H858" s="274"/>
      <c r="I858" s="274"/>
      <c r="J858" s="274"/>
      <c r="K858" s="274"/>
      <c r="L858" s="274"/>
      <c r="M858" s="274"/>
      <c r="N858" s="274"/>
      <c r="O858" s="274"/>
      <c r="P858" s="274"/>
      <c r="Q858" s="274"/>
      <c r="R858" s="273"/>
      <c r="S858" s="273"/>
      <c r="T858" s="273"/>
      <c r="U858" s="273"/>
      <c r="V858" s="273"/>
      <c r="W858" s="273"/>
      <c r="X858" s="273"/>
      <c r="Y858" s="273"/>
      <c r="Z858" s="273"/>
      <c r="AA858" s="273"/>
      <c r="AB858" s="273"/>
      <c r="AC858" s="273"/>
      <c r="AD858" s="273"/>
      <c r="AE858" s="273"/>
      <c r="AF858" s="273"/>
      <c r="AG858" s="273"/>
      <c r="AH858" s="273"/>
      <c r="AI858" s="273"/>
      <c r="AJ858" s="273"/>
      <c r="AK858" s="273"/>
      <c r="AL858" s="273"/>
      <c r="AM858" s="273"/>
      <c r="AN858" s="273"/>
      <c r="AO858" s="273"/>
      <c r="AP858" s="273"/>
      <c r="AQ858" s="273"/>
      <c r="AR858" s="273"/>
      <c r="AS858" s="273"/>
      <c r="AT858" s="273"/>
      <c r="AU858" s="273"/>
      <c r="AV858" s="273"/>
      <c r="AW858" s="273"/>
      <c r="AX858" s="273"/>
      <c r="AY858" s="273"/>
      <c r="AZ858" s="273"/>
      <c r="BA858" s="273"/>
      <c r="BB858" s="273"/>
      <c r="BC858" s="273"/>
      <c r="BD858" s="273"/>
      <c r="BE858" s="273"/>
      <c r="BF858" s="273"/>
      <c r="BG858" s="273"/>
      <c r="BH858" s="273"/>
      <c r="BI858" s="273"/>
      <c r="BJ858" s="273"/>
      <c r="BK858" s="273"/>
      <c r="BL858" s="273"/>
      <c r="BM858" s="273"/>
      <c r="BN858" s="273"/>
      <c r="BO858" s="273"/>
      <c r="BP858" s="273"/>
      <c r="BQ858" s="273"/>
      <c r="BR858" s="273"/>
      <c r="BS858" s="273"/>
      <c r="BT858" s="273"/>
      <c r="BU858" s="273"/>
      <c r="BV858" s="273"/>
      <c r="BW858" s="273"/>
      <c r="BX858" s="273"/>
      <c r="BY858" s="273"/>
      <c r="BZ858" s="273"/>
    </row>
    <row r="859" spans="1:78">
      <c r="A859" s="273"/>
      <c r="B859" s="273"/>
      <c r="C859" s="273"/>
      <c r="D859" s="273"/>
      <c r="E859" s="273"/>
      <c r="F859" s="274"/>
      <c r="G859" s="274"/>
      <c r="H859" s="274"/>
      <c r="I859" s="274"/>
      <c r="J859" s="274"/>
      <c r="K859" s="274"/>
      <c r="L859" s="274"/>
      <c r="M859" s="274"/>
      <c r="N859" s="274"/>
      <c r="O859" s="274"/>
      <c r="P859" s="274"/>
      <c r="Q859" s="274"/>
      <c r="R859" s="273"/>
      <c r="S859" s="273"/>
      <c r="T859" s="273"/>
      <c r="U859" s="273"/>
      <c r="V859" s="273"/>
      <c r="W859" s="273"/>
      <c r="X859" s="273"/>
      <c r="Y859" s="273"/>
      <c r="Z859" s="273"/>
      <c r="AA859" s="273"/>
      <c r="AB859" s="273"/>
      <c r="AC859" s="273"/>
      <c r="AD859" s="273"/>
      <c r="AE859" s="273"/>
      <c r="AF859" s="273"/>
      <c r="AG859" s="273"/>
      <c r="AH859" s="273"/>
      <c r="AI859" s="273"/>
      <c r="AJ859" s="273"/>
      <c r="AK859" s="273"/>
      <c r="AL859" s="273"/>
      <c r="AM859" s="273"/>
      <c r="AN859" s="273"/>
      <c r="AO859" s="273"/>
      <c r="AP859" s="273"/>
      <c r="AQ859" s="273"/>
      <c r="AR859" s="273"/>
      <c r="AS859" s="273"/>
      <c r="AT859" s="273"/>
      <c r="AU859" s="273"/>
      <c r="AV859" s="273"/>
      <c r="AW859" s="273"/>
      <c r="AX859" s="273"/>
      <c r="AY859" s="273"/>
      <c r="AZ859" s="273"/>
      <c r="BA859" s="273"/>
      <c r="BB859" s="273"/>
      <c r="BC859" s="273"/>
      <c r="BD859" s="273"/>
      <c r="BE859" s="273"/>
      <c r="BF859" s="273"/>
      <c r="BG859" s="273"/>
      <c r="BH859" s="273"/>
      <c r="BI859" s="273"/>
      <c r="BJ859" s="273"/>
      <c r="BK859" s="273"/>
      <c r="BL859" s="273"/>
      <c r="BM859" s="273"/>
      <c r="BN859" s="273"/>
      <c r="BO859" s="273"/>
      <c r="BP859" s="273"/>
      <c r="BQ859" s="273"/>
      <c r="BR859" s="273"/>
      <c r="BS859" s="273"/>
      <c r="BT859" s="273"/>
      <c r="BU859" s="273"/>
      <c r="BV859" s="273"/>
      <c r="BW859" s="273"/>
      <c r="BX859" s="273"/>
      <c r="BY859" s="273"/>
      <c r="BZ859" s="273"/>
    </row>
    <row r="860" spans="1:78">
      <c r="A860" s="273"/>
      <c r="B860" s="273"/>
      <c r="C860" s="273"/>
      <c r="D860" s="273"/>
      <c r="E860" s="273"/>
      <c r="F860" s="274"/>
      <c r="G860" s="274"/>
      <c r="H860" s="274"/>
      <c r="I860" s="274"/>
      <c r="J860" s="274"/>
      <c r="K860" s="274"/>
      <c r="L860" s="274"/>
      <c r="M860" s="274"/>
      <c r="N860" s="274"/>
      <c r="O860" s="274"/>
      <c r="P860" s="274"/>
      <c r="Q860" s="274"/>
      <c r="R860" s="273"/>
      <c r="S860" s="273"/>
      <c r="T860" s="273"/>
      <c r="U860" s="273"/>
      <c r="V860" s="273"/>
      <c r="W860" s="273"/>
      <c r="X860" s="273"/>
      <c r="Y860" s="273"/>
      <c r="Z860" s="273"/>
      <c r="AA860" s="273"/>
      <c r="AB860" s="273"/>
      <c r="AC860" s="273"/>
      <c r="AD860" s="273"/>
      <c r="AE860" s="273"/>
      <c r="AF860" s="273"/>
      <c r="AG860" s="273"/>
      <c r="AH860" s="273"/>
      <c r="AI860" s="273"/>
      <c r="AJ860" s="273"/>
      <c r="AK860" s="273"/>
      <c r="AL860" s="273"/>
      <c r="AM860" s="273"/>
      <c r="AN860" s="273"/>
      <c r="AO860" s="273"/>
      <c r="AP860" s="273"/>
      <c r="AQ860" s="273"/>
      <c r="AR860" s="273"/>
      <c r="AS860" s="273"/>
      <c r="AT860" s="273"/>
      <c r="AU860" s="273"/>
      <c r="AV860" s="273"/>
      <c r="AW860" s="273"/>
      <c r="AX860" s="273"/>
      <c r="AY860" s="273"/>
      <c r="AZ860" s="273"/>
      <c r="BA860" s="273"/>
      <c r="BB860" s="273"/>
      <c r="BC860" s="273"/>
      <c r="BD860" s="273"/>
      <c r="BE860" s="273"/>
      <c r="BF860" s="273"/>
      <c r="BG860" s="273"/>
      <c r="BH860" s="273"/>
      <c r="BI860" s="273"/>
      <c r="BJ860" s="273"/>
      <c r="BK860" s="273"/>
      <c r="BL860" s="273"/>
      <c r="BM860" s="273"/>
      <c r="BN860" s="273"/>
      <c r="BO860" s="273"/>
      <c r="BP860" s="273"/>
      <c r="BQ860" s="273"/>
      <c r="BR860" s="273"/>
      <c r="BS860" s="273"/>
      <c r="BT860" s="273"/>
      <c r="BU860" s="273"/>
      <c r="BV860" s="273"/>
      <c r="BW860" s="273"/>
      <c r="BX860" s="273"/>
      <c r="BY860" s="273"/>
      <c r="BZ860" s="273"/>
    </row>
    <row r="861" spans="1:78">
      <c r="A861" s="273"/>
      <c r="B861" s="273"/>
      <c r="C861" s="273"/>
      <c r="D861" s="273"/>
      <c r="E861" s="273"/>
      <c r="F861" s="274"/>
      <c r="G861" s="274"/>
      <c r="H861" s="274"/>
      <c r="I861" s="274"/>
      <c r="J861" s="274"/>
      <c r="K861" s="274"/>
      <c r="L861" s="274"/>
      <c r="M861" s="274"/>
      <c r="N861" s="274"/>
      <c r="O861" s="274"/>
      <c r="P861" s="274"/>
      <c r="Q861" s="274"/>
      <c r="R861" s="273"/>
      <c r="S861" s="273"/>
      <c r="T861" s="273"/>
      <c r="U861" s="273"/>
      <c r="V861" s="273"/>
      <c r="W861" s="273"/>
      <c r="X861" s="273"/>
      <c r="Y861" s="273"/>
      <c r="Z861" s="273"/>
      <c r="AA861" s="273"/>
      <c r="AB861" s="273"/>
      <c r="AC861" s="273"/>
      <c r="AD861" s="273"/>
      <c r="AE861" s="273"/>
      <c r="AF861" s="273"/>
      <c r="AG861" s="273"/>
      <c r="AH861" s="273"/>
      <c r="AI861" s="273"/>
      <c r="AJ861" s="273"/>
      <c r="AK861" s="273"/>
      <c r="AL861" s="273"/>
      <c r="AM861" s="273"/>
      <c r="AN861" s="273"/>
      <c r="AO861" s="273"/>
      <c r="AP861" s="273"/>
      <c r="AQ861" s="273"/>
      <c r="AR861" s="273"/>
      <c r="AS861" s="273"/>
      <c r="AT861" s="273"/>
      <c r="AU861" s="273"/>
      <c r="AV861" s="273"/>
      <c r="AW861" s="273"/>
      <c r="AX861" s="273"/>
      <c r="AY861" s="273"/>
      <c r="AZ861" s="273"/>
      <c r="BA861" s="273"/>
      <c r="BB861" s="273"/>
      <c r="BC861" s="273"/>
      <c r="BD861" s="273"/>
      <c r="BE861" s="273"/>
      <c r="BF861" s="273"/>
      <c r="BG861" s="273"/>
      <c r="BH861" s="273"/>
      <c r="BI861" s="273"/>
      <c r="BJ861" s="273"/>
      <c r="BK861" s="273"/>
      <c r="BL861" s="273"/>
      <c r="BM861" s="273"/>
      <c r="BN861" s="273"/>
      <c r="BO861" s="273"/>
      <c r="BP861" s="273"/>
      <c r="BQ861" s="273"/>
      <c r="BR861" s="273"/>
      <c r="BS861" s="273"/>
      <c r="BT861" s="273"/>
      <c r="BU861" s="273"/>
      <c r="BV861" s="273"/>
      <c r="BW861" s="273"/>
      <c r="BX861" s="273"/>
      <c r="BY861" s="273"/>
      <c r="BZ861" s="273"/>
    </row>
    <row r="862" spans="1:78">
      <c r="A862" s="273"/>
      <c r="B862" s="273"/>
      <c r="C862" s="273"/>
      <c r="D862" s="273"/>
      <c r="E862" s="273"/>
      <c r="F862" s="274"/>
      <c r="G862" s="274"/>
      <c r="H862" s="274"/>
      <c r="I862" s="274"/>
      <c r="J862" s="274"/>
      <c r="K862" s="274"/>
      <c r="L862" s="274"/>
      <c r="M862" s="274"/>
      <c r="N862" s="274"/>
      <c r="O862" s="274"/>
      <c r="P862" s="274"/>
      <c r="Q862" s="274"/>
      <c r="R862" s="273"/>
      <c r="S862" s="273"/>
      <c r="T862" s="273"/>
      <c r="U862" s="273"/>
      <c r="V862" s="273"/>
      <c r="W862" s="273"/>
      <c r="X862" s="273"/>
      <c r="Y862" s="273"/>
      <c r="Z862" s="273"/>
      <c r="AA862" s="273"/>
      <c r="AB862" s="273"/>
      <c r="AC862" s="273"/>
      <c r="AD862" s="273"/>
      <c r="AE862" s="273"/>
      <c r="AF862" s="273"/>
      <c r="AG862" s="273"/>
      <c r="AH862" s="273"/>
      <c r="AI862" s="273"/>
      <c r="AJ862" s="273"/>
      <c r="AK862" s="273"/>
      <c r="AL862" s="273"/>
      <c r="AM862" s="273"/>
      <c r="AN862" s="273"/>
      <c r="AO862" s="273"/>
      <c r="AP862" s="273"/>
      <c r="AQ862" s="273"/>
      <c r="AR862" s="273"/>
      <c r="AS862" s="273"/>
      <c r="AT862" s="273"/>
      <c r="AU862" s="273"/>
      <c r="AV862" s="273"/>
      <c r="AW862" s="273"/>
      <c r="AX862" s="273"/>
      <c r="AY862" s="273"/>
      <c r="AZ862" s="273"/>
      <c r="BA862" s="273"/>
      <c r="BB862" s="273"/>
      <c r="BC862" s="273"/>
      <c r="BD862" s="273"/>
      <c r="BE862" s="273"/>
      <c r="BF862" s="273"/>
      <c r="BG862" s="273"/>
      <c r="BH862" s="273"/>
      <c r="BI862" s="273"/>
      <c r="BJ862" s="273"/>
      <c r="BK862" s="273"/>
      <c r="BL862" s="273"/>
      <c r="BM862" s="273"/>
      <c r="BN862" s="273"/>
      <c r="BO862" s="273"/>
      <c r="BP862" s="273"/>
      <c r="BQ862" s="273"/>
      <c r="BR862" s="273"/>
      <c r="BS862" s="273"/>
      <c r="BT862" s="273"/>
      <c r="BU862" s="273"/>
      <c r="BV862" s="273"/>
      <c r="BW862" s="273"/>
      <c r="BX862" s="273"/>
      <c r="BY862" s="273"/>
      <c r="BZ862" s="273"/>
    </row>
    <row r="863" spans="1:78">
      <c r="A863" s="273"/>
      <c r="B863" s="273"/>
      <c r="C863" s="273"/>
      <c r="D863" s="273"/>
      <c r="E863" s="273"/>
      <c r="F863" s="274"/>
      <c r="G863" s="274"/>
      <c r="H863" s="274"/>
      <c r="I863" s="274"/>
      <c r="J863" s="274"/>
      <c r="K863" s="274"/>
      <c r="L863" s="274"/>
      <c r="M863" s="274"/>
      <c r="N863" s="274"/>
      <c r="O863" s="274"/>
      <c r="P863" s="274"/>
      <c r="Q863" s="274"/>
      <c r="R863" s="273"/>
      <c r="S863" s="273"/>
      <c r="T863" s="273"/>
      <c r="U863" s="273"/>
      <c r="V863" s="273"/>
      <c r="W863" s="273"/>
      <c r="X863" s="273"/>
      <c r="Y863" s="273"/>
      <c r="Z863" s="273"/>
      <c r="AA863" s="273"/>
      <c r="AB863" s="273"/>
      <c r="AC863" s="273"/>
      <c r="AD863" s="273"/>
      <c r="AE863" s="273"/>
      <c r="AF863" s="273"/>
      <c r="AG863" s="273"/>
      <c r="AH863" s="273"/>
      <c r="AI863" s="273"/>
      <c r="AJ863" s="273"/>
      <c r="AK863" s="273"/>
      <c r="AL863" s="273"/>
      <c r="AM863" s="273"/>
      <c r="AN863" s="273"/>
      <c r="AO863" s="273"/>
      <c r="AP863" s="273"/>
      <c r="AQ863" s="273"/>
      <c r="AR863" s="273"/>
      <c r="AS863" s="273"/>
      <c r="AT863" s="273"/>
      <c r="AU863" s="273"/>
      <c r="AV863" s="273"/>
      <c r="AW863" s="273"/>
      <c r="AX863" s="273"/>
      <c r="AY863" s="273"/>
      <c r="AZ863" s="273"/>
      <c r="BA863" s="273"/>
      <c r="BB863" s="273"/>
      <c r="BC863" s="273"/>
      <c r="BD863" s="273"/>
      <c r="BE863" s="273"/>
      <c r="BF863" s="273"/>
      <c r="BG863" s="273"/>
      <c r="BH863" s="273"/>
      <c r="BI863" s="273"/>
      <c r="BJ863" s="273"/>
      <c r="BK863" s="273"/>
      <c r="BL863" s="273"/>
      <c r="BM863" s="273"/>
      <c r="BN863" s="273"/>
      <c r="BO863" s="273"/>
      <c r="BP863" s="273"/>
      <c r="BQ863" s="273"/>
      <c r="BR863" s="273"/>
      <c r="BS863" s="273"/>
      <c r="BT863" s="273"/>
      <c r="BU863" s="273"/>
      <c r="BV863" s="273"/>
      <c r="BW863" s="273"/>
      <c r="BX863" s="273"/>
      <c r="BY863" s="273"/>
      <c r="BZ863" s="273"/>
    </row>
    <row r="864" spans="1:78">
      <c r="A864" s="273"/>
      <c r="B864" s="273"/>
      <c r="C864" s="273"/>
      <c r="D864" s="273"/>
      <c r="E864" s="273"/>
      <c r="F864" s="274"/>
      <c r="G864" s="274"/>
      <c r="H864" s="274"/>
      <c r="I864" s="274"/>
      <c r="J864" s="274"/>
      <c r="K864" s="274"/>
      <c r="L864" s="274"/>
      <c r="M864" s="274"/>
      <c r="N864" s="274"/>
      <c r="O864" s="274"/>
      <c r="P864" s="274"/>
      <c r="Q864" s="274"/>
      <c r="R864" s="273"/>
      <c r="S864" s="273"/>
      <c r="T864" s="273"/>
      <c r="U864" s="273"/>
      <c r="V864" s="273"/>
      <c r="W864" s="273"/>
      <c r="X864" s="273"/>
      <c r="Y864" s="273"/>
      <c r="Z864" s="273"/>
      <c r="AA864" s="273"/>
      <c r="AB864" s="273"/>
      <c r="AC864" s="273"/>
      <c r="AD864" s="273"/>
      <c r="AE864" s="273"/>
      <c r="AF864" s="273"/>
      <c r="AG864" s="273"/>
      <c r="AH864" s="273"/>
      <c r="AI864" s="273"/>
      <c r="AJ864" s="273"/>
      <c r="AK864" s="273"/>
      <c r="AL864" s="273"/>
      <c r="AM864" s="273"/>
      <c r="AN864" s="273"/>
      <c r="AO864" s="273"/>
      <c r="AP864" s="273"/>
      <c r="AQ864" s="273"/>
      <c r="AR864" s="273"/>
      <c r="AS864" s="273"/>
      <c r="AT864" s="273"/>
      <c r="AU864" s="273"/>
      <c r="AV864" s="273"/>
      <c r="AW864" s="273"/>
      <c r="AX864" s="273"/>
      <c r="AY864" s="273"/>
      <c r="AZ864" s="273"/>
      <c r="BA864" s="273"/>
      <c r="BB864" s="273"/>
      <c r="BC864" s="273"/>
      <c r="BD864" s="273"/>
      <c r="BE864" s="273"/>
      <c r="BF864" s="273"/>
      <c r="BG864" s="273"/>
      <c r="BH864" s="273"/>
      <c r="BI864" s="273"/>
      <c r="BJ864" s="273"/>
      <c r="BK864" s="273"/>
      <c r="BL864" s="273"/>
      <c r="BM864" s="273"/>
      <c r="BN864" s="273"/>
      <c r="BO864" s="273"/>
      <c r="BP864" s="273"/>
      <c r="BQ864" s="273"/>
      <c r="BR864" s="273"/>
      <c r="BS864" s="273"/>
      <c r="BT864" s="273"/>
      <c r="BU864" s="273"/>
      <c r="BV864" s="273"/>
      <c r="BW864" s="273"/>
      <c r="BX864" s="273"/>
      <c r="BY864" s="273"/>
      <c r="BZ864" s="273"/>
    </row>
    <row r="865" spans="1:78">
      <c r="A865" s="273"/>
      <c r="B865" s="273"/>
      <c r="C865" s="273"/>
      <c r="D865" s="273"/>
      <c r="E865" s="273"/>
      <c r="F865" s="274"/>
      <c r="G865" s="274"/>
      <c r="H865" s="274"/>
      <c r="I865" s="274"/>
      <c r="J865" s="274"/>
      <c r="K865" s="274"/>
      <c r="L865" s="274"/>
      <c r="M865" s="274"/>
      <c r="N865" s="274"/>
      <c r="O865" s="274"/>
      <c r="P865" s="274"/>
      <c r="Q865" s="274"/>
      <c r="R865" s="273"/>
      <c r="S865" s="273"/>
      <c r="T865" s="273"/>
      <c r="U865" s="273"/>
      <c r="V865" s="273"/>
      <c r="W865" s="273"/>
      <c r="X865" s="273"/>
      <c r="Y865" s="273"/>
      <c r="Z865" s="273"/>
      <c r="AA865" s="273"/>
      <c r="AB865" s="273"/>
      <c r="AC865" s="273"/>
      <c r="AD865" s="273"/>
      <c r="AE865" s="273"/>
      <c r="AF865" s="273"/>
      <c r="AG865" s="273"/>
      <c r="AH865" s="273"/>
      <c r="AI865" s="273"/>
      <c r="AJ865" s="273"/>
      <c r="AK865" s="273"/>
      <c r="AL865" s="273"/>
      <c r="AM865" s="273"/>
      <c r="AN865" s="273"/>
      <c r="AO865" s="273"/>
      <c r="AP865" s="273"/>
      <c r="AQ865" s="273"/>
      <c r="AR865" s="273"/>
      <c r="AS865" s="273"/>
      <c r="AT865" s="273"/>
      <c r="AU865" s="273"/>
      <c r="AV865" s="273"/>
      <c r="AW865" s="273"/>
      <c r="AX865" s="273"/>
      <c r="AY865" s="273"/>
      <c r="AZ865" s="273"/>
      <c r="BA865" s="273"/>
      <c r="BB865" s="273"/>
      <c r="BC865" s="273"/>
      <c r="BD865" s="273"/>
      <c r="BE865" s="273"/>
      <c r="BF865" s="273"/>
      <c r="BG865" s="273"/>
      <c r="BH865" s="273"/>
      <c r="BI865" s="273"/>
      <c r="BJ865" s="273"/>
      <c r="BK865" s="273"/>
      <c r="BL865" s="273"/>
      <c r="BM865" s="273"/>
      <c r="BN865" s="273"/>
      <c r="BO865" s="273"/>
      <c r="BP865" s="273"/>
      <c r="BQ865" s="273"/>
      <c r="BR865" s="273"/>
      <c r="BS865" s="273"/>
      <c r="BT865" s="273"/>
      <c r="BU865" s="273"/>
      <c r="BV865" s="273"/>
      <c r="BW865" s="273"/>
      <c r="BX865" s="273"/>
      <c r="BY865" s="273"/>
      <c r="BZ865" s="273"/>
    </row>
    <row r="866" spans="1:78">
      <c r="A866" s="273"/>
      <c r="B866" s="273"/>
      <c r="C866" s="273"/>
      <c r="D866" s="273"/>
      <c r="E866" s="273"/>
      <c r="F866" s="274"/>
      <c r="G866" s="274"/>
      <c r="H866" s="274"/>
      <c r="I866" s="274"/>
      <c r="J866" s="274"/>
      <c r="K866" s="274"/>
      <c r="L866" s="274"/>
      <c r="M866" s="274"/>
      <c r="N866" s="274"/>
      <c r="O866" s="274"/>
      <c r="P866" s="274"/>
      <c r="Q866" s="274"/>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c r="AR866" s="273"/>
      <c r="AS866" s="273"/>
      <c r="AT866" s="273"/>
      <c r="AU866" s="273"/>
      <c r="AV866" s="273"/>
      <c r="AW866" s="273"/>
      <c r="AX866" s="273"/>
      <c r="AY866" s="273"/>
      <c r="AZ866" s="273"/>
      <c r="BA866" s="273"/>
      <c r="BB866" s="273"/>
      <c r="BC866" s="273"/>
      <c r="BD866" s="273"/>
      <c r="BE866" s="273"/>
      <c r="BF866" s="273"/>
      <c r="BG866" s="273"/>
      <c r="BH866" s="273"/>
      <c r="BI866" s="273"/>
      <c r="BJ866" s="273"/>
      <c r="BK866" s="273"/>
      <c r="BL866" s="273"/>
      <c r="BM866" s="273"/>
      <c r="BN866" s="273"/>
      <c r="BO866" s="273"/>
      <c r="BP866" s="273"/>
      <c r="BQ866" s="273"/>
      <c r="BR866" s="273"/>
      <c r="BS866" s="273"/>
      <c r="BT866" s="273"/>
      <c r="BU866" s="273"/>
      <c r="BV866" s="273"/>
      <c r="BW866" s="273"/>
      <c r="BX866" s="273"/>
      <c r="BY866" s="273"/>
      <c r="BZ866" s="273"/>
    </row>
    <row r="867" spans="1:78">
      <c r="A867" s="273"/>
      <c r="B867" s="273"/>
      <c r="C867" s="273"/>
      <c r="D867" s="273"/>
      <c r="E867" s="273"/>
      <c r="F867" s="274"/>
      <c r="G867" s="274"/>
      <c r="H867" s="274"/>
      <c r="I867" s="274"/>
      <c r="J867" s="274"/>
      <c r="K867" s="274"/>
      <c r="L867" s="274"/>
      <c r="M867" s="274"/>
      <c r="N867" s="274"/>
      <c r="O867" s="274"/>
      <c r="P867" s="274"/>
      <c r="Q867" s="274"/>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c r="AR867" s="273"/>
      <c r="AS867" s="273"/>
      <c r="AT867" s="273"/>
      <c r="AU867" s="273"/>
      <c r="AV867" s="273"/>
      <c r="AW867" s="273"/>
      <c r="AX867" s="273"/>
      <c r="AY867" s="273"/>
      <c r="AZ867" s="273"/>
      <c r="BA867" s="273"/>
      <c r="BB867" s="273"/>
      <c r="BC867" s="273"/>
      <c r="BD867" s="273"/>
      <c r="BE867" s="273"/>
      <c r="BF867" s="273"/>
      <c r="BG867" s="273"/>
      <c r="BH867" s="273"/>
      <c r="BI867" s="273"/>
      <c r="BJ867" s="273"/>
      <c r="BK867" s="273"/>
      <c r="BL867" s="273"/>
      <c r="BM867" s="273"/>
      <c r="BN867" s="273"/>
      <c r="BO867" s="273"/>
      <c r="BP867" s="273"/>
      <c r="BQ867" s="273"/>
      <c r="BR867" s="273"/>
      <c r="BS867" s="273"/>
      <c r="BT867" s="273"/>
      <c r="BU867" s="273"/>
      <c r="BV867" s="273"/>
      <c r="BW867" s="273"/>
      <c r="BX867" s="273"/>
      <c r="BY867" s="273"/>
      <c r="BZ867" s="273"/>
    </row>
    <row r="868" spans="1:78">
      <c r="A868" s="273"/>
      <c r="B868" s="273"/>
      <c r="C868" s="273"/>
      <c r="D868" s="273"/>
      <c r="E868" s="273"/>
      <c r="F868" s="274"/>
      <c r="G868" s="274"/>
      <c r="H868" s="274"/>
      <c r="I868" s="274"/>
      <c r="J868" s="274"/>
      <c r="K868" s="274"/>
      <c r="L868" s="274"/>
      <c r="M868" s="274"/>
      <c r="N868" s="274"/>
      <c r="O868" s="274"/>
      <c r="P868" s="274"/>
      <c r="Q868" s="274"/>
      <c r="R868" s="273"/>
      <c r="S868" s="273"/>
      <c r="T868" s="273"/>
      <c r="U868" s="273"/>
      <c r="V868" s="273"/>
      <c r="W868" s="273"/>
      <c r="X868" s="273"/>
      <c r="Y868" s="273"/>
      <c r="Z868" s="273"/>
      <c r="AA868" s="273"/>
      <c r="AB868" s="273"/>
      <c r="AC868" s="273"/>
      <c r="AD868" s="273"/>
      <c r="AE868" s="273"/>
      <c r="AF868" s="273"/>
      <c r="AG868" s="273"/>
      <c r="AH868" s="273"/>
      <c r="AI868" s="273"/>
      <c r="AJ868" s="273"/>
      <c r="AK868" s="273"/>
      <c r="AL868" s="273"/>
      <c r="AM868" s="273"/>
      <c r="AN868" s="273"/>
      <c r="AO868" s="273"/>
      <c r="AP868" s="273"/>
      <c r="AQ868" s="273"/>
      <c r="AR868" s="273"/>
      <c r="AS868" s="273"/>
      <c r="AT868" s="273"/>
      <c r="AU868" s="273"/>
      <c r="AV868" s="273"/>
      <c r="AW868" s="273"/>
      <c r="AX868" s="273"/>
      <c r="AY868" s="273"/>
      <c r="AZ868" s="273"/>
      <c r="BA868" s="273"/>
      <c r="BB868" s="273"/>
      <c r="BC868" s="273"/>
      <c r="BD868" s="273"/>
      <c r="BE868" s="273"/>
      <c r="BF868" s="273"/>
      <c r="BG868" s="273"/>
      <c r="BH868" s="273"/>
      <c r="BI868" s="273"/>
      <c r="BJ868" s="273"/>
      <c r="BK868" s="273"/>
      <c r="BL868" s="273"/>
      <c r="BM868" s="273"/>
      <c r="BN868" s="273"/>
      <c r="BO868" s="273"/>
      <c r="BP868" s="273"/>
      <c r="BQ868" s="273"/>
      <c r="BR868" s="273"/>
      <c r="BS868" s="273"/>
      <c r="BT868" s="273"/>
      <c r="BU868" s="273"/>
      <c r="BV868" s="273"/>
      <c r="BW868" s="273"/>
      <c r="BX868" s="273"/>
      <c r="BY868" s="273"/>
      <c r="BZ868" s="273"/>
    </row>
    <row r="869" spans="1:78">
      <c r="A869" s="273"/>
      <c r="B869" s="273"/>
      <c r="C869" s="273"/>
      <c r="D869" s="273"/>
      <c r="E869" s="273"/>
      <c r="F869" s="274"/>
      <c r="G869" s="274"/>
      <c r="H869" s="274"/>
      <c r="I869" s="274"/>
      <c r="J869" s="274"/>
      <c r="K869" s="274"/>
      <c r="L869" s="274"/>
      <c r="M869" s="274"/>
      <c r="N869" s="274"/>
      <c r="O869" s="274"/>
      <c r="P869" s="274"/>
      <c r="Q869" s="274"/>
      <c r="R869" s="273"/>
      <c r="S869" s="273"/>
      <c r="T869" s="273"/>
      <c r="U869" s="273"/>
      <c r="V869" s="273"/>
      <c r="W869" s="273"/>
      <c r="X869" s="273"/>
      <c r="Y869" s="273"/>
      <c r="Z869" s="273"/>
      <c r="AA869" s="273"/>
      <c r="AB869" s="273"/>
      <c r="AC869" s="273"/>
      <c r="AD869" s="273"/>
      <c r="AE869" s="273"/>
      <c r="AF869" s="273"/>
      <c r="AG869" s="273"/>
      <c r="AH869" s="273"/>
      <c r="AI869" s="273"/>
      <c r="AJ869" s="273"/>
      <c r="AK869" s="273"/>
      <c r="AL869" s="273"/>
      <c r="AM869" s="273"/>
      <c r="AN869" s="273"/>
      <c r="AO869" s="273"/>
      <c r="AP869" s="273"/>
      <c r="AQ869" s="273"/>
      <c r="AR869" s="273"/>
      <c r="AS869" s="273"/>
      <c r="AT869" s="273"/>
      <c r="AU869" s="273"/>
      <c r="AV869" s="273"/>
      <c r="AW869" s="273"/>
      <c r="AX869" s="273"/>
      <c r="AY869" s="273"/>
      <c r="AZ869" s="273"/>
      <c r="BA869" s="273"/>
      <c r="BB869" s="273"/>
      <c r="BC869" s="273"/>
      <c r="BD869" s="273"/>
      <c r="BE869" s="273"/>
      <c r="BF869" s="273"/>
      <c r="BG869" s="273"/>
      <c r="BH869" s="273"/>
      <c r="BI869" s="273"/>
      <c r="BJ869" s="273"/>
      <c r="BK869" s="273"/>
      <c r="BL869" s="273"/>
      <c r="BM869" s="273"/>
      <c r="BN869" s="273"/>
      <c r="BO869" s="273"/>
      <c r="BP869" s="273"/>
      <c r="BQ869" s="273"/>
      <c r="BR869" s="273"/>
      <c r="BS869" s="273"/>
      <c r="BT869" s="273"/>
      <c r="BU869" s="273"/>
      <c r="BV869" s="273"/>
      <c r="BW869" s="273"/>
      <c r="BX869" s="273"/>
      <c r="BY869" s="273"/>
      <c r="BZ869" s="273"/>
    </row>
    <row r="870" spans="1:78">
      <c r="A870" s="273"/>
      <c r="B870" s="273"/>
      <c r="C870" s="273"/>
      <c r="D870" s="273"/>
      <c r="E870" s="273"/>
      <c r="F870" s="274"/>
      <c r="G870" s="274"/>
      <c r="H870" s="274"/>
      <c r="I870" s="274"/>
      <c r="J870" s="274"/>
      <c r="K870" s="274"/>
      <c r="L870" s="274"/>
      <c r="M870" s="274"/>
      <c r="N870" s="274"/>
      <c r="O870" s="274"/>
      <c r="P870" s="274"/>
      <c r="Q870" s="274"/>
      <c r="R870" s="273"/>
      <c r="S870" s="273"/>
      <c r="T870" s="273"/>
      <c r="U870" s="273"/>
      <c r="V870" s="273"/>
      <c r="W870" s="273"/>
      <c r="X870" s="273"/>
      <c r="Y870" s="273"/>
      <c r="Z870" s="273"/>
      <c r="AA870" s="273"/>
      <c r="AB870" s="273"/>
      <c r="AC870" s="273"/>
      <c r="AD870" s="273"/>
      <c r="AE870" s="273"/>
      <c r="AF870" s="273"/>
      <c r="AG870" s="273"/>
      <c r="AH870" s="273"/>
      <c r="AI870" s="273"/>
      <c r="AJ870" s="273"/>
      <c r="AK870" s="273"/>
      <c r="AL870" s="273"/>
      <c r="AM870" s="273"/>
      <c r="AN870" s="273"/>
      <c r="AO870" s="273"/>
      <c r="AP870" s="273"/>
      <c r="AQ870" s="273"/>
      <c r="AR870" s="273"/>
      <c r="AS870" s="273"/>
      <c r="AT870" s="273"/>
      <c r="AU870" s="273"/>
      <c r="AV870" s="273"/>
      <c r="AW870" s="273"/>
      <c r="AX870" s="273"/>
      <c r="AY870" s="273"/>
      <c r="AZ870" s="273"/>
      <c r="BA870" s="273"/>
      <c r="BB870" s="273"/>
      <c r="BC870" s="273"/>
      <c r="BD870" s="273"/>
      <c r="BE870" s="273"/>
      <c r="BF870" s="273"/>
      <c r="BG870" s="273"/>
      <c r="BH870" s="273"/>
      <c r="BI870" s="273"/>
      <c r="BJ870" s="273"/>
      <c r="BK870" s="273"/>
      <c r="BL870" s="273"/>
      <c r="BM870" s="273"/>
      <c r="BN870" s="273"/>
      <c r="BO870" s="273"/>
      <c r="BP870" s="273"/>
      <c r="BQ870" s="273"/>
      <c r="BR870" s="273"/>
      <c r="BS870" s="273"/>
      <c r="BT870" s="273"/>
      <c r="BU870" s="273"/>
      <c r="BV870" s="273"/>
      <c r="BW870" s="273"/>
      <c r="BX870" s="273"/>
      <c r="BY870" s="273"/>
      <c r="BZ870" s="273"/>
    </row>
    <row r="871" spans="1:78">
      <c r="A871" s="273"/>
      <c r="B871" s="273"/>
      <c r="C871" s="273"/>
      <c r="D871" s="273"/>
      <c r="E871" s="273"/>
      <c r="F871" s="274"/>
      <c r="G871" s="274"/>
      <c r="H871" s="274"/>
      <c r="I871" s="274"/>
      <c r="J871" s="274"/>
      <c r="K871" s="274"/>
      <c r="L871" s="274"/>
      <c r="M871" s="274"/>
      <c r="N871" s="274"/>
      <c r="O871" s="274"/>
      <c r="P871" s="274"/>
      <c r="Q871" s="274"/>
      <c r="R871" s="273"/>
      <c r="S871" s="273"/>
      <c r="T871" s="273"/>
      <c r="U871" s="273"/>
      <c r="V871" s="273"/>
      <c r="W871" s="273"/>
      <c r="X871" s="273"/>
      <c r="Y871" s="273"/>
      <c r="Z871" s="273"/>
      <c r="AA871" s="273"/>
      <c r="AB871" s="273"/>
      <c r="AC871" s="273"/>
      <c r="AD871" s="273"/>
      <c r="AE871" s="273"/>
      <c r="AF871" s="273"/>
      <c r="AG871" s="273"/>
      <c r="AH871" s="273"/>
      <c r="AI871" s="273"/>
      <c r="AJ871" s="273"/>
      <c r="AK871" s="273"/>
      <c r="AL871" s="273"/>
      <c r="AM871" s="273"/>
      <c r="AN871" s="273"/>
      <c r="AO871" s="273"/>
      <c r="AP871" s="273"/>
      <c r="AQ871" s="273"/>
      <c r="AR871" s="273"/>
      <c r="AS871" s="273"/>
      <c r="AT871" s="273"/>
      <c r="AU871" s="273"/>
      <c r="AV871" s="273"/>
      <c r="AW871" s="273"/>
      <c r="AX871" s="273"/>
      <c r="AY871" s="273"/>
      <c r="AZ871" s="273"/>
      <c r="BA871" s="273"/>
      <c r="BB871" s="273"/>
      <c r="BC871" s="273"/>
      <c r="BD871" s="273"/>
      <c r="BE871" s="273"/>
      <c r="BF871" s="273"/>
      <c r="BG871" s="273"/>
      <c r="BH871" s="273"/>
      <c r="BI871" s="273"/>
      <c r="BJ871" s="273"/>
      <c r="BK871" s="273"/>
      <c r="BL871" s="273"/>
      <c r="BM871" s="273"/>
      <c r="BN871" s="273"/>
      <c r="BO871" s="273"/>
      <c r="BP871" s="273"/>
      <c r="BQ871" s="273"/>
      <c r="BR871" s="273"/>
      <c r="BS871" s="273"/>
      <c r="BT871" s="273"/>
      <c r="BU871" s="273"/>
      <c r="BV871" s="273"/>
      <c r="BW871" s="273"/>
      <c r="BX871" s="273"/>
      <c r="BY871" s="273"/>
      <c r="BZ871" s="273"/>
    </row>
    <row r="872" spans="1:78">
      <c r="A872" s="273"/>
      <c r="B872" s="273"/>
      <c r="C872" s="273"/>
      <c r="D872" s="273"/>
      <c r="E872" s="273"/>
      <c r="F872" s="274"/>
      <c r="G872" s="274"/>
      <c r="H872" s="274"/>
      <c r="I872" s="274"/>
      <c r="J872" s="274"/>
      <c r="K872" s="274"/>
      <c r="L872" s="274"/>
      <c r="M872" s="274"/>
      <c r="N872" s="274"/>
      <c r="O872" s="274"/>
      <c r="P872" s="274"/>
      <c r="Q872" s="274"/>
      <c r="R872" s="273"/>
      <c r="S872" s="273"/>
      <c r="T872" s="273"/>
      <c r="U872" s="273"/>
      <c r="V872" s="273"/>
      <c r="W872" s="273"/>
      <c r="X872" s="273"/>
      <c r="Y872" s="273"/>
      <c r="Z872" s="273"/>
      <c r="AA872" s="273"/>
      <c r="AB872" s="273"/>
      <c r="AC872" s="273"/>
      <c r="AD872" s="273"/>
      <c r="AE872" s="273"/>
      <c r="AF872" s="273"/>
      <c r="AG872" s="273"/>
      <c r="AH872" s="273"/>
      <c r="AI872" s="273"/>
      <c r="AJ872" s="273"/>
      <c r="AK872" s="273"/>
      <c r="AL872" s="273"/>
      <c r="AM872" s="273"/>
      <c r="AN872" s="273"/>
      <c r="AO872" s="273"/>
      <c r="AP872" s="273"/>
      <c r="AQ872" s="273"/>
      <c r="AR872" s="273"/>
      <c r="AS872" s="273"/>
      <c r="AT872" s="273"/>
      <c r="AU872" s="273"/>
      <c r="AV872" s="273"/>
      <c r="AW872" s="273"/>
      <c r="AX872" s="273"/>
      <c r="AY872" s="273"/>
      <c r="AZ872" s="273"/>
      <c r="BA872" s="273"/>
      <c r="BB872" s="273"/>
      <c r="BC872" s="273"/>
      <c r="BD872" s="273"/>
      <c r="BE872" s="273"/>
      <c r="BF872" s="273"/>
      <c r="BG872" s="273"/>
      <c r="BH872" s="273"/>
      <c r="BI872" s="273"/>
      <c r="BJ872" s="273"/>
      <c r="BK872" s="273"/>
      <c r="BL872" s="273"/>
      <c r="BM872" s="273"/>
      <c r="BN872" s="273"/>
      <c r="BO872" s="273"/>
      <c r="BP872" s="273"/>
      <c r="BQ872" s="273"/>
      <c r="BR872" s="273"/>
      <c r="BS872" s="273"/>
      <c r="BT872" s="273"/>
      <c r="BU872" s="273"/>
      <c r="BV872" s="273"/>
      <c r="BW872" s="273"/>
      <c r="BX872" s="273"/>
      <c r="BY872" s="273"/>
      <c r="BZ872" s="273"/>
    </row>
    <row r="873" spans="1:78">
      <c r="A873" s="273"/>
      <c r="B873" s="273"/>
      <c r="C873" s="273"/>
      <c r="D873" s="273"/>
      <c r="E873" s="273"/>
      <c r="F873" s="274"/>
      <c r="G873" s="274"/>
      <c r="H873" s="274"/>
      <c r="I873" s="274"/>
      <c r="J873" s="274"/>
      <c r="K873" s="274"/>
      <c r="L873" s="274"/>
      <c r="M873" s="274"/>
      <c r="N873" s="274"/>
      <c r="O873" s="274"/>
      <c r="P873" s="274"/>
      <c r="Q873" s="274"/>
      <c r="R873" s="273"/>
      <c r="S873" s="273"/>
      <c r="T873" s="273"/>
      <c r="U873" s="273"/>
      <c r="V873" s="273"/>
      <c r="W873" s="273"/>
      <c r="X873" s="273"/>
      <c r="Y873" s="273"/>
      <c r="Z873" s="273"/>
      <c r="AA873" s="273"/>
      <c r="AB873" s="273"/>
      <c r="AC873" s="273"/>
      <c r="AD873" s="273"/>
      <c r="AE873" s="273"/>
      <c r="AF873" s="273"/>
      <c r="AG873" s="273"/>
      <c r="AH873" s="273"/>
      <c r="AI873" s="273"/>
      <c r="AJ873" s="273"/>
      <c r="AK873" s="273"/>
      <c r="AL873" s="273"/>
      <c r="AM873" s="273"/>
      <c r="AN873" s="273"/>
      <c r="AO873" s="273"/>
      <c r="AP873" s="273"/>
      <c r="AQ873" s="273"/>
      <c r="AR873" s="273"/>
      <c r="AS873" s="273"/>
      <c r="AT873" s="273"/>
      <c r="AU873" s="273"/>
      <c r="AV873" s="273"/>
      <c r="AW873" s="273"/>
      <c r="AX873" s="273"/>
      <c r="AY873" s="273"/>
      <c r="AZ873" s="273"/>
      <c r="BA873" s="273"/>
      <c r="BB873" s="273"/>
      <c r="BC873" s="273"/>
      <c r="BD873" s="273"/>
      <c r="BE873" s="273"/>
      <c r="BF873" s="273"/>
      <c r="BG873" s="273"/>
      <c r="BH873" s="273"/>
      <c r="BI873" s="273"/>
      <c r="BJ873" s="273"/>
      <c r="BK873" s="273"/>
      <c r="BL873" s="273"/>
      <c r="BM873" s="273"/>
      <c r="BN873" s="273"/>
      <c r="BO873" s="273"/>
      <c r="BP873" s="273"/>
      <c r="BQ873" s="273"/>
      <c r="BR873" s="273"/>
      <c r="BS873" s="273"/>
      <c r="BT873" s="273"/>
      <c r="BU873" s="273"/>
      <c r="BV873" s="273"/>
      <c r="BW873" s="273"/>
      <c r="BX873" s="273"/>
      <c r="BY873" s="273"/>
      <c r="BZ873" s="273"/>
    </row>
    <row r="874" spans="1:78">
      <c r="A874" s="273"/>
      <c r="B874" s="273"/>
      <c r="C874" s="273"/>
      <c r="D874" s="273"/>
      <c r="E874" s="273"/>
      <c r="F874" s="274"/>
      <c r="G874" s="274"/>
      <c r="H874" s="274"/>
      <c r="I874" s="274"/>
      <c r="J874" s="274"/>
      <c r="K874" s="274"/>
      <c r="L874" s="274"/>
      <c r="M874" s="274"/>
      <c r="N874" s="274"/>
      <c r="O874" s="274"/>
      <c r="P874" s="274"/>
      <c r="Q874" s="274"/>
      <c r="R874" s="273"/>
      <c r="S874" s="273"/>
      <c r="T874" s="273"/>
      <c r="U874" s="273"/>
      <c r="V874" s="273"/>
      <c r="W874" s="273"/>
      <c r="X874" s="273"/>
      <c r="Y874" s="273"/>
      <c r="Z874" s="273"/>
      <c r="AA874" s="273"/>
      <c r="AB874" s="273"/>
      <c r="AC874" s="273"/>
      <c r="AD874" s="273"/>
      <c r="AE874" s="273"/>
      <c r="AF874" s="273"/>
      <c r="AG874" s="273"/>
      <c r="AH874" s="273"/>
      <c r="AI874" s="273"/>
      <c r="AJ874" s="273"/>
      <c r="AK874" s="273"/>
      <c r="AL874" s="273"/>
      <c r="AM874" s="273"/>
      <c r="AN874" s="273"/>
      <c r="AO874" s="273"/>
      <c r="AP874" s="273"/>
      <c r="AQ874" s="273"/>
      <c r="AR874" s="273"/>
      <c r="AS874" s="273"/>
      <c r="AT874" s="273"/>
      <c r="AU874" s="273"/>
      <c r="AV874" s="273"/>
      <c r="AW874" s="273"/>
      <c r="AX874" s="273"/>
      <c r="AY874" s="273"/>
      <c r="AZ874" s="273"/>
      <c r="BA874" s="273"/>
      <c r="BB874" s="273"/>
      <c r="BC874" s="273"/>
      <c r="BD874" s="273"/>
      <c r="BE874" s="273"/>
      <c r="BF874" s="273"/>
      <c r="BG874" s="273"/>
      <c r="BH874" s="273"/>
      <c r="BI874" s="273"/>
      <c r="BJ874" s="273"/>
      <c r="BK874" s="273"/>
      <c r="BL874" s="273"/>
      <c r="BM874" s="273"/>
      <c r="BN874" s="273"/>
      <c r="BO874" s="273"/>
      <c r="BP874" s="273"/>
      <c r="BQ874" s="273"/>
      <c r="BR874" s="273"/>
      <c r="BS874" s="273"/>
      <c r="BT874" s="273"/>
      <c r="BU874" s="273"/>
      <c r="BV874" s="273"/>
      <c r="BW874" s="273"/>
      <c r="BX874" s="273"/>
      <c r="BY874" s="273"/>
      <c r="BZ874" s="273"/>
    </row>
    <row r="875" spans="1:78">
      <c r="A875" s="273"/>
      <c r="B875" s="273"/>
      <c r="C875" s="273"/>
      <c r="D875" s="273"/>
      <c r="E875" s="273"/>
      <c r="F875" s="274"/>
      <c r="G875" s="274"/>
      <c r="H875" s="274"/>
      <c r="I875" s="274"/>
      <c r="J875" s="274"/>
      <c r="K875" s="274"/>
      <c r="L875" s="274"/>
      <c r="M875" s="274"/>
      <c r="N875" s="274"/>
      <c r="O875" s="274"/>
      <c r="P875" s="274"/>
      <c r="Q875" s="274"/>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73"/>
      <c r="AR875" s="273"/>
      <c r="AS875" s="273"/>
      <c r="AT875" s="273"/>
      <c r="AU875" s="273"/>
      <c r="AV875" s="273"/>
      <c r="AW875" s="273"/>
      <c r="AX875" s="273"/>
      <c r="AY875" s="273"/>
      <c r="AZ875" s="273"/>
      <c r="BA875" s="273"/>
      <c r="BB875" s="273"/>
      <c r="BC875" s="273"/>
      <c r="BD875" s="273"/>
      <c r="BE875" s="273"/>
      <c r="BF875" s="273"/>
      <c r="BG875" s="273"/>
      <c r="BH875" s="273"/>
      <c r="BI875" s="273"/>
      <c r="BJ875" s="273"/>
      <c r="BK875" s="273"/>
      <c r="BL875" s="273"/>
      <c r="BM875" s="273"/>
      <c r="BN875" s="273"/>
      <c r="BO875" s="273"/>
      <c r="BP875" s="273"/>
      <c r="BQ875" s="273"/>
      <c r="BR875" s="273"/>
      <c r="BS875" s="273"/>
      <c r="BT875" s="273"/>
      <c r="BU875" s="273"/>
      <c r="BV875" s="273"/>
      <c r="BW875" s="273"/>
      <c r="BX875" s="273"/>
      <c r="BY875" s="273"/>
      <c r="BZ875" s="273"/>
    </row>
    <row r="876" spans="1:78">
      <c r="A876" s="273"/>
      <c r="B876" s="273"/>
      <c r="C876" s="273"/>
      <c r="D876" s="273"/>
      <c r="E876" s="273"/>
      <c r="F876" s="274"/>
      <c r="G876" s="274"/>
      <c r="H876" s="274"/>
      <c r="I876" s="274"/>
      <c r="J876" s="274"/>
      <c r="K876" s="274"/>
      <c r="L876" s="274"/>
      <c r="M876" s="274"/>
      <c r="N876" s="274"/>
      <c r="O876" s="274"/>
      <c r="P876" s="274"/>
      <c r="Q876" s="274"/>
      <c r="R876" s="273"/>
      <c r="S876" s="273"/>
      <c r="T876" s="273"/>
      <c r="U876" s="273"/>
      <c r="V876" s="273"/>
      <c r="W876" s="273"/>
      <c r="X876" s="273"/>
      <c r="Y876" s="273"/>
      <c r="Z876" s="273"/>
      <c r="AA876" s="273"/>
      <c r="AB876" s="273"/>
      <c r="AC876" s="273"/>
      <c r="AD876" s="273"/>
      <c r="AE876" s="273"/>
      <c r="AF876" s="273"/>
      <c r="AG876" s="273"/>
      <c r="AH876" s="273"/>
      <c r="AI876" s="273"/>
      <c r="AJ876" s="273"/>
      <c r="AK876" s="273"/>
      <c r="AL876" s="273"/>
      <c r="AM876" s="273"/>
      <c r="AN876" s="273"/>
      <c r="AO876" s="273"/>
      <c r="AP876" s="273"/>
      <c r="AQ876" s="273"/>
      <c r="AR876" s="273"/>
      <c r="AS876" s="273"/>
      <c r="AT876" s="273"/>
      <c r="AU876" s="273"/>
      <c r="AV876" s="273"/>
      <c r="AW876" s="273"/>
      <c r="AX876" s="273"/>
      <c r="AY876" s="273"/>
      <c r="AZ876" s="273"/>
      <c r="BA876" s="273"/>
      <c r="BB876" s="273"/>
      <c r="BC876" s="273"/>
      <c r="BD876" s="273"/>
      <c r="BE876" s="273"/>
      <c r="BF876" s="273"/>
      <c r="BG876" s="273"/>
      <c r="BH876" s="273"/>
      <c r="BI876" s="273"/>
      <c r="BJ876" s="273"/>
      <c r="BK876" s="273"/>
      <c r="BL876" s="273"/>
      <c r="BM876" s="273"/>
      <c r="BN876" s="273"/>
      <c r="BO876" s="273"/>
      <c r="BP876" s="273"/>
      <c r="BQ876" s="273"/>
      <c r="BR876" s="273"/>
      <c r="BS876" s="273"/>
      <c r="BT876" s="273"/>
      <c r="BU876" s="273"/>
      <c r="BV876" s="273"/>
      <c r="BW876" s="273"/>
      <c r="BX876" s="273"/>
      <c r="BY876" s="273"/>
      <c r="BZ876" s="273"/>
    </row>
    <row r="877" spans="1:78">
      <c r="A877" s="273"/>
      <c r="B877" s="273"/>
      <c r="C877" s="273"/>
      <c r="D877" s="273"/>
      <c r="E877" s="273"/>
      <c r="F877" s="274"/>
      <c r="G877" s="274"/>
      <c r="H877" s="274"/>
      <c r="I877" s="274"/>
      <c r="J877" s="274"/>
      <c r="K877" s="274"/>
      <c r="L877" s="274"/>
      <c r="M877" s="274"/>
      <c r="N877" s="274"/>
      <c r="O877" s="274"/>
      <c r="P877" s="274"/>
      <c r="Q877" s="274"/>
      <c r="R877" s="273"/>
      <c r="S877" s="273"/>
      <c r="T877" s="273"/>
      <c r="U877" s="273"/>
      <c r="V877" s="273"/>
      <c r="W877" s="273"/>
      <c r="X877" s="273"/>
      <c r="Y877" s="273"/>
      <c r="Z877" s="273"/>
      <c r="AA877" s="273"/>
      <c r="AB877" s="273"/>
      <c r="AC877" s="273"/>
      <c r="AD877" s="273"/>
      <c r="AE877" s="273"/>
      <c r="AF877" s="273"/>
      <c r="AG877" s="273"/>
      <c r="AH877" s="273"/>
      <c r="AI877" s="273"/>
      <c r="AJ877" s="273"/>
      <c r="AK877" s="273"/>
      <c r="AL877" s="273"/>
      <c r="AM877" s="273"/>
      <c r="AN877" s="273"/>
      <c r="AO877" s="273"/>
      <c r="AP877" s="273"/>
      <c r="AQ877" s="273"/>
      <c r="AR877" s="273"/>
      <c r="AS877" s="273"/>
      <c r="AT877" s="273"/>
      <c r="AU877" s="273"/>
      <c r="AV877" s="273"/>
      <c r="AW877" s="273"/>
      <c r="AX877" s="273"/>
      <c r="AY877" s="273"/>
      <c r="AZ877" s="273"/>
      <c r="BA877" s="273"/>
      <c r="BB877" s="273"/>
      <c r="BC877" s="273"/>
      <c r="BD877" s="273"/>
      <c r="BE877" s="273"/>
      <c r="BF877" s="273"/>
      <c r="BG877" s="273"/>
      <c r="BH877" s="273"/>
      <c r="BI877" s="273"/>
      <c r="BJ877" s="273"/>
      <c r="BK877" s="273"/>
      <c r="BL877" s="273"/>
      <c r="BM877" s="273"/>
      <c r="BN877" s="273"/>
      <c r="BO877" s="273"/>
      <c r="BP877" s="273"/>
      <c r="BQ877" s="273"/>
      <c r="BR877" s="273"/>
      <c r="BS877" s="273"/>
      <c r="BT877" s="273"/>
      <c r="BU877" s="273"/>
      <c r="BV877" s="273"/>
      <c r="BW877" s="273"/>
      <c r="BX877" s="273"/>
      <c r="BY877" s="273"/>
      <c r="BZ877" s="273"/>
    </row>
    <row r="878" spans="1:78">
      <c r="A878" s="273"/>
      <c r="B878" s="273"/>
      <c r="C878" s="273"/>
      <c r="D878" s="273"/>
      <c r="E878" s="273"/>
      <c r="F878" s="274"/>
      <c r="G878" s="274"/>
      <c r="H878" s="274"/>
      <c r="I878" s="274"/>
      <c r="J878" s="274"/>
      <c r="K878" s="274"/>
      <c r="L878" s="274"/>
      <c r="M878" s="274"/>
      <c r="N878" s="274"/>
      <c r="O878" s="274"/>
      <c r="P878" s="274"/>
      <c r="Q878" s="274"/>
      <c r="R878" s="273"/>
      <c r="S878" s="273"/>
      <c r="T878" s="273"/>
      <c r="U878" s="273"/>
      <c r="V878" s="273"/>
      <c r="W878" s="273"/>
      <c r="X878" s="273"/>
      <c r="Y878" s="273"/>
      <c r="Z878" s="273"/>
      <c r="AA878" s="273"/>
      <c r="AB878" s="273"/>
      <c r="AC878" s="273"/>
      <c r="AD878" s="273"/>
      <c r="AE878" s="273"/>
      <c r="AF878" s="273"/>
      <c r="AG878" s="273"/>
      <c r="AH878" s="273"/>
      <c r="AI878" s="273"/>
      <c r="AJ878" s="273"/>
      <c r="AK878" s="273"/>
      <c r="AL878" s="273"/>
      <c r="AM878" s="273"/>
      <c r="AN878" s="273"/>
      <c r="AO878" s="273"/>
      <c r="AP878" s="273"/>
      <c r="AQ878" s="273"/>
      <c r="AR878" s="273"/>
      <c r="AS878" s="273"/>
      <c r="AT878" s="273"/>
      <c r="AU878" s="273"/>
      <c r="AV878" s="273"/>
      <c r="AW878" s="273"/>
      <c r="AX878" s="273"/>
      <c r="AY878" s="273"/>
      <c r="AZ878" s="273"/>
      <c r="BA878" s="273"/>
      <c r="BB878" s="273"/>
      <c r="BC878" s="273"/>
      <c r="BD878" s="273"/>
      <c r="BE878" s="273"/>
      <c r="BF878" s="273"/>
      <c r="BG878" s="273"/>
      <c r="BH878" s="273"/>
      <c r="BI878" s="273"/>
      <c r="BJ878" s="273"/>
      <c r="BK878" s="273"/>
      <c r="BL878" s="273"/>
      <c r="BM878" s="273"/>
      <c r="BN878" s="273"/>
      <c r="BO878" s="273"/>
      <c r="BP878" s="273"/>
      <c r="BQ878" s="273"/>
      <c r="BR878" s="273"/>
      <c r="BS878" s="273"/>
      <c r="BT878" s="273"/>
      <c r="BU878" s="273"/>
      <c r="BV878" s="273"/>
      <c r="BW878" s="273"/>
      <c r="BX878" s="273"/>
      <c r="BY878" s="273"/>
      <c r="BZ878" s="273"/>
    </row>
    <row r="879" spans="1:78">
      <c r="A879" s="273"/>
      <c r="B879" s="273"/>
      <c r="C879" s="273"/>
      <c r="D879" s="273"/>
      <c r="E879" s="273"/>
      <c r="F879" s="274"/>
      <c r="G879" s="274"/>
      <c r="H879" s="274"/>
      <c r="I879" s="274"/>
      <c r="J879" s="274"/>
      <c r="K879" s="274"/>
      <c r="L879" s="274"/>
      <c r="M879" s="274"/>
      <c r="N879" s="274"/>
      <c r="O879" s="274"/>
      <c r="P879" s="274"/>
      <c r="Q879" s="274"/>
      <c r="R879" s="273"/>
      <c r="S879" s="273"/>
      <c r="T879" s="273"/>
      <c r="U879" s="273"/>
      <c r="V879" s="273"/>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73"/>
      <c r="AR879" s="273"/>
      <c r="AS879" s="273"/>
      <c r="AT879" s="273"/>
      <c r="AU879" s="273"/>
      <c r="AV879" s="273"/>
      <c r="AW879" s="273"/>
      <c r="AX879" s="273"/>
      <c r="AY879" s="273"/>
      <c r="AZ879" s="273"/>
      <c r="BA879" s="273"/>
      <c r="BB879" s="273"/>
      <c r="BC879" s="273"/>
      <c r="BD879" s="273"/>
      <c r="BE879" s="273"/>
      <c r="BF879" s="273"/>
      <c r="BG879" s="273"/>
      <c r="BH879" s="273"/>
      <c r="BI879" s="273"/>
      <c r="BJ879" s="273"/>
      <c r="BK879" s="273"/>
      <c r="BL879" s="273"/>
      <c r="BM879" s="273"/>
      <c r="BN879" s="273"/>
      <c r="BO879" s="273"/>
      <c r="BP879" s="273"/>
      <c r="BQ879" s="273"/>
      <c r="BR879" s="273"/>
      <c r="BS879" s="273"/>
      <c r="BT879" s="273"/>
      <c r="BU879" s="273"/>
      <c r="BV879" s="273"/>
      <c r="BW879" s="273"/>
      <c r="BX879" s="273"/>
      <c r="BY879" s="273"/>
      <c r="BZ879" s="273"/>
    </row>
    <row r="880" spans="1:78">
      <c r="A880" s="273"/>
      <c r="B880" s="273"/>
      <c r="C880" s="273"/>
      <c r="D880" s="273"/>
      <c r="E880" s="273"/>
      <c r="F880" s="274"/>
      <c r="G880" s="274"/>
      <c r="H880" s="274"/>
      <c r="I880" s="274"/>
      <c r="J880" s="274"/>
      <c r="K880" s="274"/>
      <c r="L880" s="274"/>
      <c r="M880" s="274"/>
      <c r="N880" s="274"/>
      <c r="O880" s="274"/>
      <c r="P880" s="274"/>
      <c r="Q880" s="274"/>
      <c r="R880" s="273"/>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73"/>
      <c r="AR880" s="273"/>
      <c r="AS880" s="273"/>
      <c r="AT880" s="273"/>
      <c r="AU880" s="273"/>
      <c r="AV880" s="273"/>
      <c r="AW880" s="273"/>
      <c r="AX880" s="273"/>
      <c r="AY880" s="273"/>
      <c r="AZ880" s="273"/>
      <c r="BA880" s="273"/>
      <c r="BB880" s="273"/>
      <c r="BC880" s="273"/>
      <c r="BD880" s="273"/>
      <c r="BE880" s="273"/>
      <c r="BF880" s="273"/>
      <c r="BG880" s="273"/>
      <c r="BH880" s="273"/>
      <c r="BI880" s="273"/>
      <c r="BJ880" s="273"/>
      <c r="BK880" s="273"/>
      <c r="BL880" s="273"/>
      <c r="BM880" s="273"/>
      <c r="BN880" s="273"/>
      <c r="BO880" s="273"/>
      <c r="BP880" s="273"/>
      <c r="BQ880" s="273"/>
      <c r="BR880" s="273"/>
      <c r="BS880" s="273"/>
      <c r="BT880" s="273"/>
      <c r="BU880" s="273"/>
      <c r="BV880" s="273"/>
      <c r="BW880" s="273"/>
      <c r="BX880" s="273"/>
      <c r="BY880" s="273"/>
      <c r="BZ880" s="273"/>
    </row>
    <row r="881" spans="1:78">
      <c r="A881" s="273"/>
      <c r="B881" s="273"/>
      <c r="C881" s="273"/>
      <c r="D881" s="273"/>
      <c r="E881" s="273"/>
      <c r="F881" s="274"/>
      <c r="G881" s="274"/>
      <c r="H881" s="274"/>
      <c r="I881" s="274"/>
      <c r="J881" s="274"/>
      <c r="K881" s="274"/>
      <c r="L881" s="274"/>
      <c r="M881" s="274"/>
      <c r="N881" s="274"/>
      <c r="O881" s="274"/>
      <c r="P881" s="274"/>
      <c r="Q881" s="274"/>
      <c r="R881" s="273"/>
      <c r="S881" s="273"/>
      <c r="T881" s="273"/>
      <c r="U881" s="273"/>
      <c r="V881" s="273"/>
      <c r="W881" s="273"/>
      <c r="X881" s="273"/>
      <c r="Y881" s="273"/>
      <c r="Z881" s="273"/>
      <c r="AA881" s="273"/>
      <c r="AB881" s="273"/>
      <c r="AC881" s="273"/>
      <c r="AD881" s="273"/>
      <c r="AE881" s="273"/>
      <c r="AF881" s="273"/>
      <c r="AG881" s="273"/>
      <c r="AH881" s="273"/>
      <c r="AI881" s="273"/>
      <c r="AJ881" s="273"/>
      <c r="AK881" s="273"/>
      <c r="AL881" s="273"/>
      <c r="AM881" s="273"/>
      <c r="AN881" s="273"/>
      <c r="AO881" s="273"/>
      <c r="AP881" s="273"/>
      <c r="AQ881" s="273"/>
      <c r="AR881" s="273"/>
      <c r="AS881" s="273"/>
      <c r="AT881" s="273"/>
      <c r="AU881" s="273"/>
      <c r="AV881" s="273"/>
      <c r="AW881" s="273"/>
      <c r="AX881" s="273"/>
      <c r="AY881" s="273"/>
      <c r="AZ881" s="273"/>
      <c r="BA881" s="273"/>
      <c r="BB881" s="273"/>
      <c r="BC881" s="273"/>
      <c r="BD881" s="273"/>
      <c r="BE881" s="273"/>
      <c r="BF881" s="273"/>
      <c r="BG881" s="273"/>
      <c r="BH881" s="273"/>
      <c r="BI881" s="273"/>
      <c r="BJ881" s="273"/>
      <c r="BK881" s="273"/>
      <c r="BL881" s="273"/>
      <c r="BM881" s="273"/>
      <c r="BN881" s="273"/>
      <c r="BO881" s="273"/>
      <c r="BP881" s="273"/>
      <c r="BQ881" s="273"/>
      <c r="BR881" s="273"/>
      <c r="BS881" s="273"/>
      <c r="BT881" s="273"/>
      <c r="BU881" s="273"/>
      <c r="BV881" s="273"/>
      <c r="BW881" s="273"/>
      <c r="BX881" s="273"/>
      <c r="BY881" s="273"/>
      <c r="BZ881" s="273"/>
    </row>
    <row r="882" spans="1:78">
      <c r="A882" s="273"/>
      <c r="B882" s="273"/>
      <c r="C882" s="273"/>
      <c r="D882" s="273"/>
      <c r="E882" s="273"/>
      <c r="F882" s="274"/>
      <c r="G882" s="274"/>
      <c r="H882" s="274"/>
      <c r="I882" s="274"/>
      <c r="J882" s="274"/>
      <c r="K882" s="274"/>
      <c r="L882" s="274"/>
      <c r="M882" s="274"/>
      <c r="N882" s="274"/>
      <c r="O882" s="274"/>
      <c r="P882" s="274"/>
      <c r="Q882" s="274"/>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73"/>
      <c r="AR882" s="273"/>
      <c r="AS882" s="273"/>
      <c r="AT882" s="273"/>
      <c r="AU882" s="273"/>
      <c r="AV882" s="273"/>
      <c r="AW882" s="273"/>
      <c r="AX882" s="273"/>
      <c r="AY882" s="273"/>
      <c r="AZ882" s="273"/>
      <c r="BA882" s="273"/>
      <c r="BB882" s="273"/>
      <c r="BC882" s="273"/>
      <c r="BD882" s="273"/>
      <c r="BE882" s="273"/>
      <c r="BF882" s="273"/>
      <c r="BG882" s="273"/>
      <c r="BH882" s="273"/>
      <c r="BI882" s="273"/>
      <c r="BJ882" s="273"/>
      <c r="BK882" s="273"/>
      <c r="BL882" s="273"/>
      <c r="BM882" s="273"/>
      <c r="BN882" s="273"/>
      <c r="BO882" s="273"/>
      <c r="BP882" s="273"/>
      <c r="BQ882" s="273"/>
      <c r="BR882" s="273"/>
      <c r="BS882" s="273"/>
      <c r="BT882" s="273"/>
      <c r="BU882" s="273"/>
      <c r="BV882" s="273"/>
      <c r="BW882" s="273"/>
      <c r="BX882" s="273"/>
      <c r="BY882" s="273"/>
      <c r="BZ882" s="273"/>
    </row>
    <row r="883" spans="1:78">
      <c r="A883" s="273"/>
      <c r="B883" s="273"/>
      <c r="C883" s="273"/>
      <c r="D883" s="273"/>
      <c r="E883" s="273"/>
      <c r="F883" s="274"/>
      <c r="G883" s="274"/>
      <c r="H883" s="274"/>
      <c r="I883" s="274"/>
      <c r="J883" s="274"/>
      <c r="K883" s="274"/>
      <c r="L883" s="274"/>
      <c r="M883" s="274"/>
      <c r="N883" s="274"/>
      <c r="O883" s="274"/>
      <c r="P883" s="274"/>
      <c r="Q883" s="274"/>
      <c r="R883" s="273"/>
      <c r="S883" s="273"/>
      <c r="T883" s="273"/>
      <c r="U883" s="273"/>
      <c r="V883" s="273"/>
      <c r="W883" s="273"/>
      <c r="X883" s="273"/>
      <c r="Y883" s="273"/>
      <c r="Z883" s="273"/>
      <c r="AA883" s="273"/>
      <c r="AB883" s="273"/>
      <c r="AC883" s="273"/>
      <c r="AD883" s="273"/>
      <c r="AE883" s="273"/>
      <c r="AF883" s="273"/>
      <c r="AG883" s="273"/>
      <c r="AH883" s="273"/>
      <c r="AI883" s="273"/>
      <c r="AJ883" s="273"/>
      <c r="AK883" s="273"/>
      <c r="AL883" s="273"/>
      <c r="AM883" s="273"/>
      <c r="AN883" s="273"/>
      <c r="AO883" s="273"/>
      <c r="AP883" s="273"/>
      <c r="AQ883" s="273"/>
      <c r="AR883" s="273"/>
      <c r="AS883" s="273"/>
      <c r="AT883" s="273"/>
      <c r="AU883" s="273"/>
      <c r="AV883" s="273"/>
      <c r="AW883" s="273"/>
      <c r="AX883" s="273"/>
      <c r="AY883" s="273"/>
      <c r="AZ883" s="273"/>
      <c r="BA883" s="273"/>
      <c r="BB883" s="273"/>
      <c r="BC883" s="273"/>
      <c r="BD883" s="273"/>
      <c r="BE883" s="273"/>
      <c r="BF883" s="273"/>
      <c r="BG883" s="273"/>
      <c r="BH883" s="273"/>
      <c r="BI883" s="273"/>
      <c r="BJ883" s="273"/>
      <c r="BK883" s="273"/>
      <c r="BL883" s="273"/>
      <c r="BM883" s="273"/>
      <c r="BN883" s="273"/>
      <c r="BO883" s="273"/>
      <c r="BP883" s="273"/>
      <c r="BQ883" s="273"/>
      <c r="BR883" s="273"/>
      <c r="BS883" s="273"/>
      <c r="BT883" s="273"/>
      <c r="BU883" s="273"/>
      <c r="BV883" s="273"/>
      <c r="BW883" s="273"/>
      <c r="BX883" s="273"/>
      <c r="BY883" s="273"/>
      <c r="BZ883" s="273"/>
    </row>
    <row r="884" spans="1:78">
      <c r="A884" s="273"/>
      <c r="B884" s="273"/>
      <c r="C884" s="273"/>
      <c r="D884" s="273"/>
      <c r="E884" s="273"/>
      <c r="F884" s="274"/>
      <c r="G884" s="274"/>
      <c r="H884" s="274"/>
      <c r="I884" s="274"/>
      <c r="J884" s="274"/>
      <c r="K884" s="274"/>
      <c r="L884" s="274"/>
      <c r="M884" s="274"/>
      <c r="N884" s="274"/>
      <c r="O884" s="274"/>
      <c r="P884" s="274"/>
      <c r="Q884" s="274"/>
      <c r="R884" s="273"/>
      <c r="S884" s="273"/>
      <c r="T884" s="273"/>
      <c r="U884" s="273"/>
      <c r="V884" s="273"/>
      <c r="W884" s="273"/>
      <c r="X884" s="273"/>
      <c r="Y884" s="273"/>
      <c r="Z884" s="273"/>
      <c r="AA884" s="273"/>
      <c r="AB884" s="273"/>
      <c r="AC884" s="273"/>
      <c r="AD884" s="273"/>
      <c r="AE884" s="273"/>
      <c r="AF884" s="273"/>
      <c r="AG884" s="273"/>
      <c r="AH884" s="273"/>
      <c r="AI884" s="273"/>
      <c r="AJ884" s="273"/>
      <c r="AK884" s="273"/>
      <c r="AL884" s="273"/>
      <c r="AM884" s="273"/>
      <c r="AN884" s="273"/>
      <c r="AO884" s="273"/>
      <c r="AP884" s="273"/>
      <c r="AQ884" s="273"/>
      <c r="AR884" s="273"/>
      <c r="AS884" s="273"/>
      <c r="AT884" s="273"/>
      <c r="AU884" s="273"/>
      <c r="AV884" s="273"/>
      <c r="AW884" s="273"/>
      <c r="AX884" s="273"/>
      <c r="AY884" s="273"/>
      <c r="AZ884" s="273"/>
      <c r="BA884" s="273"/>
      <c r="BB884" s="273"/>
      <c r="BC884" s="273"/>
      <c r="BD884" s="273"/>
      <c r="BE884" s="273"/>
      <c r="BF884" s="273"/>
      <c r="BG884" s="273"/>
      <c r="BH884" s="273"/>
      <c r="BI884" s="273"/>
      <c r="BJ884" s="273"/>
      <c r="BK884" s="273"/>
      <c r="BL884" s="273"/>
      <c r="BM884" s="273"/>
      <c r="BN884" s="273"/>
      <c r="BO884" s="273"/>
      <c r="BP884" s="273"/>
      <c r="BQ884" s="273"/>
      <c r="BR884" s="273"/>
      <c r="BS884" s="273"/>
      <c r="BT884" s="273"/>
      <c r="BU884" s="273"/>
      <c r="BV884" s="273"/>
      <c r="BW884" s="273"/>
      <c r="BX884" s="273"/>
      <c r="BY884" s="273"/>
      <c r="BZ884" s="273"/>
    </row>
    <row r="885" spans="1:78">
      <c r="A885" s="273"/>
      <c r="B885" s="273"/>
      <c r="C885" s="273"/>
      <c r="D885" s="273"/>
      <c r="E885" s="273"/>
      <c r="F885" s="274"/>
      <c r="G885" s="274"/>
      <c r="H885" s="274"/>
      <c r="I885" s="274"/>
      <c r="J885" s="274"/>
      <c r="K885" s="274"/>
      <c r="L885" s="274"/>
      <c r="M885" s="274"/>
      <c r="N885" s="274"/>
      <c r="O885" s="274"/>
      <c r="P885" s="274"/>
      <c r="Q885" s="274"/>
      <c r="R885" s="273"/>
      <c r="S885" s="273"/>
      <c r="T885" s="273"/>
      <c r="U885" s="273"/>
      <c r="V885" s="273"/>
      <c r="W885" s="273"/>
      <c r="X885" s="273"/>
      <c r="Y885" s="273"/>
      <c r="Z885" s="273"/>
      <c r="AA885" s="273"/>
      <c r="AB885" s="273"/>
      <c r="AC885" s="273"/>
      <c r="AD885" s="273"/>
      <c r="AE885" s="273"/>
      <c r="AF885" s="273"/>
      <c r="AG885" s="273"/>
      <c r="AH885" s="273"/>
      <c r="AI885" s="273"/>
      <c r="AJ885" s="273"/>
      <c r="AK885" s="273"/>
      <c r="AL885" s="273"/>
      <c r="AM885" s="273"/>
      <c r="AN885" s="273"/>
      <c r="AO885" s="273"/>
      <c r="AP885" s="273"/>
      <c r="AQ885" s="273"/>
      <c r="AR885" s="273"/>
      <c r="AS885" s="273"/>
      <c r="AT885" s="273"/>
      <c r="AU885" s="273"/>
      <c r="AV885" s="273"/>
      <c r="AW885" s="273"/>
      <c r="AX885" s="273"/>
      <c r="AY885" s="273"/>
      <c r="AZ885" s="273"/>
      <c r="BA885" s="273"/>
      <c r="BB885" s="273"/>
      <c r="BC885" s="273"/>
      <c r="BD885" s="273"/>
      <c r="BE885" s="273"/>
      <c r="BF885" s="273"/>
      <c r="BG885" s="273"/>
      <c r="BH885" s="273"/>
      <c r="BI885" s="273"/>
      <c r="BJ885" s="273"/>
      <c r="BK885" s="273"/>
      <c r="BL885" s="273"/>
      <c r="BM885" s="273"/>
      <c r="BN885" s="273"/>
      <c r="BO885" s="273"/>
      <c r="BP885" s="273"/>
      <c r="BQ885" s="273"/>
      <c r="BR885" s="273"/>
      <c r="BS885" s="273"/>
      <c r="BT885" s="273"/>
      <c r="BU885" s="273"/>
      <c r="BV885" s="273"/>
      <c r="BW885" s="273"/>
      <c r="BX885" s="273"/>
      <c r="BY885" s="273"/>
      <c r="BZ885" s="273"/>
    </row>
    <row r="886" spans="1:78">
      <c r="A886" s="273"/>
      <c r="B886" s="273"/>
      <c r="C886" s="273"/>
      <c r="D886" s="273"/>
      <c r="E886" s="273"/>
      <c r="F886" s="274"/>
      <c r="G886" s="274"/>
      <c r="H886" s="274"/>
      <c r="I886" s="274"/>
      <c r="J886" s="274"/>
      <c r="K886" s="274"/>
      <c r="L886" s="274"/>
      <c r="M886" s="274"/>
      <c r="N886" s="274"/>
      <c r="O886" s="274"/>
      <c r="P886" s="274"/>
      <c r="Q886" s="274"/>
      <c r="R886" s="273"/>
      <c r="S886" s="273"/>
      <c r="T886" s="273"/>
      <c r="U886" s="273"/>
      <c r="V886" s="273"/>
      <c r="W886" s="273"/>
      <c r="X886" s="273"/>
      <c r="Y886" s="273"/>
      <c r="Z886" s="273"/>
      <c r="AA886" s="273"/>
      <c r="AB886" s="273"/>
      <c r="AC886" s="273"/>
      <c r="AD886" s="273"/>
      <c r="AE886" s="273"/>
      <c r="AF886" s="273"/>
      <c r="AG886" s="273"/>
      <c r="AH886" s="273"/>
      <c r="AI886" s="273"/>
      <c r="AJ886" s="273"/>
      <c r="AK886" s="273"/>
      <c r="AL886" s="273"/>
      <c r="AM886" s="273"/>
      <c r="AN886" s="273"/>
      <c r="AO886" s="273"/>
      <c r="AP886" s="273"/>
      <c r="AQ886" s="273"/>
      <c r="AR886" s="273"/>
      <c r="AS886" s="273"/>
      <c r="AT886" s="273"/>
      <c r="AU886" s="273"/>
      <c r="AV886" s="273"/>
      <c r="AW886" s="273"/>
      <c r="AX886" s="273"/>
      <c r="AY886" s="273"/>
      <c r="AZ886" s="273"/>
      <c r="BA886" s="273"/>
      <c r="BB886" s="273"/>
      <c r="BC886" s="273"/>
      <c r="BD886" s="273"/>
      <c r="BE886" s="273"/>
      <c r="BF886" s="273"/>
      <c r="BG886" s="273"/>
      <c r="BH886" s="273"/>
      <c r="BI886" s="273"/>
      <c r="BJ886" s="273"/>
      <c r="BK886" s="273"/>
      <c r="BL886" s="273"/>
      <c r="BM886" s="273"/>
      <c r="BN886" s="273"/>
      <c r="BO886" s="273"/>
      <c r="BP886" s="273"/>
      <c r="BQ886" s="273"/>
      <c r="BR886" s="273"/>
      <c r="BS886" s="273"/>
      <c r="BT886" s="273"/>
      <c r="BU886" s="273"/>
      <c r="BV886" s="273"/>
      <c r="BW886" s="273"/>
      <c r="BX886" s="273"/>
      <c r="BY886" s="273"/>
      <c r="BZ886" s="273"/>
    </row>
    <row r="887" spans="1:78">
      <c r="A887" s="273"/>
      <c r="B887" s="273"/>
      <c r="C887" s="273"/>
      <c r="D887" s="273"/>
      <c r="E887" s="273"/>
      <c r="F887" s="274"/>
      <c r="G887" s="274"/>
      <c r="H887" s="274"/>
      <c r="I887" s="274"/>
      <c r="J887" s="274"/>
      <c r="K887" s="274"/>
      <c r="L887" s="274"/>
      <c r="M887" s="274"/>
      <c r="N887" s="274"/>
      <c r="O887" s="274"/>
      <c r="P887" s="274"/>
      <c r="Q887" s="274"/>
      <c r="R887" s="273"/>
      <c r="S887" s="273"/>
      <c r="T887" s="273"/>
      <c r="U887" s="273"/>
      <c r="V887" s="273"/>
      <c r="W887" s="273"/>
      <c r="X887" s="273"/>
      <c r="Y887" s="273"/>
      <c r="Z887" s="273"/>
      <c r="AA887" s="273"/>
      <c r="AB887" s="273"/>
      <c r="AC887" s="273"/>
      <c r="AD887" s="273"/>
      <c r="AE887" s="273"/>
      <c r="AF887" s="273"/>
      <c r="AG887" s="273"/>
      <c r="AH887" s="273"/>
      <c r="AI887" s="273"/>
      <c r="AJ887" s="273"/>
      <c r="AK887" s="273"/>
      <c r="AL887" s="273"/>
      <c r="AM887" s="273"/>
      <c r="AN887" s="273"/>
      <c r="AO887" s="273"/>
      <c r="AP887" s="273"/>
      <c r="AQ887" s="273"/>
      <c r="AR887" s="273"/>
      <c r="AS887" s="273"/>
      <c r="AT887" s="273"/>
      <c r="AU887" s="273"/>
      <c r="AV887" s="273"/>
      <c r="AW887" s="273"/>
      <c r="AX887" s="273"/>
      <c r="AY887" s="273"/>
      <c r="AZ887" s="273"/>
      <c r="BA887" s="273"/>
      <c r="BB887" s="273"/>
      <c r="BC887" s="273"/>
      <c r="BD887" s="273"/>
      <c r="BE887" s="273"/>
      <c r="BF887" s="273"/>
      <c r="BG887" s="273"/>
      <c r="BH887" s="273"/>
      <c r="BI887" s="273"/>
      <c r="BJ887" s="273"/>
      <c r="BK887" s="273"/>
      <c r="BL887" s="273"/>
      <c r="BM887" s="273"/>
      <c r="BN887" s="273"/>
      <c r="BO887" s="273"/>
      <c r="BP887" s="273"/>
      <c r="BQ887" s="273"/>
      <c r="BR887" s="273"/>
      <c r="BS887" s="273"/>
      <c r="BT887" s="273"/>
      <c r="BU887" s="273"/>
      <c r="BV887" s="273"/>
      <c r="BW887" s="273"/>
      <c r="BX887" s="273"/>
      <c r="BY887" s="273"/>
      <c r="BZ887" s="273"/>
    </row>
    <row r="888" spans="1:78">
      <c r="A888" s="273"/>
      <c r="B888" s="273"/>
      <c r="C888" s="273"/>
      <c r="D888" s="273"/>
      <c r="E888" s="273"/>
      <c r="F888" s="274"/>
      <c r="G888" s="274"/>
      <c r="H888" s="274"/>
      <c r="I888" s="274"/>
      <c r="J888" s="274"/>
      <c r="K888" s="274"/>
      <c r="L888" s="274"/>
      <c r="M888" s="274"/>
      <c r="N888" s="274"/>
      <c r="O888" s="274"/>
      <c r="P888" s="274"/>
      <c r="Q888" s="274"/>
      <c r="R888" s="273"/>
      <c r="S888" s="273"/>
      <c r="T888" s="273"/>
      <c r="U888" s="273"/>
      <c r="V888" s="273"/>
      <c r="W888" s="273"/>
      <c r="X888" s="273"/>
      <c r="Y888" s="273"/>
      <c r="Z888" s="273"/>
      <c r="AA888" s="273"/>
      <c r="AB888" s="273"/>
      <c r="AC888" s="273"/>
      <c r="AD888" s="273"/>
      <c r="AE888" s="273"/>
      <c r="AF888" s="273"/>
      <c r="AG888" s="273"/>
      <c r="AH888" s="273"/>
      <c r="AI888" s="273"/>
      <c r="AJ888" s="273"/>
      <c r="AK888" s="273"/>
      <c r="AL888" s="273"/>
      <c r="AM888" s="273"/>
      <c r="AN888" s="273"/>
      <c r="AO888" s="273"/>
      <c r="AP888" s="273"/>
      <c r="AQ888" s="273"/>
      <c r="AR888" s="273"/>
      <c r="AS888" s="273"/>
      <c r="AT888" s="273"/>
      <c r="AU888" s="273"/>
      <c r="AV888" s="273"/>
      <c r="AW888" s="273"/>
      <c r="AX888" s="273"/>
      <c r="AY888" s="273"/>
      <c r="AZ888" s="273"/>
      <c r="BA888" s="273"/>
      <c r="BB888" s="273"/>
      <c r="BC888" s="273"/>
      <c r="BD888" s="273"/>
      <c r="BE888" s="273"/>
      <c r="BF888" s="273"/>
      <c r="BG888" s="273"/>
      <c r="BH888" s="273"/>
      <c r="BI888" s="273"/>
      <c r="BJ888" s="273"/>
      <c r="BK888" s="273"/>
      <c r="BL888" s="273"/>
      <c r="BM888" s="273"/>
      <c r="BN888" s="273"/>
      <c r="BO888" s="273"/>
      <c r="BP888" s="273"/>
      <c r="BQ888" s="273"/>
      <c r="BR888" s="273"/>
      <c r="BS888" s="273"/>
      <c r="BT888" s="273"/>
      <c r="BU888" s="273"/>
      <c r="BV888" s="273"/>
      <c r="BW888" s="273"/>
      <c r="BX888" s="273"/>
      <c r="BY888" s="273"/>
      <c r="BZ888" s="273"/>
    </row>
    <row r="889" spans="1:78">
      <c r="A889" s="273"/>
      <c r="B889" s="273"/>
      <c r="C889" s="273"/>
      <c r="D889" s="273"/>
      <c r="E889" s="273"/>
      <c r="F889" s="274"/>
      <c r="G889" s="274"/>
      <c r="H889" s="274"/>
      <c r="I889" s="274"/>
      <c r="J889" s="274"/>
      <c r="K889" s="274"/>
      <c r="L889" s="274"/>
      <c r="M889" s="274"/>
      <c r="N889" s="274"/>
      <c r="O889" s="274"/>
      <c r="P889" s="274"/>
      <c r="Q889" s="274"/>
      <c r="R889" s="273"/>
      <c r="S889" s="273"/>
      <c r="T889" s="273"/>
      <c r="U889" s="273"/>
      <c r="V889" s="273"/>
      <c r="W889" s="273"/>
      <c r="X889" s="273"/>
      <c r="Y889" s="273"/>
      <c r="Z889" s="273"/>
      <c r="AA889" s="273"/>
      <c r="AB889" s="273"/>
      <c r="AC889" s="273"/>
      <c r="AD889" s="273"/>
      <c r="AE889" s="273"/>
      <c r="AF889" s="273"/>
      <c r="AG889" s="273"/>
      <c r="AH889" s="273"/>
      <c r="AI889" s="273"/>
      <c r="AJ889" s="273"/>
      <c r="AK889" s="273"/>
      <c r="AL889" s="273"/>
      <c r="AM889" s="273"/>
      <c r="AN889" s="273"/>
      <c r="AO889" s="273"/>
      <c r="AP889" s="273"/>
      <c r="AQ889" s="273"/>
      <c r="AR889" s="273"/>
      <c r="AS889" s="273"/>
      <c r="AT889" s="273"/>
      <c r="AU889" s="273"/>
      <c r="AV889" s="273"/>
      <c r="AW889" s="273"/>
      <c r="AX889" s="273"/>
      <c r="AY889" s="273"/>
      <c r="AZ889" s="273"/>
      <c r="BA889" s="273"/>
      <c r="BB889" s="273"/>
      <c r="BC889" s="273"/>
      <c r="BD889" s="273"/>
      <c r="BE889" s="273"/>
      <c r="BF889" s="273"/>
      <c r="BG889" s="273"/>
      <c r="BH889" s="273"/>
      <c r="BI889" s="273"/>
      <c r="BJ889" s="273"/>
      <c r="BK889" s="273"/>
      <c r="BL889" s="273"/>
      <c r="BM889" s="273"/>
      <c r="BN889" s="273"/>
      <c r="BO889" s="273"/>
      <c r="BP889" s="273"/>
      <c r="BQ889" s="273"/>
      <c r="BR889" s="273"/>
      <c r="BS889" s="273"/>
      <c r="BT889" s="273"/>
      <c r="BU889" s="273"/>
      <c r="BV889" s="273"/>
      <c r="BW889" s="273"/>
      <c r="BX889" s="273"/>
      <c r="BY889" s="273"/>
      <c r="BZ889" s="273"/>
    </row>
    <row r="890" spans="1:78">
      <c r="A890" s="273"/>
      <c r="B890" s="273"/>
      <c r="C890" s="273"/>
      <c r="D890" s="273"/>
      <c r="E890" s="273"/>
      <c r="F890" s="274"/>
      <c r="G890" s="274"/>
      <c r="H890" s="274"/>
      <c r="I890" s="274"/>
      <c r="J890" s="274"/>
      <c r="K890" s="274"/>
      <c r="L890" s="274"/>
      <c r="M890" s="274"/>
      <c r="N890" s="274"/>
      <c r="O890" s="274"/>
      <c r="P890" s="274"/>
      <c r="Q890" s="274"/>
      <c r="R890" s="273"/>
      <c r="S890" s="273"/>
      <c r="T890" s="273"/>
      <c r="U890" s="273"/>
      <c r="V890" s="273"/>
      <c r="W890" s="273"/>
      <c r="X890" s="273"/>
      <c r="Y890" s="273"/>
      <c r="Z890" s="273"/>
      <c r="AA890" s="273"/>
      <c r="AB890" s="273"/>
      <c r="AC890" s="273"/>
      <c r="AD890" s="273"/>
      <c r="AE890" s="273"/>
      <c r="AF890" s="273"/>
      <c r="AG890" s="273"/>
      <c r="AH890" s="273"/>
      <c r="AI890" s="273"/>
      <c r="AJ890" s="273"/>
      <c r="AK890" s="273"/>
      <c r="AL890" s="273"/>
      <c r="AM890" s="273"/>
      <c r="AN890" s="273"/>
      <c r="AO890" s="273"/>
      <c r="AP890" s="273"/>
      <c r="AQ890" s="273"/>
      <c r="AR890" s="273"/>
      <c r="AS890" s="273"/>
      <c r="AT890" s="273"/>
      <c r="AU890" s="273"/>
      <c r="AV890" s="273"/>
      <c r="AW890" s="273"/>
      <c r="AX890" s="273"/>
      <c r="AY890" s="273"/>
      <c r="AZ890" s="273"/>
      <c r="BA890" s="273"/>
      <c r="BB890" s="273"/>
      <c r="BC890" s="273"/>
      <c r="BD890" s="273"/>
      <c r="BE890" s="273"/>
      <c r="BF890" s="273"/>
      <c r="BG890" s="273"/>
      <c r="BH890" s="273"/>
      <c r="BI890" s="273"/>
      <c r="BJ890" s="273"/>
      <c r="BK890" s="273"/>
      <c r="BL890" s="273"/>
      <c r="BM890" s="273"/>
      <c r="BN890" s="273"/>
      <c r="BO890" s="273"/>
      <c r="BP890" s="273"/>
      <c r="BQ890" s="273"/>
      <c r="BR890" s="273"/>
      <c r="BS890" s="273"/>
      <c r="BT890" s="273"/>
      <c r="BU890" s="273"/>
      <c r="BV890" s="273"/>
      <c r="BW890" s="273"/>
      <c r="BX890" s="273"/>
      <c r="BY890" s="273"/>
      <c r="BZ890" s="273"/>
    </row>
    <row r="891" spans="1:78">
      <c r="A891" s="273"/>
      <c r="B891" s="273"/>
      <c r="C891" s="273"/>
      <c r="D891" s="273"/>
      <c r="E891" s="273"/>
      <c r="F891" s="274"/>
      <c r="G891" s="274"/>
      <c r="H891" s="274"/>
      <c r="I891" s="274"/>
      <c r="J891" s="274"/>
      <c r="K891" s="274"/>
      <c r="L891" s="274"/>
      <c r="M891" s="274"/>
      <c r="N891" s="274"/>
      <c r="O891" s="274"/>
      <c r="P891" s="274"/>
      <c r="Q891" s="274"/>
      <c r="R891" s="273"/>
      <c r="S891" s="273"/>
      <c r="T891" s="273"/>
      <c r="U891" s="273"/>
      <c r="V891" s="273"/>
      <c r="W891" s="273"/>
      <c r="X891" s="273"/>
      <c r="Y891" s="273"/>
      <c r="Z891" s="273"/>
      <c r="AA891" s="273"/>
      <c r="AB891" s="273"/>
      <c r="AC891" s="273"/>
      <c r="AD891" s="273"/>
      <c r="AE891" s="273"/>
      <c r="AF891" s="273"/>
      <c r="AG891" s="273"/>
      <c r="AH891" s="273"/>
      <c r="AI891" s="273"/>
      <c r="AJ891" s="273"/>
      <c r="AK891" s="273"/>
      <c r="AL891" s="273"/>
      <c r="AM891" s="273"/>
      <c r="AN891" s="273"/>
      <c r="AO891" s="273"/>
      <c r="AP891" s="273"/>
      <c r="AQ891" s="273"/>
      <c r="AR891" s="273"/>
      <c r="AS891" s="273"/>
      <c r="AT891" s="273"/>
      <c r="AU891" s="273"/>
      <c r="AV891" s="273"/>
      <c r="AW891" s="273"/>
      <c r="AX891" s="273"/>
      <c r="AY891" s="273"/>
      <c r="AZ891" s="273"/>
      <c r="BA891" s="273"/>
      <c r="BB891" s="273"/>
      <c r="BC891" s="273"/>
      <c r="BD891" s="273"/>
      <c r="BE891" s="273"/>
      <c r="BF891" s="273"/>
      <c r="BG891" s="273"/>
      <c r="BH891" s="273"/>
      <c r="BI891" s="273"/>
      <c r="BJ891" s="273"/>
      <c r="BK891" s="273"/>
      <c r="BL891" s="273"/>
      <c r="BM891" s="273"/>
      <c r="BN891" s="273"/>
      <c r="BO891" s="273"/>
      <c r="BP891" s="273"/>
      <c r="BQ891" s="273"/>
      <c r="BR891" s="273"/>
      <c r="BS891" s="273"/>
      <c r="BT891" s="273"/>
      <c r="BU891" s="273"/>
      <c r="BV891" s="273"/>
      <c r="BW891" s="273"/>
      <c r="BX891" s="273"/>
      <c r="BY891" s="273"/>
      <c r="BZ891" s="273"/>
    </row>
    <row r="892" spans="1:78">
      <c r="A892" s="273"/>
      <c r="B892" s="273"/>
      <c r="C892" s="273"/>
      <c r="D892" s="273"/>
      <c r="E892" s="273"/>
      <c r="F892" s="274"/>
      <c r="G892" s="274"/>
      <c r="H892" s="274"/>
      <c r="I892" s="274"/>
      <c r="J892" s="274"/>
      <c r="K892" s="274"/>
      <c r="L892" s="274"/>
      <c r="M892" s="274"/>
      <c r="N892" s="274"/>
      <c r="O892" s="274"/>
      <c r="P892" s="274"/>
      <c r="Q892" s="274"/>
      <c r="R892" s="273"/>
      <c r="S892" s="273"/>
      <c r="T892" s="273"/>
      <c r="U892" s="273"/>
      <c r="V892" s="273"/>
      <c r="W892" s="273"/>
      <c r="X892" s="273"/>
      <c r="Y892" s="273"/>
      <c r="Z892" s="273"/>
      <c r="AA892" s="273"/>
      <c r="AB892" s="273"/>
      <c r="AC892" s="273"/>
      <c r="AD892" s="273"/>
      <c r="AE892" s="273"/>
      <c r="AF892" s="273"/>
      <c r="AG892" s="273"/>
      <c r="AH892" s="273"/>
      <c r="AI892" s="273"/>
      <c r="AJ892" s="273"/>
      <c r="AK892" s="273"/>
      <c r="AL892" s="273"/>
      <c r="AM892" s="273"/>
      <c r="AN892" s="273"/>
      <c r="AO892" s="273"/>
      <c r="AP892" s="273"/>
      <c r="AQ892" s="273"/>
      <c r="AR892" s="273"/>
      <c r="AS892" s="273"/>
      <c r="AT892" s="273"/>
      <c r="AU892" s="273"/>
      <c r="AV892" s="273"/>
      <c r="AW892" s="273"/>
      <c r="AX892" s="273"/>
      <c r="AY892" s="273"/>
      <c r="AZ892" s="273"/>
      <c r="BA892" s="273"/>
      <c r="BB892" s="273"/>
      <c r="BC892" s="273"/>
      <c r="BD892" s="273"/>
      <c r="BE892" s="273"/>
      <c r="BF892" s="273"/>
      <c r="BG892" s="273"/>
      <c r="BH892" s="273"/>
      <c r="BI892" s="273"/>
      <c r="BJ892" s="273"/>
      <c r="BK892" s="273"/>
      <c r="BL892" s="273"/>
      <c r="BM892" s="273"/>
      <c r="BN892" s="273"/>
      <c r="BO892" s="273"/>
      <c r="BP892" s="273"/>
      <c r="BQ892" s="273"/>
      <c r="BR892" s="273"/>
      <c r="BS892" s="273"/>
      <c r="BT892" s="273"/>
      <c r="BU892" s="273"/>
      <c r="BV892" s="273"/>
      <c r="BW892" s="273"/>
      <c r="BX892" s="273"/>
      <c r="BY892" s="273"/>
      <c r="BZ892" s="273"/>
    </row>
    <row r="893" spans="1:78">
      <c r="A893" s="273"/>
      <c r="B893" s="273"/>
      <c r="C893" s="273"/>
      <c r="D893" s="273"/>
      <c r="E893" s="273"/>
      <c r="F893" s="274"/>
      <c r="G893" s="274"/>
      <c r="H893" s="274"/>
      <c r="I893" s="274"/>
      <c r="J893" s="274"/>
      <c r="K893" s="274"/>
      <c r="L893" s="274"/>
      <c r="M893" s="274"/>
      <c r="N893" s="274"/>
      <c r="O893" s="274"/>
      <c r="P893" s="274"/>
      <c r="Q893" s="274"/>
      <c r="R893" s="273"/>
      <c r="S893" s="273"/>
      <c r="T893" s="273"/>
      <c r="U893" s="273"/>
      <c r="V893" s="273"/>
      <c r="W893" s="273"/>
      <c r="X893" s="273"/>
      <c r="Y893" s="273"/>
      <c r="Z893" s="273"/>
      <c r="AA893" s="273"/>
      <c r="AB893" s="273"/>
      <c r="AC893" s="273"/>
      <c r="AD893" s="273"/>
      <c r="AE893" s="273"/>
      <c r="AF893" s="273"/>
      <c r="AG893" s="273"/>
      <c r="AH893" s="273"/>
      <c r="AI893" s="273"/>
      <c r="AJ893" s="273"/>
      <c r="AK893" s="273"/>
      <c r="AL893" s="273"/>
      <c r="AM893" s="273"/>
      <c r="AN893" s="273"/>
      <c r="AO893" s="273"/>
      <c r="AP893" s="273"/>
      <c r="AQ893" s="273"/>
      <c r="AR893" s="273"/>
      <c r="AS893" s="273"/>
      <c r="AT893" s="273"/>
      <c r="AU893" s="273"/>
      <c r="AV893" s="273"/>
      <c r="AW893" s="273"/>
      <c r="AX893" s="273"/>
      <c r="AY893" s="273"/>
      <c r="AZ893" s="273"/>
      <c r="BA893" s="273"/>
      <c r="BB893" s="273"/>
      <c r="BC893" s="273"/>
      <c r="BD893" s="273"/>
      <c r="BE893" s="273"/>
      <c r="BF893" s="273"/>
      <c r="BG893" s="273"/>
      <c r="BH893" s="273"/>
      <c r="BI893" s="273"/>
      <c r="BJ893" s="273"/>
      <c r="BK893" s="273"/>
      <c r="BL893" s="273"/>
      <c r="BM893" s="273"/>
      <c r="BN893" s="273"/>
      <c r="BO893" s="273"/>
      <c r="BP893" s="273"/>
      <c r="BQ893" s="273"/>
      <c r="BR893" s="273"/>
      <c r="BS893" s="273"/>
      <c r="BT893" s="273"/>
      <c r="BU893" s="273"/>
      <c r="BV893" s="273"/>
      <c r="BW893" s="273"/>
      <c r="BX893" s="273"/>
      <c r="BY893" s="273"/>
      <c r="BZ893" s="273"/>
    </row>
    <row r="894" spans="1:78">
      <c r="A894" s="273"/>
      <c r="B894" s="273"/>
      <c r="C894" s="273"/>
      <c r="D894" s="273"/>
      <c r="E894" s="273"/>
      <c r="F894" s="274"/>
      <c r="G894" s="274"/>
      <c r="H894" s="274"/>
      <c r="I894" s="274"/>
      <c r="J894" s="274"/>
      <c r="K894" s="274"/>
      <c r="L894" s="274"/>
      <c r="M894" s="274"/>
      <c r="N894" s="274"/>
      <c r="O894" s="274"/>
      <c r="P894" s="274"/>
      <c r="Q894" s="274"/>
      <c r="R894" s="273"/>
      <c r="S894" s="273"/>
      <c r="T894" s="273"/>
      <c r="U894" s="273"/>
      <c r="V894" s="273"/>
      <c r="W894" s="273"/>
      <c r="X894" s="273"/>
      <c r="Y894" s="273"/>
      <c r="Z894" s="273"/>
      <c r="AA894" s="273"/>
      <c r="AB894" s="273"/>
      <c r="AC894" s="273"/>
      <c r="AD894" s="273"/>
      <c r="AE894" s="273"/>
      <c r="AF894" s="273"/>
      <c r="AG894" s="273"/>
      <c r="AH894" s="273"/>
      <c r="AI894" s="273"/>
      <c r="AJ894" s="273"/>
      <c r="AK894" s="273"/>
      <c r="AL894" s="273"/>
      <c r="AM894" s="273"/>
      <c r="AN894" s="273"/>
      <c r="AO894" s="273"/>
      <c r="AP894" s="273"/>
      <c r="AQ894" s="273"/>
      <c r="AR894" s="273"/>
      <c r="AS894" s="273"/>
      <c r="AT894" s="273"/>
      <c r="AU894" s="273"/>
      <c r="AV894" s="273"/>
      <c r="AW894" s="273"/>
      <c r="AX894" s="273"/>
      <c r="AY894" s="273"/>
      <c r="AZ894" s="273"/>
      <c r="BA894" s="273"/>
      <c r="BB894" s="273"/>
      <c r="BC894" s="273"/>
      <c r="BD894" s="273"/>
      <c r="BE894" s="273"/>
      <c r="BF894" s="273"/>
      <c r="BG894" s="273"/>
      <c r="BH894" s="273"/>
      <c r="BI894" s="273"/>
      <c r="BJ894" s="273"/>
      <c r="BK894" s="273"/>
      <c r="BL894" s="273"/>
      <c r="BM894" s="273"/>
      <c r="BN894" s="273"/>
      <c r="BO894" s="273"/>
      <c r="BP894" s="273"/>
      <c r="BQ894" s="273"/>
      <c r="BR894" s="273"/>
      <c r="BS894" s="273"/>
      <c r="BT894" s="273"/>
      <c r="BU894" s="273"/>
      <c r="BV894" s="273"/>
      <c r="BW894" s="273"/>
      <c r="BX894" s="273"/>
      <c r="BY894" s="273"/>
      <c r="BZ894" s="273"/>
    </row>
    <row r="895" spans="1:78">
      <c r="A895" s="273"/>
      <c r="B895" s="273"/>
      <c r="C895" s="273"/>
      <c r="D895" s="273"/>
      <c r="E895" s="273"/>
      <c r="F895" s="274"/>
      <c r="G895" s="274"/>
      <c r="H895" s="274"/>
      <c r="I895" s="274"/>
      <c r="J895" s="274"/>
      <c r="K895" s="274"/>
      <c r="L895" s="274"/>
      <c r="M895" s="274"/>
      <c r="N895" s="274"/>
      <c r="O895" s="274"/>
      <c r="P895" s="274"/>
      <c r="Q895" s="274"/>
      <c r="R895" s="273"/>
      <c r="S895" s="273"/>
      <c r="T895" s="273"/>
      <c r="U895" s="273"/>
      <c r="V895" s="273"/>
      <c r="W895" s="273"/>
      <c r="X895" s="273"/>
      <c r="Y895" s="273"/>
      <c r="Z895" s="273"/>
      <c r="AA895" s="273"/>
      <c r="AB895" s="273"/>
      <c r="AC895" s="273"/>
      <c r="AD895" s="273"/>
      <c r="AE895" s="273"/>
      <c r="AF895" s="273"/>
      <c r="AG895" s="273"/>
      <c r="AH895" s="273"/>
      <c r="AI895" s="273"/>
      <c r="AJ895" s="273"/>
      <c r="AK895" s="273"/>
      <c r="AL895" s="273"/>
      <c r="AM895" s="273"/>
      <c r="AN895" s="273"/>
      <c r="AO895" s="273"/>
      <c r="AP895" s="273"/>
      <c r="AQ895" s="273"/>
      <c r="AR895" s="273"/>
      <c r="AS895" s="273"/>
      <c r="AT895" s="273"/>
      <c r="AU895" s="273"/>
      <c r="AV895" s="273"/>
      <c r="AW895" s="273"/>
      <c r="AX895" s="273"/>
      <c r="AY895" s="273"/>
      <c r="AZ895" s="273"/>
      <c r="BA895" s="273"/>
      <c r="BB895" s="273"/>
      <c r="BC895" s="273"/>
      <c r="BD895" s="273"/>
      <c r="BE895" s="273"/>
      <c r="BF895" s="273"/>
      <c r="BG895" s="273"/>
      <c r="BH895" s="273"/>
      <c r="BI895" s="273"/>
      <c r="BJ895" s="273"/>
      <c r="BK895" s="273"/>
      <c r="BL895" s="273"/>
      <c r="BM895" s="273"/>
      <c r="BN895" s="273"/>
      <c r="BO895" s="273"/>
      <c r="BP895" s="273"/>
      <c r="BQ895" s="273"/>
      <c r="BR895" s="273"/>
      <c r="BS895" s="273"/>
      <c r="BT895" s="273"/>
      <c r="BU895" s="273"/>
      <c r="BV895" s="273"/>
      <c r="BW895" s="273"/>
      <c r="BX895" s="273"/>
      <c r="BY895" s="273"/>
      <c r="BZ895" s="273"/>
    </row>
    <row r="896" spans="1:78">
      <c r="A896" s="273"/>
      <c r="B896" s="273"/>
      <c r="C896" s="273"/>
      <c r="D896" s="273"/>
      <c r="E896" s="273"/>
      <c r="F896" s="274"/>
      <c r="G896" s="274"/>
      <c r="H896" s="274"/>
      <c r="I896" s="274"/>
      <c r="J896" s="274"/>
      <c r="K896" s="274"/>
      <c r="L896" s="274"/>
      <c r="M896" s="274"/>
      <c r="N896" s="274"/>
      <c r="O896" s="274"/>
      <c r="P896" s="274"/>
      <c r="Q896" s="274"/>
      <c r="R896" s="273"/>
      <c r="S896" s="273"/>
      <c r="T896" s="273"/>
      <c r="U896" s="273"/>
      <c r="V896" s="273"/>
      <c r="W896" s="273"/>
      <c r="X896" s="273"/>
      <c r="Y896" s="273"/>
      <c r="Z896" s="273"/>
      <c r="AA896" s="273"/>
      <c r="AB896" s="273"/>
      <c r="AC896" s="273"/>
      <c r="AD896" s="273"/>
      <c r="AE896" s="273"/>
      <c r="AF896" s="273"/>
      <c r="AG896" s="273"/>
      <c r="AH896" s="273"/>
      <c r="AI896" s="273"/>
      <c r="AJ896" s="273"/>
      <c r="AK896" s="273"/>
      <c r="AL896" s="273"/>
      <c r="AM896" s="273"/>
      <c r="AN896" s="273"/>
      <c r="AO896" s="273"/>
      <c r="AP896" s="273"/>
      <c r="AQ896" s="273"/>
      <c r="AR896" s="273"/>
      <c r="AS896" s="273"/>
      <c r="AT896" s="273"/>
      <c r="AU896" s="273"/>
      <c r="AV896" s="273"/>
      <c r="AW896" s="273"/>
      <c r="AX896" s="273"/>
      <c r="AY896" s="273"/>
      <c r="AZ896" s="273"/>
      <c r="BA896" s="273"/>
      <c r="BB896" s="273"/>
      <c r="BC896" s="273"/>
      <c r="BD896" s="273"/>
      <c r="BE896" s="273"/>
      <c r="BF896" s="273"/>
      <c r="BG896" s="273"/>
      <c r="BH896" s="273"/>
      <c r="BI896" s="273"/>
      <c r="BJ896" s="273"/>
      <c r="BK896" s="273"/>
      <c r="BL896" s="273"/>
      <c r="BM896" s="273"/>
      <c r="BN896" s="273"/>
      <c r="BO896" s="273"/>
      <c r="BP896" s="273"/>
      <c r="BQ896" s="273"/>
      <c r="BR896" s="273"/>
      <c r="BS896" s="273"/>
      <c r="BT896" s="273"/>
      <c r="BU896" s="273"/>
      <c r="BV896" s="273"/>
      <c r="BW896" s="273"/>
      <c r="BX896" s="273"/>
      <c r="BY896" s="273"/>
      <c r="BZ896" s="273"/>
    </row>
    <row r="897" spans="1:78">
      <c r="A897" s="273"/>
      <c r="B897" s="273"/>
      <c r="C897" s="273"/>
      <c r="D897" s="273"/>
      <c r="E897" s="273"/>
      <c r="F897" s="274"/>
      <c r="G897" s="274"/>
      <c r="H897" s="274"/>
      <c r="I897" s="274"/>
      <c r="J897" s="274"/>
      <c r="K897" s="274"/>
      <c r="L897" s="274"/>
      <c r="M897" s="274"/>
      <c r="N897" s="274"/>
      <c r="O897" s="274"/>
      <c r="P897" s="274"/>
      <c r="Q897" s="274"/>
      <c r="R897" s="273"/>
      <c r="S897" s="273"/>
      <c r="T897" s="273"/>
      <c r="U897" s="273"/>
      <c r="V897" s="273"/>
      <c r="W897" s="273"/>
      <c r="X897" s="273"/>
      <c r="Y897" s="273"/>
      <c r="Z897" s="273"/>
      <c r="AA897" s="273"/>
      <c r="AB897" s="273"/>
      <c r="AC897" s="273"/>
      <c r="AD897" s="273"/>
      <c r="AE897" s="273"/>
      <c r="AF897" s="273"/>
      <c r="AG897" s="273"/>
      <c r="AH897" s="273"/>
      <c r="AI897" s="273"/>
      <c r="AJ897" s="273"/>
      <c r="AK897" s="273"/>
      <c r="AL897" s="273"/>
      <c r="AM897" s="273"/>
      <c r="AN897" s="273"/>
      <c r="AO897" s="273"/>
      <c r="AP897" s="273"/>
      <c r="AQ897" s="273"/>
      <c r="AR897" s="273"/>
      <c r="AS897" s="273"/>
      <c r="AT897" s="273"/>
      <c r="AU897" s="273"/>
      <c r="AV897" s="273"/>
      <c r="AW897" s="273"/>
      <c r="AX897" s="273"/>
      <c r="AY897" s="273"/>
      <c r="AZ897" s="273"/>
      <c r="BA897" s="273"/>
      <c r="BB897" s="273"/>
      <c r="BC897" s="273"/>
      <c r="BD897" s="273"/>
      <c r="BE897" s="273"/>
      <c r="BF897" s="273"/>
      <c r="BG897" s="273"/>
      <c r="BH897" s="273"/>
      <c r="BI897" s="273"/>
      <c r="BJ897" s="273"/>
      <c r="BK897" s="273"/>
      <c r="BL897" s="273"/>
      <c r="BM897" s="273"/>
      <c r="BN897" s="273"/>
      <c r="BO897" s="273"/>
      <c r="BP897" s="273"/>
      <c r="BQ897" s="273"/>
      <c r="BR897" s="273"/>
      <c r="BS897" s="273"/>
      <c r="BT897" s="273"/>
      <c r="BU897" s="273"/>
      <c r="BV897" s="273"/>
      <c r="BW897" s="273"/>
      <c r="BX897" s="273"/>
      <c r="BY897" s="273"/>
      <c r="BZ897" s="273"/>
    </row>
    <row r="898" spans="1:78">
      <c r="A898" s="273"/>
      <c r="B898" s="273"/>
      <c r="C898" s="273"/>
      <c r="D898" s="273"/>
      <c r="E898" s="273"/>
      <c r="F898" s="274"/>
      <c r="G898" s="274"/>
      <c r="H898" s="274"/>
      <c r="I898" s="274"/>
      <c r="J898" s="274"/>
      <c r="K898" s="274"/>
      <c r="L898" s="274"/>
      <c r="M898" s="274"/>
      <c r="N898" s="274"/>
      <c r="O898" s="274"/>
      <c r="P898" s="274"/>
      <c r="Q898" s="274"/>
      <c r="R898" s="273"/>
      <c r="S898" s="273"/>
      <c r="T898" s="273"/>
      <c r="U898" s="273"/>
      <c r="V898" s="273"/>
      <c r="W898" s="273"/>
      <c r="X898" s="273"/>
      <c r="Y898" s="273"/>
      <c r="Z898" s="273"/>
      <c r="AA898" s="273"/>
      <c r="AB898" s="273"/>
      <c r="AC898" s="273"/>
      <c r="AD898" s="273"/>
      <c r="AE898" s="273"/>
      <c r="AF898" s="273"/>
      <c r="AG898" s="273"/>
      <c r="AH898" s="273"/>
      <c r="AI898" s="273"/>
      <c r="AJ898" s="273"/>
      <c r="AK898" s="273"/>
      <c r="AL898" s="273"/>
      <c r="AM898" s="273"/>
      <c r="AN898" s="273"/>
      <c r="AO898" s="273"/>
      <c r="AP898" s="273"/>
      <c r="AQ898" s="273"/>
      <c r="AR898" s="273"/>
      <c r="AS898" s="273"/>
      <c r="AT898" s="273"/>
      <c r="AU898" s="273"/>
      <c r="AV898" s="273"/>
      <c r="AW898" s="273"/>
      <c r="AX898" s="273"/>
      <c r="AY898" s="273"/>
      <c r="AZ898" s="273"/>
      <c r="BA898" s="273"/>
      <c r="BB898" s="273"/>
      <c r="BC898" s="273"/>
      <c r="BD898" s="273"/>
      <c r="BE898" s="273"/>
      <c r="BF898" s="273"/>
      <c r="BG898" s="273"/>
      <c r="BH898" s="273"/>
      <c r="BI898" s="273"/>
      <c r="BJ898" s="273"/>
      <c r="BK898" s="273"/>
      <c r="BL898" s="273"/>
      <c r="BM898" s="273"/>
      <c r="BN898" s="273"/>
      <c r="BO898" s="273"/>
      <c r="BP898" s="273"/>
      <c r="BQ898" s="273"/>
      <c r="BR898" s="273"/>
      <c r="BS898" s="273"/>
      <c r="BT898" s="273"/>
      <c r="BU898" s="273"/>
      <c r="BV898" s="273"/>
      <c r="BW898" s="273"/>
      <c r="BX898" s="273"/>
      <c r="BY898" s="273"/>
      <c r="BZ898" s="273"/>
    </row>
    <row r="899" spans="1:78">
      <c r="A899" s="273"/>
      <c r="B899" s="273"/>
      <c r="C899" s="273"/>
      <c r="D899" s="273"/>
      <c r="E899" s="273"/>
      <c r="F899" s="274"/>
      <c r="G899" s="274"/>
      <c r="H899" s="274"/>
      <c r="I899" s="274"/>
      <c r="J899" s="274"/>
      <c r="K899" s="274"/>
      <c r="L899" s="274"/>
      <c r="M899" s="274"/>
      <c r="N899" s="274"/>
      <c r="O899" s="274"/>
      <c r="P899" s="274"/>
      <c r="Q899" s="274"/>
      <c r="R899" s="273"/>
      <c r="S899" s="273"/>
      <c r="T899" s="273"/>
      <c r="U899" s="273"/>
      <c r="V899" s="273"/>
      <c r="W899" s="273"/>
      <c r="X899" s="273"/>
      <c r="Y899" s="273"/>
      <c r="Z899" s="273"/>
      <c r="AA899" s="273"/>
      <c r="AB899" s="273"/>
      <c r="AC899" s="273"/>
      <c r="AD899" s="273"/>
      <c r="AE899" s="273"/>
      <c r="AF899" s="273"/>
      <c r="AG899" s="273"/>
      <c r="AH899" s="273"/>
      <c r="AI899" s="273"/>
      <c r="AJ899" s="273"/>
      <c r="AK899" s="273"/>
      <c r="AL899" s="273"/>
      <c r="AM899" s="273"/>
      <c r="AN899" s="273"/>
      <c r="AO899" s="273"/>
      <c r="AP899" s="273"/>
      <c r="AQ899" s="273"/>
      <c r="AR899" s="273"/>
      <c r="AS899" s="273"/>
      <c r="AT899" s="273"/>
      <c r="AU899" s="273"/>
      <c r="AV899" s="273"/>
      <c r="AW899" s="273"/>
      <c r="AX899" s="273"/>
      <c r="AY899" s="273"/>
      <c r="AZ899" s="273"/>
      <c r="BA899" s="273"/>
      <c r="BB899" s="273"/>
      <c r="BC899" s="273"/>
      <c r="BD899" s="273"/>
      <c r="BE899" s="273"/>
      <c r="BF899" s="273"/>
      <c r="BG899" s="273"/>
      <c r="BH899" s="273"/>
      <c r="BI899" s="273"/>
      <c r="BJ899" s="273"/>
      <c r="BK899" s="273"/>
      <c r="BL899" s="273"/>
      <c r="BM899" s="273"/>
      <c r="BN899" s="273"/>
      <c r="BO899" s="273"/>
      <c r="BP899" s="273"/>
      <c r="BQ899" s="273"/>
      <c r="BR899" s="273"/>
      <c r="BS899" s="273"/>
      <c r="BT899" s="273"/>
      <c r="BU899" s="273"/>
      <c r="BV899" s="273"/>
      <c r="BW899" s="273"/>
      <c r="BX899" s="273"/>
      <c r="BY899" s="273"/>
      <c r="BZ899" s="273"/>
    </row>
    <row r="900" spans="1:78">
      <c r="A900" s="273"/>
      <c r="B900" s="273"/>
      <c r="C900" s="273"/>
      <c r="D900" s="273"/>
      <c r="E900" s="273"/>
      <c r="F900" s="274"/>
      <c r="G900" s="274"/>
      <c r="H900" s="274"/>
      <c r="I900" s="274"/>
      <c r="J900" s="274"/>
      <c r="K900" s="274"/>
      <c r="L900" s="274"/>
      <c r="M900" s="274"/>
      <c r="N900" s="274"/>
      <c r="O900" s="274"/>
      <c r="P900" s="274"/>
      <c r="Q900" s="274"/>
      <c r="R900" s="273"/>
      <c r="S900" s="273"/>
      <c r="T900" s="273"/>
      <c r="U900" s="273"/>
      <c r="V900" s="273"/>
      <c r="W900" s="273"/>
      <c r="X900" s="273"/>
      <c r="Y900" s="273"/>
      <c r="Z900" s="273"/>
      <c r="AA900" s="273"/>
      <c r="AB900" s="273"/>
      <c r="AC900" s="273"/>
      <c r="AD900" s="273"/>
      <c r="AE900" s="273"/>
      <c r="AF900" s="273"/>
      <c r="AG900" s="273"/>
      <c r="AH900" s="273"/>
      <c r="AI900" s="273"/>
      <c r="AJ900" s="273"/>
      <c r="AK900" s="273"/>
      <c r="AL900" s="273"/>
      <c r="AM900" s="273"/>
      <c r="AN900" s="273"/>
      <c r="AO900" s="273"/>
      <c r="AP900" s="273"/>
      <c r="AQ900" s="273"/>
      <c r="AR900" s="273"/>
      <c r="AS900" s="273"/>
      <c r="AT900" s="273"/>
      <c r="AU900" s="273"/>
      <c r="AV900" s="273"/>
      <c r="AW900" s="273"/>
      <c r="AX900" s="273"/>
      <c r="AY900" s="273"/>
      <c r="AZ900" s="273"/>
      <c r="BA900" s="273"/>
      <c r="BB900" s="273"/>
      <c r="BC900" s="273"/>
      <c r="BD900" s="273"/>
      <c r="BE900" s="273"/>
      <c r="BF900" s="273"/>
      <c r="BG900" s="273"/>
      <c r="BH900" s="273"/>
      <c r="BI900" s="273"/>
      <c r="BJ900" s="273"/>
      <c r="BK900" s="273"/>
      <c r="BL900" s="273"/>
      <c r="BM900" s="273"/>
      <c r="BN900" s="273"/>
      <c r="BO900" s="273"/>
      <c r="BP900" s="273"/>
      <c r="BQ900" s="273"/>
      <c r="BR900" s="273"/>
      <c r="BS900" s="273"/>
      <c r="BT900" s="273"/>
      <c r="BU900" s="273"/>
      <c r="BV900" s="273"/>
      <c r="BW900" s="273"/>
      <c r="BX900" s="273"/>
      <c r="BY900" s="273"/>
      <c r="BZ900" s="273"/>
    </row>
    <row r="901" spans="1:78">
      <c r="A901" s="273"/>
      <c r="B901" s="273"/>
      <c r="C901" s="273"/>
      <c r="D901" s="273"/>
      <c r="E901" s="273"/>
      <c r="F901" s="274"/>
      <c r="G901" s="274"/>
      <c r="H901" s="274"/>
      <c r="I901" s="274"/>
      <c r="J901" s="274"/>
      <c r="K901" s="274"/>
      <c r="L901" s="274"/>
      <c r="M901" s="274"/>
      <c r="N901" s="274"/>
      <c r="O901" s="274"/>
      <c r="P901" s="274"/>
      <c r="Q901" s="274"/>
      <c r="R901" s="273"/>
      <c r="S901" s="273"/>
      <c r="T901" s="273"/>
      <c r="U901" s="273"/>
      <c r="V901" s="273"/>
      <c r="W901" s="273"/>
      <c r="X901" s="273"/>
      <c r="Y901" s="273"/>
      <c r="Z901" s="273"/>
      <c r="AA901" s="273"/>
      <c r="AB901" s="273"/>
      <c r="AC901" s="273"/>
      <c r="AD901" s="273"/>
      <c r="AE901" s="273"/>
      <c r="AF901" s="273"/>
      <c r="AG901" s="273"/>
      <c r="AH901" s="273"/>
      <c r="AI901" s="273"/>
      <c r="AJ901" s="273"/>
      <c r="AK901" s="273"/>
      <c r="AL901" s="273"/>
      <c r="AM901" s="273"/>
      <c r="AN901" s="273"/>
      <c r="AO901" s="273"/>
      <c r="AP901" s="273"/>
      <c r="AQ901" s="273"/>
      <c r="AR901" s="273"/>
      <c r="AS901" s="273"/>
      <c r="AT901" s="273"/>
      <c r="AU901" s="273"/>
      <c r="AV901" s="273"/>
      <c r="AW901" s="273"/>
      <c r="AX901" s="273"/>
      <c r="AY901" s="273"/>
      <c r="AZ901" s="273"/>
      <c r="BA901" s="273"/>
      <c r="BB901" s="273"/>
      <c r="BC901" s="273"/>
      <c r="BD901" s="273"/>
      <c r="BE901" s="273"/>
      <c r="BF901" s="273"/>
      <c r="BG901" s="273"/>
      <c r="BH901" s="273"/>
      <c r="BI901" s="273"/>
      <c r="BJ901" s="273"/>
      <c r="BK901" s="273"/>
      <c r="BL901" s="273"/>
      <c r="BM901" s="273"/>
      <c r="BN901" s="273"/>
      <c r="BO901" s="273"/>
      <c r="BP901" s="273"/>
      <c r="BQ901" s="273"/>
      <c r="BR901" s="273"/>
      <c r="BS901" s="273"/>
      <c r="BT901" s="273"/>
      <c r="BU901" s="273"/>
      <c r="BV901" s="273"/>
      <c r="BW901" s="273"/>
      <c r="BX901" s="273"/>
      <c r="BY901" s="273"/>
      <c r="BZ901" s="273"/>
    </row>
    <row r="902" spans="1:78">
      <c r="A902" s="273"/>
      <c r="B902" s="273"/>
      <c r="C902" s="273"/>
      <c r="D902" s="273"/>
      <c r="E902" s="273"/>
      <c r="F902" s="274"/>
      <c r="G902" s="274"/>
      <c r="H902" s="274"/>
      <c r="I902" s="274"/>
      <c r="J902" s="274"/>
      <c r="K902" s="274"/>
      <c r="L902" s="274"/>
      <c r="M902" s="274"/>
      <c r="N902" s="274"/>
      <c r="O902" s="274"/>
      <c r="P902" s="274"/>
      <c r="Q902" s="274"/>
      <c r="R902" s="273"/>
      <c r="S902" s="273"/>
      <c r="T902" s="273"/>
      <c r="U902" s="273"/>
      <c r="V902" s="273"/>
      <c r="W902" s="273"/>
      <c r="X902" s="273"/>
      <c r="Y902" s="273"/>
      <c r="Z902" s="273"/>
      <c r="AA902" s="273"/>
      <c r="AB902" s="273"/>
      <c r="AC902" s="273"/>
      <c r="AD902" s="273"/>
      <c r="AE902" s="273"/>
      <c r="AF902" s="273"/>
      <c r="AG902" s="273"/>
      <c r="AH902" s="273"/>
      <c r="AI902" s="273"/>
      <c r="AJ902" s="273"/>
      <c r="AK902" s="273"/>
      <c r="AL902" s="273"/>
      <c r="AM902" s="273"/>
      <c r="AN902" s="273"/>
      <c r="AO902" s="273"/>
      <c r="AP902" s="273"/>
      <c r="AQ902" s="273"/>
      <c r="AR902" s="273"/>
      <c r="AS902" s="273"/>
      <c r="AT902" s="273"/>
      <c r="AU902" s="273"/>
      <c r="AV902" s="273"/>
      <c r="AW902" s="273"/>
      <c r="AX902" s="273"/>
      <c r="AY902" s="273"/>
      <c r="AZ902" s="273"/>
      <c r="BA902" s="273"/>
      <c r="BB902" s="273"/>
      <c r="BC902" s="273"/>
      <c r="BD902" s="273"/>
      <c r="BE902" s="273"/>
      <c r="BF902" s="273"/>
      <c r="BG902" s="273"/>
      <c r="BH902" s="273"/>
      <c r="BI902" s="273"/>
      <c r="BJ902" s="273"/>
      <c r="BK902" s="273"/>
      <c r="BL902" s="273"/>
      <c r="BM902" s="273"/>
      <c r="BN902" s="273"/>
      <c r="BO902" s="273"/>
      <c r="BP902" s="273"/>
      <c r="BQ902" s="273"/>
      <c r="BR902" s="273"/>
      <c r="BS902" s="273"/>
      <c r="BT902" s="273"/>
      <c r="BU902" s="273"/>
      <c r="BV902" s="273"/>
      <c r="BW902" s="273"/>
      <c r="BX902" s="273"/>
      <c r="BY902" s="273"/>
      <c r="BZ902" s="273"/>
    </row>
    <row r="903" spans="1:78">
      <c r="A903" s="273"/>
      <c r="B903" s="273"/>
      <c r="C903" s="273"/>
      <c r="D903" s="273"/>
      <c r="E903" s="273"/>
      <c r="F903" s="274"/>
      <c r="G903" s="274"/>
      <c r="H903" s="274"/>
      <c r="I903" s="274"/>
      <c r="J903" s="274"/>
      <c r="K903" s="274"/>
      <c r="L903" s="274"/>
      <c r="M903" s="274"/>
      <c r="N903" s="274"/>
      <c r="O903" s="274"/>
      <c r="P903" s="274"/>
      <c r="Q903" s="274"/>
      <c r="R903" s="273"/>
      <c r="S903" s="273"/>
      <c r="T903" s="273"/>
      <c r="U903" s="273"/>
      <c r="V903" s="273"/>
      <c r="W903" s="273"/>
      <c r="X903" s="273"/>
      <c r="Y903" s="273"/>
      <c r="Z903" s="273"/>
      <c r="AA903" s="273"/>
      <c r="AB903" s="273"/>
      <c r="AC903" s="273"/>
      <c r="AD903" s="273"/>
      <c r="AE903" s="273"/>
      <c r="AF903" s="273"/>
      <c r="AG903" s="273"/>
      <c r="AH903" s="273"/>
      <c r="AI903" s="273"/>
      <c r="AJ903" s="273"/>
      <c r="AK903" s="273"/>
      <c r="AL903" s="273"/>
      <c r="AM903" s="273"/>
      <c r="AN903" s="273"/>
      <c r="AO903" s="273"/>
      <c r="AP903" s="273"/>
      <c r="AQ903" s="273"/>
      <c r="AR903" s="273"/>
      <c r="AS903" s="273"/>
      <c r="AT903" s="273"/>
      <c r="AU903" s="273"/>
      <c r="AV903" s="273"/>
      <c r="AW903" s="273"/>
      <c r="AX903" s="273"/>
      <c r="AY903" s="273"/>
      <c r="AZ903" s="273"/>
      <c r="BA903" s="273"/>
      <c r="BB903" s="273"/>
      <c r="BC903" s="273"/>
      <c r="BD903" s="273"/>
      <c r="BE903" s="273"/>
      <c r="BF903" s="273"/>
      <c r="BG903" s="273"/>
      <c r="BH903" s="273"/>
      <c r="BI903" s="273"/>
      <c r="BJ903" s="273"/>
      <c r="BK903" s="273"/>
      <c r="BL903" s="273"/>
      <c r="BM903" s="273"/>
      <c r="BN903" s="273"/>
      <c r="BO903" s="273"/>
      <c r="BP903" s="273"/>
      <c r="BQ903" s="273"/>
      <c r="BR903" s="273"/>
      <c r="BS903" s="273"/>
      <c r="BT903" s="273"/>
      <c r="BU903" s="273"/>
      <c r="BV903" s="273"/>
      <c r="BW903" s="273"/>
      <c r="BX903" s="273"/>
      <c r="BY903" s="273"/>
      <c r="BZ903" s="273"/>
    </row>
    <row r="904" spans="1:78">
      <c r="A904" s="273"/>
      <c r="B904" s="273"/>
      <c r="C904" s="273"/>
      <c r="D904" s="273"/>
      <c r="E904" s="273"/>
      <c r="F904" s="274"/>
      <c r="G904" s="274"/>
      <c r="H904" s="274"/>
      <c r="I904" s="274"/>
      <c r="J904" s="274"/>
      <c r="K904" s="274"/>
      <c r="L904" s="274"/>
      <c r="M904" s="274"/>
      <c r="N904" s="274"/>
      <c r="O904" s="274"/>
      <c r="P904" s="274"/>
      <c r="Q904" s="274"/>
      <c r="R904" s="273"/>
      <c r="S904" s="273"/>
      <c r="T904" s="273"/>
      <c r="U904" s="273"/>
      <c r="V904" s="273"/>
      <c r="W904" s="273"/>
      <c r="X904" s="273"/>
      <c r="Y904" s="273"/>
      <c r="Z904" s="273"/>
      <c r="AA904" s="273"/>
      <c r="AB904" s="273"/>
      <c r="AC904" s="273"/>
      <c r="AD904" s="273"/>
      <c r="AE904" s="273"/>
      <c r="AF904" s="273"/>
      <c r="AG904" s="273"/>
      <c r="AH904" s="273"/>
      <c r="AI904" s="273"/>
      <c r="AJ904" s="273"/>
      <c r="AK904" s="273"/>
      <c r="AL904" s="273"/>
      <c r="AM904" s="273"/>
      <c r="AN904" s="273"/>
      <c r="AO904" s="273"/>
      <c r="AP904" s="273"/>
      <c r="AQ904" s="273"/>
      <c r="AR904" s="273"/>
      <c r="AS904" s="273"/>
      <c r="AT904" s="273"/>
      <c r="AU904" s="273"/>
      <c r="AV904" s="273"/>
      <c r="AW904" s="273"/>
      <c r="AX904" s="273"/>
      <c r="AY904" s="273"/>
      <c r="AZ904" s="273"/>
      <c r="BA904" s="273"/>
      <c r="BB904" s="273"/>
      <c r="BC904" s="273"/>
      <c r="BD904" s="273"/>
      <c r="BE904" s="273"/>
      <c r="BF904" s="273"/>
      <c r="BG904" s="273"/>
      <c r="BH904" s="273"/>
      <c r="BI904" s="273"/>
      <c r="BJ904" s="273"/>
      <c r="BK904" s="273"/>
      <c r="BL904" s="273"/>
      <c r="BM904" s="273"/>
      <c r="BN904" s="273"/>
      <c r="BO904" s="273"/>
      <c r="BP904" s="273"/>
      <c r="BQ904" s="273"/>
      <c r="BR904" s="273"/>
      <c r="BS904" s="273"/>
      <c r="BT904" s="273"/>
      <c r="BU904" s="273"/>
      <c r="BV904" s="273"/>
      <c r="BW904" s="273"/>
      <c r="BX904" s="273"/>
      <c r="BY904" s="273"/>
      <c r="BZ904" s="273"/>
    </row>
    <row r="905" spans="1:78">
      <c r="A905" s="273"/>
      <c r="B905" s="273"/>
      <c r="C905" s="273"/>
      <c r="D905" s="273"/>
      <c r="E905" s="273"/>
      <c r="F905" s="274"/>
      <c r="G905" s="274"/>
      <c r="H905" s="274"/>
      <c r="I905" s="274"/>
      <c r="J905" s="274"/>
      <c r="K905" s="274"/>
      <c r="L905" s="274"/>
      <c r="M905" s="274"/>
      <c r="N905" s="274"/>
      <c r="O905" s="274"/>
      <c r="P905" s="274"/>
      <c r="Q905" s="274"/>
      <c r="R905" s="273"/>
      <c r="S905" s="273"/>
      <c r="T905" s="273"/>
      <c r="U905" s="273"/>
      <c r="V905" s="273"/>
      <c r="W905" s="273"/>
      <c r="X905" s="273"/>
      <c r="Y905" s="273"/>
      <c r="Z905" s="273"/>
      <c r="AA905" s="273"/>
      <c r="AB905" s="273"/>
      <c r="AC905" s="273"/>
      <c r="AD905" s="273"/>
      <c r="AE905" s="273"/>
      <c r="AF905" s="273"/>
      <c r="AG905" s="273"/>
      <c r="AH905" s="273"/>
      <c r="AI905" s="273"/>
      <c r="AJ905" s="273"/>
      <c r="AK905" s="273"/>
      <c r="AL905" s="273"/>
      <c r="AM905" s="273"/>
      <c r="AN905" s="273"/>
      <c r="AO905" s="273"/>
      <c r="AP905" s="273"/>
      <c r="AQ905" s="273"/>
      <c r="AR905" s="273"/>
      <c r="AS905" s="273"/>
      <c r="AT905" s="273"/>
      <c r="AU905" s="273"/>
      <c r="AV905" s="273"/>
      <c r="AW905" s="273"/>
      <c r="AX905" s="273"/>
      <c r="AY905" s="273"/>
      <c r="AZ905" s="273"/>
      <c r="BA905" s="273"/>
      <c r="BB905" s="273"/>
      <c r="BC905" s="273"/>
      <c r="BD905" s="273"/>
      <c r="BE905" s="273"/>
      <c r="BF905" s="273"/>
      <c r="BG905" s="273"/>
      <c r="BH905" s="273"/>
      <c r="BI905" s="273"/>
      <c r="BJ905" s="273"/>
      <c r="BK905" s="273"/>
      <c r="BL905" s="273"/>
      <c r="BM905" s="273"/>
      <c r="BN905" s="273"/>
      <c r="BO905" s="273"/>
      <c r="BP905" s="273"/>
      <c r="BQ905" s="273"/>
      <c r="BR905" s="273"/>
      <c r="BS905" s="273"/>
      <c r="BT905" s="273"/>
      <c r="BU905" s="273"/>
      <c r="BV905" s="273"/>
      <c r="BW905" s="273"/>
      <c r="BX905" s="273"/>
      <c r="BY905" s="273"/>
      <c r="BZ905" s="273"/>
    </row>
    <row r="906" spans="1:78">
      <c r="A906" s="273"/>
      <c r="B906" s="273"/>
      <c r="C906" s="273"/>
      <c r="D906" s="273"/>
      <c r="E906" s="273"/>
      <c r="F906" s="274"/>
      <c r="G906" s="274"/>
      <c r="H906" s="274"/>
      <c r="I906" s="274"/>
      <c r="J906" s="274"/>
      <c r="K906" s="274"/>
      <c r="L906" s="274"/>
      <c r="M906" s="274"/>
      <c r="N906" s="274"/>
      <c r="O906" s="274"/>
      <c r="P906" s="274"/>
      <c r="Q906" s="274"/>
      <c r="R906" s="273"/>
      <c r="S906" s="273"/>
      <c r="T906" s="273"/>
      <c r="U906" s="273"/>
      <c r="V906" s="273"/>
      <c r="W906" s="273"/>
      <c r="X906" s="273"/>
      <c r="Y906" s="273"/>
      <c r="Z906" s="273"/>
      <c r="AA906" s="273"/>
      <c r="AB906" s="273"/>
      <c r="AC906" s="273"/>
      <c r="AD906" s="273"/>
      <c r="AE906" s="273"/>
      <c r="AF906" s="273"/>
      <c r="AG906" s="273"/>
      <c r="AH906" s="273"/>
      <c r="AI906" s="273"/>
      <c r="AJ906" s="273"/>
      <c r="AK906" s="273"/>
      <c r="AL906" s="273"/>
      <c r="AM906" s="273"/>
      <c r="AN906" s="273"/>
      <c r="AO906" s="273"/>
      <c r="AP906" s="273"/>
      <c r="AQ906" s="273"/>
      <c r="AR906" s="273"/>
      <c r="AS906" s="273"/>
      <c r="AT906" s="273"/>
      <c r="AU906" s="273"/>
      <c r="AV906" s="273"/>
      <c r="AW906" s="273"/>
      <c r="AX906" s="273"/>
      <c r="AY906" s="273"/>
      <c r="AZ906" s="273"/>
      <c r="BA906" s="273"/>
      <c r="BB906" s="273"/>
      <c r="BC906" s="273"/>
      <c r="BD906" s="273"/>
      <c r="BE906" s="273"/>
      <c r="BF906" s="273"/>
      <c r="BG906" s="273"/>
      <c r="BH906" s="273"/>
      <c r="BI906" s="273"/>
      <c r="BJ906" s="273"/>
      <c r="BK906" s="273"/>
      <c r="BL906" s="273"/>
      <c r="BM906" s="273"/>
      <c r="BN906" s="273"/>
      <c r="BO906" s="273"/>
      <c r="BP906" s="273"/>
      <c r="BQ906" s="273"/>
      <c r="BR906" s="273"/>
      <c r="BS906" s="273"/>
      <c r="BT906" s="273"/>
      <c r="BU906" s="273"/>
      <c r="BV906" s="273"/>
      <c r="BW906" s="273"/>
      <c r="BX906" s="273"/>
      <c r="BY906" s="273"/>
      <c r="BZ906" s="273"/>
    </row>
    <row r="907" spans="1:78">
      <c r="A907" s="273"/>
      <c r="B907" s="273"/>
      <c r="C907" s="273"/>
      <c r="D907" s="273"/>
      <c r="E907" s="273"/>
      <c r="F907" s="274"/>
      <c r="G907" s="274"/>
      <c r="H907" s="274"/>
      <c r="I907" s="274"/>
      <c r="J907" s="274"/>
      <c r="K907" s="274"/>
      <c r="L907" s="274"/>
      <c r="M907" s="274"/>
      <c r="N907" s="274"/>
      <c r="O907" s="274"/>
      <c r="P907" s="274"/>
      <c r="Q907" s="274"/>
      <c r="R907" s="273"/>
      <c r="S907" s="273"/>
      <c r="T907" s="273"/>
      <c r="U907" s="273"/>
      <c r="V907" s="273"/>
      <c r="W907" s="273"/>
      <c r="X907" s="273"/>
      <c r="Y907" s="273"/>
      <c r="Z907" s="273"/>
      <c r="AA907" s="273"/>
      <c r="AB907" s="273"/>
      <c r="AC907" s="273"/>
      <c r="AD907" s="273"/>
      <c r="AE907" s="273"/>
      <c r="AF907" s="273"/>
      <c r="AG907" s="273"/>
      <c r="AH907" s="273"/>
      <c r="AI907" s="273"/>
      <c r="AJ907" s="273"/>
      <c r="AK907" s="273"/>
      <c r="AL907" s="273"/>
      <c r="AM907" s="273"/>
      <c r="AN907" s="273"/>
      <c r="AO907" s="273"/>
      <c r="AP907" s="273"/>
      <c r="AQ907" s="273"/>
      <c r="AR907" s="273"/>
      <c r="AS907" s="273"/>
      <c r="AT907" s="273"/>
      <c r="AU907" s="273"/>
      <c r="AV907" s="273"/>
      <c r="AW907" s="273"/>
      <c r="AX907" s="273"/>
      <c r="AY907" s="273"/>
      <c r="AZ907" s="273"/>
      <c r="BA907" s="273"/>
      <c r="BB907" s="273"/>
      <c r="BC907" s="273"/>
      <c r="BD907" s="273"/>
      <c r="BE907" s="273"/>
      <c r="BF907" s="273"/>
      <c r="BG907" s="273"/>
      <c r="BH907" s="273"/>
      <c r="BI907" s="273"/>
      <c r="BJ907" s="273"/>
      <c r="BK907" s="273"/>
      <c r="BL907" s="273"/>
      <c r="BM907" s="273"/>
      <c r="BN907" s="273"/>
      <c r="BO907" s="273"/>
      <c r="BP907" s="273"/>
      <c r="BQ907" s="273"/>
      <c r="BR907" s="273"/>
      <c r="BS907" s="273"/>
      <c r="BT907" s="273"/>
      <c r="BU907" s="273"/>
      <c r="BV907" s="273"/>
      <c r="BW907" s="273"/>
      <c r="BX907" s="273"/>
      <c r="BY907" s="273"/>
      <c r="BZ907" s="273"/>
    </row>
    <row r="908" spans="1:78">
      <c r="A908" s="273"/>
      <c r="B908" s="273"/>
      <c r="C908" s="273"/>
      <c r="D908" s="273"/>
      <c r="E908" s="273"/>
      <c r="F908" s="274"/>
      <c r="G908" s="274"/>
      <c r="H908" s="274"/>
      <c r="I908" s="274"/>
      <c r="J908" s="274"/>
      <c r="K908" s="274"/>
      <c r="L908" s="274"/>
      <c r="M908" s="274"/>
      <c r="N908" s="274"/>
      <c r="O908" s="274"/>
      <c r="P908" s="274"/>
      <c r="Q908" s="274"/>
      <c r="R908" s="273"/>
      <c r="S908" s="273"/>
      <c r="T908" s="273"/>
      <c r="U908" s="273"/>
      <c r="V908" s="273"/>
      <c r="W908" s="273"/>
      <c r="X908" s="273"/>
      <c r="Y908" s="273"/>
      <c r="Z908" s="273"/>
      <c r="AA908" s="273"/>
      <c r="AB908" s="273"/>
      <c r="AC908" s="273"/>
      <c r="AD908" s="273"/>
      <c r="AE908" s="273"/>
      <c r="AF908" s="273"/>
      <c r="AG908" s="273"/>
      <c r="AH908" s="273"/>
      <c r="AI908" s="273"/>
      <c r="AJ908" s="273"/>
      <c r="AK908" s="273"/>
      <c r="AL908" s="273"/>
      <c r="AM908" s="273"/>
      <c r="AN908" s="273"/>
      <c r="AO908" s="273"/>
      <c r="AP908" s="273"/>
      <c r="AQ908" s="273"/>
      <c r="AR908" s="273"/>
      <c r="AS908" s="273"/>
      <c r="AT908" s="273"/>
      <c r="AU908" s="273"/>
      <c r="AV908" s="273"/>
      <c r="AW908" s="273"/>
      <c r="AX908" s="273"/>
      <c r="AY908" s="273"/>
      <c r="AZ908" s="273"/>
      <c r="BA908" s="273"/>
      <c r="BB908" s="273"/>
      <c r="BC908" s="273"/>
      <c r="BD908" s="273"/>
      <c r="BE908" s="273"/>
      <c r="BF908" s="273"/>
      <c r="BG908" s="273"/>
      <c r="BH908" s="273"/>
      <c r="BI908" s="273"/>
      <c r="BJ908" s="273"/>
      <c r="BK908" s="273"/>
      <c r="BL908" s="273"/>
      <c r="BM908" s="273"/>
      <c r="BN908" s="273"/>
      <c r="BO908" s="273"/>
      <c r="BP908" s="273"/>
      <c r="BQ908" s="273"/>
      <c r="BR908" s="273"/>
      <c r="BS908" s="273"/>
      <c r="BT908" s="273"/>
      <c r="BU908" s="273"/>
      <c r="BV908" s="273"/>
      <c r="BW908" s="273"/>
      <c r="BX908" s="273"/>
      <c r="BY908" s="273"/>
      <c r="BZ908" s="273"/>
    </row>
    <row r="909" spans="1:78">
      <c r="A909" s="273"/>
      <c r="B909" s="273"/>
      <c r="C909" s="273"/>
      <c r="D909" s="273"/>
      <c r="E909" s="273"/>
      <c r="F909" s="274"/>
      <c r="G909" s="274"/>
      <c r="H909" s="274"/>
      <c r="I909" s="274"/>
      <c r="J909" s="274"/>
      <c r="K909" s="274"/>
      <c r="L909" s="274"/>
      <c r="M909" s="274"/>
      <c r="N909" s="274"/>
      <c r="O909" s="274"/>
      <c r="P909" s="274"/>
      <c r="Q909" s="274"/>
      <c r="R909" s="273"/>
      <c r="S909" s="273"/>
      <c r="T909" s="273"/>
      <c r="U909" s="273"/>
      <c r="V909" s="273"/>
      <c r="W909" s="273"/>
      <c r="X909" s="273"/>
      <c r="Y909" s="273"/>
      <c r="Z909" s="273"/>
      <c r="AA909" s="273"/>
      <c r="AB909" s="273"/>
      <c r="AC909" s="273"/>
      <c r="AD909" s="273"/>
      <c r="AE909" s="273"/>
      <c r="AF909" s="273"/>
      <c r="AG909" s="273"/>
      <c r="AH909" s="273"/>
      <c r="AI909" s="273"/>
      <c r="AJ909" s="273"/>
      <c r="AK909" s="273"/>
      <c r="AL909" s="273"/>
      <c r="AM909" s="273"/>
      <c r="AN909" s="273"/>
      <c r="AO909" s="273"/>
      <c r="AP909" s="273"/>
      <c r="AQ909" s="273"/>
      <c r="AR909" s="273"/>
      <c r="AS909" s="273"/>
      <c r="AT909" s="273"/>
      <c r="AU909" s="273"/>
      <c r="AV909" s="273"/>
      <c r="AW909" s="273"/>
      <c r="AX909" s="273"/>
      <c r="AY909" s="273"/>
      <c r="AZ909" s="273"/>
      <c r="BA909" s="273"/>
      <c r="BB909" s="273"/>
      <c r="BC909" s="273"/>
      <c r="BD909" s="273"/>
      <c r="BE909" s="273"/>
      <c r="BF909" s="273"/>
      <c r="BG909" s="273"/>
      <c r="BH909" s="273"/>
      <c r="BI909" s="273"/>
      <c r="BJ909" s="273"/>
      <c r="BK909" s="273"/>
      <c r="BL909" s="273"/>
      <c r="BM909" s="273"/>
      <c r="BN909" s="273"/>
      <c r="BO909" s="273"/>
      <c r="BP909" s="273"/>
      <c r="BQ909" s="273"/>
      <c r="BR909" s="273"/>
      <c r="BS909" s="273"/>
      <c r="BT909" s="273"/>
      <c r="BU909" s="273"/>
      <c r="BV909" s="273"/>
      <c r="BW909" s="273"/>
      <c r="BX909" s="273"/>
      <c r="BY909" s="273"/>
      <c r="BZ909" s="273"/>
    </row>
    <row r="910" spans="1:78">
      <c r="A910" s="273"/>
      <c r="B910" s="273"/>
      <c r="C910" s="273"/>
      <c r="D910" s="273"/>
      <c r="E910" s="273"/>
      <c r="F910" s="274"/>
      <c r="G910" s="274"/>
      <c r="H910" s="274"/>
      <c r="I910" s="274"/>
      <c r="J910" s="274"/>
      <c r="K910" s="274"/>
      <c r="L910" s="274"/>
      <c r="M910" s="274"/>
      <c r="N910" s="274"/>
      <c r="O910" s="274"/>
      <c r="P910" s="274"/>
      <c r="Q910" s="274"/>
      <c r="R910" s="273"/>
      <c r="S910" s="273"/>
      <c r="T910" s="273"/>
      <c r="U910" s="273"/>
      <c r="V910" s="273"/>
      <c r="W910" s="273"/>
      <c r="X910" s="273"/>
      <c r="Y910" s="273"/>
      <c r="Z910" s="273"/>
      <c r="AA910" s="273"/>
      <c r="AB910" s="273"/>
      <c r="AC910" s="273"/>
      <c r="AD910" s="273"/>
      <c r="AE910" s="273"/>
      <c r="AF910" s="273"/>
      <c r="AG910" s="273"/>
      <c r="AH910" s="273"/>
      <c r="AI910" s="273"/>
      <c r="AJ910" s="273"/>
      <c r="AK910" s="273"/>
      <c r="AL910" s="273"/>
      <c r="AM910" s="273"/>
      <c r="AN910" s="273"/>
      <c r="AO910" s="273"/>
      <c r="AP910" s="273"/>
      <c r="AQ910" s="273"/>
      <c r="AR910" s="273"/>
      <c r="AS910" s="273"/>
      <c r="AT910" s="273"/>
      <c r="AU910" s="273"/>
      <c r="AV910" s="273"/>
      <c r="AW910" s="273"/>
      <c r="AX910" s="273"/>
      <c r="AY910" s="273"/>
      <c r="AZ910" s="273"/>
      <c r="BA910" s="273"/>
      <c r="BB910" s="273"/>
      <c r="BC910" s="273"/>
      <c r="BD910" s="273"/>
      <c r="BE910" s="273"/>
      <c r="BF910" s="273"/>
      <c r="BG910" s="273"/>
      <c r="BH910" s="273"/>
      <c r="BI910" s="273"/>
      <c r="BJ910" s="273"/>
      <c r="BK910" s="273"/>
      <c r="BL910" s="273"/>
      <c r="BM910" s="273"/>
      <c r="BN910" s="273"/>
      <c r="BO910" s="273"/>
      <c r="BP910" s="273"/>
      <c r="BQ910" s="273"/>
      <c r="BR910" s="273"/>
      <c r="BS910" s="273"/>
      <c r="BT910" s="273"/>
      <c r="BU910" s="273"/>
      <c r="BV910" s="273"/>
      <c r="BW910" s="273"/>
      <c r="BX910" s="273"/>
      <c r="BY910" s="273"/>
      <c r="BZ910" s="273"/>
    </row>
    <row r="911" spans="1:78">
      <c r="A911" s="273"/>
      <c r="B911" s="273"/>
      <c r="C911" s="273"/>
      <c r="D911" s="273"/>
      <c r="E911" s="273"/>
      <c r="F911" s="274"/>
      <c r="G911" s="274"/>
      <c r="H911" s="274"/>
      <c r="I911" s="274"/>
      <c r="J911" s="274"/>
      <c r="K911" s="274"/>
      <c r="L911" s="274"/>
      <c r="M911" s="274"/>
      <c r="N911" s="274"/>
      <c r="O911" s="274"/>
      <c r="P911" s="274"/>
      <c r="Q911" s="274"/>
      <c r="R911" s="273"/>
      <c r="S911" s="273"/>
      <c r="T911" s="273"/>
      <c r="U911" s="273"/>
      <c r="V911" s="273"/>
      <c r="W911" s="273"/>
      <c r="X911" s="273"/>
      <c r="Y911" s="273"/>
      <c r="Z911" s="273"/>
      <c r="AA911" s="273"/>
      <c r="AB911" s="273"/>
      <c r="AC911" s="273"/>
      <c r="AD911" s="273"/>
      <c r="AE911" s="273"/>
      <c r="AF911" s="273"/>
      <c r="AG911" s="273"/>
      <c r="AH911" s="273"/>
      <c r="AI911" s="273"/>
      <c r="AJ911" s="273"/>
      <c r="AK911" s="273"/>
      <c r="AL911" s="273"/>
      <c r="AM911" s="273"/>
      <c r="AN911" s="273"/>
      <c r="AO911" s="273"/>
      <c r="AP911" s="273"/>
      <c r="AQ911" s="273"/>
      <c r="AR911" s="273"/>
      <c r="AS911" s="273"/>
      <c r="AT911" s="273"/>
      <c r="AU911" s="273"/>
      <c r="AV911" s="273"/>
      <c r="AW911" s="273"/>
      <c r="AX911" s="273"/>
      <c r="AY911" s="273"/>
      <c r="AZ911" s="273"/>
      <c r="BA911" s="273"/>
      <c r="BB911" s="273"/>
      <c r="BC911" s="273"/>
      <c r="BD911" s="273"/>
      <c r="BE911" s="273"/>
      <c r="BF911" s="273"/>
      <c r="BG911" s="273"/>
      <c r="BH911" s="273"/>
      <c r="BI911" s="273"/>
      <c r="BJ911" s="273"/>
      <c r="BK911" s="273"/>
      <c r="BL911" s="273"/>
      <c r="BM911" s="273"/>
      <c r="BN911" s="273"/>
      <c r="BO911" s="273"/>
      <c r="BP911" s="273"/>
      <c r="BQ911" s="273"/>
      <c r="BR911" s="273"/>
      <c r="BS911" s="273"/>
      <c r="BT911" s="273"/>
      <c r="BU911" s="273"/>
      <c r="BV911" s="273"/>
      <c r="BW911" s="273"/>
      <c r="BX911" s="273"/>
      <c r="BY911" s="273"/>
      <c r="BZ911" s="273"/>
    </row>
    <row r="912" spans="1:78">
      <c r="A912" s="273"/>
      <c r="B912" s="273"/>
      <c r="C912" s="273"/>
      <c r="D912" s="273"/>
      <c r="E912" s="273"/>
      <c r="F912" s="274"/>
      <c r="G912" s="274"/>
      <c r="H912" s="274"/>
      <c r="I912" s="274"/>
      <c r="J912" s="274"/>
      <c r="K912" s="274"/>
      <c r="L912" s="274"/>
      <c r="M912" s="274"/>
      <c r="N912" s="274"/>
      <c r="O912" s="274"/>
      <c r="P912" s="274"/>
      <c r="Q912" s="274"/>
      <c r="R912" s="273"/>
      <c r="S912" s="273"/>
      <c r="T912" s="273"/>
      <c r="U912" s="273"/>
      <c r="V912" s="273"/>
      <c r="W912" s="273"/>
      <c r="X912" s="273"/>
      <c r="Y912" s="273"/>
      <c r="Z912" s="273"/>
      <c r="AA912" s="273"/>
      <c r="AB912" s="273"/>
      <c r="AC912" s="273"/>
      <c r="AD912" s="273"/>
      <c r="AE912" s="273"/>
      <c r="AF912" s="273"/>
      <c r="AG912" s="273"/>
      <c r="AH912" s="273"/>
      <c r="AI912" s="273"/>
      <c r="AJ912" s="273"/>
      <c r="AK912" s="273"/>
      <c r="AL912" s="273"/>
      <c r="AM912" s="273"/>
      <c r="AN912" s="273"/>
      <c r="AO912" s="273"/>
      <c r="AP912" s="273"/>
      <c r="AQ912" s="273"/>
      <c r="AR912" s="273"/>
      <c r="AS912" s="273"/>
      <c r="AT912" s="273"/>
      <c r="AU912" s="273"/>
      <c r="AV912" s="273"/>
      <c r="AW912" s="273"/>
      <c r="AX912" s="273"/>
      <c r="AY912" s="273"/>
      <c r="AZ912" s="273"/>
      <c r="BA912" s="273"/>
      <c r="BB912" s="273"/>
      <c r="BC912" s="273"/>
      <c r="BD912" s="273"/>
      <c r="BE912" s="273"/>
      <c r="BF912" s="273"/>
      <c r="BG912" s="273"/>
      <c r="BH912" s="273"/>
      <c r="BI912" s="273"/>
      <c r="BJ912" s="273"/>
      <c r="BK912" s="273"/>
      <c r="BL912" s="273"/>
      <c r="BM912" s="273"/>
      <c r="BN912" s="273"/>
      <c r="BO912" s="273"/>
      <c r="BP912" s="273"/>
      <c r="BQ912" s="273"/>
      <c r="BR912" s="273"/>
      <c r="BS912" s="273"/>
      <c r="BT912" s="273"/>
      <c r="BU912" s="273"/>
      <c r="BV912" s="273"/>
      <c r="BW912" s="273"/>
      <c r="BX912" s="273"/>
      <c r="BY912" s="273"/>
      <c r="BZ912" s="273"/>
    </row>
    <row r="913" spans="1:78">
      <c r="A913" s="273"/>
      <c r="B913" s="273"/>
      <c r="C913" s="273"/>
      <c r="D913" s="273"/>
      <c r="E913" s="273"/>
      <c r="F913" s="274"/>
      <c r="G913" s="274"/>
      <c r="H913" s="274"/>
      <c r="I913" s="274"/>
      <c r="J913" s="274"/>
      <c r="K913" s="274"/>
      <c r="L913" s="274"/>
      <c r="M913" s="274"/>
      <c r="N913" s="274"/>
      <c r="O913" s="274"/>
      <c r="P913" s="274"/>
      <c r="Q913" s="274"/>
      <c r="R913" s="273"/>
      <c r="S913" s="273"/>
      <c r="T913" s="273"/>
      <c r="U913" s="273"/>
      <c r="V913" s="273"/>
      <c r="W913" s="273"/>
      <c r="X913" s="273"/>
      <c r="Y913" s="273"/>
      <c r="Z913" s="273"/>
      <c r="AA913" s="273"/>
      <c r="AB913" s="273"/>
      <c r="AC913" s="273"/>
      <c r="AD913" s="273"/>
      <c r="AE913" s="273"/>
      <c r="AF913" s="273"/>
      <c r="AG913" s="273"/>
      <c r="AH913" s="273"/>
      <c r="AI913" s="273"/>
      <c r="AJ913" s="273"/>
      <c r="AK913" s="273"/>
      <c r="AL913" s="273"/>
      <c r="AM913" s="273"/>
      <c r="AN913" s="273"/>
      <c r="AO913" s="273"/>
      <c r="AP913" s="273"/>
      <c r="AQ913" s="273"/>
      <c r="AR913" s="273"/>
      <c r="AS913" s="273"/>
      <c r="AT913" s="273"/>
      <c r="AU913" s="273"/>
      <c r="AV913" s="273"/>
      <c r="AW913" s="273"/>
      <c r="AX913" s="273"/>
      <c r="AY913" s="273"/>
      <c r="AZ913" s="273"/>
      <c r="BA913" s="273"/>
      <c r="BB913" s="273"/>
      <c r="BC913" s="273"/>
      <c r="BD913" s="273"/>
      <c r="BE913" s="273"/>
      <c r="BF913" s="273"/>
      <c r="BG913" s="273"/>
      <c r="BH913" s="273"/>
      <c r="BI913" s="273"/>
      <c r="BJ913" s="273"/>
      <c r="BK913" s="273"/>
      <c r="BL913" s="273"/>
      <c r="BM913" s="273"/>
      <c r="BN913" s="273"/>
      <c r="BO913" s="273"/>
      <c r="BP913" s="273"/>
      <c r="BQ913" s="273"/>
      <c r="BR913" s="273"/>
      <c r="BS913" s="273"/>
      <c r="BT913" s="273"/>
      <c r="BU913" s="273"/>
      <c r="BV913" s="273"/>
      <c r="BW913" s="273"/>
      <c r="BX913" s="273"/>
      <c r="BY913" s="273"/>
      <c r="BZ913" s="273"/>
    </row>
    <row r="914" spans="1:78">
      <c r="A914" s="273"/>
      <c r="B914" s="273"/>
      <c r="C914" s="273"/>
      <c r="D914" s="273"/>
      <c r="E914" s="273"/>
      <c r="F914" s="274"/>
      <c r="G914" s="274"/>
      <c r="H914" s="274"/>
      <c r="I914" s="274"/>
      <c r="J914" s="274"/>
      <c r="K914" s="274"/>
      <c r="L914" s="274"/>
      <c r="M914" s="274"/>
      <c r="N914" s="274"/>
      <c r="O914" s="274"/>
      <c r="P914" s="274"/>
      <c r="Q914" s="274"/>
      <c r="R914" s="273"/>
      <c r="S914" s="273"/>
      <c r="T914" s="273"/>
      <c r="U914" s="273"/>
      <c r="V914" s="273"/>
      <c r="W914" s="273"/>
      <c r="X914" s="273"/>
      <c r="Y914" s="273"/>
      <c r="Z914" s="273"/>
      <c r="AA914" s="273"/>
      <c r="AB914" s="273"/>
      <c r="AC914" s="273"/>
      <c r="AD914" s="273"/>
      <c r="AE914" s="273"/>
      <c r="AF914" s="273"/>
      <c r="AG914" s="273"/>
      <c r="AH914" s="273"/>
      <c r="AI914" s="273"/>
      <c r="AJ914" s="273"/>
      <c r="AK914" s="273"/>
      <c r="AL914" s="273"/>
      <c r="AM914" s="273"/>
      <c r="AN914" s="273"/>
      <c r="AO914" s="273"/>
      <c r="AP914" s="273"/>
      <c r="AQ914" s="273"/>
      <c r="AR914" s="273"/>
      <c r="AS914" s="273"/>
      <c r="AT914" s="273"/>
      <c r="AU914" s="273"/>
      <c r="AV914" s="273"/>
      <c r="AW914" s="273"/>
      <c r="AX914" s="273"/>
      <c r="AY914" s="273"/>
      <c r="AZ914" s="273"/>
      <c r="BA914" s="273"/>
      <c r="BB914" s="273"/>
      <c r="BC914" s="273"/>
      <c r="BD914" s="273"/>
      <c r="BE914" s="273"/>
      <c r="BF914" s="273"/>
      <c r="BG914" s="273"/>
      <c r="BH914" s="273"/>
      <c r="BI914" s="273"/>
      <c r="BJ914" s="273"/>
      <c r="BK914" s="273"/>
      <c r="BL914" s="273"/>
      <c r="BM914" s="273"/>
      <c r="BN914" s="273"/>
      <c r="BO914" s="273"/>
      <c r="BP914" s="273"/>
      <c r="BQ914" s="273"/>
      <c r="BR914" s="273"/>
      <c r="BS914" s="273"/>
      <c r="BT914" s="273"/>
      <c r="BU914" s="273"/>
      <c r="BV914" s="273"/>
      <c r="BW914" s="273"/>
      <c r="BX914" s="273"/>
      <c r="BY914" s="273"/>
      <c r="BZ914" s="273"/>
    </row>
    <row r="915" spans="1:78">
      <c r="A915" s="273"/>
      <c r="B915" s="273"/>
      <c r="C915" s="273"/>
      <c r="D915" s="273"/>
      <c r="E915" s="273"/>
      <c r="F915" s="274"/>
      <c r="G915" s="274"/>
      <c r="H915" s="274"/>
      <c r="I915" s="274"/>
      <c r="J915" s="274"/>
      <c r="K915" s="274"/>
      <c r="L915" s="274"/>
      <c r="M915" s="274"/>
      <c r="N915" s="274"/>
      <c r="O915" s="274"/>
      <c r="P915" s="274"/>
      <c r="Q915" s="274"/>
      <c r="R915" s="273"/>
      <c r="S915" s="273"/>
      <c r="T915" s="273"/>
      <c r="U915" s="273"/>
      <c r="V915" s="273"/>
      <c r="W915" s="273"/>
      <c r="X915" s="273"/>
      <c r="Y915" s="273"/>
      <c r="Z915" s="273"/>
      <c r="AA915" s="273"/>
      <c r="AB915" s="273"/>
      <c r="AC915" s="273"/>
      <c r="AD915" s="273"/>
      <c r="AE915" s="273"/>
      <c r="AF915" s="273"/>
      <c r="AG915" s="273"/>
      <c r="AH915" s="273"/>
      <c r="AI915" s="273"/>
      <c r="AJ915" s="273"/>
      <c r="AK915" s="273"/>
      <c r="AL915" s="273"/>
      <c r="AM915" s="273"/>
      <c r="AN915" s="273"/>
      <c r="AO915" s="273"/>
      <c r="AP915" s="273"/>
      <c r="AQ915" s="273"/>
      <c r="AR915" s="273"/>
      <c r="AS915" s="273"/>
      <c r="AT915" s="273"/>
      <c r="AU915" s="273"/>
      <c r="AV915" s="273"/>
      <c r="AW915" s="273"/>
      <c r="AX915" s="273"/>
      <c r="AY915" s="273"/>
      <c r="AZ915" s="273"/>
      <c r="BA915" s="273"/>
      <c r="BB915" s="273"/>
      <c r="BC915" s="273"/>
      <c r="BD915" s="273"/>
      <c r="BE915" s="273"/>
      <c r="BF915" s="273"/>
      <c r="BG915" s="273"/>
      <c r="BH915" s="273"/>
      <c r="BI915" s="273"/>
      <c r="BJ915" s="273"/>
      <c r="BK915" s="273"/>
      <c r="BL915" s="273"/>
      <c r="BM915" s="273"/>
      <c r="BN915" s="273"/>
      <c r="BO915" s="273"/>
      <c r="BP915" s="273"/>
      <c r="BQ915" s="273"/>
      <c r="BR915" s="273"/>
      <c r="BS915" s="273"/>
      <c r="BT915" s="273"/>
      <c r="BU915" s="273"/>
      <c r="BV915" s="273"/>
      <c r="BW915" s="273"/>
      <c r="BX915" s="273"/>
      <c r="BY915" s="273"/>
      <c r="BZ915" s="273"/>
    </row>
    <row r="916" spans="1:78">
      <c r="A916" s="273"/>
      <c r="B916" s="273"/>
      <c r="C916" s="273"/>
      <c r="D916" s="273"/>
      <c r="E916" s="273"/>
      <c r="F916" s="274"/>
      <c r="G916" s="274"/>
      <c r="H916" s="274"/>
      <c r="I916" s="274"/>
      <c r="J916" s="274"/>
      <c r="K916" s="274"/>
      <c r="L916" s="274"/>
      <c r="M916" s="274"/>
      <c r="N916" s="274"/>
      <c r="O916" s="274"/>
      <c r="P916" s="274"/>
      <c r="Q916" s="274"/>
      <c r="R916" s="273"/>
      <c r="S916" s="273"/>
      <c r="T916" s="273"/>
      <c r="U916" s="273"/>
      <c r="V916" s="273"/>
      <c r="W916" s="273"/>
      <c r="X916" s="273"/>
      <c r="Y916" s="273"/>
      <c r="Z916" s="273"/>
      <c r="AA916" s="273"/>
      <c r="AB916" s="273"/>
      <c r="AC916" s="273"/>
      <c r="AD916" s="273"/>
      <c r="AE916" s="273"/>
      <c r="AF916" s="273"/>
      <c r="AG916" s="273"/>
      <c r="AH916" s="273"/>
      <c r="AI916" s="273"/>
      <c r="AJ916" s="273"/>
      <c r="AK916" s="273"/>
      <c r="AL916" s="273"/>
      <c r="AM916" s="273"/>
      <c r="AN916" s="273"/>
      <c r="AO916" s="273"/>
      <c r="AP916" s="273"/>
      <c r="AQ916" s="273"/>
      <c r="AR916" s="273"/>
      <c r="AS916" s="273"/>
      <c r="AT916" s="273"/>
      <c r="AU916" s="273"/>
      <c r="AV916" s="273"/>
      <c r="AW916" s="273"/>
      <c r="AX916" s="273"/>
      <c r="AY916" s="273"/>
      <c r="AZ916" s="273"/>
      <c r="BA916" s="273"/>
      <c r="BB916" s="273"/>
      <c r="BC916" s="273"/>
      <c r="BD916" s="273"/>
      <c r="BE916" s="273"/>
      <c r="BF916" s="273"/>
      <c r="BG916" s="273"/>
      <c r="BH916" s="273"/>
      <c r="BI916" s="273"/>
      <c r="BJ916" s="273"/>
      <c r="BK916" s="273"/>
      <c r="BL916" s="273"/>
      <c r="BM916" s="273"/>
      <c r="BN916" s="273"/>
      <c r="BO916" s="273"/>
      <c r="BP916" s="273"/>
      <c r="BQ916" s="273"/>
      <c r="BR916" s="273"/>
      <c r="BS916" s="273"/>
      <c r="BT916" s="273"/>
      <c r="BU916" s="273"/>
      <c r="BV916" s="273"/>
      <c r="BW916" s="273"/>
      <c r="BX916" s="273"/>
      <c r="BY916" s="273"/>
      <c r="BZ916" s="273"/>
    </row>
    <row r="917" spans="1:78">
      <c r="A917" s="273"/>
      <c r="B917" s="273"/>
      <c r="C917" s="273"/>
      <c r="D917" s="273"/>
      <c r="E917" s="273"/>
      <c r="F917" s="274"/>
      <c r="G917" s="274"/>
      <c r="H917" s="274"/>
      <c r="I917" s="274"/>
      <c r="J917" s="274"/>
      <c r="K917" s="274"/>
      <c r="L917" s="274"/>
      <c r="M917" s="274"/>
      <c r="N917" s="274"/>
      <c r="O917" s="274"/>
      <c r="P917" s="274"/>
      <c r="Q917" s="274"/>
      <c r="R917" s="273"/>
      <c r="S917" s="273"/>
      <c r="T917" s="273"/>
      <c r="U917" s="273"/>
      <c r="V917" s="273"/>
      <c r="W917" s="273"/>
      <c r="X917" s="273"/>
      <c r="Y917" s="273"/>
      <c r="Z917" s="273"/>
      <c r="AA917" s="273"/>
      <c r="AB917" s="273"/>
      <c r="AC917" s="273"/>
      <c r="AD917" s="273"/>
      <c r="AE917" s="273"/>
      <c r="AF917" s="273"/>
      <c r="AG917" s="273"/>
      <c r="AH917" s="273"/>
      <c r="AI917" s="273"/>
      <c r="AJ917" s="273"/>
      <c r="AK917" s="273"/>
      <c r="AL917" s="273"/>
      <c r="AM917" s="273"/>
      <c r="AN917" s="273"/>
      <c r="AO917" s="273"/>
      <c r="AP917" s="273"/>
      <c r="AQ917" s="273"/>
      <c r="AR917" s="273"/>
      <c r="AS917" s="273"/>
      <c r="AT917" s="273"/>
      <c r="AU917" s="273"/>
      <c r="AV917" s="273"/>
      <c r="AW917" s="273"/>
      <c r="AX917" s="273"/>
      <c r="AY917" s="273"/>
      <c r="AZ917" s="273"/>
      <c r="BA917" s="273"/>
      <c r="BB917" s="273"/>
      <c r="BC917" s="273"/>
      <c r="BD917" s="273"/>
      <c r="BE917" s="273"/>
      <c r="BF917" s="273"/>
      <c r="BG917" s="273"/>
      <c r="BH917" s="273"/>
      <c r="BI917" s="273"/>
      <c r="BJ917" s="273"/>
      <c r="BK917" s="273"/>
      <c r="BL917" s="273"/>
      <c r="BM917" s="273"/>
      <c r="BN917" s="273"/>
      <c r="BO917" s="273"/>
      <c r="BP917" s="273"/>
      <c r="BQ917" s="273"/>
      <c r="BR917" s="273"/>
      <c r="BS917" s="273"/>
      <c r="BT917" s="273"/>
      <c r="BU917" s="273"/>
      <c r="BV917" s="273"/>
      <c r="BW917" s="273"/>
      <c r="BX917" s="273"/>
      <c r="BY917" s="273"/>
      <c r="BZ917" s="273"/>
    </row>
    <row r="918" spans="1:78">
      <c r="A918" s="273"/>
      <c r="B918" s="273"/>
      <c r="C918" s="273"/>
      <c r="D918" s="273"/>
      <c r="E918" s="273"/>
      <c r="F918" s="274"/>
      <c r="G918" s="274"/>
      <c r="H918" s="274"/>
      <c r="I918" s="274"/>
      <c r="J918" s="274"/>
      <c r="K918" s="274"/>
      <c r="L918" s="274"/>
      <c r="M918" s="274"/>
      <c r="N918" s="274"/>
      <c r="O918" s="274"/>
      <c r="P918" s="274"/>
      <c r="Q918" s="274"/>
      <c r="R918" s="273"/>
      <c r="S918" s="273"/>
      <c r="T918" s="273"/>
      <c r="U918" s="273"/>
      <c r="V918" s="273"/>
      <c r="W918" s="273"/>
      <c r="X918" s="273"/>
      <c r="Y918" s="273"/>
      <c r="Z918" s="273"/>
      <c r="AA918" s="273"/>
      <c r="AB918" s="273"/>
      <c r="AC918" s="273"/>
      <c r="AD918" s="273"/>
      <c r="AE918" s="273"/>
      <c r="AF918" s="273"/>
      <c r="AG918" s="273"/>
      <c r="AH918" s="273"/>
      <c r="AI918" s="273"/>
      <c r="AJ918" s="273"/>
      <c r="AK918" s="273"/>
      <c r="AL918" s="273"/>
      <c r="AM918" s="273"/>
      <c r="AN918" s="273"/>
      <c r="AO918" s="273"/>
      <c r="AP918" s="273"/>
      <c r="AQ918" s="273"/>
      <c r="AR918" s="273"/>
      <c r="AS918" s="273"/>
      <c r="AT918" s="273"/>
      <c r="AU918" s="273"/>
      <c r="AV918" s="273"/>
      <c r="AW918" s="273"/>
      <c r="AX918" s="273"/>
      <c r="AY918" s="273"/>
      <c r="AZ918" s="273"/>
      <c r="BA918" s="273"/>
      <c r="BB918" s="273"/>
      <c r="BC918" s="273"/>
      <c r="BD918" s="273"/>
      <c r="BE918" s="273"/>
      <c r="BF918" s="273"/>
      <c r="BG918" s="273"/>
      <c r="BH918" s="273"/>
      <c r="BI918" s="273"/>
      <c r="BJ918" s="273"/>
      <c r="BK918" s="273"/>
      <c r="BL918" s="273"/>
      <c r="BM918" s="273"/>
      <c r="BN918" s="273"/>
      <c r="BO918" s="273"/>
      <c r="BP918" s="273"/>
      <c r="BQ918" s="273"/>
      <c r="BR918" s="273"/>
      <c r="BS918" s="273"/>
      <c r="BT918" s="273"/>
      <c r="BU918" s="273"/>
      <c r="BV918" s="273"/>
      <c r="BW918" s="273"/>
      <c r="BX918" s="273"/>
      <c r="BY918" s="273"/>
      <c r="BZ918" s="273"/>
    </row>
    <row r="919" spans="1:78">
      <c r="A919" s="273"/>
      <c r="B919" s="273"/>
      <c r="C919" s="273"/>
      <c r="D919" s="273"/>
      <c r="E919" s="273"/>
      <c r="F919" s="274"/>
      <c r="G919" s="274"/>
      <c r="H919" s="274"/>
      <c r="I919" s="274"/>
      <c r="J919" s="274"/>
      <c r="K919" s="274"/>
      <c r="L919" s="274"/>
      <c r="M919" s="274"/>
      <c r="N919" s="274"/>
      <c r="O919" s="274"/>
      <c r="P919" s="274"/>
      <c r="Q919" s="274"/>
      <c r="R919" s="273"/>
      <c r="S919" s="273"/>
      <c r="T919" s="273"/>
      <c r="U919" s="273"/>
      <c r="V919" s="273"/>
      <c r="W919" s="273"/>
      <c r="X919" s="273"/>
      <c r="Y919" s="273"/>
      <c r="Z919" s="273"/>
      <c r="AA919" s="273"/>
      <c r="AB919" s="273"/>
      <c r="AC919" s="273"/>
      <c r="AD919" s="273"/>
      <c r="AE919" s="273"/>
      <c r="AF919" s="273"/>
      <c r="AG919" s="273"/>
      <c r="AH919" s="273"/>
      <c r="AI919" s="273"/>
      <c r="AJ919" s="273"/>
      <c r="AK919" s="273"/>
      <c r="AL919" s="273"/>
      <c r="AM919" s="273"/>
      <c r="AN919" s="273"/>
      <c r="AO919" s="273"/>
      <c r="AP919" s="273"/>
      <c r="AQ919" s="273"/>
      <c r="AR919" s="273"/>
      <c r="AS919" s="273"/>
      <c r="AT919" s="273"/>
      <c r="AU919" s="273"/>
      <c r="AV919" s="273"/>
      <c r="AW919" s="273"/>
      <c r="AX919" s="273"/>
      <c r="AY919" s="273"/>
      <c r="AZ919" s="273"/>
      <c r="BA919" s="273"/>
      <c r="BB919" s="273"/>
      <c r="BC919" s="273"/>
      <c r="BD919" s="273"/>
      <c r="BE919" s="273"/>
      <c r="BF919" s="273"/>
      <c r="BG919" s="273"/>
      <c r="BH919" s="273"/>
      <c r="BI919" s="273"/>
      <c r="BJ919" s="273"/>
      <c r="BK919" s="273"/>
      <c r="BL919" s="273"/>
      <c r="BM919" s="273"/>
      <c r="BN919" s="273"/>
      <c r="BO919" s="273"/>
      <c r="BP919" s="273"/>
      <c r="BQ919" s="273"/>
      <c r="BR919" s="273"/>
      <c r="BS919" s="273"/>
      <c r="BT919" s="273"/>
      <c r="BU919" s="273"/>
      <c r="BV919" s="273"/>
      <c r="BW919" s="273"/>
      <c r="BX919" s="273"/>
      <c r="BY919" s="273"/>
      <c r="BZ919" s="273"/>
    </row>
    <row r="920" spans="1:78">
      <c r="A920" s="273"/>
      <c r="B920" s="273"/>
      <c r="C920" s="273"/>
      <c r="D920" s="273"/>
      <c r="E920" s="273"/>
      <c r="F920" s="274"/>
      <c r="G920" s="274"/>
      <c r="H920" s="274"/>
      <c r="I920" s="274"/>
      <c r="J920" s="274"/>
      <c r="K920" s="274"/>
      <c r="L920" s="274"/>
      <c r="M920" s="274"/>
      <c r="N920" s="274"/>
      <c r="O920" s="274"/>
      <c r="P920" s="274"/>
      <c r="Q920" s="274"/>
      <c r="R920" s="273"/>
      <c r="S920" s="273"/>
      <c r="T920" s="273"/>
      <c r="U920" s="273"/>
      <c r="V920" s="273"/>
      <c r="W920" s="273"/>
      <c r="X920" s="273"/>
      <c r="Y920" s="273"/>
      <c r="Z920" s="273"/>
      <c r="AA920" s="273"/>
      <c r="AB920" s="273"/>
      <c r="AC920" s="273"/>
      <c r="AD920" s="273"/>
      <c r="AE920" s="273"/>
      <c r="AF920" s="273"/>
      <c r="AG920" s="273"/>
      <c r="AH920" s="273"/>
      <c r="AI920" s="273"/>
      <c r="AJ920" s="273"/>
      <c r="AK920" s="273"/>
      <c r="AL920" s="273"/>
      <c r="AM920" s="273"/>
      <c r="AN920" s="273"/>
      <c r="AO920" s="273"/>
      <c r="AP920" s="273"/>
      <c r="AQ920" s="273"/>
      <c r="AR920" s="273"/>
      <c r="AS920" s="273"/>
      <c r="AT920" s="273"/>
      <c r="AU920" s="273"/>
      <c r="AV920" s="273"/>
      <c r="AW920" s="273"/>
      <c r="AX920" s="273"/>
      <c r="AY920" s="273"/>
      <c r="AZ920" s="273"/>
      <c r="BA920" s="273"/>
      <c r="BB920" s="273"/>
      <c r="BC920" s="273"/>
      <c r="BD920" s="273"/>
      <c r="BE920" s="273"/>
      <c r="BF920" s="273"/>
      <c r="BG920" s="273"/>
      <c r="BH920" s="273"/>
      <c r="BI920" s="273"/>
      <c r="BJ920" s="273"/>
      <c r="BK920" s="273"/>
      <c r="BL920" s="273"/>
      <c r="BM920" s="273"/>
      <c r="BN920" s="273"/>
      <c r="BO920" s="273"/>
      <c r="BP920" s="273"/>
      <c r="BQ920" s="273"/>
      <c r="BR920" s="273"/>
      <c r="BS920" s="273"/>
      <c r="BT920" s="273"/>
      <c r="BU920" s="273"/>
      <c r="BV920" s="273"/>
      <c r="BW920" s="273"/>
      <c r="BX920" s="273"/>
      <c r="BY920" s="273"/>
      <c r="BZ920" s="273"/>
    </row>
    <row r="921" spans="1:78">
      <c r="A921" s="273"/>
      <c r="B921" s="273"/>
      <c r="C921" s="273"/>
      <c r="D921" s="273"/>
      <c r="E921" s="273"/>
      <c r="F921" s="274"/>
      <c r="G921" s="274"/>
      <c r="H921" s="274"/>
      <c r="I921" s="274"/>
      <c r="J921" s="274"/>
      <c r="K921" s="274"/>
      <c r="L921" s="274"/>
      <c r="M921" s="274"/>
      <c r="N921" s="274"/>
      <c r="O921" s="274"/>
      <c r="P921" s="274"/>
      <c r="Q921" s="274"/>
      <c r="R921" s="273"/>
      <c r="S921" s="273"/>
      <c r="T921" s="273"/>
      <c r="U921" s="273"/>
      <c r="V921" s="273"/>
      <c r="W921" s="273"/>
      <c r="X921" s="273"/>
      <c r="Y921" s="273"/>
      <c r="Z921" s="273"/>
      <c r="AA921" s="273"/>
      <c r="AB921" s="273"/>
      <c r="AC921" s="273"/>
      <c r="AD921" s="273"/>
      <c r="AE921" s="273"/>
      <c r="AF921" s="273"/>
      <c r="AG921" s="273"/>
      <c r="AH921" s="273"/>
      <c r="AI921" s="273"/>
      <c r="AJ921" s="273"/>
      <c r="AK921" s="273"/>
      <c r="AL921" s="273"/>
      <c r="AM921" s="273"/>
      <c r="AN921" s="273"/>
      <c r="AO921" s="273"/>
      <c r="AP921" s="273"/>
      <c r="AQ921" s="273"/>
      <c r="AR921" s="273"/>
      <c r="AS921" s="273"/>
      <c r="AT921" s="273"/>
      <c r="AU921" s="273"/>
      <c r="AV921" s="273"/>
      <c r="AW921" s="273"/>
      <c r="AX921" s="273"/>
      <c r="AY921" s="273"/>
      <c r="AZ921" s="273"/>
      <c r="BA921" s="273"/>
      <c r="BB921" s="273"/>
      <c r="BC921" s="273"/>
      <c r="BD921" s="273"/>
      <c r="BE921" s="273"/>
      <c r="BF921" s="273"/>
      <c r="BG921" s="273"/>
      <c r="BH921" s="273"/>
      <c r="BI921" s="273"/>
      <c r="BJ921" s="273"/>
      <c r="BK921" s="273"/>
      <c r="BL921" s="273"/>
      <c r="BM921" s="273"/>
      <c r="BN921" s="273"/>
      <c r="BO921" s="273"/>
      <c r="BP921" s="273"/>
      <c r="BQ921" s="273"/>
      <c r="BR921" s="273"/>
      <c r="BS921" s="273"/>
      <c r="BT921" s="273"/>
      <c r="BU921" s="273"/>
      <c r="BV921" s="273"/>
      <c r="BW921" s="273"/>
      <c r="BX921" s="273"/>
      <c r="BY921" s="273"/>
      <c r="BZ921" s="273"/>
    </row>
    <row r="922" spans="1:78">
      <c r="A922" s="273"/>
      <c r="B922" s="273"/>
      <c r="C922" s="273"/>
      <c r="D922" s="273"/>
      <c r="E922" s="273"/>
      <c r="F922" s="274"/>
      <c r="G922" s="274"/>
      <c r="H922" s="274"/>
      <c r="I922" s="274"/>
      <c r="J922" s="274"/>
      <c r="K922" s="274"/>
      <c r="L922" s="274"/>
      <c r="M922" s="274"/>
      <c r="N922" s="274"/>
      <c r="O922" s="274"/>
      <c r="P922" s="274"/>
      <c r="Q922" s="274"/>
      <c r="R922" s="273"/>
      <c r="S922" s="273"/>
      <c r="T922" s="273"/>
      <c r="U922" s="273"/>
      <c r="V922" s="273"/>
      <c r="W922" s="273"/>
      <c r="X922" s="273"/>
      <c r="Y922" s="273"/>
      <c r="Z922" s="273"/>
      <c r="AA922" s="273"/>
      <c r="AB922" s="273"/>
      <c r="AC922" s="273"/>
      <c r="AD922" s="273"/>
      <c r="AE922" s="273"/>
      <c r="AF922" s="273"/>
      <c r="AG922" s="273"/>
      <c r="AH922" s="273"/>
      <c r="AI922" s="273"/>
      <c r="AJ922" s="273"/>
      <c r="AK922" s="273"/>
      <c r="AL922" s="273"/>
      <c r="AM922" s="273"/>
      <c r="AN922" s="273"/>
      <c r="AO922" s="273"/>
      <c r="AP922" s="273"/>
      <c r="AQ922" s="273"/>
      <c r="AR922" s="273"/>
      <c r="AS922" s="273"/>
      <c r="AT922" s="273"/>
      <c r="AU922" s="273"/>
      <c r="AV922" s="273"/>
      <c r="AW922" s="273"/>
      <c r="AX922" s="273"/>
      <c r="AY922" s="273"/>
      <c r="AZ922" s="273"/>
      <c r="BA922" s="273"/>
      <c r="BB922" s="273"/>
      <c r="BC922" s="273"/>
      <c r="BD922" s="273"/>
      <c r="BE922" s="273"/>
      <c r="BF922" s="273"/>
      <c r="BG922" s="273"/>
      <c r="BH922" s="273"/>
      <c r="BI922" s="273"/>
      <c r="BJ922" s="273"/>
      <c r="BK922" s="273"/>
      <c r="BL922" s="273"/>
      <c r="BM922" s="273"/>
      <c r="BN922" s="273"/>
      <c r="BO922" s="273"/>
      <c r="BP922" s="273"/>
      <c r="BQ922" s="273"/>
      <c r="BR922" s="273"/>
      <c r="BS922" s="273"/>
      <c r="BT922" s="273"/>
      <c r="BU922" s="273"/>
      <c r="BV922" s="273"/>
      <c r="BW922" s="273"/>
      <c r="BX922" s="273"/>
      <c r="BY922" s="273"/>
      <c r="BZ922" s="273"/>
    </row>
    <row r="923" spans="1:78">
      <c r="A923" s="273"/>
      <c r="B923" s="273"/>
      <c r="C923" s="273"/>
      <c r="D923" s="273"/>
      <c r="E923" s="273"/>
      <c r="F923" s="274"/>
      <c r="G923" s="274"/>
      <c r="H923" s="274"/>
      <c r="I923" s="274"/>
      <c r="J923" s="274"/>
      <c r="K923" s="274"/>
      <c r="L923" s="274"/>
      <c r="M923" s="274"/>
      <c r="N923" s="274"/>
      <c r="O923" s="274"/>
      <c r="P923" s="274"/>
      <c r="Q923" s="274"/>
      <c r="R923" s="273"/>
      <c r="S923" s="273"/>
      <c r="T923" s="273"/>
      <c r="U923" s="273"/>
      <c r="V923" s="273"/>
      <c r="W923" s="273"/>
      <c r="X923" s="273"/>
      <c r="Y923" s="273"/>
      <c r="Z923" s="273"/>
      <c r="AA923" s="273"/>
      <c r="AB923" s="273"/>
      <c r="AC923" s="273"/>
      <c r="AD923" s="273"/>
      <c r="AE923" s="273"/>
      <c r="AF923" s="273"/>
      <c r="AG923" s="273"/>
      <c r="AH923" s="273"/>
      <c r="AI923" s="273"/>
      <c r="AJ923" s="273"/>
      <c r="AK923" s="273"/>
      <c r="AL923" s="273"/>
      <c r="AM923" s="273"/>
      <c r="AN923" s="273"/>
      <c r="AO923" s="273"/>
      <c r="AP923" s="273"/>
      <c r="AQ923" s="273"/>
      <c r="AR923" s="273"/>
      <c r="AS923" s="273"/>
      <c r="AT923" s="273"/>
      <c r="AU923" s="273"/>
      <c r="AV923" s="273"/>
      <c r="AW923" s="273"/>
      <c r="AX923" s="273"/>
      <c r="AY923" s="273"/>
      <c r="AZ923" s="273"/>
      <c r="BA923" s="273"/>
      <c r="BB923" s="273"/>
      <c r="BC923" s="273"/>
      <c r="BD923" s="273"/>
      <c r="BE923" s="273"/>
      <c r="BF923" s="273"/>
      <c r="BG923" s="273"/>
      <c r="BH923" s="273"/>
      <c r="BI923" s="273"/>
      <c r="BJ923" s="273"/>
      <c r="BK923" s="273"/>
      <c r="BL923" s="273"/>
      <c r="BM923" s="273"/>
      <c r="BN923" s="273"/>
      <c r="BO923" s="273"/>
      <c r="BP923" s="273"/>
      <c r="BQ923" s="273"/>
      <c r="BR923" s="273"/>
      <c r="BS923" s="273"/>
      <c r="BT923" s="273"/>
      <c r="BU923" s="273"/>
      <c r="BV923" s="273"/>
      <c r="BW923" s="273"/>
      <c r="BX923" s="273"/>
      <c r="BY923" s="273"/>
      <c r="BZ923" s="273"/>
    </row>
    <row r="924" spans="1:78">
      <c r="A924" s="273"/>
      <c r="B924" s="273"/>
      <c r="C924" s="273"/>
      <c r="D924" s="273"/>
      <c r="E924" s="273"/>
      <c r="F924" s="274"/>
      <c r="G924" s="274"/>
      <c r="H924" s="274"/>
      <c r="I924" s="274"/>
      <c r="J924" s="274"/>
      <c r="K924" s="274"/>
      <c r="L924" s="274"/>
      <c r="M924" s="274"/>
      <c r="N924" s="274"/>
      <c r="O924" s="274"/>
      <c r="P924" s="274"/>
      <c r="Q924" s="274"/>
      <c r="R924" s="273"/>
      <c r="S924" s="273"/>
      <c r="T924" s="273"/>
      <c r="U924" s="273"/>
      <c r="V924" s="273"/>
      <c r="W924" s="273"/>
      <c r="X924" s="273"/>
      <c r="Y924" s="273"/>
      <c r="Z924" s="273"/>
      <c r="AA924" s="273"/>
      <c r="AB924" s="273"/>
      <c r="AC924" s="273"/>
      <c r="AD924" s="273"/>
      <c r="AE924" s="273"/>
      <c r="AF924" s="273"/>
      <c r="AG924" s="273"/>
      <c r="AH924" s="273"/>
      <c r="AI924" s="273"/>
      <c r="AJ924" s="273"/>
      <c r="AK924" s="273"/>
      <c r="AL924" s="273"/>
      <c r="AM924" s="273"/>
      <c r="AN924" s="273"/>
      <c r="AO924" s="273"/>
      <c r="AP924" s="273"/>
      <c r="AQ924" s="273"/>
      <c r="AR924" s="273"/>
      <c r="AS924" s="273"/>
      <c r="AT924" s="273"/>
      <c r="AU924" s="273"/>
      <c r="AV924" s="273"/>
      <c r="AW924" s="273"/>
      <c r="AX924" s="273"/>
      <c r="AY924" s="273"/>
      <c r="AZ924" s="273"/>
      <c r="BA924" s="273"/>
      <c r="BB924" s="273"/>
      <c r="BC924" s="273"/>
      <c r="BD924" s="273"/>
      <c r="BE924" s="273"/>
      <c r="BF924" s="273"/>
      <c r="BG924" s="273"/>
      <c r="BH924" s="273"/>
      <c r="BI924" s="273"/>
      <c r="BJ924" s="273"/>
      <c r="BK924" s="273"/>
      <c r="BL924" s="273"/>
      <c r="BM924" s="273"/>
      <c r="BN924" s="273"/>
      <c r="BO924" s="273"/>
      <c r="BP924" s="273"/>
      <c r="BQ924" s="273"/>
      <c r="BR924" s="273"/>
      <c r="BS924" s="273"/>
      <c r="BT924" s="273"/>
      <c r="BU924" s="273"/>
      <c r="BV924" s="273"/>
      <c r="BW924" s="273"/>
      <c r="BX924" s="273"/>
      <c r="BY924" s="273"/>
      <c r="BZ924" s="273"/>
    </row>
    <row r="925" spans="1:78">
      <c r="A925" s="273"/>
      <c r="B925" s="273"/>
      <c r="C925" s="273"/>
      <c r="D925" s="273"/>
      <c r="E925" s="273"/>
      <c r="F925" s="274"/>
      <c r="G925" s="274"/>
      <c r="H925" s="274"/>
      <c r="I925" s="274"/>
      <c r="J925" s="274"/>
      <c r="K925" s="274"/>
      <c r="L925" s="274"/>
      <c r="M925" s="274"/>
      <c r="N925" s="274"/>
      <c r="O925" s="274"/>
      <c r="P925" s="274"/>
      <c r="Q925" s="274"/>
      <c r="R925" s="273"/>
      <c r="S925" s="273"/>
      <c r="T925" s="273"/>
      <c r="U925" s="273"/>
      <c r="V925" s="273"/>
      <c r="W925" s="273"/>
      <c r="X925" s="273"/>
      <c r="Y925" s="273"/>
      <c r="Z925" s="273"/>
      <c r="AA925" s="273"/>
      <c r="AB925" s="273"/>
      <c r="AC925" s="273"/>
      <c r="AD925" s="273"/>
      <c r="AE925" s="273"/>
      <c r="AF925" s="273"/>
      <c r="AG925" s="273"/>
      <c r="AH925" s="273"/>
      <c r="AI925" s="273"/>
      <c r="AJ925" s="273"/>
      <c r="AK925" s="273"/>
      <c r="AL925" s="273"/>
      <c r="AM925" s="273"/>
      <c r="AN925" s="273"/>
      <c r="AO925" s="273"/>
      <c r="AP925" s="273"/>
      <c r="AQ925" s="273"/>
      <c r="AR925" s="273"/>
      <c r="AS925" s="273"/>
      <c r="AT925" s="273"/>
      <c r="AU925" s="273"/>
      <c r="AV925" s="273"/>
      <c r="AW925" s="273"/>
      <c r="AX925" s="273"/>
      <c r="AY925" s="273"/>
      <c r="AZ925" s="273"/>
      <c r="BA925" s="273"/>
      <c r="BB925" s="273"/>
      <c r="BC925" s="273"/>
      <c r="BD925" s="273"/>
      <c r="BE925" s="273"/>
      <c r="BF925" s="273"/>
      <c r="BG925" s="273"/>
      <c r="BH925" s="273"/>
      <c r="BI925" s="273"/>
      <c r="BJ925" s="273"/>
      <c r="BK925" s="273"/>
      <c r="BL925" s="273"/>
      <c r="BM925" s="273"/>
      <c r="BN925" s="273"/>
      <c r="BO925" s="273"/>
      <c r="BP925" s="273"/>
      <c r="BQ925" s="273"/>
      <c r="BR925" s="273"/>
      <c r="BS925" s="273"/>
      <c r="BT925" s="273"/>
      <c r="BU925" s="273"/>
      <c r="BV925" s="273"/>
      <c r="BW925" s="273"/>
      <c r="BX925" s="273"/>
      <c r="BY925" s="273"/>
      <c r="BZ925" s="273"/>
    </row>
    <row r="926" spans="1:78">
      <c r="A926" s="273"/>
      <c r="B926" s="273"/>
      <c r="C926" s="273"/>
      <c r="D926" s="273"/>
      <c r="E926" s="273"/>
      <c r="F926" s="274"/>
      <c r="G926" s="274"/>
      <c r="H926" s="274"/>
      <c r="I926" s="274"/>
      <c r="J926" s="274"/>
      <c r="K926" s="274"/>
      <c r="L926" s="274"/>
      <c r="M926" s="274"/>
      <c r="N926" s="274"/>
      <c r="O926" s="274"/>
      <c r="P926" s="274"/>
      <c r="Q926" s="274"/>
      <c r="R926" s="273"/>
      <c r="S926" s="273"/>
      <c r="T926" s="273"/>
      <c r="U926" s="273"/>
      <c r="V926" s="273"/>
      <c r="W926" s="273"/>
      <c r="X926" s="273"/>
      <c r="Y926" s="273"/>
      <c r="Z926" s="273"/>
      <c r="AA926" s="273"/>
      <c r="AB926" s="273"/>
      <c r="AC926" s="273"/>
      <c r="AD926" s="273"/>
      <c r="AE926" s="273"/>
      <c r="AF926" s="273"/>
      <c r="AG926" s="273"/>
      <c r="AH926" s="273"/>
      <c r="AI926" s="273"/>
      <c r="AJ926" s="273"/>
      <c r="AK926" s="273"/>
      <c r="AL926" s="273"/>
      <c r="AM926" s="273"/>
      <c r="AN926" s="273"/>
      <c r="AO926" s="273"/>
      <c r="AP926" s="273"/>
      <c r="AQ926" s="273"/>
      <c r="AR926" s="273"/>
      <c r="AS926" s="273"/>
      <c r="AT926" s="273"/>
      <c r="AU926" s="273"/>
      <c r="AV926" s="273"/>
      <c r="AW926" s="273"/>
      <c r="AX926" s="273"/>
      <c r="AY926" s="273"/>
      <c r="AZ926" s="273"/>
      <c r="BA926" s="273"/>
      <c r="BB926" s="273"/>
      <c r="BC926" s="273"/>
      <c r="BD926" s="273"/>
      <c r="BE926" s="273"/>
      <c r="BF926" s="273"/>
      <c r="BG926" s="273"/>
      <c r="BH926" s="273"/>
      <c r="BI926" s="273"/>
      <c r="BJ926" s="273"/>
      <c r="BK926" s="273"/>
      <c r="BL926" s="273"/>
      <c r="BM926" s="273"/>
      <c r="BN926" s="273"/>
      <c r="BO926" s="273"/>
      <c r="BP926" s="273"/>
      <c r="BQ926" s="273"/>
      <c r="BR926" s="273"/>
      <c r="BS926" s="273"/>
      <c r="BT926" s="273"/>
      <c r="BU926" s="273"/>
      <c r="BV926" s="273"/>
      <c r="BW926" s="273"/>
      <c r="BX926" s="273"/>
      <c r="BY926" s="273"/>
      <c r="BZ926" s="273"/>
    </row>
    <row r="927" spans="1:78">
      <c r="A927" s="273"/>
      <c r="B927" s="273"/>
      <c r="C927" s="273"/>
      <c r="D927" s="273"/>
      <c r="E927" s="273"/>
      <c r="F927" s="274"/>
      <c r="G927" s="274"/>
      <c r="H927" s="274"/>
      <c r="I927" s="274"/>
      <c r="J927" s="274"/>
      <c r="K927" s="274"/>
      <c r="L927" s="274"/>
      <c r="M927" s="274"/>
      <c r="N927" s="274"/>
      <c r="O927" s="274"/>
      <c r="P927" s="274"/>
      <c r="Q927" s="274"/>
      <c r="R927" s="273"/>
      <c r="S927" s="273"/>
      <c r="T927" s="273"/>
      <c r="U927" s="273"/>
      <c r="V927" s="273"/>
      <c r="W927" s="273"/>
      <c r="X927" s="273"/>
      <c r="Y927" s="273"/>
      <c r="Z927" s="273"/>
      <c r="AA927" s="273"/>
      <c r="AB927" s="273"/>
      <c r="AC927" s="273"/>
      <c r="AD927" s="273"/>
      <c r="AE927" s="273"/>
      <c r="AF927" s="273"/>
      <c r="AG927" s="273"/>
      <c r="AH927" s="273"/>
      <c r="AI927" s="273"/>
      <c r="AJ927" s="273"/>
      <c r="AK927" s="273"/>
      <c r="AL927" s="273"/>
      <c r="AM927" s="273"/>
      <c r="AN927" s="273"/>
      <c r="AO927" s="273"/>
      <c r="AP927" s="273"/>
      <c r="AQ927" s="273"/>
      <c r="AR927" s="273"/>
      <c r="AS927" s="273"/>
      <c r="AT927" s="273"/>
      <c r="AU927" s="273"/>
      <c r="AV927" s="273"/>
      <c r="AW927" s="273"/>
      <c r="AX927" s="273"/>
      <c r="AY927" s="273"/>
      <c r="AZ927" s="273"/>
      <c r="BA927" s="273"/>
      <c r="BB927" s="273"/>
      <c r="BC927" s="273"/>
      <c r="BD927" s="273"/>
      <c r="BE927" s="273"/>
      <c r="BF927" s="273"/>
      <c r="BG927" s="273"/>
      <c r="BH927" s="273"/>
      <c r="BI927" s="273"/>
      <c r="BJ927" s="273"/>
      <c r="BK927" s="273"/>
      <c r="BL927" s="273"/>
      <c r="BM927" s="273"/>
      <c r="BN927" s="273"/>
      <c r="BO927" s="273"/>
      <c r="BP927" s="273"/>
      <c r="BQ927" s="273"/>
      <c r="BR927" s="273"/>
      <c r="BS927" s="273"/>
      <c r="BT927" s="273"/>
      <c r="BU927" s="273"/>
      <c r="BV927" s="273"/>
      <c r="BW927" s="273"/>
      <c r="BX927" s="273"/>
      <c r="BY927" s="273"/>
      <c r="BZ927" s="273"/>
    </row>
    <row r="928" spans="1:78">
      <c r="A928" s="273"/>
      <c r="B928" s="273"/>
      <c r="C928" s="273"/>
      <c r="D928" s="273"/>
      <c r="E928" s="273"/>
      <c r="F928" s="274"/>
      <c r="G928" s="274"/>
      <c r="H928" s="274"/>
      <c r="I928" s="274"/>
      <c r="J928" s="274"/>
      <c r="K928" s="274"/>
      <c r="L928" s="274"/>
      <c r="M928" s="274"/>
      <c r="N928" s="274"/>
      <c r="O928" s="274"/>
      <c r="P928" s="274"/>
      <c r="Q928" s="274"/>
      <c r="R928" s="273"/>
      <c r="S928" s="273"/>
      <c r="T928" s="273"/>
      <c r="U928" s="273"/>
      <c r="V928" s="273"/>
      <c r="W928" s="273"/>
      <c r="X928" s="273"/>
      <c r="Y928" s="273"/>
      <c r="Z928" s="273"/>
      <c r="AA928" s="273"/>
      <c r="AB928" s="273"/>
      <c r="AC928" s="273"/>
      <c r="AD928" s="273"/>
      <c r="AE928" s="273"/>
      <c r="AF928" s="273"/>
      <c r="AG928" s="273"/>
      <c r="AH928" s="273"/>
      <c r="AI928" s="273"/>
      <c r="AJ928" s="273"/>
      <c r="AK928" s="273"/>
      <c r="AL928" s="273"/>
      <c r="AM928" s="273"/>
      <c r="AN928" s="273"/>
      <c r="AO928" s="273"/>
      <c r="AP928" s="273"/>
      <c r="AQ928" s="273"/>
      <c r="AR928" s="273"/>
      <c r="AS928" s="273"/>
      <c r="AT928" s="273"/>
      <c r="AU928" s="273"/>
      <c r="AV928" s="273"/>
      <c r="AW928" s="273"/>
      <c r="AX928" s="273"/>
      <c r="AY928" s="273"/>
      <c r="AZ928" s="273"/>
      <c r="BA928" s="273"/>
      <c r="BB928" s="273"/>
      <c r="BC928" s="273"/>
      <c r="BD928" s="273"/>
      <c r="BE928" s="273"/>
      <c r="BF928" s="273"/>
      <c r="BG928" s="273"/>
      <c r="BH928" s="273"/>
      <c r="BI928" s="273"/>
      <c r="BJ928" s="273"/>
      <c r="BK928" s="273"/>
      <c r="BL928" s="273"/>
      <c r="BM928" s="273"/>
      <c r="BN928" s="273"/>
      <c r="BO928" s="273"/>
      <c r="BP928" s="273"/>
      <c r="BQ928" s="273"/>
      <c r="BR928" s="273"/>
      <c r="BS928" s="273"/>
      <c r="BT928" s="273"/>
      <c r="BU928" s="273"/>
      <c r="BV928" s="273"/>
      <c r="BW928" s="273"/>
      <c r="BX928" s="273"/>
      <c r="BY928" s="273"/>
      <c r="BZ928" s="273"/>
    </row>
    <row r="929" spans="1:78">
      <c r="A929" s="273"/>
      <c r="B929" s="273"/>
      <c r="C929" s="273"/>
      <c r="D929" s="273"/>
      <c r="E929" s="273"/>
      <c r="F929" s="274"/>
      <c r="G929" s="274"/>
      <c r="H929" s="274"/>
      <c r="I929" s="274"/>
      <c r="J929" s="274"/>
      <c r="K929" s="274"/>
      <c r="L929" s="274"/>
      <c r="M929" s="274"/>
      <c r="N929" s="274"/>
      <c r="O929" s="274"/>
      <c r="P929" s="274"/>
      <c r="Q929" s="274"/>
      <c r="R929" s="273"/>
      <c r="S929" s="273"/>
      <c r="T929" s="273"/>
      <c r="U929" s="273"/>
      <c r="V929" s="273"/>
      <c r="W929" s="273"/>
      <c r="X929" s="273"/>
      <c r="Y929" s="273"/>
      <c r="Z929" s="273"/>
      <c r="AA929" s="273"/>
      <c r="AB929" s="273"/>
      <c r="AC929" s="273"/>
      <c r="AD929" s="273"/>
      <c r="AE929" s="273"/>
      <c r="AF929" s="273"/>
      <c r="AG929" s="273"/>
      <c r="AH929" s="273"/>
      <c r="AI929" s="273"/>
      <c r="AJ929" s="273"/>
      <c r="AK929" s="273"/>
      <c r="AL929" s="273"/>
      <c r="AM929" s="273"/>
      <c r="AN929" s="273"/>
      <c r="AO929" s="273"/>
      <c r="AP929" s="273"/>
      <c r="AQ929" s="273"/>
      <c r="AR929" s="273"/>
      <c r="AS929" s="273"/>
      <c r="AT929" s="273"/>
      <c r="AU929" s="273"/>
      <c r="AV929" s="273"/>
      <c r="AW929" s="273"/>
      <c r="AX929" s="273"/>
      <c r="AY929" s="273"/>
      <c r="AZ929" s="273"/>
      <c r="BA929" s="273"/>
      <c r="BB929" s="273"/>
      <c r="BC929" s="273"/>
      <c r="BD929" s="273"/>
      <c r="BE929" s="273"/>
      <c r="BF929" s="273"/>
      <c r="BG929" s="273"/>
      <c r="BH929" s="273"/>
      <c r="BI929" s="273"/>
      <c r="BJ929" s="273"/>
      <c r="BK929" s="273"/>
      <c r="BL929" s="273"/>
      <c r="BM929" s="273"/>
      <c r="BN929" s="273"/>
      <c r="BO929" s="273"/>
      <c r="BP929" s="273"/>
      <c r="BQ929" s="273"/>
      <c r="BR929" s="273"/>
      <c r="BS929" s="273"/>
      <c r="BT929" s="273"/>
      <c r="BU929" s="273"/>
      <c r="BV929" s="273"/>
      <c r="BW929" s="273"/>
      <c r="BX929" s="273"/>
      <c r="BY929" s="273"/>
      <c r="BZ929" s="273"/>
    </row>
    <row r="930" spans="1:78">
      <c r="A930" s="273"/>
      <c r="B930" s="273"/>
      <c r="C930" s="273"/>
      <c r="D930" s="273"/>
      <c r="E930" s="273"/>
      <c r="F930" s="274"/>
      <c r="G930" s="274"/>
      <c r="H930" s="274"/>
      <c r="I930" s="274"/>
      <c r="J930" s="274"/>
      <c r="K930" s="274"/>
      <c r="L930" s="274"/>
      <c r="M930" s="274"/>
      <c r="N930" s="274"/>
      <c r="O930" s="274"/>
      <c r="P930" s="274"/>
      <c r="Q930" s="274"/>
      <c r="R930" s="273"/>
      <c r="S930" s="273"/>
      <c r="T930" s="273"/>
      <c r="U930" s="273"/>
      <c r="V930" s="273"/>
      <c r="W930" s="273"/>
      <c r="X930" s="273"/>
      <c r="Y930" s="273"/>
      <c r="Z930" s="273"/>
      <c r="AA930" s="273"/>
      <c r="AB930" s="273"/>
      <c r="AC930" s="273"/>
      <c r="AD930" s="273"/>
      <c r="AE930" s="273"/>
      <c r="AF930" s="273"/>
      <c r="AG930" s="273"/>
      <c r="AH930" s="273"/>
      <c r="AI930" s="273"/>
      <c r="AJ930" s="273"/>
      <c r="AK930" s="273"/>
      <c r="AL930" s="273"/>
      <c r="AM930" s="273"/>
      <c r="AN930" s="273"/>
      <c r="AO930" s="273"/>
      <c r="AP930" s="273"/>
      <c r="AQ930" s="273"/>
      <c r="AR930" s="273"/>
      <c r="AS930" s="273"/>
      <c r="AT930" s="273"/>
      <c r="AU930" s="273"/>
      <c r="AV930" s="273"/>
      <c r="AW930" s="273"/>
      <c r="AX930" s="273"/>
      <c r="AY930" s="273"/>
      <c r="AZ930" s="273"/>
      <c r="BA930" s="273"/>
      <c r="BB930" s="273"/>
      <c r="BC930" s="273"/>
      <c r="BD930" s="273"/>
      <c r="BE930" s="273"/>
      <c r="BF930" s="273"/>
      <c r="BG930" s="273"/>
      <c r="BH930" s="273"/>
      <c r="BI930" s="273"/>
      <c r="BJ930" s="273"/>
      <c r="BK930" s="273"/>
      <c r="BL930" s="273"/>
      <c r="BM930" s="273"/>
      <c r="BN930" s="273"/>
      <c r="BO930" s="273"/>
      <c r="BP930" s="273"/>
      <c r="BQ930" s="273"/>
      <c r="BR930" s="273"/>
      <c r="BS930" s="273"/>
      <c r="BT930" s="273"/>
      <c r="BU930" s="273"/>
      <c r="BV930" s="273"/>
      <c r="BW930" s="273"/>
      <c r="BX930" s="273"/>
      <c r="BY930" s="273"/>
      <c r="BZ930" s="273"/>
    </row>
    <row r="931" spans="1:78">
      <c r="A931" s="273"/>
      <c r="B931" s="273"/>
      <c r="C931" s="273"/>
      <c r="D931" s="273"/>
      <c r="E931" s="273"/>
      <c r="F931" s="274"/>
      <c r="G931" s="274"/>
      <c r="H931" s="274"/>
      <c r="I931" s="274"/>
      <c r="J931" s="274"/>
      <c r="K931" s="274"/>
      <c r="L931" s="274"/>
      <c r="M931" s="274"/>
      <c r="N931" s="274"/>
      <c r="O931" s="274"/>
      <c r="P931" s="274"/>
      <c r="Q931" s="274"/>
      <c r="R931" s="273"/>
      <c r="S931" s="273"/>
      <c r="T931" s="273"/>
      <c r="U931" s="273"/>
      <c r="V931" s="273"/>
      <c r="W931" s="273"/>
      <c r="X931" s="273"/>
      <c r="Y931" s="273"/>
      <c r="Z931" s="273"/>
      <c r="AA931" s="273"/>
      <c r="AB931" s="273"/>
      <c r="AC931" s="273"/>
      <c r="AD931" s="273"/>
      <c r="AE931" s="273"/>
      <c r="AF931" s="273"/>
      <c r="AG931" s="273"/>
      <c r="AH931" s="273"/>
      <c r="AI931" s="273"/>
      <c r="AJ931" s="273"/>
      <c r="AK931" s="273"/>
      <c r="AL931" s="273"/>
      <c r="AM931" s="273"/>
      <c r="AN931" s="273"/>
      <c r="AO931" s="273"/>
      <c r="AP931" s="273"/>
      <c r="AQ931" s="273"/>
      <c r="AR931" s="273"/>
      <c r="AS931" s="273"/>
      <c r="AT931" s="273"/>
      <c r="AU931" s="273"/>
      <c r="AV931" s="273"/>
      <c r="AW931" s="273"/>
      <c r="AX931" s="273"/>
      <c r="AY931" s="273"/>
      <c r="AZ931" s="273"/>
      <c r="BA931" s="273"/>
      <c r="BB931" s="273"/>
      <c r="BC931" s="273"/>
      <c r="BD931" s="273"/>
      <c r="BE931" s="273"/>
      <c r="BF931" s="273"/>
      <c r="BG931" s="273"/>
      <c r="BH931" s="273"/>
      <c r="BI931" s="273"/>
      <c r="BJ931" s="273"/>
      <c r="BK931" s="273"/>
      <c r="BL931" s="273"/>
      <c r="BM931" s="273"/>
      <c r="BN931" s="273"/>
      <c r="BO931" s="273"/>
      <c r="BP931" s="273"/>
      <c r="BQ931" s="273"/>
      <c r="BR931" s="273"/>
      <c r="BS931" s="273"/>
      <c r="BT931" s="273"/>
      <c r="BU931" s="273"/>
      <c r="BV931" s="273"/>
      <c r="BW931" s="273"/>
      <c r="BX931" s="273"/>
      <c r="BY931" s="273"/>
      <c r="BZ931" s="273"/>
    </row>
    <row r="932" spans="1:78">
      <c r="A932" s="273"/>
      <c r="B932" s="273"/>
      <c r="C932" s="273"/>
      <c r="D932" s="273"/>
      <c r="E932" s="273"/>
      <c r="F932" s="274"/>
      <c r="G932" s="274"/>
      <c r="H932" s="274"/>
      <c r="I932" s="274"/>
      <c r="J932" s="274"/>
      <c r="K932" s="274"/>
      <c r="L932" s="274"/>
      <c r="M932" s="274"/>
      <c r="N932" s="274"/>
      <c r="O932" s="274"/>
      <c r="P932" s="274"/>
      <c r="Q932" s="274"/>
      <c r="R932" s="273"/>
      <c r="S932" s="273"/>
      <c r="T932" s="273"/>
      <c r="U932" s="273"/>
      <c r="V932" s="273"/>
      <c r="W932" s="273"/>
      <c r="X932" s="273"/>
      <c r="Y932" s="273"/>
      <c r="Z932" s="273"/>
      <c r="AA932" s="273"/>
      <c r="AB932" s="273"/>
      <c r="AC932" s="273"/>
      <c r="AD932" s="273"/>
      <c r="AE932" s="273"/>
      <c r="AF932" s="273"/>
      <c r="AG932" s="273"/>
      <c r="AH932" s="273"/>
      <c r="AI932" s="273"/>
      <c r="AJ932" s="273"/>
      <c r="AK932" s="273"/>
      <c r="AL932" s="273"/>
      <c r="AM932" s="273"/>
      <c r="AN932" s="273"/>
      <c r="AO932" s="273"/>
      <c r="AP932" s="273"/>
      <c r="AQ932" s="273"/>
      <c r="AR932" s="273"/>
      <c r="AS932" s="273"/>
      <c r="AT932" s="273"/>
      <c r="AU932" s="273"/>
      <c r="AV932" s="273"/>
      <c r="AW932" s="273"/>
      <c r="AX932" s="273"/>
      <c r="AY932" s="273"/>
      <c r="AZ932" s="273"/>
      <c r="BA932" s="273"/>
      <c r="BB932" s="273"/>
      <c r="BC932" s="273"/>
      <c r="BD932" s="273"/>
      <c r="BE932" s="273"/>
      <c r="BF932" s="273"/>
      <c r="BG932" s="273"/>
      <c r="BH932" s="273"/>
      <c r="BI932" s="273"/>
      <c r="BJ932" s="273"/>
      <c r="BK932" s="273"/>
      <c r="BL932" s="273"/>
      <c r="BM932" s="273"/>
      <c r="BN932" s="273"/>
      <c r="BO932" s="273"/>
      <c r="BP932" s="273"/>
      <c r="BQ932" s="273"/>
      <c r="BR932" s="273"/>
      <c r="BS932" s="273"/>
      <c r="BT932" s="273"/>
      <c r="BU932" s="273"/>
      <c r="BV932" s="273"/>
      <c r="BW932" s="273"/>
      <c r="BX932" s="273"/>
      <c r="BY932" s="273"/>
      <c r="BZ932" s="273"/>
    </row>
    <row r="933" spans="1:78">
      <c r="A933" s="273"/>
      <c r="B933" s="273"/>
      <c r="C933" s="273"/>
      <c r="D933" s="273"/>
      <c r="E933" s="273"/>
      <c r="F933" s="274"/>
      <c r="G933" s="274"/>
      <c r="H933" s="274"/>
      <c r="I933" s="274"/>
      <c r="J933" s="274"/>
      <c r="K933" s="274"/>
      <c r="L933" s="274"/>
      <c r="M933" s="274"/>
      <c r="N933" s="274"/>
      <c r="O933" s="274"/>
      <c r="P933" s="274"/>
      <c r="Q933" s="274"/>
      <c r="R933" s="273"/>
      <c r="S933" s="273"/>
      <c r="T933" s="273"/>
      <c r="U933" s="273"/>
      <c r="V933" s="273"/>
      <c r="W933" s="273"/>
      <c r="X933" s="273"/>
      <c r="Y933" s="273"/>
      <c r="Z933" s="273"/>
      <c r="AA933" s="273"/>
      <c r="AB933" s="273"/>
      <c r="AC933" s="273"/>
      <c r="AD933" s="273"/>
      <c r="AE933" s="273"/>
      <c r="AF933" s="273"/>
      <c r="AG933" s="273"/>
      <c r="AH933" s="273"/>
      <c r="AI933" s="273"/>
      <c r="AJ933" s="273"/>
      <c r="AK933" s="273"/>
      <c r="AL933" s="273"/>
      <c r="AM933" s="273"/>
      <c r="AN933" s="273"/>
      <c r="AO933" s="273"/>
      <c r="AP933" s="273"/>
      <c r="AQ933" s="273"/>
      <c r="AR933" s="273"/>
      <c r="AS933" s="273"/>
      <c r="AT933" s="273"/>
      <c r="AU933" s="273"/>
      <c r="AV933" s="273"/>
      <c r="AW933" s="273"/>
      <c r="AX933" s="273"/>
      <c r="AY933" s="273"/>
      <c r="AZ933" s="273"/>
      <c r="BA933" s="273"/>
      <c r="BB933" s="273"/>
      <c r="BC933" s="273"/>
      <c r="BD933" s="273"/>
      <c r="BE933" s="273"/>
      <c r="BF933" s="273"/>
      <c r="BG933" s="273"/>
      <c r="BH933" s="273"/>
      <c r="BI933" s="273"/>
      <c r="BJ933" s="273"/>
      <c r="BK933" s="273"/>
      <c r="BL933" s="273"/>
      <c r="BM933" s="273"/>
      <c r="BN933" s="273"/>
      <c r="BO933" s="273"/>
      <c r="BP933" s="273"/>
      <c r="BQ933" s="273"/>
      <c r="BR933" s="273"/>
      <c r="BS933" s="273"/>
      <c r="BT933" s="273"/>
      <c r="BU933" s="273"/>
      <c r="BV933" s="273"/>
      <c r="BW933" s="273"/>
      <c r="BX933" s="273"/>
      <c r="BY933" s="273"/>
      <c r="BZ933" s="273"/>
    </row>
    <row r="934" spans="1:78">
      <c r="A934" s="273"/>
      <c r="B934" s="273"/>
      <c r="C934" s="273"/>
      <c r="D934" s="273"/>
      <c r="E934" s="273"/>
      <c r="F934" s="274"/>
      <c r="G934" s="274"/>
      <c r="H934" s="274"/>
      <c r="I934" s="274"/>
      <c r="J934" s="274"/>
      <c r="K934" s="274"/>
      <c r="L934" s="274"/>
      <c r="M934" s="274"/>
      <c r="N934" s="274"/>
      <c r="O934" s="274"/>
      <c r="P934" s="274"/>
      <c r="Q934" s="274"/>
      <c r="R934" s="273"/>
      <c r="S934" s="273"/>
      <c r="T934" s="273"/>
      <c r="U934" s="273"/>
      <c r="V934" s="273"/>
      <c r="W934" s="273"/>
      <c r="X934" s="273"/>
      <c r="Y934" s="273"/>
      <c r="Z934" s="273"/>
      <c r="AA934" s="273"/>
      <c r="AB934" s="273"/>
      <c r="AC934" s="273"/>
      <c r="AD934" s="273"/>
      <c r="AE934" s="273"/>
      <c r="AF934" s="273"/>
      <c r="AG934" s="273"/>
      <c r="AH934" s="273"/>
      <c r="AI934" s="273"/>
      <c r="AJ934" s="273"/>
      <c r="AK934" s="273"/>
      <c r="AL934" s="273"/>
      <c r="AM934" s="273"/>
      <c r="AN934" s="273"/>
      <c r="AO934" s="273"/>
      <c r="AP934" s="273"/>
      <c r="AQ934" s="273"/>
      <c r="AR934" s="273"/>
      <c r="AS934" s="273"/>
      <c r="AT934" s="273"/>
      <c r="AU934" s="273"/>
      <c r="AV934" s="273"/>
      <c r="AW934" s="273"/>
      <c r="AX934" s="273"/>
      <c r="AY934" s="273"/>
      <c r="AZ934" s="273"/>
      <c r="BA934" s="273"/>
      <c r="BB934" s="273"/>
      <c r="BC934" s="273"/>
      <c r="BD934" s="273"/>
      <c r="BE934" s="273"/>
      <c r="BF934" s="273"/>
      <c r="BG934" s="273"/>
      <c r="BH934" s="273"/>
      <c r="BI934" s="273"/>
      <c r="BJ934" s="273"/>
      <c r="BK934" s="273"/>
      <c r="BL934" s="273"/>
      <c r="BM934" s="273"/>
      <c r="BN934" s="273"/>
      <c r="BO934" s="273"/>
      <c r="BP934" s="273"/>
      <c r="BQ934" s="273"/>
      <c r="BR934" s="273"/>
      <c r="BS934" s="273"/>
      <c r="BT934" s="273"/>
      <c r="BU934" s="273"/>
      <c r="BV934" s="273"/>
      <c r="BW934" s="273"/>
      <c r="BX934" s="273"/>
      <c r="BY934" s="273"/>
      <c r="BZ934" s="273"/>
    </row>
    <row r="935" spans="1:78">
      <c r="A935" s="273"/>
      <c r="B935" s="273"/>
      <c r="C935" s="273"/>
      <c r="D935" s="273"/>
      <c r="E935" s="273"/>
      <c r="F935" s="274"/>
      <c r="G935" s="274"/>
      <c r="H935" s="274"/>
      <c r="I935" s="274"/>
      <c r="J935" s="274"/>
      <c r="K935" s="274"/>
      <c r="L935" s="274"/>
      <c r="M935" s="274"/>
      <c r="N935" s="274"/>
      <c r="O935" s="274"/>
      <c r="P935" s="274"/>
      <c r="Q935" s="274"/>
      <c r="R935" s="273"/>
      <c r="S935" s="273"/>
      <c r="T935" s="273"/>
      <c r="U935" s="273"/>
      <c r="V935" s="273"/>
      <c r="W935" s="273"/>
      <c r="X935" s="273"/>
      <c r="Y935" s="273"/>
      <c r="Z935" s="273"/>
      <c r="AA935" s="273"/>
      <c r="AB935" s="273"/>
      <c r="AC935" s="273"/>
      <c r="AD935" s="273"/>
      <c r="AE935" s="273"/>
      <c r="AF935" s="273"/>
      <c r="AG935" s="273"/>
      <c r="AH935" s="273"/>
      <c r="AI935" s="273"/>
      <c r="AJ935" s="273"/>
      <c r="AK935" s="273"/>
      <c r="AL935" s="273"/>
      <c r="AM935" s="273"/>
      <c r="AN935" s="273"/>
      <c r="AO935" s="273"/>
      <c r="AP935" s="273"/>
      <c r="AQ935" s="273"/>
      <c r="AR935" s="273"/>
      <c r="AS935" s="273"/>
      <c r="AT935" s="273"/>
      <c r="AU935" s="273"/>
      <c r="AV935" s="273"/>
      <c r="AW935" s="273"/>
      <c r="AX935" s="273"/>
      <c r="AY935" s="273"/>
      <c r="AZ935" s="273"/>
      <c r="BA935" s="273"/>
      <c r="BB935" s="273"/>
      <c r="BC935" s="273"/>
      <c r="BD935" s="273"/>
      <c r="BE935" s="273"/>
      <c r="BF935" s="273"/>
      <c r="BG935" s="273"/>
      <c r="BH935" s="273"/>
      <c r="BI935" s="273"/>
      <c r="BJ935" s="273"/>
      <c r="BK935" s="273"/>
      <c r="BL935" s="273"/>
      <c r="BM935" s="273"/>
      <c r="BN935" s="273"/>
      <c r="BO935" s="273"/>
      <c r="BP935" s="273"/>
      <c r="BQ935" s="273"/>
      <c r="BR935" s="273"/>
      <c r="BS935" s="273"/>
      <c r="BT935" s="273"/>
      <c r="BU935" s="273"/>
      <c r="BV935" s="273"/>
      <c r="BW935" s="273"/>
      <c r="BX935" s="273"/>
      <c r="BY935" s="273"/>
      <c r="BZ935" s="273"/>
    </row>
    <row r="936" spans="1:78">
      <c r="A936" s="273"/>
      <c r="B936" s="273"/>
      <c r="C936" s="273"/>
      <c r="D936" s="273"/>
      <c r="E936" s="273"/>
      <c r="F936" s="274"/>
      <c r="G936" s="274"/>
      <c r="H936" s="274"/>
      <c r="I936" s="274"/>
      <c r="J936" s="274"/>
      <c r="K936" s="274"/>
      <c r="L936" s="274"/>
      <c r="M936" s="274"/>
      <c r="N936" s="274"/>
      <c r="O936" s="274"/>
      <c r="P936" s="274"/>
      <c r="Q936" s="274"/>
      <c r="R936" s="273"/>
      <c r="S936" s="273"/>
      <c r="T936" s="273"/>
      <c r="U936" s="273"/>
      <c r="V936" s="273"/>
      <c r="W936" s="273"/>
      <c r="X936" s="273"/>
      <c r="Y936" s="273"/>
      <c r="Z936" s="273"/>
      <c r="AA936" s="273"/>
      <c r="AB936" s="273"/>
      <c r="AC936" s="273"/>
      <c r="AD936" s="273"/>
      <c r="AE936" s="273"/>
      <c r="AF936" s="273"/>
      <c r="AG936" s="273"/>
      <c r="AH936" s="273"/>
      <c r="AI936" s="273"/>
      <c r="AJ936" s="273"/>
      <c r="AK936" s="273"/>
      <c r="AL936" s="273"/>
      <c r="AM936" s="273"/>
      <c r="AN936" s="273"/>
      <c r="AO936" s="273"/>
      <c r="AP936" s="273"/>
      <c r="AQ936" s="273"/>
      <c r="AR936" s="273"/>
      <c r="AS936" s="273"/>
      <c r="AT936" s="273"/>
      <c r="AU936" s="273"/>
      <c r="AV936" s="273"/>
      <c r="AW936" s="273"/>
      <c r="AX936" s="273"/>
      <c r="AY936" s="273"/>
      <c r="AZ936" s="273"/>
      <c r="BA936" s="273"/>
      <c r="BB936" s="273"/>
      <c r="BC936" s="273"/>
      <c r="BD936" s="273"/>
      <c r="BE936" s="273"/>
      <c r="BF936" s="273"/>
      <c r="BG936" s="273"/>
      <c r="BH936" s="273"/>
      <c r="BI936" s="273"/>
      <c r="BJ936" s="273"/>
      <c r="BK936" s="273"/>
      <c r="BL936" s="273"/>
      <c r="BM936" s="273"/>
      <c r="BN936" s="273"/>
      <c r="BO936" s="273"/>
      <c r="BP936" s="273"/>
      <c r="BQ936" s="273"/>
      <c r="BR936" s="273"/>
      <c r="BS936" s="273"/>
      <c r="BT936" s="273"/>
      <c r="BU936" s="273"/>
      <c r="BV936" s="273"/>
      <c r="BW936" s="273"/>
      <c r="BX936" s="273"/>
      <c r="BY936" s="273"/>
      <c r="BZ936" s="273"/>
    </row>
    <row r="937" spans="1:78">
      <c r="A937" s="273"/>
      <c r="B937" s="273"/>
      <c r="C937" s="273"/>
      <c r="D937" s="273"/>
      <c r="E937" s="273"/>
      <c r="F937" s="274"/>
      <c r="G937" s="274"/>
      <c r="H937" s="274"/>
      <c r="I937" s="274"/>
      <c r="J937" s="274"/>
      <c r="K937" s="274"/>
      <c r="L937" s="274"/>
      <c r="M937" s="274"/>
      <c r="N937" s="274"/>
      <c r="O937" s="274"/>
      <c r="P937" s="274"/>
      <c r="Q937" s="274"/>
      <c r="R937" s="273"/>
      <c r="S937" s="273"/>
      <c r="T937" s="273"/>
      <c r="U937" s="273"/>
      <c r="V937" s="273"/>
      <c r="W937" s="273"/>
      <c r="X937" s="273"/>
      <c r="Y937" s="273"/>
      <c r="Z937" s="273"/>
      <c r="AA937" s="273"/>
      <c r="AB937" s="273"/>
      <c r="AC937" s="273"/>
      <c r="AD937" s="273"/>
      <c r="AE937" s="273"/>
      <c r="AF937" s="273"/>
      <c r="AG937" s="273"/>
      <c r="AH937" s="273"/>
      <c r="AI937" s="273"/>
      <c r="AJ937" s="273"/>
      <c r="AK937" s="273"/>
      <c r="AL937" s="273"/>
      <c r="AM937" s="273"/>
      <c r="AN937" s="273"/>
      <c r="AO937" s="273"/>
      <c r="AP937" s="273"/>
      <c r="AQ937" s="273"/>
      <c r="AR937" s="273"/>
      <c r="AS937" s="273"/>
      <c r="AT937" s="273"/>
      <c r="AU937" s="273"/>
      <c r="AV937" s="273"/>
      <c r="AW937" s="273"/>
      <c r="AX937" s="273"/>
      <c r="AY937" s="273"/>
      <c r="AZ937" s="273"/>
      <c r="BA937" s="273"/>
      <c r="BB937" s="273"/>
      <c r="BC937" s="273"/>
      <c r="BD937" s="273"/>
      <c r="BE937" s="273"/>
      <c r="BF937" s="273"/>
      <c r="BG937" s="273"/>
      <c r="BH937" s="273"/>
      <c r="BI937" s="273"/>
      <c r="BJ937" s="273"/>
      <c r="BK937" s="273"/>
      <c r="BL937" s="273"/>
      <c r="BM937" s="273"/>
      <c r="BN937" s="273"/>
      <c r="BO937" s="273"/>
      <c r="BP937" s="273"/>
      <c r="BQ937" s="273"/>
      <c r="BR937" s="273"/>
      <c r="BS937" s="273"/>
      <c r="BT937" s="273"/>
      <c r="BU937" s="273"/>
      <c r="BV937" s="273"/>
      <c r="BW937" s="273"/>
      <c r="BX937" s="273"/>
      <c r="BY937" s="273"/>
      <c r="BZ937" s="273"/>
    </row>
    <row r="938" spans="1:78">
      <c r="A938" s="273"/>
      <c r="B938" s="273"/>
      <c r="C938" s="273"/>
      <c r="D938" s="273"/>
      <c r="E938" s="273"/>
      <c r="F938" s="274"/>
      <c r="G938" s="274"/>
      <c r="H938" s="274"/>
      <c r="I938" s="274"/>
      <c r="J938" s="274"/>
      <c r="K938" s="274"/>
      <c r="L938" s="274"/>
      <c r="M938" s="274"/>
      <c r="N938" s="274"/>
      <c r="O938" s="274"/>
      <c r="P938" s="274"/>
      <c r="Q938" s="274"/>
      <c r="R938" s="273"/>
      <c r="S938" s="273"/>
      <c r="T938" s="273"/>
      <c r="U938" s="273"/>
      <c r="V938" s="273"/>
      <c r="W938" s="273"/>
      <c r="X938" s="273"/>
      <c r="Y938" s="273"/>
      <c r="Z938" s="273"/>
      <c r="AA938" s="273"/>
      <c r="AB938" s="273"/>
      <c r="AC938" s="273"/>
      <c r="AD938" s="273"/>
      <c r="AE938" s="273"/>
      <c r="AF938" s="273"/>
      <c r="AG938" s="273"/>
      <c r="AH938" s="273"/>
      <c r="AI938" s="273"/>
      <c r="AJ938" s="273"/>
      <c r="AK938" s="273"/>
      <c r="AL938" s="273"/>
      <c r="AM938" s="273"/>
      <c r="AN938" s="273"/>
      <c r="AO938" s="273"/>
      <c r="AP938" s="273"/>
      <c r="AQ938" s="273"/>
      <c r="AR938" s="273"/>
      <c r="AS938" s="273"/>
      <c r="AT938" s="273"/>
      <c r="AU938" s="273"/>
      <c r="AV938" s="273"/>
      <c r="AW938" s="273"/>
      <c r="AX938" s="273"/>
      <c r="AY938" s="273"/>
      <c r="AZ938" s="273"/>
      <c r="BA938" s="273"/>
      <c r="BB938" s="273"/>
      <c r="BC938" s="273"/>
      <c r="BD938" s="273"/>
      <c r="BE938" s="273"/>
      <c r="BF938" s="273"/>
      <c r="BG938" s="273"/>
      <c r="BH938" s="273"/>
      <c r="BI938" s="273"/>
      <c r="BJ938" s="273"/>
      <c r="BK938" s="273"/>
      <c r="BL938" s="273"/>
      <c r="BM938" s="273"/>
      <c r="BN938" s="273"/>
      <c r="BO938" s="273"/>
      <c r="BP938" s="273"/>
      <c r="BQ938" s="273"/>
      <c r="BR938" s="273"/>
      <c r="BS938" s="273"/>
      <c r="BT938" s="273"/>
      <c r="BU938" s="273"/>
      <c r="BV938" s="273"/>
      <c r="BW938" s="273"/>
      <c r="BX938" s="273"/>
      <c r="BY938" s="273"/>
      <c r="BZ938" s="273"/>
    </row>
    <row r="939" spans="1:78">
      <c r="A939" s="273"/>
      <c r="B939" s="273"/>
      <c r="C939" s="273"/>
      <c r="D939" s="273"/>
      <c r="E939" s="273"/>
      <c r="F939" s="274"/>
      <c r="G939" s="274"/>
      <c r="H939" s="274"/>
      <c r="I939" s="274"/>
      <c r="J939" s="274"/>
      <c r="K939" s="274"/>
      <c r="L939" s="274"/>
      <c r="M939" s="274"/>
      <c r="N939" s="274"/>
      <c r="O939" s="274"/>
      <c r="P939" s="274"/>
      <c r="Q939" s="274"/>
      <c r="R939" s="273"/>
      <c r="S939" s="273"/>
      <c r="T939" s="273"/>
      <c r="U939" s="273"/>
      <c r="V939" s="273"/>
      <c r="W939" s="273"/>
      <c r="X939" s="273"/>
      <c r="Y939" s="273"/>
      <c r="Z939" s="273"/>
      <c r="AA939" s="273"/>
      <c r="AB939" s="273"/>
      <c r="AC939" s="273"/>
      <c r="AD939" s="273"/>
      <c r="AE939" s="273"/>
      <c r="AF939" s="273"/>
      <c r="AG939" s="273"/>
      <c r="AH939" s="273"/>
      <c r="AI939" s="273"/>
      <c r="AJ939" s="273"/>
      <c r="AK939" s="273"/>
      <c r="AL939" s="273"/>
      <c r="AM939" s="273"/>
      <c r="AN939" s="273"/>
      <c r="AO939" s="273"/>
      <c r="AP939" s="273"/>
      <c r="AQ939" s="273"/>
      <c r="AR939" s="273"/>
      <c r="AS939" s="273"/>
      <c r="AT939" s="273"/>
      <c r="AU939" s="273"/>
      <c r="AV939" s="273"/>
      <c r="AW939" s="273"/>
      <c r="AX939" s="273"/>
      <c r="AY939" s="273"/>
      <c r="AZ939" s="273"/>
      <c r="BA939" s="273"/>
      <c r="BB939" s="273"/>
      <c r="BC939" s="273"/>
      <c r="BD939" s="273"/>
      <c r="BE939" s="273"/>
      <c r="BF939" s="273"/>
      <c r="BG939" s="273"/>
      <c r="BH939" s="273"/>
      <c r="BI939" s="273"/>
      <c r="BJ939" s="273"/>
      <c r="BK939" s="273"/>
      <c r="BL939" s="273"/>
      <c r="BM939" s="273"/>
      <c r="BN939" s="273"/>
      <c r="BO939" s="273"/>
      <c r="BP939" s="273"/>
      <c r="BQ939" s="273"/>
      <c r="BR939" s="273"/>
      <c r="BS939" s="273"/>
      <c r="BT939" s="273"/>
      <c r="BU939" s="273"/>
      <c r="BV939" s="273"/>
      <c r="BW939" s="273"/>
      <c r="BX939" s="273"/>
      <c r="BY939" s="273"/>
      <c r="BZ939" s="273"/>
    </row>
    <row r="940" spans="1:78">
      <c r="A940" s="273"/>
      <c r="B940" s="273"/>
      <c r="C940" s="273"/>
      <c r="D940" s="273"/>
      <c r="E940" s="273"/>
      <c r="F940" s="274"/>
      <c r="G940" s="274"/>
      <c r="H940" s="274"/>
      <c r="I940" s="274"/>
      <c r="J940" s="274"/>
      <c r="K940" s="274"/>
      <c r="L940" s="274"/>
      <c r="M940" s="274"/>
      <c r="N940" s="274"/>
      <c r="O940" s="274"/>
      <c r="P940" s="274"/>
      <c r="Q940" s="274"/>
      <c r="R940" s="273"/>
      <c r="S940" s="273"/>
      <c r="T940" s="273"/>
      <c r="U940" s="273"/>
      <c r="V940" s="273"/>
      <c r="W940" s="273"/>
      <c r="X940" s="273"/>
      <c r="Y940" s="273"/>
      <c r="Z940" s="273"/>
      <c r="AA940" s="273"/>
      <c r="AB940" s="273"/>
      <c r="AC940" s="273"/>
      <c r="AD940" s="273"/>
      <c r="AE940" s="273"/>
      <c r="AF940" s="273"/>
      <c r="AG940" s="273"/>
      <c r="AH940" s="273"/>
      <c r="AI940" s="273"/>
      <c r="AJ940" s="273"/>
      <c r="AK940" s="273"/>
      <c r="AL940" s="273"/>
      <c r="AM940" s="273"/>
      <c r="AN940" s="273"/>
      <c r="AO940" s="273"/>
      <c r="AP940" s="273"/>
      <c r="AQ940" s="273"/>
      <c r="AR940" s="273"/>
      <c r="AS940" s="273"/>
      <c r="AT940" s="273"/>
      <c r="AU940" s="273"/>
      <c r="AV940" s="273"/>
      <c r="AW940" s="273"/>
      <c r="AX940" s="273"/>
      <c r="AY940" s="273"/>
      <c r="AZ940" s="273"/>
      <c r="BA940" s="273"/>
      <c r="BB940" s="273"/>
      <c r="BC940" s="273"/>
      <c r="BD940" s="273"/>
      <c r="BE940" s="273"/>
      <c r="BF940" s="273"/>
      <c r="BG940" s="273"/>
      <c r="BH940" s="273"/>
      <c r="BI940" s="273"/>
      <c r="BJ940" s="273"/>
      <c r="BK940" s="273"/>
      <c r="BL940" s="273"/>
      <c r="BM940" s="273"/>
      <c r="BN940" s="273"/>
      <c r="BO940" s="273"/>
      <c r="BP940" s="273"/>
      <c r="BQ940" s="273"/>
      <c r="BR940" s="273"/>
      <c r="BS940" s="273"/>
      <c r="BT940" s="273"/>
      <c r="BU940" s="273"/>
      <c r="BV940" s="273"/>
      <c r="BW940" s="273"/>
      <c r="BX940" s="273"/>
      <c r="BY940" s="273"/>
      <c r="BZ940" s="273"/>
    </row>
    <row r="941" spans="1:78">
      <c r="A941" s="273"/>
      <c r="B941" s="273"/>
      <c r="C941" s="273"/>
      <c r="D941" s="273"/>
      <c r="E941" s="273"/>
      <c r="F941" s="274"/>
      <c r="G941" s="274"/>
      <c r="H941" s="274"/>
      <c r="I941" s="274"/>
      <c r="J941" s="274"/>
      <c r="K941" s="274"/>
      <c r="L941" s="274"/>
      <c r="M941" s="274"/>
      <c r="N941" s="274"/>
      <c r="O941" s="274"/>
      <c r="P941" s="274"/>
      <c r="Q941" s="274"/>
      <c r="R941" s="273"/>
      <c r="S941" s="273"/>
      <c r="T941" s="273"/>
      <c r="U941" s="273"/>
      <c r="V941" s="273"/>
      <c r="W941" s="273"/>
      <c r="X941" s="273"/>
      <c r="Y941" s="273"/>
      <c r="Z941" s="273"/>
      <c r="AA941" s="273"/>
      <c r="AB941" s="273"/>
      <c r="AC941" s="273"/>
      <c r="AD941" s="273"/>
      <c r="AE941" s="273"/>
      <c r="AF941" s="273"/>
      <c r="AG941" s="273"/>
      <c r="AH941" s="273"/>
      <c r="AI941" s="273"/>
      <c r="AJ941" s="273"/>
      <c r="AK941" s="273"/>
      <c r="AL941" s="273"/>
      <c r="AM941" s="273"/>
      <c r="AN941" s="273"/>
      <c r="AO941" s="273"/>
      <c r="AP941" s="273"/>
      <c r="AQ941" s="273"/>
      <c r="AR941" s="273"/>
      <c r="AS941" s="273"/>
      <c r="AT941" s="273"/>
      <c r="AU941" s="273"/>
      <c r="AV941" s="273"/>
      <c r="AW941" s="273"/>
      <c r="AX941" s="273"/>
      <c r="AY941" s="273"/>
      <c r="AZ941" s="273"/>
      <c r="BA941" s="273"/>
      <c r="BB941" s="273"/>
      <c r="BC941" s="273"/>
      <c r="BD941" s="273"/>
      <c r="BE941" s="273"/>
      <c r="BF941" s="273"/>
      <c r="BG941" s="273"/>
      <c r="BH941" s="273"/>
      <c r="BI941" s="273"/>
      <c r="BJ941" s="273"/>
      <c r="BK941" s="273"/>
      <c r="BL941" s="273"/>
      <c r="BM941" s="273"/>
      <c r="BN941" s="273"/>
      <c r="BO941" s="273"/>
      <c r="BP941" s="273"/>
      <c r="BQ941" s="273"/>
      <c r="BR941" s="273"/>
      <c r="BS941" s="273"/>
      <c r="BT941" s="273"/>
      <c r="BU941" s="273"/>
      <c r="BV941" s="273"/>
      <c r="BW941" s="273"/>
      <c r="BX941" s="273"/>
      <c r="BY941" s="273"/>
      <c r="BZ941" s="273"/>
    </row>
    <row r="942" spans="1:78">
      <c r="A942" s="273"/>
      <c r="B942" s="273"/>
      <c r="C942" s="273"/>
      <c r="D942" s="273"/>
      <c r="E942" s="273"/>
      <c r="F942" s="274"/>
      <c r="G942" s="274"/>
      <c r="H942" s="274"/>
      <c r="I942" s="274"/>
      <c r="J942" s="274"/>
      <c r="K942" s="274"/>
      <c r="L942" s="274"/>
      <c r="M942" s="274"/>
      <c r="N942" s="274"/>
      <c r="O942" s="274"/>
      <c r="P942" s="274"/>
      <c r="Q942" s="274"/>
      <c r="R942" s="273"/>
      <c r="S942" s="273"/>
      <c r="T942" s="273"/>
      <c r="U942" s="273"/>
      <c r="V942" s="273"/>
      <c r="W942" s="273"/>
      <c r="X942" s="273"/>
      <c r="Y942" s="273"/>
      <c r="Z942" s="273"/>
      <c r="AA942" s="273"/>
      <c r="AB942" s="273"/>
      <c r="AC942" s="273"/>
      <c r="AD942" s="273"/>
      <c r="AE942" s="273"/>
      <c r="AF942" s="273"/>
      <c r="AG942" s="273"/>
      <c r="AH942" s="273"/>
      <c r="AI942" s="273"/>
      <c r="AJ942" s="273"/>
      <c r="AK942" s="273"/>
      <c r="AL942" s="273"/>
      <c r="AM942" s="273"/>
      <c r="AN942" s="273"/>
      <c r="AO942" s="273"/>
      <c r="AP942" s="273"/>
      <c r="AQ942" s="273"/>
      <c r="AR942" s="273"/>
      <c r="AS942" s="273"/>
      <c r="AT942" s="273"/>
      <c r="AU942" s="273"/>
      <c r="AV942" s="273"/>
      <c r="AW942" s="273"/>
      <c r="AX942" s="273"/>
      <c r="AY942" s="273"/>
      <c r="AZ942" s="273"/>
      <c r="BA942" s="273"/>
      <c r="BB942" s="273"/>
      <c r="BC942" s="273"/>
      <c r="BD942" s="273"/>
      <c r="BE942" s="273"/>
      <c r="BF942" s="273"/>
      <c r="BG942" s="273"/>
      <c r="BH942" s="273"/>
      <c r="BI942" s="273"/>
      <c r="BJ942" s="273"/>
      <c r="BK942" s="273"/>
      <c r="BL942" s="273"/>
      <c r="BM942" s="273"/>
      <c r="BN942" s="273"/>
      <c r="BO942" s="273"/>
      <c r="BP942" s="273"/>
      <c r="BQ942" s="273"/>
      <c r="BR942" s="273"/>
      <c r="BS942" s="273"/>
      <c r="BT942" s="273"/>
      <c r="BU942" s="273"/>
      <c r="BV942" s="273"/>
      <c r="BW942" s="273"/>
      <c r="BX942" s="273"/>
      <c r="BY942" s="273"/>
      <c r="BZ942" s="273"/>
    </row>
    <row r="943" spans="1:78">
      <c r="A943" s="273"/>
      <c r="B943" s="273"/>
      <c r="C943" s="273"/>
      <c r="D943" s="273"/>
      <c r="E943" s="273"/>
      <c r="F943" s="274"/>
      <c r="G943" s="274"/>
      <c r="H943" s="274"/>
      <c r="I943" s="274"/>
      <c r="J943" s="274"/>
      <c r="K943" s="274"/>
      <c r="L943" s="274"/>
      <c r="M943" s="274"/>
      <c r="N943" s="274"/>
      <c r="O943" s="274"/>
      <c r="P943" s="274"/>
      <c r="Q943" s="274"/>
      <c r="R943" s="273"/>
      <c r="S943" s="273"/>
      <c r="T943" s="273"/>
      <c r="U943" s="273"/>
      <c r="V943" s="273"/>
      <c r="W943" s="273"/>
      <c r="X943" s="273"/>
      <c r="Y943" s="273"/>
      <c r="Z943" s="273"/>
      <c r="AA943" s="273"/>
      <c r="AB943" s="273"/>
      <c r="AC943" s="273"/>
      <c r="AD943" s="273"/>
      <c r="AE943" s="273"/>
      <c r="AF943" s="273"/>
      <c r="AG943" s="273"/>
      <c r="AH943" s="273"/>
      <c r="AI943" s="273"/>
      <c r="AJ943" s="273"/>
      <c r="AK943" s="273"/>
      <c r="AL943" s="273"/>
      <c r="AM943" s="273"/>
      <c r="AN943" s="273"/>
      <c r="AO943" s="273"/>
      <c r="AP943" s="273"/>
      <c r="AQ943" s="273"/>
      <c r="AR943" s="273"/>
      <c r="AS943" s="273"/>
      <c r="AT943" s="273"/>
      <c r="AU943" s="273"/>
      <c r="AV943" s="273"/>
      <c r="AW943" s="273"/>
      <c r="AX943" s="273"/>
      <c r="AY943" s="273"/>
      <c r="AZ943" s="273"/>
      <c r="BA943" s="273"/>
      <c r="BB943" s="273"/>
      <c r="BC943" s="273"/>
      <c r="BD943" s="273"/>
      <c r="BE943" s="273"/>
      <c r="BF943" s="273"/>
      <c r="BG943" s="273"/>
      <c r="BH943" s="273"/>
      <c r="BI943" s="273"/>
      <c r="BJ943" s="273"/>
      <c r="BK943" s="273"/>
      <c r="BL943" s="273"/>
      <c r="BM943" s="273"/>
      <c r="BN943" s="273"/>
      <c r="BO943" s="273"/>
      <c r="BP943" s="273"/>
      <c r="BQ943" s="273"/>
      <c r="BR943" s="273"/>
      <c r="BS943" s="273"/>
      <c r="BT943" s="273"/>
      <c r="BU943" s="273"/>
      <c r="BV943" s="273"/>
      <c r="BW943" s="273"/>
      <c r="BX943" s="273"/>
      <c r="BY943" s="273"/>
      <c r="BZ943" s="273"/>
    </row>
    <row r="944" spans="1:78">
      <c r="A944" s="273"/>
      <c r="B944" s="273"/>
      <c r="C944" s="273"/>
      <c r="D944" s="273"/>
      <c r="E944" s="273"/>
      <c r="F944" s="274"/>
      <c r="G944" s="274"/>
      <c r="H944" s="274"/>
      <c r="I944" s="274"/>
      <c r="J944" s="274"/>
      <c r="K944" s="274"/>
      <c r="L944" s="274"/>
      <c r="M944" s="274"/>
      <c r="N944" s="274"/>
      <c r="O944" s="274"/>
      <c r="P944" s="274"/>
      <c r="Q944" s="274"/>
      <c r="R944" s="273"/>
      <c r="S944" s="273"/>
      <c r="T944" s="273"/>
      <c r="U944" s="273"/>
      <c r="V944" s="273"/>
      <c r="W944" s="273"/>
      <c r="X944" s="273"/>
      <c r="Y944" s="273"/>
      <c r="Z944" s="273"/>
      <c r="AA944" s="273"/>
      <c r="AB944" s="273"/>
      <c r="AC944" s="273"/>
      <c r="AD944" s="273"/>
      <c r="AE944" s="273"/>
      <c r="AF944" s="273"/>
      <c r="AG944" s="273"/>
      <c r="AH944" s="273"/>
      <c r="AI944" s="273"/>
      <c r="AJ944" s="273"/>
      <c r="AK944" s="273"/>
      <c r="AL944" s="273"/>
      <c r="AM944" s="273"/>
      <c r="AN944" s="273"/>
      <c r="AO944" s="273"/>
      <c r="AP944" s="273"/>
      <c r="AQ944" s="273"/>
      <c r="AR944" s="273"/>
      <c r="AS944" s="273"/>
      <c r="AT944" s="273"/>
      <c r="AU944" s="273"/>
      <c r="AV944" s="273"/>
      <c r="AW944" s="273"/>
      <c r="AX944" s="273"/>
      <c r="AY944" s="273"/>
      <c r="AZ944" s="273"/>
      <c r="BA944" s="273"/>
      <c r="BB944" s="273"/>
      <c r="BC944" s="273"/>
      <c r="BD944" s="273"/>
      <c r="BE944" s="273"/>
      <c r="BF944" s="273"/>
      <c r="BG944" s="273"/>
      <c r="BH944" s="273"/>
      <c r="BI944" s="273"/>
      <c r="BJ944" s="273"/>
      <c r="BK944" s="273"/>
      <c r="BL944" s="273"/>
      <c r="BM944" s="273"/>
      <c r="BN944" s="273"/>
      <c r="BO944" s="273"/>
      <c r="BP944" s="273"/>
      <c r="BQ944" s="273"/>
      <c r="BR944" s="273"/>
      <c r="BS944" s="273"/>
      <c r="BT944" s="273"/>
      <c r="BU944" s="273"/>
      <c r="BV944" s="273"/>
      <c r="BW944" s="273"/>
      <c r="BX944" s="273"/>
      <c r="BY944" s="273"/>
      <c r="BZ944" s="273"/>
    </row>
    <row r="945" spans="1:78">
      <c r="A945" s="273"/>
      <c r="B945" s="273"/>
      <c r="C945" s="273"/>
      <c r="D945" s="273"/>
      <c r="E945" s="273"/>
      <c r="F945" s="274"/>
      <c r="G945" s="274"/>
      <c r="H945" s="274"/>
      <c r="I945" s="274"/>
      <c r="J945" s="274"/>
      <c r="K945" s="274"/>
      <c r="L945" s="274"/>
      <c r="M945" s="274"/>
      <c r="N945" s="274"/>
      <c r="O945" s="274"/>
      <c r="P945" s="274"/>
      <c r="Q945" s="274"/>
      <c r="R945" s="273"/>
      <c r="S945" s="273"/>
      <c r="T945" s="273"/>
      <c r="U945" s="273"/>
      <c r="V945" s="273"/>
      <c r="W945" s="273"/>
      <c r="X945" s="273"/>
      <c r="Y945" s="273"/>
      <c r="Z945" s="273"/>
      <c r="AA945" s="273"/>
      <c r="AB945" s="273"/>
      <c r="AC945" s="273"/>
      <c r="AD945" s="273"/>
      <c r="AE945" s="273"/>
      <c r="AF945" s="273"/>
      <c r="AG945" s="273"/>
      <c r="AH945" s="273"/>
      <c r="AI945" s="273"/>
      <c r="AJ945" s="273"/>
      <c r="AK945" s="273"/>
      <c r="AL945" s="273"/>
      <c r="AM945" s="273"/>
      <c r="AN945" s="273"/>
      <c r="AO945" s="273"/>
      <c r="AP945" s="273"/>
      <c r="AQ945" s="273"/>
      <c r="AR945" s="273"/>
      <c r="AS945" s="273"/>
      <c r="AT945" s="273"/>
      <c r="AU945" s="273"/>
      <c r="AV945" s="273"/>
      <c r="AW945" s="273"/>
      <c r="AX945" s="273"/>
      <c r="AY945" s="273"/>
      <c r="AZ945" s="273"/>
      <c r="BA945" s="273"/>
      <c r="BB945" s="273"/>
      <c r="BC945" s="273"/>
      <c r="BD945" s="273"/>
      <c r="BE945" s="273"/>
      <c r="BF945" s="273"/>
      <c r="BG945" s="273"/>
      <c r="BH945" s="273"/>
      <c r="BI945" s="273"/>
      <c r="BJ945" s="273"/>
      <c r="BK945" s="273"/>
      <c r="BL945" s="273"/>
      <c r="BM945" s="273"/>
      <c r="BN945" s="273"/>
      <c r="BO945" s="273"/>
      <c r="BP945" s="273"/>
      <c r="BQ945" s="273"/>
      <c r="BR945" s="273"/>
      <c r="BS945" s="273"/>
      <c r="BT945" s="273"/>
      <c r="BU945" s="273"/>
      <c r="BV945" s="273"/>
      <c r="BW945" s="273"/>
      <c r="BX945" s="273"/>
      <c r="BY945" s="273"/>
      <c r="BZ945" s="273"/>
    </row>
    <row r="946" spans="1:78">
      <c r="A946" s="273"/>
      <c r="B946" s="273"/>
      <c r="C946" s="273"/>
      <c r="D946" s="273"/>
      <c r="E946" s="273"/>
      <c r="F946" s="274"/>
      <c r="G946" s="274"/>
      <c r="H946" s="274"/>
      <c r="I946" s="274"/>
      <c r="J946" s="274"/>
      <c r="K946" s="274"/>
      <c r="L946" s="274"/>
      <c r="M946" s="274"/>
      <c r="N946" s="274"/>
      <c r="O946" s="274"/>
      <c r="P946" s="274"/>
      <c r="Q946" s="274"/>
      <c r="R946" s="273"/>
      <c r="S946" s="273"/>
      <c r="T946" s="273"/>
      <c r="U946" s="273"/>
      <c r="V946" s="273"/>
      <c r="W946" s="273"/>
      <c r="X946" s="273"/>
      <c r="Y946" s="273"/>
      <c r="Z946" s="273"/>
      <c r="AA946" s="273"/>
      <c r="AB946" s="273"/>
      <c r="AC946" s="273"/>
      <c r="AD946" s="273"/>
      <c r="AE946" s="273"/>
      <c r="AF946" s="273"/>
      <c r="AG946" s="273"/>
      <c r="AH946" s="273"/>
      <c r="AI946" s="273"/>
      <c r="AJ946" s="273"/>
      <c r="AK946" s="273"/>
      <c r="AL946" s="273"/>
      <c r="AM946" s="273"/>
      <c r="AN946" s="273"/>
      <c r="AO946" s="273"/>
      <c r="AP946" s="273"/>
      <c r="AQ946" s="273"/>
      <c r="AR946" s="273"/>
      <c r="AS946" s="273"/>
      <c r="AT946" s="273"/>
      <c r="AU946" s="273"/>
      <c r="AV946" s="273"/>
      <c r="AW946" s="273"/>
      <c r="AX946" s="273"/>
      <c r="AY946" s="273"/>
      <c r="AZ946" s="273"/>
      <c r="BA946" s="273"/>
      <c r="BB946" s="273"/>
      <c r="BC946" s="273"/>
      <c r="BD946" s="273"/>
      <c r="BE946" s="273"/>
      <c r="BF946" s="273"/>
      <c r="BG946" s="273"/>
      <c r="BH946" s="273"/>
      <c r="BI946" s="273"/>
      <c r="BJ946" s="273"/>
      <c r="BK946" s="273"/>
      <c r="BL946" s="273"/>
      <c r="BM946" s="273"/>
      <c r="BN946" s="273"/>
      <c r="BO946" s="273"/>
      <c r="BP946" s="273"/>
      <c r="BQ946" s="273"/>
      <c r="BR946" s="273"/>
      <c r="BS946" s="273"/>
      <c r="BT946" s="273"/>
      <c r="BU946" s="273"/>
      <c r="BV946" s="273"/>
      <c r="BW946" s="273"/>
      <c r="BX946" s="273"/>
      <c r="BY946" s="273"/>
      <c r="BZ946" s="273"/>
    </row>
    <row r="947" spans="1:78">
      <c r="A947" s="273"/>
      <c r="B947" s="273"/>
      <c r="C947" s="273"/>
      <c r="D947" s="273"/>
      <c r="E947" s="273"/>
      <c r="F947" s="274"/>
      <c r="G947" s="274"/>
      <c r="H947" s="274"/>
      <c r="I947" s="274"/>
      <c r="J947" s="274"/>
      <c r="K947" s="274"/>
      <c r="L947" s="274"/>
      <c r="M947" s="274"/>
      <c r="N947" s="274"/>
      <c r="O947" s="274"/>
      <c r="P947" s="274"/>
      <c r="Q947" s="274"/>
      <c r="R947" s="273"/>
      <c r="S947" s="273"/>
      <c r="T947" s="273"/>
      <c r="U947" s="273"/>
      <c r="V947" s="273"/>
      <c r="W947" s="273"/>
      <c r="X947" s="273"/>
      <c r="Y947" s="273"/>
      <c r="Z947" s="273"/>
      <c r="AA947" s="273"/>
      <c r="AB947" s="273"/>
      <c r="AC947" s="273"/>
      <c r="AD947" s="273"/>
      <c r="AE947" s="273"/>
      <c r="AF947" s="273"/>
      <c r="AG947" s="273"/>
      <c r="AH947" s="273"/>
      <c r="AI947" s="273"/>
      <c r="AJ947" s="273"/>
      <c r="AK947" s="273"/>
      <c r="AL947" s="273"/>
      <c r="AM947" s="273"/>
      <c r="AN947" s="273"/>
      <c r="AO947" s="273"/>
      <c r="AP947" s="273"/>
      <c r="AQ947" s="273"/>
      <c r="AR947" s="273"/>
      <c r="AS947" s="273"/>
      <c r="AT947" s="273"/>
      <c r="AU947" s="273"/>
      <c r="AV947" s="273"/>
      <c r="AW947" s="273"/>
      <c r="AX947" s="273"/>
      <c r="AY947" s="273"/>
      <c r="AZ947" s="273"/>
      <c r="BA947" s="273"/>
      <c r="BB947" s="273"/>
      <c r="BC947" s="273"/>
      <c r="BD947" s="273"/>
      <c r="BE947" s="273"/>
      <c r="BF947" s="273"/>
      <c r="BG947" s="273"/>
      <c r="BH947" s="273"/>
      <c r="BI947" s="273"/>
      <c r="BJ947" s="273"/>
      <c r="BK947" s="273"/>
      <c r="BL947" s="273"/>
      <c r="BM947" s="273"/>
      <c r="BN947" s="273"/>
      <c r="BO947" s="273"/>
      <c r="BP947" s="273"/>
      <c r="BQ947" s="273"/>
      <c r="BR947" s="273"/>
      <c r="BS947" s="273"/>
      <c r="BT947" s="273"/>
      <c r="BU947" s="273"/>
      <c r="BV947" s="273"/>
      <c r="BW947" s="273"/>
      <c r="BX947" s="273"/>
      <c r="BY947" s="273"/>
      <c r="BZ947" s="273"/>
    </row>
    <row r="948" spans="1:78">
      <c r="A948" s="273"/>
      <c r="B948" s="273"/>
      <c r="C948" s="273"/>
      <c r="D948" s="273"/>
      <c r="E948" s="273"/>
      <c r="F948" s="274"/>
      <c r="G948" s="274"/>
      <c r="H948" s="274"/>
      <c r="I948" s="274"/>
      <c r="J948" s="274"/>
      <c r="K948" s="274"/>
      <c r="L948" s="274"/>
      <c r="M948" s="274"/>
      <c r="N948" s="274"/>
      <c r="O948" s="274"/>
      <c r="P948" s="274"/>
      <c r="Q948" s="274"/>
      <c r="R948" s="273"/>
      <c r="S948" s="273"/>
      <c r="T948" s="273"/>
      <c r="U948" s="273"/>
      <c r="V948" s="273"/>
      <c r="W948" s="273"/>
      <c r="X948" s="273"/>
      <c r="Y948" s="273"/>
      <c r="Z948" s="273"/>
      <c r="AA948" s="273"/>
      <c r="AB948" s="273"/>
      <c r="AC948" s="273"/>
      <c r="AD948" s="273"/>
      <c r="AE948" s="273"/>
      <c r="AF948" s="273"/>
      <c r="AG948" s="273"/>
      <c r="AH948" s="273"/>
      <c r="AI948" s="273"/>
      <c r="AJ948" s="273"/>
      <c r="AK948" s="273"/>
      <c r="AL948" s="273"/>
      <c r="AM948" s="273"/>
      <c r="AN948" s="273"/>
      <c r="AO948" s="273"/>
      <c r="AP948" s="273"/>
      <c r="AQ948" s="273"/>
      <c r="AR948" s="273"/>
      <c r="AS948" s="273"/>
      <c r="AT948" s="273"/>
      <c r="AU948" s="273"/>
      <c r="AV948" s="273"/>
      <c r="AW948" s="273"/>
      <c r="AX948" s="273"/>
      <c r="AY948" s="273"/>
      <c r="AZ948" s="273"/>
      <c r="BA948" s="273"/>
      <c r="BB948" s="273"/>
      <c r="BC948" s="273"/>
      <c r="BD948" s="273"/>
      <c r="BE948" s="273"/>
      <c r="BF948" s="273"/>
      <c r="BG948" s="273"/>
      <c r="BH948" s="273"/>
      <c r="BI948" s="273"/>
      <c r="BJ948" s="273"/>
      <c r="BK948" s="273"/>
      <c r="BL948" s="273"/>
      <c r="BM948" s="273"/>
      <c r="BN948" s="273"/>
      <c r="BO948" s="273"/>
      <c r="BP948" s="273"/>
      <c r="BQ948" s="273"/>
      <c r="BR948" s="273"/>
      <c r="BS948" s="273"/>
      <c r="BT948" s="273"/>
      <c r="BU948" s="273"/>
      <c r="BV948" s="273"/>
      <c r="BW948" s="273"/>
      <c r="BX948" s="273"/>
      <c r="BY948" s="273"/>
      <c r="BZ948" s="273"/>
    </row>
    <row r="949" spans="1:78">
      <c r="A949" s="273"/>
      <c r="B949" s="273"/>
      <c r="C949" s="273"/>
      <c r="D949" s="273"/>
      <c r="E949" s="273"/>
      <c r="F949" s="274"/>
      <c r="G949" s="274"/>
      <c r="H949" s="274"/>
      <c r="I949" s="274"/>
      <c r="J949" s="274"/>
      <c r="K949" s="274"/>
      <c r="L949" s="274"/>
      <c r="M949" s="274"/>
      <c r="N949" s="274"/>
      <c r="O949" s="274"/>
      <c r="P949" s="274"/>
      <c r="Q949" s="274"/>
      <c r="R949" s="273"/>
      <c r="S949" s="273"/>
      <c r="T949" s="273"/>
      <c r="U949" s="273"/>
      <c r="V949" s="273"/>
      <c r="W949" s="273"/>
      <c r="X949" s="273"/>
      <c r="Y949" s="273"/>
      <c r="Z949" s="273"/>
      <c r="AA949" s="273"/>
      <c r="AB949" s="273"/>
      <c r="AC949" s="273"/>
      <c r="AD949" s="273"/>
      <c r="AE949" s="273"/>
      <c r="AF949" s="273"/>
      <c r="AG949" s="273"/>
      <c r="AH949" s="273"/>
      <c r="AI949" s="273"/>
      <c r="AJ949" s="273"/>
      <c r="AK949" s="273"/>
      <c r="AL949" s="273"/>
      <c r="AM949" s="273"/>
      <c r="AN949" s="273"/>
      <c r="AO949" s="273"/>
      <c r="AP949" s="273"/>
      <c r="AQ949" s="273"/>
      <c r="AR949" s="273"/>
      <c r="AS949" s="273"/>
      <c r="AT949" s="273"/>
      <c r="AU949" s="273"/>
      <c r="AV949" s="273"/>
      <c r="AW949" s="273"/>
      <c r="AX949" s="273"/>
      <c r="AY949" s="273"/>
      <c r="AZ949" s="273"/>
      <c r="BA949" s="273"/>
      <c r="BB949" s="273"/>
      <c r="BC949" s="273"/>
      <c r="BD949" s="273"/>
      <c r="BE949" s="273"/>
      <c r="BF949" s="273"/>
      <c r="BG949" s="273"/>
      <c r="BH949" s="273"/>
      <c r="BI949" s="273"/>
      <c r="BJ949" s="273"/>
      <c r="BK949" s="273"/>
      <c r="BL949" s="273"/>
      <c r="BM949" s="273"/>
      <c r="BN949" s="273"/>
      <c r="BO949" s="273"/>
      <c r="BP949" s="273"/>
      <c r="BQ949" s="273"/>
      <c r="BR949" s="273"/>
      <c r="BS949" s="273"/>
      <c r="BT949" s="273"/>
      <c r="BU949" s="273"/>
      <c r="BV949" s="273"/>
      <c r="BW949" s="273"/>
      <c r="BX949" s="273"/>
      <c r="BY949" s="273"/>
      <c r="BZ949" s="273"/>
    </row>
    <row r="950" spans="1:78">
      <c r="A950" s="273"/>
      <c r="B950" s="273"/>
      <c r="C950" s="273"/>
      <c r="D950" s="273"/>
      <c r="E950" s="273"/>
      <c r="F950" s="274"/>
      <c r="G950" s="274"/>
      <c r="H950" s="274"/>
      <c r="I950" s="274"/>
      <c r="J950" s="274"/>
      <c r="K950" s="274"/>
      <c r="L950" s="274"/>
      <c r="M950" s="274"/>
      <c r="N950" s="274"/>
      <c r="O950" s="274"/>
      <c r="P950" s="274"/>
      <c r="Q950" s="274"/>
      <c r="R950" s="273"/>
      <c r="S950" s="273"/>
      <c r="T950" s="273"/>
      <c r="U950" s="273"/>
      <c r="V950" s="273"/>
      <c r="W950" s="273"/>
      <c r="X950" s="273"/>
      <c r="Y950" s="273"/>
      <c r="Z950" s="273"/>
      <c r="AA950" s="273"/>
      <c r="AB950" s="273"/>
      <c r="AC950" s="273"/>
      <c r="AD950" s="273"/>
      <c r="AE950" s="273"/>
      <c r="AF950" s="273"/>
      <c r="AG950" s="273"/>
      <c r="AH950" s="273"/>
      <c r="AI950" s="273"/>
      <c r="AJ950" s="273"/>
      <c r="AK950" s="273"/>
      <c r="AL950" s="273"/>
      <c r="AM950" s="273"/>
      <c r="AN950" s="273"/>
      <c r="AO950" s="273"/>
      <c r="AP950" s="273"/>
      <c r="AQ950" s="273"/>
      <c r="AR950" s="273"/>
      <c r="AS950" s="273"/>
      <c r="AT950" s="273"/>
      <c r="AU950" s="273"/>
      <c r="AV950" s="273"/>
      <c r="AW950" s="273"/>
      <c r="AX950" s="273"/>
      <c r="AY950" s="273"/>
      <c r="AZ950" s="273"/>
      <c r="BA950" s="273"/>
      <c r="BB950" s="273"/>
      <c r="BC950" s="273"/>
      <c r="BD950" s="273"/>
      <c r="BE950" s="273"/>
      <c r="BF950" s="273"/>
      <c r="BG950" s="273"/>
      <c r="BH950" s="273"/>
      <c r="BI950" s="273"/>
      <c r="BJ950" s="273"/>
      <c r="BK950" s="273"/>
      <c r="BL950" s="273"/>
      <c r="BM950" s="273"/>
      <c r="BN950" s="273"/>
      <c r="BO950" s="273"/>
      <c r="BP950" s="273"/>
      <c r="BQ950" s="273"/>
      <c r="BR950" s="273"/>
      <c r="BS950" s="273"/>
      <c r="BT950" s="273"/>
      <c r="BU950" s="273"/>
      <c r="BV950" s="273"/>
      <c r="BW950" s="273"/>
      <c r="BX950" s="273"/>
      <c r="BY950" s="273"/>
      <c r="BZ950" s="273"/>
    </row>
    <row r="951" spans="1:78">
      <c r="A951" s="273"/>
      <c r="B951" s="273"/>
      <c r="C951" s="273"/>
      <c r="D951" s="273"/>
      <c r="E951" s="273"/>
      <c r="F951" s="274"/>
      <c r="G951" s="274"/>
      <c r="H951" s="274"/>
      <c r="I951" s="274"/>
      <c r="J951" s="274"/>
      <c r="K951" s="274"/>
      <c r="L951" s="274"/>
      <c r="M951" s="274"/>
      <c r="N951" s="274"/>
      <c r="O951" s="274"/>
      <c r="P951" s="274"/>
      <c r="Q951" s="274"/>
      <c r="R951" s="273"/>
      <c r="S951" s="273"/>
      <c r="T951" s="273"/>
      <c r="U951" s="273"/>
      <c r="V951" s="273"/>
      <c r="W951" s="273"/>
      <c r="X951" s="273"/>
      <c r="Y951" s="273"/>
      <c r="Z951" s="273"/>
      <c r="AA951" s="273"/>
      <c r="AB951" s="273"/>
      <c r="AC951" s="273"/>
      <c r="AD951" s="273"/>
      <c r="AE951" s="273"/>
      <c r="AF951" s="273"/>
      <c r="AG951" s="273"/>
      <c r="AH951" s="273"/>
      <c r="AI951" s="273"/>
      <c r="AJ951" s="273"/>
      <c r="AK951" s="273"/>
      <c r="AL951" s="273"/>
      <c r="AM951" s="273"/>
      <c r="AN951" s="273"/>
      <c r="AO951" s="273"/>
      <c r="AP951" s="273"/>
      <c r="AQ951" s="273"/>
      <c r="AR951" s="273"/>
      <c r="AS951" s="273"/>
      <c r="AT951" s="273"/>
      <c r="AU951" s="273"/>
      <c r="AV951" s="273"/>
      <c r="AW951" s="273"/>
      <c r="AX951" s="273"/>
      <c r="AY951" s="273"/>
      <c r="AZ951" s="273"/>
      <c r="BA951" s="273"/>
      <c r="BB951" s="273"/>
      <c r="BC951" s="273"/>
      <c r="BD951" s="273"/>
      <c r="BE951" s="273"/>
      <c r="BF951" s="273"/>
      <c r="BG951" s="273"/>
      <c r="BH951" s="273"/>
      <c r="BI951" s="273"/>
      <c r="BJ951" s="273"/>
      <c r="BK951" s="273"/>
      <c r="BL951" s="273"/>
      <c r="BM951" s="273"/>
      <c r="BN951" s="273"/>
      <c r="BO951" s="273"/>
      <c r="BP951" s="273"/>
      <c r="BQ951" s="273"/>
      <c r="BR951" s="273"/>
      <c r="BS951" s="273"/>
      <c r="BT951" s="273"/>
      <c r="BU951" s="273"/>
      <c r="BV951" s="273"/>
      <c r="BW951" s="273"/>
      <c r="BX951" s="273"/>
      <c r="BY951" s="273"/>
      <c r="BZ951" s="273"/>
    </row>
    <row r="952" spans="1:78">
      <c r="A952" s="273"/>
      <c r="B952" s="273"/>
      <c r="C952" s="273"/>
      <c r="D952" s="273"/>
      <c r="E952" s="273"/>
      <c r="F952" s="274"/>
      <c r="G952" s="274"/>
      <c r="H952" s="274"/>
      <c r="I952" s="274"/>
      <c r="J952" s="274"/>
      <c r="K952" s="274"/>
      <c r="L952" s="274"/>
      <c r="M952" s="274"/>
      <c r="N952" s="274"/>
      <c r="O952" s="274"/>
      <c r="P952" s="274"/>
      <c r="Q952" s="274"/>
      <c r="R952" s="273"/>
      <c r="S952" s="273"/>
      <c r="T952" s="273"/>
      <c r="U952" s="273"/>
      <c r="V952" s="273"/>
      <c r="W952" s="273"/>
      <c r="X952" s="273"/>
      <c r="Y952" s="273"/>
      <c r="Z952" s="273"/>
      <c r="AA952" s="273"/>
      <c r="AB952" s="273"/>
      <c r="AC952" s="273"/>
      <c r="AD952" s="273"/>
      <c r="AE952" s="273"/>
      <c r="AF952" s="273"/>
      <c r="AG952" s="273"/>
      <c r="AH952" s="273"/>
      <c r="AI952" s="273"/>
      <c r="AJ952" s="273"/>
      <c r="AK952" s="273"/>
      <c r="AL952" s="273"/>
      <c r="AM952" s="273"/>
      <c r="AN952" s="273"/>
      <c r="AO952" s="273"/>
      <c r="AP952" s="273"/>
      <c r="AQ952" s="273"/>
      <c r="AR952" s="273"/>
      <c r="AS952" s="273"/>
      <c r="AT952" s="273"/>
      <c r="AU952" s="273"/>
      <c r="AV952" s="273"/>
      <c r="AW952" s="273"/>
      <c r="AX952" s="273"/>
      <c r="AY952" s="273"/>
      <c r="AZ952" s="273"/>
      <c r="BA952" s="273"/>
      <c r="BB952" s="273"/>
      <c r="BC952" s="273"/>
      <c r="BD952" s="273"/>
      <c r="BE952" s="273"/>
      <c r="BF952" s="273"/>
      <c r="BG952" s="273"/>
      <c r="BH952" s="273"/>
      <c r="BI952" s="273"/>
      <c r="BJ952" s="273"/>
      <c r="BK952" s="273"/>
      <c r="BL952" s="273"/>
      <c r="BM952" s="273"/>
      <c r="BN952" s="273"/>
      <c r="BO952" s="273"/>
      <c r="BP952" s="273"/>
      <c r="BQ952" s="273"/>
      <c r="BR952" s="273"/>
      <c r="BS952" s="273"/>
      <c r="BT952" s="273"/>
      <c r="BU952" s="273"/>
      <c r="BV952" s="273"/>
      <c r="BW952" s="273"/>
      <c r="BX952" s="273"/>
      <c r="BY952" s="273"/>
      <c r="BZ952" s="273"/>
    </row>
    <row r="953" spans="1:78">
      <c r="A953" s="273"/>
      <c r="B953" s="273"/>
      <c r="C953" s="273"/>
      <c r="D953" s="273"/>
      <c r="E953" s="273"/>
      <c r="F953" s="274"/>
      <c r="G953" s="274"/>
      <c r="H953" s="274"/>
      <c r="I953" s="274"/>
      <c r="J953" s="274"/>
      <c r="K953" s="274"/>
      <c r="L953" s="274"/>
      <c r="M953" s="274"/>
      <c r="N953" s="274"/>
      <c r="O953" s="274"/>
      <c r="P953" s="274"/>
      <c r="Q953" s="274"/>
      <c r="R953" s="273"/>
      <c r="S953" s="273"/>
      <c r="T953" s="273"/>
      <c r="U953" s="273"/>
      <c r="V953" s="273"/>
      <c r="W953" s="273"/>
      <c r="X953" s="273"/>
      <c r="Y953" s="273"/>
      <c r="Z953" s="273"/>
      <c r="AA953" s="273"/>
      <c r="AB953" s="273"/>
      <c r="AC953" s="273"/>
      <c r="AD953" s="273"/>
      <c r="AE953" s="273"/>
      <c r="AF953" s="273"/>
      <c r="AG953" s="273"/>
      <c r="AH953" s="273"/>
      <c r="AI953" s="273"/>
      <c r="AJ953" s="273"/>
      <c r="AK953" s="273"/>
      <c r="AL953" s="273"/>
      <c r="AM953" s="273"/>
      <c r="AN953" s="273"/>
      <c r="AO953" s="273"/>
      <c r="AP953" s="273"/>
      <c r="AQ953" s="273"/>
      <c r="AR953" s="273"/>
      <c r="AS953" s="273"/>
      <c r="AT953" s="273"/>
      <c r="AU953" s="273"/>
      <c r="AV953" s="273"/>
      <c r="AW953" s="273"/>
      <c r="AX953" s="273"/>
      <c r="AY953" s="273"/>
      <c r="AZ953" s="273"/>
      <c r="BA953" s="273"/>
      <c r="BB953" s="273"/>
      <c r="BC953" s="273"/>
      <c r="BD953" s="273"/>
      <c r="BE953" s="273"/>
      <c r="BF953" s="273"/>
      <c r="BG953" s="273"/>
      <c r="BH953" s="273"/>
      <c r="BI953" s="273"/>
      <c r="BJ953" s="273"/>
      <c r="BK953" s="273"/>
      <c r="BL953" s="273"/>
      <c r="BM953" s="273"/>
      <c r="BN953" s="273"/>
      <c r="BO953" s="273"/>
      <c r="BP953" s="273"/>
      <c r="BQ953" s="273"/>
      <c r="BR953" s="273"/>
      <c r="BS953" s="273"/>
      <c r="BT953" s="273"/>
      <c r="BU953" s="273"/>
      <c r="BV953" s="273"/>
      <c r="BW953" s="273"/>
      <c r="BX953" s="273"/>
      <c r="BY953" s="273"/>
      <c r="BZ953" s="273"/>
    </row>
    <row r="954" spans="1:78">
      <c r="A954" s="273"/>
      <c r="B954" s="273"/>
      <c r="C954" s="273"/>
      <c r="D954" s="273"/>
      <c r="E954" s="273"/>
      <c r="F954" s="274"/>
      <c r="G954" s="274"/>
      <c r="H954" s="274"/>
      <c r="I954" s="274"/>
      <c r="J954" s="274"/>
      <c r="K954" s="274"/>
      <c r="L954" s="274"/>
      <c r="M954" s="274"/>
      <c r="N954" s="274"/>
      <c r="O954" s="274"/>
      <c r="P954" s="274"/>
      <c r="Q954" s="274"/>
      <c r="R954" s="273"/>
      <c r="S954" s="273"/>
      <c r="T954" s="273"/>
      <c r="U954" s="273"/>
      <c r="V954" s="273"/>
      <c r="W954" s="273"/>
      <c r="X954" s="273"/>
      <c r="Y954" s="273"/>
      <c r="Z954" s="273"/>
      <c r="AA954" s="273"/>
      <c r="AB954" s="273"/>
      <c r="AC954" s="273"/>
      <c r="AD954" s="273"/>
      <c r="AE954" s="273"/>
      <c r="AF954" s="273"/>
      <c r="AG954" s="273"/>
      <c r="AH954" s="273"/>
      <c r="AI954" s="273"/>
      <c r="AJ954" s="273"/>
      <c r="AK954" s="273"/>
      <c r="AL954" s="273"/>
      <c r="AM954" s="273"/>
      <c r="AN954" s="273"/>
      <c r="AO954" s="273"/>
      <c r="AP954" s="273"/>
      <c r="AQ954" s="273"/>
      <c r="AR954" s="273"/>
      <c r="AS954" s="273"/>
      <c r="AT954" s="273"/>
      <c r="AU954" s="273"/>
      <c r="AV954" s="273"/>
      <c r="AW954" s="273"/>
      <c r="AX954" s="273"/>
      <c r="AY954" s="273"/>
      <c r="AZ954" s="273"/>
      <c r="BA954" s="273"/>
      <c r="BB954" s="273"/>
      <c r="BC954" s="273"/>
      <c r="BD954" s="273"/>
      <c r="BE954" s="273"/>
      <c r="BF954" s="273"/>
      <c r="BG954" s="273"/>
      <c r="BH954" s="273"/>
      <c r="BI954" s="273"/>
      <c r="BJ954" s="273"/>
      <c r="BK954" s="273"/>
      <c r="BL954" s="273"/>
      <c r="BM954" s="273"/>
      <c r="BN954" s="273"/>
      <c r="BO954" s="273"/>
      <c r="BP954" s="273"/>
      <c r="BQ954" s="273"/>
      <c r="BR954" s="273"/>
      <c r="BS954" s="273"/>
      <c r="BT954" s="273"/>
      <c r="BU954" s="273"/>
      <c r="BV954" s="273"/>
      <c r="BW954" s="273"/>
      <c r="BX954" s="273"/>
      <c r="BY954" s="273"/>
      <c r="BZ954" s="273"/>
    </row>
    <row r="955" spans="1:78">
      <c r="A955" s="273"/>
      <c r="B955" s="273"/>
      <c r="C955" s="273"/>
      <c r="D955" s="273"/>
      <c r="E955" s="273"/>
      <c r="F955" s="274"/>
      <c r="G955" s="274"/>
      <c r="H955" s="274"/>
      <c r="I955" s="274"/>
      <c r="J955" s="274"/>
      <c r="K955" s="274"/>
      <c r="L955" s="274"/>
      <c r="M955" s="274"/>
      <c r="N955" s="274"/>
      <c r="O955" s="274"/>
      <c r="P955" s="274"/>
      <c r="Q955" s="274"/>
      <c r="R955" s="273"/>
      <c r="S955" s="273"/>
      <c r="T955" s="273"/>
      <c r="U955" s="273"/>
      <c r="V955" s="273"/>
      <c r="W955" s="273"/>
      <c r="X955" s="273"/>
      <c r="Y955" s="273"/>
      <c r="Z955" s="273"/>
      <c r="AA955" s="273"/>
      <c r="AB955" s="273"/>
      <c r="AC955" s="273"/>
      <c r="AD955" s="273"/>
      <c r="AE955" s="273"/>
      <c r="AF955" s="273"/>
      <c r="AG955" s="273"/>
      <c r="AH955" s="273"/>
      <c r="AI955" s="273"/>
      <c r="AJ955" s="273"/>
      <c r="AK955" s="273"/>
      <c r="AL955" s="273"/>
      <c r="AM955" s="273"/>
      <c r="AN955" s="273"/>
      <c r="AO955" s="273"/>
      <c r="AP955" s="273"/>
      <c r="AQ955" s="273"/>
      <c r="AR955" s="273"/>
      <c r="AS955" s="273"/>
      <c r="AT955" s="273"/>
      <c r="AU955" s="273"/>
      <c r="AV955" s="273"/>
      <c r="AW955" s="273"/>
      <c r="AX955" s="273"/>
      <c r="AY955" s="273"/>
      <c r="AZ955" s="273"/>
      <c r="BA955" s="273"/>
      <c r="BB955" s="273"/>
      <c r="BC955" s="273"/>
      <c r="BD955" s="273"/>
      <c r="BE955" s="273"/>
      <c r="BF955" s="273"/>
      <c r="BG955" s="273"/>
      <c r="BH955" s="273"/>
      <c r="BI955" s="273"/>
      <c r="BJ955" s="273"/>
      <c r="BK955" s="273"/>
      <c r="BL955" s="273"/>
      <c r="BM955" s="273"/>
      <c r="BN955" s="273"/>
      <c r="BO955" s="273"/>
      <c r="BP955" s="273"/>
      <c r="BQ955" s="273"/>
      <c r="BR955" s="273"/>
      <c r="BS955" s="273"/>
      <c r="BT955" s="273"/>
      <c r="BU955" s="273"/>
      <c r="BV955" s="273"/>
      <c r="BW955" s="273"/>
      <c r="BX955" s="273"/>
      <c r="BY955" s="273"/>
      <c r="BZ955" s="273"/>
    </row>
    <row r="956" spans="1:78">
      <c r="A956" s="273"/>
      <c r="B956" s="273"/>
      <c r="C956" s="273"/>
      <c r="D956" s="273"/>
      <c r="E956" s="273"/>
      <c r="F956" s="274"/>
      <c r="G956" s="274"/>
      <c r="H956" s="274"/>
      <c r="I956" s="274"/>
      <c r="J956" s="274"/>
      <c r="K956" s="274"/>
      <c r="L956" s="274"/>
      <c r="M956" s="274"/>
      <c r="N956" s="274"/>
      <c r="O956" s="274"/>
      <c r="P956" s="274"/>
      <c r="Q956" s="274"/>
      <c r="R956" s="273"/>
      <c r="S956" s="273"/>
      <c r="T956" s="273"/>
      <c r="U956" s="273"/>
      <c r="V956" s="273"/>
      <c r="W956" s="273"/>
      <c r="X956" s="273"/>
      <c r="Y956" s="273"/>
      <c r="Z956" s="273"/>
      <c r="AA956" s="273"/>
      <c r="AB956" s="273"/>
      <c r="AC956" s="273"/>
      <c r="AD956" s="273"/>
      <c r="AE956" s="273"/>
      <c r="AF956" s="273"/>
      <c r="AG956" s="273"/>
      <c r="AH956" s="273"/>
      <c r="AI956" s="273"/>
      <c r="AJ956" s="273"/>
      <c r="AK956" s="273"/>
      <c r="AL956" s="273"/>
      <c r="AM956" s="273"/>
      <c r="AN956" s="273"/>
      <c r="AO956" s="273"/>
      <c r="AP956" s="273"/>
      <c r="AQ956" s="273"/>
      <c r="AR956" s="273"/>
      <c r="AS956" s="273"/>
      <c r="AT956" s="273"/>
      <c r="AU956" s="273"/>
      <c r="AV956" s="273"/>
      <c r="AW956" s="273"/>
      <c r="AX956" s="273"/>
      <c r="AY956" s="273"/>
      <c r="AZ956" s="273"/>
      <c r="BA956" s="273"/>
      <c r="BB956" s="273"/>
      <c r="BC956" s="273"/>
      <c r="BD956" s="273"/>
      <c r="BE956" s="273"/>
      <c r="BF956" s="273"/>
      <c r="BG956" s="273"/>
      <c r="BH956" s="273"/>
      <c r="BI956" s="273"/>
      <c r="BJ956" s="273"/>
      <c r="BK956" s="273"/>
      <c r="BL956" s="273"/>
      <c r="BM956" s="273"/>
      <c r="BN956" s="273"/>
      <c r="BO956" s="273"/>
      <c r="BP956" s="273"/>
      <c r="BQ956" s="273"/>
      <c r="BR956" s="273"/>
      <c r="BS956" s="273"/>
      <c r="BT956" s="273"/>
      <c r="BU956" s="273"/>
      <c r="BV956" s="273"/>
      <c r="BW956" s="273"/>
      <c r="BX956" s="273"/>
      <c r="BY956" s="273"/>
      <c r="BZ956" s="273"/>
    </row>
    <row r="957" spans="1:78">
      <c r="A957" s="273"/>
      <c r="B957" s="273"/>
      <c r="C957" s="273"/>
      <c r="D957" s="273"/>
      <c r="E957" s="273"/>
      <c r="F957" s="274"/>
      <c r="G957" s="274"/>
      <c r="H957" s="274"/>
      <c r="I957" s="274"/>
      <c r="J957" s="274"/>
      <c r="K957" s="274"/>
      <c r="L957" s="274"/>
      <c r="M957" s="274"/>
      <c r="N957" s="274"/>
      <c r="O957" s="274"/>
      <c r="P957" s="274"/>
      <c r="Q957" s="274"/>
      <c r="R957" s="273"/>
      <c r="S957" s="273"/>
      <c r="T957" s="273"/>
      <c r="U957" s="273"/>
      <c r="V957" s="273"/>
      <c r="W957" s="273"/>
      <c r="X957" s="273"/>
      <c r="Y957" s="273"/>
      <c r="Z957" s="273"/>
      <c r="AA957" s="273"/>
      <c r="AB957" s="273"/>
      <c r="AC957" s="273"/>
      <c r="AD957" s="273"/>
      <c r="AE957" s="273"/>
      <c r="AF957" s="273"/>
      <c r="AG957" s="273"/>
      <c r="AH957" s="273"/>
      <c r="AI957" s="273"/>
      <c r="AJ957" s="273"/>
      <c r="AK957" s="273"/>
      <c r="AL957" s="273"/>
      <c r="AM957" s="273"/>
      <c r="AN957" s="273"/>
      <c r="AO957" s="273"/>
      <c r="AP957" s="273"/>
      <c r="AQ957" s="273"/>
      <c r="AR957" s="273"/>
      <c r="AS957" s="273"/>
      <c r="AT957" s="273"/>
      <c r="AU957" s="273"/>
      <c r="AV957" s="273"/>
      <c r="AW957" s="273"/>
      <c r="AX957" s="273"/>
      <c r="AY957" s="273"/>
      <c r="AZ957" s="273"/>
      <c r="BA957" s="273"/>
      <c r="BB957" s="273"/>
      <c r="BC957" s="273"/>
      <c r="BD957" s="273"/>
      <c r="BE957" s="273"/>
      <c r="BF957" s="273"/>
      <c r="BG957" s="273"/>
      <c r="BH957" s="273"/>
      <c r="BI957" s="273"/>
      <c r="BJ957" s="273"/>
      <c r="BK957" s="273"/>
      <c r="BL957" s="273"/>
      <c r="BM957" s="273"/>
      <c r="BN957" s="273"/>
      <c r="BO957" s="273"/>
      <c r="BP957" s="273"/>
      <c r="BQ957" s="273"/>
      <c r="BR957" s="273"/>
      <c r="BS957" s="273"/>
      <c r="BT957" s="273"/>
      <c r="BU957" s="273"/>
      <c r="BV957" s="273"/>
      <c r="BW957" s="273"/>
      <c r="BX957" s="273"/>
      <c r="BY957" s="273"/>
      <c r="BZ957" s="273"/>
    </row>
    <row r="958" spans="1:78">
      <c r="A958" s="273"/>
      <c r="B958" s="273"/>
      <c r="C958" s="273"/>
      <c r="D958" s="273"/>
      <c r="E958" s="273"/>
      <c r="F958" s="274"/>
      <c r="G958" s="274"/>
      <c r="H958" s="274"/>
      <c r="I958" s="274"/>
      <c r="J958" s="274"/>
      <c r="K958" s="274"/>
      <c r="L958" s="274"/>
      <c r="M958" s="274"/>
      <c r="N958" s="274"/>
      <c r="O958" s="274"/>
      <c r="P958" s="274"/>
      <c r="Q958" s="274"/>
      <c r="R958" s="273"/>
      <c r="S958" s="273"/>
      <c r="T958" s="273"/>
      <c r="U958" s="273"/>
      <c r="V958" s="273"/>
      <c r="W958" s="273"/>
      <c r="X958" s="273"/>
      <c r="Y958" s="273"/>
      <c r="Z958" s="273"/>
      <c r="AA958" s="273"/>
      <c r="AB958" s="273"/>
      <c r="AC958" s="273"/>
      <c r="AD958" s="273"/>
      <c r="AE958" s="273"/>
      <c r="AF958" s="273"/>
      <c r="AG958" s="273"/>
      <c r="AH958" s="273"/>
      <c r="AI958" s="273"/>
      <c r="AJ958" s="273"/>
      <c r="AK958" s="273"/>
      <c r="AL958" s="273"/>
      <c r="AM958" s="273"/>
      <c r="AN958" s="273"/>
      <c r="AO958" s="273"/>
      <c r="AP958" s="273"/>
      <c r="AQ958" s="273"/>
      <c r="AR958" s="273"/>
      <c r="AS958" s="273"/>
      <c r="AT958" s="273"/>
      <c r="AU958" s="273"/>
      <c r="AV958" s="273"/>
      <c r="AW958" s="273"/>
      <c r="AX958" s="273"/>
      <c r="AY958" s="273"/>
      <c r="AZ958" s="273"/>
      <c r="BA958" s="273"/>
      <c r="BB958" s="273"/>
      <c r="BC958" s="273"/>
      <c r="BD958" s="273"/>
      <c r="BE958" s="273"/>
      <c r="BF958" s="273"/>
      <c r="BG958" s="273"/>
      <c r="BH958" s="273"/>
      <c r="BI958" s="273"/>
      <c r="BJ958" s="273"/>
      <c r="BK958" s="273"/>
      <c r="BL958" s="273"/>
      <c r="BM958" s="273"/>
      <c r="BN958" s="273"/>
      <c r="BO958" s="273"/>
      <c r="BP958" s="273"/>
      <c r="BQ958" s="273"/>
      <c r="BR958" s="273"/>
      <c r="BS958" s="273"/>
      <c r="BT958" s="273"/>
      <c r="BU958" s="273"/>
      <c r="BV958" s="273"/>
      <c r="BW958" s="273"/>
      <c r="BX958" s="273"/>
      <c r="BY958" s="273"/>
      <c r="BZ958" s="273"/>
    </row>
    <row r="959" spans="1:78">
      <c r="A959" s="273"/>
      <c r="B959" s="273"/>
      <c r="C959" s="273"/>
      <c r="D959" s="273"/>
      <c r="E959" s="273"/>
      <c r="F959" s="274"/>
      <c r="G959" s="274"/>
      <c r="H959" s="274"/>
      <c r="I959" s="274"/>
      <c r="J959" s="274"/>
      <c r="K959" s="274"/>
      <c r="L959" s="274"/>
      <c r="M959" s="274"/>
      <c r="N959" s="274"/>
      <c r="O959" s="274"/>
      <c r="P959" s="274"/>
      <c r="Q959" s="274"/>
      <c r="R959" s="273"/>
      <c r="S959" s="273"/>
      <c r="T959" s="273"/>
      <c r="U959" s="273"/>
      <c r="V959" s="273"/>
      <c r="W959" s="273"/>
      <c r="X959" s="273"/>
      <c r="Y959" s="273"/>
      <c r="Z959" s="273"/>
      <c r="AA959" s="273"/>
      <c r="AB959" s="273"/>
      <c r="AC959" s="273"/>
      <c r="AD959" s="273"/>
      <c r="AE959" s="273"/>
      <c r="AF959" s="273"/>
      <c r="AG959" s="273"/>
      <c r="AH959" s="273"/>
      <c r="AI959" s="273"/>
      <c r="AJ959" s="273"/>
      <c r="AK959" s="273"/>
      <c r="AL959" s="273"/>
      <c r="AM959" s="273"/>
      <c r="AN959" s="273"/>
      <c r="AO959" s="273"/>
      <c r="AP959" s="273"/>
      <c r="AQ959" s="273"/>
      <c r="AR959" s="273"/>
      <c r="AS959" s="273"/>
      <c r="AT959" s="273"/>
      <c r="AU959" s="273"/>
      <c r="AV959" s="273"/>
      <c r="AW959" s="273"/>
      <c r="AX959" s="273"/>
      <c r="AY959" s="273"/>
      <c r="AZ959" s="273"/>
      <c r="BA959" s="273"/>
      <c r="BB959" s="273"/>
      <c r="BC959" s="273"/>
      <c r="BD959" s="273"/>
      <c r="BE959" s="273"/>
      <c r="BF959" s="273"/>
      <c r="BG959" s="273"/>
      <c r="BH959" s="273"/>
      <c r="BI959" s="273"/>
      <c r="BJ959" s="273"/>
      <c r="BK959" s="273"/>
      <c r="BL959" s="273"/>
      <c r="BM959" s="273"/>
      <c r="BN959" s="273"/>
      <c r="BO959" s="273"/>
      <c r="BP959" s="273"/>
      <c r="BQ959" s="273"/>
      <c r="BR959" s="273"/>
      <c r="BS959" s="273"/>
      <c r="BT959" s="273"/>
      <c r="BU959" s="273"/>
      <c r="BV959" s="273"/>
      <c r="BW959" s="273"/>
      <c r="BX959" s="273"/>
      <c r="BY959" s="273"/>
      <c r="BZ959" s="273"/>
    </row>
    <row r="960" spans="1:78">
      <c r="A960" s="273"/>
      <c r="B960" s="273"/>
      <c r="C960" s="273"/>
      <c r="D960" s="273"/>
      <c r="E960" s="273"/>
      <c r="F960" s="274"/>
      <c r="G960" s="274"/>
      <c r="H960" s="274"/>
      <c r="I960" s="274"/>
      <c r="J960" s="274"/>
      <c r="K960" s="274"/>
      <c r="L960" s="274"/>
      <c r="M960" s="274"/>
      <c r="N960" s="274"/>
      <c r="O960" s="274"/>
      <c r="P960" s="274"/>
      <c r="Q960" s="274"/>
      <c r="R960" s="273"/>
      <c r="S960" s="273"/>
      <c r="T960" s="273"/>
      <c r="U960" s="273"/>
      <c r="V960" s="273"/>
      <c r="W960" s="273"/>
      <c r="X960" s="273"/>
      <c r="Y960" s="273"/>
      <c r="Z960" s="273"/>
      <c r="AA960" s="273"/>
      <c r="AB960" s="273"/>
      <c r="AC960" s="273"/>
      <c r="AD960" s="273"/>
      <c r="AE960" s="273"/>
      <c r="AF960" s="273"/>
      <c r="AG960" s="273"/>
      <c r="AH960" s="273"/>
      <c r="AI960" s="273"/>
      <c r="AJ960" s="273"/>
      <c r="AK960" s="273"/>
      <c r="AL960" s="273"/>
      <c r="AM960" s="273"/>
      <c r="AN960" s="273"/>
      <c r="AO960" s="273"/>
      <c r="AP960" s="273"/>
      <c r="AQ960" s="273"/>
      <c r="AR960" s="273"/>
      <c r="AS960" s="273"/>
      <c r="AT960" s="273"/>
      <c r="AU960" s="273"/>
      <c r="AV960" s="273"/>
      <c r="AW960" s="273"/>
      <c r="AX960" s="273"/>
      <c r="AY960" s="273"/>
      <c r="AZ960" s="273"/>
      <c r="BA960" s="273"/>
      <c r="BB960" s="273"/>
      <c r="BC960" s="273"/>
      <c r="BD960" s="273"/>
      <c r="BE960" s="273"/>
      <c r="BF960" s="273"/>
      <c r="BG960" s="273"/>
      <c r="BH960" s="273"/>
      <c r="BI960" s="273"/>
      <c r="BJ960" s="273"/>
      <c r="BK960" s="273"/>
      <c r="BL960" s="273"/>
      <c r="BM960" s="273"/>
      <c r="BN960" s="273"/>
      <c r="BO960" s="273"/>
      <c r="BP960" s="273"/>
      <c r="BQ960" s="273"/>
      <c r="BR960" s="273"/>
      <c r="BS960" s="273"/>
      <c r="BT960" s="273"/>
      <c r="BU960" s="273"/>
      <c r="BV960" s="273"/>
      <c r="BW960" s="273"/>
      <c r="BX960" s="273"/>
      <c r="BY960" s="273"/>
      <c r="BZ960" s="273"/>
    </row>
    <row r="961" spans="1:78">
      <c r="A961" s="273"/>
      <c r="B961" s="273"/>
      <c r="C961" s="273"/>
      <c r="D961" s="273"/>
      <c r="E961" s="273"/>
      <c r="F961" s="274"/>
      <c r="G961" s="274"/>
      <c r="H961" s="274"/>
      <c r="I961" s="274"/>
      <c r="J961" s="274"/>
      <c r="K961" s="274"/>
      <c r="L961" s="274"/>
      <c r="M961" s="274"/>
      <c r="N961" s="274"/>
      <c r="O961" s="274"/>
      <c r="P961" s="274"/>
      <c r="Q961" s="274"/>
      <c r="R961" s="273"/>
      <c r="S961" s="273"/>
      <c r="T961" s="273"/>
      <c r="U961" s="273"/>
      <c r="V961" s="273"/>
      <c r="W961" s="273"/>
      <c r="X961" s="273"/>
      <c r="Y961" s="273"/>
      <c r="Z961" s="273"/>
      <c r="AA961" s="273"/>
      <c r="AB961" s="273"/>
      <c r="AC961" s="273"/>
      <c r="AD961" s="273"/>
      <c r="AE961" s="273"/>
      <c r="AF961" s="273"/>
      <c r="AG961" s="273"/>
      <c r="AH961" s="273"/>
      <c r="AI961" s="273"/>
      <c r="AJ961" s="273"/>
      <c r="AK961" s="273"/>
      <c r="AL961" s="273"/>
      <c r="AM961" s="273"/>
      <c r="AN961" s="273"/>
      <c r="AO961" s="273"/>
      <c r="AP961" s="273"/>
      <c r="AQ961" s="273"/>
      <c r="AR961" s="273"/>
      <c r="AS961" s="273"/>
      <c r="AT961" s="273"/>
      <c r="AU961" s="273"/>
      <c r="AV961" s="273"/>
      <c r="AW961" s="273"/>
      <c r="AX961" s="273"/>
      <c r="AY961" s="273"/>
      <c r="AZ961" s="273"/>
      <c r="BA961" s="273"/>
      <c r="BB961" s="273"/>
      <c r="BC961" s="273"/>
      <c r="BD961" s="273"/>
      <c r="BE961" s="273"/>
      <c r="BF961" s="273"/>
      <c r="BG961" s="273"/>
      <c r="BH961" s="273"/>
      <c r="BI961" s="273"/>
      <c r="BJ961" s="273"/>
      <c r="BK961" s="273"/>
      <c r="BL961" s="273"/>
      <c r="BM961" s="273"/>
      <c r="BN961" s="273"/>
      <c r="BO961" s="273"/>
      <c r="BP961" s="273"/>
      <c r="BQ961" s="273"/>
      <c r="BR961" s="273"/>
      <c r="BS961" s="273"/>
      <c r="BT961" s="273"/>
      <c r="BU961" s="273"/>
      <c r="BV961" s="273"/>
      <c r="BW961" s="273"/>
      <c r="BX961" s="273"/>
      <c r="BY961" s="273"/>
      <c r="BZ961" s="273"/>
    </row>
    <row r="962" spans="1:78">
      <c r="A962" s="273"/>
      <c r="B962" s="273"/>
      <c r="C962" s="273"/>
      <c r="D962" s="273"/>
      <c r="E962" s="273"/>
      <c r="F962" s="274"/>
      <c r="G962" s="274"/>
      <c r="H962" s="274"/>
      <c r="I962" s="274"/>
      <c r="J962" s="274"/>
      <c r="K962" s="274"/>
      <c r="L962" s="274"/>
      <c r="M962" s="274"/>
      <c r="N962" s="274"/>
      <c r="O962" s="274"/>
      <c r="P962" s="274"/>
      <c r="Q962" s="274"/>
      <c r="R962" s="273"/>
      <c r="S962" s="273"/>
      <c r="T962" s="273"/>
      <c r="U962" s="273"/>
      <c r="V962" s="273"/>
      <c r="W962" s="273"/>
      <c r="X962" s="273"/>
      <c r="Y962" s="273"/>
      <c r="Z962" s="273"/>
      <c r="AA962" s="273"/>
      <c r="AB962" s="273"/>
      <c r="AC962" s="273"/>
      <c r="AD962" s="273"/>
      <c r="AE962" s="273"/>
      <c r="AF962" s="273"/>
      <c r="AG962" s="273"/>
      <c r="AH962" s="273"/>
      <c r="AI962" s="273"/>
      <c r="AJ962" s="273"/>
      <c r="AK962" s="273"/>
      <c r="AL962" s="273"/>
      <c r="AM962" s="273"/>
      <c r="AN962" s="273"/>
      <c r="AO962" s="273"/>
      <c r="AP962" s="273"/>
      <c r="AQ962" s="273"/>
      <c r="AR962" s="273"/>
      <c r="AS962" s="273"/>
      <c r="AT962" s="273"/>
      <c r="AU962" s="273"/>
      <c r="AV962" s="273"/>
      <c r="AW962" s="273"/>
      <c r="AX962" s="273"/>
      <c r="AY962" s="273"/>
      <c r="AZ962" s="273"/>
      <c r="BA962" s="273"/>
      <c r="BB962" s="273"/>
      <c r="BC962" s="273"/>
      <c r="BD962" s="273"/>
      <c r="BE962" s="273"/>
      <c r="BF962" s="273"/>
      <c r="BG962" s="273"/>
      <c r="BH962" s="273"/>
      <c r="BI962" s="273"/>
      <c r="BJ962" s="273"/>
      <c r="BK962" s="273"/>
      <c r="BL962" s="273"/>
      <c r="BM962" s="273"/>
      <c r="BN962" s="273"/>
      <c r="BO962" s="273"/>
      <c r="BP962" s="273"/>
      <c r="BQ962" s="273"/>
      <c r="BR962" s="273"/>
      <c r="BS962" s="273"/>
      <c r="BT962" s="273"/>
      <c r="BU962" s="273"/>
      <c r="BV962" s="273"/>
      <c r="BW962" s="273"/>
      <c r="BX962" s="273"/>
      <c r="BY962" s="273"/>
      <c r="BZ962" s="273"/>
    </row>
    <row r="963" spans="1:78">
      <c r="A963" s="273"/>
      <c r="B963" s="273"/>
      <c r="C963" s="273"/>
      <c r="D963" s="273"/>
      <c r="E963" s="273"/>
      <c r="F963" s="274"/>
      <c r="G963" s="274"/>
      <c r="H963" s="274"/>
      <c r="I963" s="274"/>
      <c r="J963" s="274"/>
      <c r="K963" s="274"/>
      <c r="L963" s="274"/>
      <c r="M963" s="274"/>
      <c r="N963" s="274"/>
      <c r="O963" s="274"/>
      <c r="P963" s="274"/>
      <c r="Q963" s="274"/>
      <c r="R963" s="273"/>
      <c r="S963" s="273"/>
      <c r="T963" s="273"/>
      <c r="U963" s="273"/>
      <c r="V963" s="273"/>
      <c r="W963" s="273"/>
      <c r="X963" s="273"/>
      <c r="Y963" s="273"/>
      <c r="Z963" s="273"/>
      <c r="AA963" s="273"/>
      <c r="AB963" s="273"/>
      <c r="AC963" s="273"/>
      <c r="AD963" s="273"/>
      <c r="AE963" s="273"/>
      <c r="AF963" s="273"/>
      <c r="AG963" s="273"/>
      <c r="AH963" s="273"/>
      <c r="AI963" s="273"/>
      <c r="AJ963" s="273"/>
      <c r="AK963" s="273"/>
      <c r="AL963" s="273"/>
      <c r="AM963" s="273"/>
      <c r="AN963" s="273"/>
      <c r="AO963" s="273"/>
      <c r="AP963" s="273"/>
      <c r="AQ963" s="273"/>
      <c r="AR963" s="273"/>
      <c r="AS963" s="273"/>
      <c r="AT963" s="273"/>
      <c r="AU963" s="273"/>
      <c r="AV963" s="273"/>
      <c r="AW963" s="273"/>
      <c r="AX963" s="273"/>
      <c r="AY963" s="273"/>
      <c r="AZ963" s="273"/>
      <c r="BA963" s="273"/>
      <c r="BB963" s="273"/>
      <c r="BC963" s="273"/>
      <c r="BD963" s="273"/>
      <c r="BE963" s="273"/>
      <c r="BF963" s="273"/>
      <c r="BG963" s="273"/>
      <c r="BH963" s="273"/>
      <c r="BI963" s="273"/>
      <c r="BJ963" s="273"/>
      <c r="BK963" s="273"/>
      <c r="BL963" s="273"/>
      <c r="BM963" s="273"/>
      <c r="BN963" s="273"/>
      <c r="BO963" s="273"/>
      <c r="BP963" s="273"/>
      <c r="BQ963" s="273"/>
      <c r="BR963" s="273"/>
      <c r="BS963" s="273"/>
      <c r="BT963" s="273"/>
      <c r="BU963" s="273"/>
      <c r="BV963" s="273"/>
      <c r="BW963" s="273"/>
      <c r="BX963" s="273"/>
      <c r="BY963" s="273"/>
      <c r="BZ963" s="273"/>
    </row>
    <row r="964" spans="1:78">
      <c r="A964" s="273"/>
      <c r="B964" s="273"/>
      <c r="C964" s="273"/>
      <c r="D964" s="273"/>
      <c r="E964" s="273"/>
      <c r="F964" s="274"/>
      <c r="G964" s="274"/>
      <c r="H964" s="274"/>
      <c r="I964" s="274"/>
      <c r="J964" s="274"/>
      <c r="K964" s="274"/>
      <c r="L964" s="274"/>
      <c r="M964" s="274"/>
      <c r="N964" s="274"/>
      <c r="O964" s="274"/>
      <c r="P964" s="274"/>
      <c r="Q964" s="274"/>
      <c r="R964" s="273"/>
      <c r="S964" s="273"/>
      <c r="T964" s="273"/>
      <c r="U964" s="273"/>
      <c r="V964" s="273"/>
      <c r="W964" s="273"/>
      <c r="X964" s="273"/>
      <c r="Y964" s="273"/>
      <c r="Z964" s="273"/>
      <c r="AA964" s="273"/>
      <c r="AB964" s="273"/>
      <c r="AC964" s="273"/>
      <c r="AD964" s="273"/>
      <c r="AE964" s="273"/>
      <c r="AF964" s="273"/>
      <c r="AG964" s="273"/>
      <c r="AH964" s="273"/>
      <c r="AI964" s="273"/>
      <c r="AJ964" s="273"/>
      <c r="AK964" s="273"/>
      <c r="AL964" s="273"/>
      <c r="AM964" s="273"/>
      <c r="AN964" s="273"/>
      <c r="AO964" s="273"/>
      <c r="AP964" s="273"/>
      <c r="AQ964" s="273"/>
      <c r="AR964" s="273"/>
      <c r="AS964" s="273"/>
      <c r="AT964" s="273"/>
      <c r="AU964" s="273"/>
      <c r="AV964" s="273"/>
      <c r="AW964" s="273"/>
      <c r="AX964" s="273"/>
      <c r="AY964" s="273"/>
      <c r="AZ964" s="273"/>
      <c r="BA964" s="273"/>
      <c r="BB964" s="273"/>
      <c r="BC964" s="273"/>
      <c r="BD964" s="273"/>
      <c r="BE964" s="273"/>
      <c r="BF964" s="273"/>
      <c r="BG964" s="273"/>
      <c r="BH964" s="273"/>
      <c r="BI964" s="273"/>
      <c r="BJ964" s="273"/>
      <c r="BK964" s="273"/>
      <c r="BL964" s="273"/>
      <c r="BM964" s="273"/>
      <c r="BN964" s="273"/>
      <c r="BO964" s="273"/>
      <c r="BP964" s="273"/>
      <c r="BQ964" s="273"/>
      <c r="BR964" s="273"/>
      <c r="BS964" s="273"/>
      <c r="BT964" s="273"/>
      <c r="BU964" s="273"/>
      <c r="BV964" s="273"/>
      <c r="BW964" s="273"/>
      <c r="BX964" s="273"/>
      <c r="BY964" s="273"/>
      <c r="BZ964" s="273"/>
    </row>
    <row r="965" spans="1:78">
      <c r="A965" s="273"/>
      <c r="B965" s="273"/>
      <c r="C965" s="273"/>
      <c r="D965" s="273"/>
      <c r="E965" s="273"/>
      <c r="F965" s="274"/>
      <c r="G965" s="274"/>
      <c r="H965" s="274"/>
      <c r="I965" s="274"/>
      <c r="J965" s="274"/>
      <c r="K965" s="274"/>
      <c r="L965" s="274"/>
      <c r="M965" s="274"/>
      <c r="N965" s="274"/>
      <c r="O965" s="274"/>
      <c r="P965" s="274"/>
      <c r="Q965" s="274"/>
      <c r="R965" s="273"/>
      <c r="S965" s="273"/>
      <c r="T965" s="273"/>
      <c r="U965" s="273"/>
      <c r="V965" s="273"/>
      <c r="W965" s="273"/>
      <c r="X965" s="273"/>
      <c r="Y965" s="273"/>
      <c r="Z965" s="273"/>
      <c r="AA965" s="273"/>
      <c r="AB965" s="273"/>
      <c r="AC965" s="273"/>
      <c r="AD965" s="273"/>
      <c r="AE965" s="273"/>
      <c r="AF965" s="273"/>
      <c r="AG965" s="273"/>
      <c r="AH965" s="273"/>
      <c r="AI965" s="273"/>
      <c r="AJ965" s="273"/>
      <c r="AK965" s="273"/>
      <c r="AL965" s="273"/>
      <c r="AM965" s="273"/>
      <c r="AN965" s="273"/>
      <c r="AO965" s="273"/>
      <c r="AP965" s="273"/>
      <c r="AQ965" s="273"/>
      <c r="AR965" s="273"/>
      <c r="AS965" s="273"/>
      <c r="AT965" s="273"/>
      <c r="AU965" s="273"/>
      <c r="AV965" s="273"/>
      <c r="AW965" s="273"/>
      <c r="AX965" s="273"/>
      <c r="AY965" s="273"/>
      <c r="AZ965" s="273"/>
      <c r="BA965" s="273"/>
      <c r="BB965" s="273"/>
      <c r="BC965" s="273"/>
      <c r="BD965" s="273"/>
      <c r="BE965" s="273"/>
      <c r="BF965" s="273"/>
      <c r="BG965" s="273"/>
      <c r="BH965" s="273"/>
      <c r="BI965" s="273"/>
      <c r="BJ965" s="273"/>
      <c r="BK965" s="273"/>
      <c r="BL965" s="273"/>
      <c r="BM965" s="273"/>
      <c r="BN965" s="273"/>
      <c r="BO965" s="273"/>
      <c r="BP965" s="273"/>
      <c r="BQ965" s="273"/>
      <c r="BR965" s="273"/>
      <c r="BS965" s="273"/>
      <c r="BT965" s="273"/>
      <c r="BU965" s="273"/>
      <c r="BV965" s="273"/>
      <c r="BW965" s="273"/>
      <c r="BX965" s="273"/>
      <c r="BY965" s="273"/>
      <c r="BZ965" s="273"/>
    </row>
    <row r="966" spans="1:78">
      <c r="A966" s="273"/>
      <c r="B966" s="273"/>
      <c r="C966" s="273"/>
      <c r="D966" s="273"/>
      <c r="E966" s="273"/>
      <c r="F966" s="274"/>
      <c r="G966" s="274"/>
      <c r="H966" s="274"/>
      <c r="I966" s="274"/>
      <c r="J966" s="274"/>
      <c r="K966" s="274"/>
      <c r="L966" s="274"/>
      <c r="M966" s="274"/>
      <c r="N966" s="274"/>
      <c r="O966" s="274"/>
      <c r="P966" s="274"/>
      <c r="Q966" s="274"/>
      <c r="R966" s="273"/>
      <c r="S966" s="273"/>
      <c r="T966" s="273"/>
      <c r="U966" s="273"/>
      <c r="V966" s="273"/>
      <c r="W966" s="273"/>
      <c r="X966" s="273"/>
      <c r="Y966" s="273"/>
      <c r="Z966" s="273"/>
      <c r="AA966" s="273"/>
      <c r="AB966" s="273"/>
      <c r="AC966" s="273"/>
      <c r="AD966" s="273"/>
      <c r="AE966" s="273"/>
      <c r="AF966" s="273"/>
      <c r="AG966" s="273"/>
      <c r="AH966" s="273"/>
      <c r="AI966" s="273"/>
      <c r="AJ966" s="273"/>
      <c r="AK966" s="273"/>
      <c r="AL966" s="273"/>
      <c r="AM966" s="273"/>
      <c r="AN966" s="273"/>
      <c r="AO966" s="273"/>
      <c r="AP966" s="273"/>
      <c r="AQ966" s="273"/>
      <c r="AR966" s="273"/>
      <c r="AS966" s="273"/>
      <c r="AT966" s="273"/>
      <c r="AU966" s="273"/>
      <c r="AV966" s="273"/>
      <c r="AW966" s="273"/>
      <c r="AX966" s="273"/>
      <c r="AY966" s="273"/>
      <c r="AZ966" s="273"/>
      <c r="BA966" s="273"/>
      <c r="BB966" s="273"/>
      <c r="BC966" s="273"/>
      <c r="BD966" s="273"/>
      <c r="BE966" s="273"/>
      <c r="BF966" s="273"/>
      <c r="BG966" s="273"/>
      <c r="BH966" s="273"/>
      <c r="BI966" s="273"/>
      <c r="BJ966" s="273"/>
      <c r="BK966" s="273"/>
      <c r="BL966" s="273"/>
      <c r="BM966" s="273"/>
      <c r="BN966" s="273"/>
      <c r="BO966" s="273"/>
      <c r="BP966" s="273"/>
      <c r="BQ966" s="273"/>
      <c r="BR966" s="273"/>
      <c r="BS966" s="273"/>
      <c r="BT966" s="273"/>
      <c r="BU966" s="273"/>
      <c r="BV966" s="273"/>
      <c r="BW966" s="273"/>
      <c r="BX966" s="273"/>
      <c r="BY966" s="273"/>
      <c r="BZ966" s="273"/>
    </row>
    <row r="967" spans="1:78">
      <c r="A967" s="273"/>
      <c r="B967" s="273"/>
      <c r="C967" s="273"/>
      <c r="D967" s="273"/>
      <c r="E967" s="273"/>
      <c r="F967" s="274"/>
      <c r="G967" s="274"/>
      <c r="H967" s="274"/>
      <c r="I967" s="274"/>
      <c r="J967" s="274"/>
      <c r="K967" s="274"/>
      <c r="L967" s="274"/>
      <c r="M967" s="274"/>
      <c r="N967" s="274"/>
      <c r="O967" s="274"/>
      <c r="P967" s="274"/>
      <c r="Q967" s="274"/>
      <c r="R967" s="273"/>
      <c r="S967" s="273"/>
      <c r="T967" s="273"/>
      <c r="U967" s="273"/>
      <c r="V967" s="273"/>
      <c r="W967" s="273"/>
      <c r="X967" s="273"/>
      <c r="Y967" s="273"/>
      <c r="Z967" s="273"/>
      <c r="AA967" s="273"/>
      <c r="AB967" s="273"/>
      <c r="AC967" s="273"/>
      <c r="AD967" s="273"/>
      <c r="AE967" s="273"/>
      <c r="AF967" s="273"/>
      <c r="AG967" s="273"/>
      <c r="AH967" s="273"/>
      <c r="AI967" s="273"/>
      <c r="AJ967" s="273"/>
      <c r="AK967" s="273"/>
      <c r="AL967" s="273"/>
      <c r="AM967" s="273"/>
      <c r="AN967" s="273"/>
      <c r="AO967" s="273"/>
      <c r="AP967" s="273"/>
      <c r="AQ967" s="273"/>
      <c r="AR967" s="273"/>
      <c r="AS967" s="273"/>
      <c r="AT967" s="273"/>
      <c r="AU967" s="273"/>
      <c r="AV967" s="273"/>
      <c r="AW967" s="273"/>
      <c r="AX967" s="273"/>
      <c r="AY967" s="273"/>
      <c r="AZ967" s="273"/>
      <c r="BA967" s="273"/>
      <c r="BB967" s="273"/>
      <c r="BC967" s="273"/>
      <c r="BD967" s="273"/>
      <c r="BE967" s="273"/>
      <c r="BF967" s="273"/>
      <c r="BG967" s="273"/>
      <c r="BH967" s="273"/>
      <c r="BI967" s="273"/>
      <c r="BJ967" s="273"/>
      <c r="BK967" s="273"/>
      <c r="BL967" s="273"/>
      <c r="BM967" s="273"/>
      <c r="BN967" s="273"/>
      <c r="BO967" s="273"/>
      <c r="BP967" s="273"/>
      <c r="BQ967" s="273"/>
      <c r="BR967" s="273"/>
      <c r="BS967" s="273"/>
      <c r="BT967" s="273"/>
      <c r="BU967" s="273"/>
      <c r="BV967" s="273"/>
      <c r="BW967" s="273"/>
      <c r="BX967" s="273"/>
      <c r="BY967" s="273"/>
      <c r="BZ967" s="273"/>
    </row>
    <row r="968" spans="1:78">
      <c r="A968" s="273"/>
      <c r="B968" s="273"/>
      <c r="C968" s="273"/>
      <c r="D968" s="273"/>
      <c r="E968" s="273"/>
      <c r="F968" s="274"/>
      <c r="G968" s="274"/>
      <c r="H968" s="274"/>
      <c r="I968" s="274"/>
      <c r="J968" s="274"/>
      <c r="K968" s="274"/>
      <c r="L968" s="274"/>
      <c r="M968" s="274"/>
      <c r="N968" s="274"/>
      <c r="O968" s="274"/>
      <c r="P968" s="274"/>
      <c r="Q968" s="274"/>
      <c r="R968" s="273"/>
      <c r="S968" s="273"/>
      <c r="T968" s="273"/>
      <c r="U968" s="273"/>
      <c r="V968" s="273"/>
      <c r="W968" s="273"/>
      <c r="X968" s="273"/>
      <c r="Y968" s="273"/>
      <c r="Z968" s="273"/>
      <c r="AA968" s="273"/>
      <c r="AB968" s="273"/>
      <c r="AC968" s="273"/>
      <c r="AD968" s="273"/>
      <c r="AE968" s="273"/>
      <c r="AF968" s="273"/>
      <c r="AG968" s="273"/>
      <c r="AH968" s="273"/>
      <c r="AI968" s="273"/>
      <c r="AJ968" s="273"/>
      <c r="AK968" s="273"/>
      <c r="AL968" s="273"/>
      <c r="AM968" s="273"/>
      <c r="AN968" s="273"/>
      <c r="AO968" s="273"/>
      <c r="AP968" s="273"/>
      <c r="AQ968" s="273"/>
      <c r="AR968" s="273"/>
      <c r="AS968" s="273"/>
      <c r="AT968" s="273"/>
      <c r="AU968" s="273"/>
      <c r="AV968" s="273"/>
      <c r="AW968" s="273"/>
      <c r="AX968" s="273"/>
      <c r="AY968" s="273"/>
      <c r="AZ968" s="273"/>
      <c r="BA968" s="273"/>
      <c r="BB968" s="273"/>
      <c r="BC968" s="273"/>
      <c r="BD968" s="273"/>
      <c r="BE968" s="273"/>
      <c r="BF968" s="273"/>
      <c r="BG968" s="273"/>
      <c r="BH968" s="273"/>
      <c r="BI968" s="273"/>
      <c r="BJ968" s="273"/>
      <c r="BK968" s="273"/>
      <c r="BL968" s="273"/>
      <c r="BM968" s="273"/>
      <c r="BN968" s="273"/>
      <c r="BO968" s="273"/>
      <c r="BP968" s="273"/>
      <c r="BQ968" s="273"/>
      <c r="BR968" s="273"/>
      <c r="BS968" s="273"/>
      <c r="BT968" s="273"/>
      <c r="BU968" s="273"/>
      <c r="BV968" s="273"/>
      <c r="BW968" s="273"/>
      <c r="BX968" s="273"/>
      <c r="BY968" s="273"/>
      <c r="BZ968" s="273"/>
    </row>
    <row r="969" spans="1:78">
      <c r="A969" s="273"/>
      <c r="B969" s="273"/>
      <c r="C969" s="273"/>
      <c r="D969" s="273"/>
      <c r="E969" s="273"/>
      <c r="F969" s="274"/>
      <c r="G969" s="274"/>
      <c r="H969" s="274"/>
      <c r="I969" s="274"/>
      <c r="J969" s="274"/>
      <c r="K969" s="274"/>
      <c r="L969" s="274"/>
      <c r="M969" s="274"/>
      <c r="N969" s="274"/>
      <c r="O969" s="274"/>
      <c r="P969" s="274"/>
      <c r="Q969" s="274"/>
      <c r="R969" s="273"/>
      <c r="S969" s="273"/>
      <c r="T969" s="273"/>
      <c r="U969" s="273"/>
      <c r="V969" s="273"/>
      <c r="W969" s="273"/>
      <c r="X969" s="273"/>
      <c r="Y969" s="273"/>
      <c r="Z969" s="273"/>
      <c r="AA969" s="273"/>
      <c r="AB969" s="273"/>
      <c r="AC969" s="273"/>
      <c r="AD969" s="273"/>
      <c r="AE969" s="273"/>
      <c r="AF969" s="273"/>
      <c r="AG969" s="273"/>
      <c r="AH969" s="273"/>
      <c r="AI969" s="273"/>
      <c r="AJ969" s="273"/>
      <c r="AK969" s="273"/>
      <c r="AL969" s="273"/>
      <c r="AM969" s="273"/>
      <c r="AN969" s="273"/>
      <c r="AO969" s="273"/>
      <c r="AP969" s="273"/>
      <c r="AQ969" s="273"/>
      <c r="AR969" s="273"/>
      <c r="AS969" s="273"/>
      <c r="AT969" s="273"/>
      <c r="AU969" s="273"/>
      <c r="AV969" s="273"/>
      <c r="AW969" s="273"/>
      <c r="AX969" s="273"/>
      <c r="AY969" s="273"/>
      <c r="AZ969" s="273"/>
      <c r="BA969" s="273"/>
      <c r="BB969" s="273"/>
      <c r="BC969" s="273"/>
      <c r="BD969" s="273"/>
      <c r="BE969" s="273"/>
      <c r="BF969" s="273"/>
      <c r="BG969" s="273"/>
      <c r="BH969" s="273"/>
      <c r="BI969" s="273"/>
      <c r="BJ969" s="273"/>
      <c r="BK969" s="273"/>
      <c r="BL969" s="273"/>
      <c r="BM969" s="273"/>
      <c r="BN969" s="273"/>
      <c r="BO969" s="273"/>
      <c r="BP969" s="273"/>
      <c r="BQ969" s="273"/>
      <c r="BR969" s="273"/>
      <c r="BS969" s="273"/>
      <c r="BT969" s="273"/>
      <c r="BU969" s="273"/>
      <c r="BV969" s="273"/>
      <c r="BW969" s="273"/>
      <c r="BX969" s="273"/>
      <c r="BY969" s="273"/>
      <c r="BZ969" s="273"/>
    </row>
    <row r="970" spans="1:78">
      <c r="A970" s="273"/>
      <c r="B970" s="273"/>
      <c r="C970" s="273"/>
      <c r="D970" s="273"/>
      <c r="E970" s="273"/>
      <c r="F970" s="274"/>
      <c r="G970" s="274"/>
      <c r="H970" s="274"/>
      <c r="I970" s="274"/>
      <c r="J970" s="274"/>
      <c r="K970" s="274"/>
      <c r="L970" s="274"/>
      <c r="M970" s="274"/>
      <c r="N970" s="274"/>
      <c r="O970" s="274"/>
      <c r="P970" s="274"/>
      <c r="Q970" s="274"/>
      <c r="R970" s="273"/>
      <c r="S970" s="273"/>
      <c r="T970" s="273"/>
      <c r="U970" s="273"/>
      <c r="V970" s="273"/>
      <c r="W970" s="273"/>
      <c r="X970" s="273"/>
      <c r="Y970" s="273"/>
      <c r="Z970" s="273"/>
      <c r="AA970" s="273"/>
      <c r="AB970" s="273"/>
      <c r="AC970" s="273"/>
      <c r="AD970" s="273"/>
      <c r="AE970" s="273"/>
      <c r="AF970" s="273"/>
      <c r="AG970" s="273"/>
      <c r="AH970" s="273"/>
      <c r="AI970" s="273"/>
      <c r="AJ970" s="273"/>
      <c r="AK970" s="273"/>
      <c r="AL970" s="273"/>
      <c r="AM970" s="273"/>
      <c r="AN970" s="273"/>
      <c r="AO970" s="273"/>
      <c r="AP970" s="273"/>
      <c r="AQ970" s="273"/>
      <c r="AR970" s="273"/>
      <c r="AS970" s="273"/>
      <c r="AT970" s="273"/>
      <c r="AU970" s="273"/>
      <c r="AV970" s="273"/>
      <c r="AW970" s="273"/>
      <c r="AX970" s="273"/>
      <c r="AY970" s="273"/>
      <c r="AZ970" s="273"/>
      <c r="BA970" s="273"/>
      <c r="BB970" s="273"/>
      <c r="BC970" s="273"/>
      <c r="BD970" s="273"/>
      <c r="BE970" s="273"/>
      <c r="BF970" s="273"/>
      <c r="BG970" s="273"/>
      <c r="BH970" s="273"/>
      <c r="BI970" s="273"/>
      <c r="BJ970" s="273"/>
      <c r="BK970" s="273"/>
      <c r="BL970" s="273"/>
      <c r="BM970" s="273"/>
      <c r="BN970" s="273"/>
      <c r="BO970" s="273"/>
      <c r="BP970" s="273"/>
      <c r="BQ970" s="273"/>
      <c r="BR970" s="273"/>
      <c r="BS970" s="273"/>
      <c r="BT970" s="273"/>
      <c r="BU970" s="273"/>
      <c r="BV970" s="273"/>
      <c r="BW970" s="273"/>
      <c r="BX970" s="273"/>
      <c r="BY970" s="273"/>
      <c r="BZ970" s="273"/>
    </row>
    <row r="971" spans="1:78">
      <c r="A971" s="273"/>
      <c r="B971" s="273"/>
      <c r="C971" s="273"/>
      <c r="D971" s="273"/>
      <c r="E971" s="273"/>
      <c r="F971" s="274"/>
      <c r="G971" s="274"/>
      <c r="H971" s="274"/>
      <c r="I971" s="274"/>
      <c r="J971" s="274"/>
      <c r="K971" s="274"/>
      <c r="L971" s="274"/>
      <c r="M971" s="274"/>
      <c r="N971" s="274"/>
      <c r="O971" s="274"/>
      <c r="P971" s="274"/>
      <c r="Q971" s="274"/>
      <c r="R971" s="273"/>
      <c r="S971" s="273"/>
      <c r="T971" s="273"/>
      <c r="U971" s="273"/>
      <c r="V971" s="273"/>
      <c r="W971" s="273"/>
      <c r="X971" s="273"/>
      <c r="Y971" s="273"/>
      <c r="Z971" s="273"/>
      <c r="AA971" s="273"/>
      <c r="AB971" s="273"/>
      <c r="AC971" s="273"/>
      <c r="AD971" s="273"/>
      <c r="AE971" s="273"/>
      <c r="AF971" s="273"/>
      <c r="AG971" s="273"/>
      <c r="AH971" s="273"/>
      <c r="AI971" s="273"/>
      <c r="AJ971" s="273"/>
      <c r="AK971" s="273"/>
      <c r="AL971" s="273"/>
      <c r="AM971" s="273"/>
      <c r="AN971" s="273"/>
      <c r="AO971" s="273"/>
      <c r="AP971" s="273"/>
      <c r="AQ971" s="273"/>
      <c r="AR971" s="273"/>
      <c r="AS971" s="273"/>
      <c r="AT971" s="273"/>
      <c r="AU971" s="273"/>
      <c r="AV971" s="273"/>
      <c r="AW971" s="273"/>
      <c r="AX971" s="273"/>
      <c r="AY971" s="273"/>
      <c r="AZ971" s="273"/>
      <c r="BA971" s="273"/>
      <c r="BB971" s="273"/>
      <c r="BC971" s="273"/>
      <c r="BD971" s="273"/>
      <c r="BE971" s="273"/>
      <c r="BF971" s="273"/>
      <c r="BG971" s="273"/>
      <c r="BH971" s="273"/>
      <c r="BI971" s="273"/>
      <c r="BJ971" s="273"/>
      <c r="BK971" s="273"/>
      <c r="BL971" s="273"/>
      <c r="BM971" s="273"/>
      <c r="BN971" s="273"/>
      <c r="BO971" s="273"/>
      <c r="BP971" s="273"/>
      <c r="BQ971" s="273"/>
      <c r="BR971" s="273"/>
      <c r="BS971" s="273"/>
      <c r="BT971" s="273"/>
      <c r="BU971" s="273"/>
      <c r="BV971" s="273"/>
      <c r="BW971" s="273"/>
      <c r="BX971" s="273"/>
      <c r="BY971" s="273"/>
      <c r="BZ971" s="273"/>
    </row>
    <row r="972" spans="1:78">
      <c r="A972" s="273"/>
      <c r="B972" s="273"/>
      <c r="C972" s="273"/>
      <c r="D972" s="273"/>
      <c r="E972" s="273"/>
      <c r="F972" s="274"/>
      <c r="G972" s="274"/>
      <c r="H972" s="274"/>
      <c r="I972" s="274"/>
      <c r="J972" s="274"/>
      <c r="K972" s="274"/>
      <c r="L972" s="274"/>
      <c r="M972" s="274"/>
      <c r="N972" s="274"/>
      <c r="O972" s="274"/>
      <c r="P972" s="274"/>
      <c r="Q972" s="274"/>
      <c r="R972" s="273"/>
      <c r="S972" s="273"/>
      <c r="T972" s="273"/>
      <c r="U972" s="273"/>
      <c r="V972" s="273"/>
      <c r="W972" s="273"/>
      <c r="X972" s="273"/>
      <c r="Y972" s="273"/>
      <c r="Z972" s="273"/>
      <c r="AA972" s="273"/>
      <c r="AB972" s="273"/>
      <c r="AC972" s="273"/>
      <c r="AD972" s="273"/>
      <c r="AE972" s="273"/>
      <c r="AF972" s="273"/>
      <c r="AG972" s="273"/>
      <c r="AH972" s="273"/>
      <c r="AI972" s="273"/>
      <c r="AJ972" s="273"/>
      <c r="AK972" s="273"/>
      <c r="AL972" s="273"/>
      <c r="AM972" s="273"/>
      <c r="AN972" s="273"/>
      <c r="AO972" s="273"/>
      <c r="AP972" s="273"/>
      <c r="AQ972" s="273"/>
      <c r="AR972" s="273"/>
      <c r="AS972" s="273"/>
      <c r="AT972" s="273"/>
      <c r="AU972" s="273"/>
      <c r="AV972" s="273"/>
      <c r="AW972" s="273"/>
      <c r="AX972" s="273"/>
      <c r="AY972" s="273"/>
      <c r="AZ972" s="273"/>
      <c r="BA972" s="273"/>
      <c r="BB972" s="273"/>
      <c r="BC972" s="273"/>
      <c r="BD972" s="273"/>
      <c r="BE972" s="273"/>
      <c r="BF972" s="273"/>
      <c r="BG972" s="273"/>
      <c r="BH972" s="273"/>
      <c r="BI972" s="273"/>
      <c r="BJ972" s="273"/>
      <c r="BK972" s="273"/>
      <c r="BL972" s="273"/>
      <c r="BM972" s="273"/>
      <c r="BN972" s="273"/>
      <c r="BO972" s="273"/>
      <c r="BP972" s="273"/>
      <c r="BQ972" s="273"/>
      <c r="BR972" s="273"/>
      <c r="BS972" s="273"/>
      <c r="BT972" s="273"/>
      <c r="BU972" s="273"/>
      <c r="BV972" s="273"/>
      <c r="BW972" s="273"/>
      <c r="BX972" s="273"/>
      <c r="BY972" s="273"/>
      <c r="BZ972" s="273"/>
    </row>
    <row r="973" spans="1:78">
      <c r="A973" s="273"/>
      <c r="B973" s="273"/>
      <c r="C973" s="273"/>
      <c r="D973" s="273"/>
      <c r="E973" s="273"/>
      <c r="F973" s="274"/>
      <c r="G973" s="274"/>
      <c r="H973" s="274"/>
      <c r="I973" s="274"/>
      <c r="J973" s="274"/>
      <c r="K973" s="274"/>
      <c r="L973" s="274"/>
      <c r="M973" s="274"/>
      <c r="N973" s="274"/>
      <c r="O973" s="274"/>
      <c r="P973" s="274"/>
      <c r="Q973" s="274"/>
      <c r="R973" s="273"/>
      <c r="S973" s="273"/>
      <c r="T973" s="273"/>
      <c r="U973" s="273"/>
      <c r="V973" s="273"/>
      <c r="W973" s="273"/>
      <c r="X973" s="273"/>
      <c r="Y973" s="273"/>
      <c r="Z973" s="273"/>
      <c r="AA973" s="273"/>
      <c r="AB973" s="273"/>
      <c r="AC973" s="273"/>
      <c r="AD973" s="273"/>
      <c r="AE973" s="273"/>
      <c r="AF973" s="273"/>
      <c r="AG973" s="273"/>
      <c r="AH973" s="273"/>
      <c r="AI973" s="273"/>
      <c r="AJ973" s="273"/>
      <c r="AK973" s="273"/>
      <c r="AL973" s="273"/>
      <c r="AM973" s="273"/>
      <c r="AN973" s="273"/>
      <c r="AO973" s="273"/>
      <c r="AP973" s="273"/>
      <c r="AQ973" s="273"/>
      <c r="AR973" s="273"/>
      <c r="AS973" s="273"/>
      <c r="AT973" s="273"/>
      <c r="AU973" s="273"/>
      <c r="AV973" s="273"/>
      <c r="AW973" s="273"/>
      <c r="AX973" s="273"/>
      <c r="AY973" s="273"/>
      <c r="AZ973" s="273"/>
      <c r="BA973" s="273"/>
      <c r="BB973" s="273"/>
      <c r="BC973" s="273"/>
      <c r="BD973" s="273"/>
      <c r="BE973" s="273"/>
      <c r="BF973" s="273"/>
      <c r="BG973" s="273"/>
      <c r="BH973" s="273"/>
      <c r="BI973" s="273"/>
      <c r="BJ973" s="273"/>
      <c r="BK973" s="273"/>
      <c r="BL973" s="273"/>
      <c r="BM973" s="273"/>
      <c r="BN973" s="273"/>
      <c r="BO973" s="273"/>
      <c r="BP973" s="273"/>
      <c r="BQ973" s="273"/>
      <c r="BR973" s="273"/>
      <c r="BS973" s="273"/>
      <c r="BT973" s="273"/>
      <c r="BU973" s="273"/>
      <c r="BV973" s="273"/>
      <c r="BW973" s="273"/>
      <c r="BX973" s="273"/>
      <c r="BY973" s="273"/>
      <c r="BZ973" s="273"/>
    </row>
    <row r="974" spans="1:78">
      <c r="A974" s="273"/>
      <c r="B974" s="273"/>
      <c r="C974" s="273"/>
      <c r="D974" s="273"/>
      <c r="E974" s="273"/>
      <c r="F974" s="274"/>
      <c r="G974" s="274"/>
      <c r="H974" s="274"/>
      <c r="I974" s="274"/>
      <c r="J974" s="274"/>
      <c r="K974" s="274"/>
      <c r="L974" s="274"/>
      <c r="M974" s="274"/>
      <c r="N974" s="274"/>
      <c r="O974" s="274"/>
      <c r="P974" s="274"/>
      <c r="Q974" s="274"/>
      <c r="R974" s="273"/>
      <c r="S974" s="273"/>
      <c r="T974" s="273"/>
      <c r="U974" s="273"/>
      <c r="V974" s="273"/>
      <c r="W974" s="273"/>
      <c r="X974" s="273"/>
      <c r="Y974" s="273"/>
      <c r="Z974" s="273"/>
      <c r="AA974" s="273"/>
      <c r="AB974" s="273"/>
      <c r="AC974" s="273"/>
      <c r="AD974" s="273"/>
      <c r="AE974" s="273"/>
      <c r="AF974" s="273"/>
      <c r="AG974" s="273"/>
      <c r="AH974" s="273"/>
      <c r="AI974" s="273"/>
      <c r="AJ974" s="273"/>
      <c r="AK974" s="273"/>
      <c r="AL974" s="273"/>
      <c r="AM974" s="273"/>
      <c r="AN974" s="273"/>
      <c r="AO974" s="273"/>
      <c r="AP974" s="273"/>
      <c r="AQ974" s="273"/>
      <c r="AR974" s="273"/>
      <c r="AS974" s="273"/>
      <c r="AT974" s="273"/>
      <c r="AU974" s="273"/>
      <c r="AV974" s="273"/>
      <c r="AW974" s="273"/>
      <c r="AX974" s="273"/>
      <c r="AY974" s="273"/>
      <c r="AZ974" s="273"/>
      <c r="BA974" s="273"/>
      <c r="BB974" s="273"/>
      <c r="BC974" s="273"/>
      <c r="BD974" s="273"/>
      <c r="BE974" s="273"/>
      <c r="BF974" s="273"/>
      <c r="BG974" s="273"/>
      <c r="BH974" s="273"/>
      <c r="BI974" s="273"/>
      <c r="BJ974" s="273"/>
      <c r="BK974" s="273"/>
      <c r="BL974" s="273"/>
      <c r="BM974" s="273"/>
      <c r="BN974" s="273"/>
      <c r="BO974" s="273"/>
      <c r="BP974" s="273"/>
      <c r="BQ974" s="273"/>
      <c r="BR974" s="273"/>
      <c r="BS974" s="273"/>
      <c r="BT974" s="273"/>
      <c r="BU974" s="273"/>
      <c r="BV974" s="273"/>
      <c r="BW974" s="273"/>
      <c r="BX974" s="273"/>
      <c r="BY974" s="273"/>
      <c r="BZ974" s="273"/>
    </row>
    <row r="975" spans="1:78">
      <c r="A975" s="273"/>
      <c r="B975" s="273"/>
      <c r="C975" s="273"/>
      <c r="D975" s="273"/>
      <c r="E975" s="273"/>
      <c r="F975" s="274"/>
      <c r="G975" s="274"/>
      <c r="H975" s="274"/>
      <c r="I975" s="274"/>
      <c r="J975" s="274"/>
      <c r="K975" s="274"/>
      <c r="L975" s="274"/>
      <c r="M975" s="274"/>
      <c r="N975" s="274"/>
      <c r="O975" s="274"/>
      <c r="P975" s="274"/>
      <c r="Q975" s="274"/>
      <c r="R975" s="273"/>
      <c r="S975" s="273"/>
      <c r="T975" s="273"/>
      <c r="U975" s="273"/>
      <c r="V975" s="273"/>
      <c r="W975" s="273"/>
      <c r="X975" s="273"/>
      <c r="Y975" s="273"/>
      <c r="Z975" s="273"/>
      <c r="AA975" s="273"/>
      <c r="AB975" s="273"/>
      <c r="AC975" s="273"/>
      <c r="AD975" s="273"/>
      <c r="AE975" s="273"/>
      <c r="AF975" s="273"/>
      <c r="AG975" s="273"/>
      <c r="AH975" s="273"/>
      <c r="AI975" s="273"/>
      <c r="AJ975" s="273"/>
      <c r="AK975" s="273"/>
      <c r="AL975" s="273"/>
      <c r="AM975" s="273"/>
      <c r="AN975" s="273"/>
      <c r="AO975" s="273"/>
      <c r="AP975" s="273"/>
      <c r="AQ975" s="273"/>
      <c r="AR975" s="273"/>
      <c r="AS975" s="273"/>
      <c r="AT975" s="273"/>
      <c r="AU975" s="273"/>
      <c r="AV975" s="273"/>
      <c r="AW975" s="273"/>
      <c r="AX975" s="273"/>
      <c r="AY975" s="273"/>
      <c r="AZ975" s="273"/>
      <c r="BA975" s="273"/>
      <c r="BB975" s="273"/>
      <c r="BC975" s="273"/>
      <c r="BD975" s="273"/>
      <c r="BE975" s="273"/>
      <c r="BF975" s="273"/>
      <c r="BG975" s="273"/>
      <c r="BH975" s="273"/>
      <c r="BI975" s="273"/>
      <c r="BJ975" s="273"/>
      <c r="BK975" s="273"/>
      <c r="BL975" s="273"/>
      <c r="BM975" s="273"/>
      <c r="BN975" s="273"/>
      <c r="BO975" s="273"/>
      <c r="BP975" s="273"/>
      <c r="BQ975" s="273"/>
      <c r="BR975" s="273"/>
      <c r="BS975" s="273"/>
      <c r="BT975" s="273"/>
      <c r="BU975" s="273"/>
      <c r="BV975" s="273"/>
      <c r="BW975" s="273"/>
      <c r="BX975" s="273"/>
      <c r="BY975" s="273"/>
      <c r="BZ975" s="273"/>
    </row>
    <row r="976" spans="1:78">
      <c r="A976" s="273"/>
      <c r="B976" s="273"/>
      <c r="C976" s="273"/>
      <c r="D976" s="273"/>
      <c r="E976" s="273"/>
      <c r="F976" s="274"/>
      <c r="G976" s="274"/>
      <c r="H976" s="274"/>
      <c r="I976" s="274"/>
      <c r="J976" s="274"/>
      <c r="K976" s="274"/>
      <c r="L976" s="274"/>
      <c r="M976" s="274"/>
      <c r="N976" s="274"/>
      <c r="O976" s="274"/>
      <c r="P976" s="274"/>
      <c r="Q976" s="274"/>
      <c r="R976" s="273"/>
      <c r="S976" s="273"/>
      <c r="T976" s="273"/>
      <c r="U976" s="273"/>
      <c r="V976" s="273"/>
      <c r="W976" s="273"/>
      <c r="X976" s="273"/>
      <c r="Y976" s="273"/>
      <c r="Z976" s="273"/>
      <c r="AA976" s="273"/>
      <c r="AB976" s="273"/>
      <c r="AC976" s="273"/>
      <c r="AD976" s="273"/>
      <c r="AE976" s="273"/>
      <c r="AF976" s="273"/>
      <c r="AG976" s="273"/>
      <c r="AH976" s="273"/>
      <c r="AI976" s="273"/>
      <c r="AJ976" s="273"/>
      <c r="AK976" s="273"/>
      <c r="AL976" s="273"/>
      <c r="AM976" s="273"/>
      <c r="AN976" s="273"/>
      <c r="AO976" s="273"/>
      <c r="AP976" s="273"/>
      <c r="AQ976" s="273"/>
      <c r="AR976" s="273"/>
      <c r="AS976" s="273"/>
      <c r="AT976" s="273"/>
      <c r="AU976" s="273"/>
      <c r="AV976" s="273"/>
      <c r="AW976" s="273"/>
      <c r="AX976" s="273"/>
      <c r="AY976" s="273"/>
      <c r="AZ976" s="273"/>
      <c r="BA976" s="273"/>
      <c r="BB976" s="273"/>
      <c r="BC976" s="273"/>
      <c r="BD976" s="273"/>
      <c r="BE976" s="273"/>
      <c r="BF976" s="273"/>
      <c r="BG976" s="273"/>
      <c r="BH976" s="273"/>
      <c r="BI976" s="273"/>
      <c r="BJ976" s="273"/>
      <c r="BK976" s="273"/>
      <c r="BL976" s="273"/>
      <c r="BM976" s="273"/>
      <c r="BN976" s="273"/>
      <c r="BO976" s="273"/>
      <c r="BP976" s="273"/>
      <c r="BQ976" s="273"/>
      <c r="BR976" s="273"/>
      <c r="BS976" s="273"/>
      <c r="BT976" s="273"/>
      <c r="BU976" s="273"/>
      <c r="BV976" s="273"/>
      <c r="BW976" s="273"/>
      <c r="BX976" s="273"/>
      <c r="BY976" s="273"/>
      <c r="BZ976" s="273"/>
    </row>
    <row r="977" spans="1:78">
      <c r="A977" s="273"/>
      <c r="B977" s="273"/>
      <c r="C977" s="273"/>
      <c r="D977" s="273"/>
      <c r="E977" s="273"/>
      <c r="F977" s="274"/>
      <c r="G977" s="274"/>
      <c r="H977" s="274"/>
      <c r="I977" s="274"/>
      <c r="J977" s="274"/>
      <c r="K977" s="274"/>
      <c r="L977" s="274"/>
      <c r="M977" s="274"/>
      <c r="N977" s="274"/>
      <c r="O977" s="274"/>
      <c r="P977" s="274"/>
      <c r="Q977" s="274"/>
      <c r="R977" s="273"/>
      <c r="S977" s="273"/>
      <c r="T977" s="273"/>
      <c r="U977" s="273"/>
      <c r="V977" s="273"/>
      <c r="W977" s="273"/>
      <c r="X977" s="273"/>
      <c r="Y977" s="273"/>
      <c r="Z977" s="273"/>
      <c r="AA977" s="273"/>
      <c r="AB977" s="273"/>
      <c r="AC977" s="273"/>
      <c r="AD977" s="273"/>
      <c r="AE977" s="273"/>
      <c r="AF977" s="273"/>
      <c r="AG977" s="273"/>
      <c r="AH977" s="273"/>
      <c r="AI977" s="273"/>
      <c r="AJ977" s="273"/>
      <c r="AK977" s="273"/>
      <c r="AL977" s="273"/>
      <c r="AM977" s="273"/>
      <c r="AN977" s="273"/>
      <c r="AO977" s="273"/>
      <c r="AP977" s="273"/>
      <c r="AQ977" s="273"/>
      <c r="AR977" s="273"/>
      <c r="AS977" s="273"/>
      <c r="AT977" s="273"/>
      <c r="AU977" s="273"/>
      <c r="AV977" s="273"/>
      <c r="AW977" s="273"/>
      <c r="AX977" s="273"/>
      <c r="AY977" s="273"/>
      <c r="AZ977" s="273"/>
      <c r="BA977" s="273"/>
      <c r="BB977" s="273"/>
      <c r="BC977" s="273"/>
      <c r="BD977" s="273"/>
      <c r="BE977" s="273"/>
      <c r="BF977" s="273"/>
      <c r="BG977" s="273"/>
      <c r="BH977" s="273"/>
      <c r="BI977" s="273"/>
      <c r="BJ977" s="273"/>
      <c r="BK977" s="273"/>
      <c r="BL977" s="273"/>
      <c r="BM977" s="273"/>
      <c r="BN977" s="273"/>
      <c r="BO977" s="273"/>
      <c r="BP977" s="273"/>
      <c r="BQ977" s="273"/>
      <c r="BR977" s="273"/>
      <c r="BS977" s="273"/>
      <c r="BT977" s="273"/>
      <c r="BU977" s="273"/>
      <c r="BV977" s="273"/>
      <c r="BW977" s="273"/>
      <c r="BX977" s="273"/>
      <c r="BY977" s="273"/>
      <c r="BZ977" s="273"/>
    </row>
    <row r="978" spans="1:78">
      <c r="A978" s="273"/>
      <c r="B978" s="273"/>
      <c r="C978" s="273"/>
      <c r="D978" s="273"/>
      <c r="E978" s="273"/>
      <c r="F978" s="274"/>
      <c r="G978" s="274"/>
      <c r="H978" s="274"/>
      <c r="I978" s="274"/>
      <c r="J978" s="274"/>
      <c r="K978" s="274"/>
      <c r="L978" s="274"/>
      <c r="M978" s="274"/>
      <c r="N978" s="274"/>
      <c r="O978" s="274"/>
      <c r="P978" s="274"/>
      <c r="Q978" s="274"/>
      <c r="R978" s="273"/>
      <c r="S978" s="273"/>
      <c r="T978" s="273"/>
      <c r="U978" s="273"/>
      <c r="V978" s="273"/>
      <c r="W978" s="273"/>
      <c r="X978" s="273"/>
      <c r="Y978" s="273"/>
      <c r="Z978" s="273"/>
      <c r="AA978" s="273"/>
      <c r="AB978" s="273"/>
      <c r="AC978" s="273"/>
      <c r="AD978" s="273"/>
      <c r="AE978" s="273"/>
      <c r="AF978" s="273"/>
      <c r="AG978" s="273"/>
      <c r="AH978" s="273"/>
      <c r="AI978" s="273"/>
      <c r="AJ978" s="273"/>
      <c r="AK978" s="273"/>
      <c r="AL978" s="273"/>
      <c r="AM978" s="273"/>
      <c r="AN978" s="273"/>
      <c r="AO978" s="273"/>
      <c r="AP978" s="273"/>
      <c r="AQ978" s="273"/>
      <c r="AR978" s="273"/>
      <c r="AS978" s="273"/>
      <c r="AT978" s="273"/>
      <c r="AU978" s="273"/>
      <c r="AV978" s="273"/>
      <c r="AW978" s="273"/>
      <c r="AX978" s="273"/>
      <c r="AY978" s="273"/>
      <c r="AZ978" s="273"/>
      <c r="BA978" s="273"/>
      <c r="BB978" s="273"/>
      <c r="BC978" s="273"/>
      <c r="BD978" s="273"/>
      <c r="BE978" s="273"/>
      <c r="BF978" s="273"/>
      <c r="BG978" s="273"/>
      <c r="BH978" s="273"/>
      <c r="BI978" s="273"/>
      <c r="BJ978" s="273"/>
      <c r="BK978" s="273"/>
      <c r="BL978" s="273"/>
      <c r="BM978" s="273"/>
      <c r="BN978" s="273"/>
      <c r="BO978" s="273"/>
      <c r="BP978" s="273"/>
      <c r="BQ978" s="273"/>
      <c r="BR978" s="273"/>
      <c r="BS978" s="273"/>
      <c r="BT978" s="273"/>
      <c r="BU978" s="273"/>
      <c r="BV978" s="273"/>
      <c r="BW978" s="273"/>
      <c r="BX978" s="273"/>
      <c r="BY978" s="273"/>
      <c r="BZ978" s="273"/>
    </row>
    <row r="979" spans="1:78">
      <c r="A979" s="273"/>
      <c r="B979" s="273"/>
      <c r="C979" s="273"/>
      <c r="D979" s="273"/>
      <c r="E979" s="273"/>
      <c r="F979" s="274"/>
      <c r="G979" s="274"/>
      <c r="H979" s="274"/>
      <c r="I979" s="274"/>
      <c r="J979" s="274"/>
      <c r="K979" s="274"/>
      <c r="L979" s="274"/>
      <c r="M979" s="274"/>
      <c r="N979" s="274"/>
      <c r="O979" s="274"/>
      <c r="P979" s="274"/>
      <c r="Q979" s="274"/>
      <c r="R979" s="273"/>
      <c r="S979" s="273"/>
      <c r="T979" s="273"/>
      <c r="U979" s="273"/>
      <c r="V979" s="273"/>
      <c r="W979" s="273"/>
      <c r="X979" s="273"/>
      <c r="Y979" s="273"/>
      <c r="Z979" s="273"/>
      <c r="AA979" s="273"/>
      <c r="AB979" s="273"/>
      <c r="AC979" s="273"/>
      <c r="AD979" s="273"/>
      <c r="AE979" s="273"/>
      <c r="AF979" s="273"/>
      <c r="AG979" s="273"/>
      <c r="AH979" s="273"/>
      <c r="AI979" s="273"/>
      <c r="AJ979" s="273"/>
      <c r="AK979" s="273"/>
      <c r="AL979" s="273"/>
      <c r="AM979" s="273"/>
      <c r="AN979" s="273"/>
      <c r="AO979" s="273"/>
      <c r="AP979" s="273"/>
      <c r="AQ979" s="273"/>
      <c r="AR979" s="273"/>
      <c r="AS979" s="273"/>
      <c r="AT979" s="273"/>
      <c r="AU979" s="273"/>
      <c r="AV979" s="273"/>
      <c r="AW979" s="273"/>
      <c r="AX979" s="273"/>
      <c r="AY979" s="273"/>
      <c r="AZ979" s="273"/>
      <c r="BA979" s="273"/>
      <c r="BB979" s="273"/>
      <c r="BC979" s="273"/>
      <c r="BD979" s="273"/>
      <c r="BE979" s="273"/>
      <c r="BF979" s="273"/>
      <c r="BG979" s="273"/>
      <c r="BH979" s="273"/>
      <c r="BI979" s="273"/>
      <c r="BJ979" s="273"/>
      <c r="BK979" s="273"/>
      <c r="BL979" s="273"/>
      <c r="BM979" s="273"/>
      <c r="BN979" s="273"/>
      <c r="BO979" s="273"/>
      <c r="BP979" s="273"/>
      <c r="BQ979" s="273"/>
      <c r="BR979" s="273"/>
      <c r="BS979" s="273"/>
      <c r="BT979" s="273"/>
      <c r="BU979" s="273"/>
      <c r="BV979" s="273"/>
      <c r="BW979" s="273"/>
      <c r="BX979" s="273"/>
      <c r="BY979" s="273"/>
      <c r="BZ979" s="273"/>
    </row>
    <row r="980" spans="1:78">
      <c r="A980" s="273"/>
      <c r="B980" s="273"/>
      <c r="C980" s="273"/>
      <c r="D980" s="273"/>
      <c r="E980" s="273"/>
      <c r="F980" s="274"/>
      <c r="G980" s="274"/>
      <c r="H980" s="274"/>
      <c r="I980" s="274"/>
      <c r="J980" s="274"/>
      <c r="K980" s="274"/>
      <c r="L980" s="274"/>
      <c r="M980" s="274"/>
      <c r="N980" s="274"/>
      <c r="O980" s="274"/>
      <c r="P980" s="274"/>
      <c r="Q980" s="274"/>
      <c r="R980" s="273"/>
      <c r="S980" s="273"/>
      <c r="T980" s="273"/>
      <c r="U980" s="273"/>
      <c r="V980" s="273"/>
      <c r="W980" s="273"/>
      <c r="X980" s="273"/>
      <c r="Y980" s="273"/>
      <c r="Z980" s="273"/>
      <c r="AA980" s="273"/>
      <c r="AB980" s="273"/>
      <c r="AC980" s="273"/>
      <c r="AD980" s="273"/>
      <c r="AE980" s="273"/>
      <c r="AF980" s="273"/>
      <c r="AG980" s="273"/>
      <c r="AH980" s="273"/>
      <c r="AI980" s="273"/>
      <c r="AJ980" s="273"/>
      <c r="AK980" s="273"/>
      <c r="AL980" s="273"/>
      <c r="AM980" s="273"/>
      <c r="AN980" s="273"/>
      <c r="AO980" s="273"/>
      <c r="AP980" s="273"/>
      <c r="AQ980" s="273"/>
      <c r="AR980" s="273"/>
      <c r="AS980" s="273"/>
      <c r="AT980" s="273"/>
      <c r="AU980" s="273"/>
      <c r="AV980" s="273"/>
      <c r="AW980" s="273"/>
      <c r="AX980" s="273"/>
      <c r="AY980" s="273"/>
      <c r="AZ980" s="273"/>
      <c r="BA980" s="273"/>
      <c r="BB980" s="273"/>
      <c r="BC980" s="273"/>
      <c r="BD980" s="273"/>
      <c r="BE980" s="273"/>
      <c r="BF980" s="273"/>
      <c r="BG980" s="273"/>
      <c r="BH980" s="273"/>
      <c r="BI980" s="273"/>
      <c r="BJ980" s="273"/>
      <c r="BK980" s="273"/>
      <c r="BL980" s="273"/>
      <c r="BM980" s="273"/>
      <c r="BN980" s="273"/>
      <c r="BO980" s="273"/>
      <c r="BP980" s="273"/>
      <c r="BQ980" s="273"/>
      <c r="BR980" s="273"/>
      <c r="BS980" s="273"/>
      <c r="BT980" s="273"/>
      <c r="BU980" s="273"/>
      <c r="BV980" s="273"/>
      <c r="BW980" s="273"/>
      <c r="BX980" s="273"/>
      <c r="BY980" s="273"/>
      <c r="BZ980" s="273"/>
    </row>
    <row r="981" spans="1:78">
      <c r="A981" s="273"/>
      <c r="B981" s="273"/>
      <c r="C981" s="273"/>
      <c r="D981" s="273"/>
      <c r="E981" s="273"/>
      <c r="F981" s="274"/>
      <c r="G981" s="274"/>
      <c r="H981" s="274"/>
      <c r="I981" s="274"/>
      <c r="J981" s="274"/>
      <c r="K981" s="274"/>
      <c r="L981" s="274"/>
      <c r="M981" s="274"/>
      <c r="N981" s="274"/>
      <c r="O981" s="274"/>
      <c r="P981" s="274"/>
      <c r="Q981" s="274"/>
      <c r="R981" s="273"/>
      <c r="S981" s="273"/>
      <c r="T981" s="273"/>
      <c r="U981" s="273"/>
      <c r="V981" s="273"/>
      <c r="W981" s="273"/>
      <c r="X981" s="273"/>
      <c r="Y981" s="273"/>
      <c r="Z981" s="273"/>
      <c r="AA981" s="273"/>
      <c r="AB981" s="273"/>
      <c r="AC981" s="273"/>
      <c r="AD981" s="273"/>
      <c r="AE981" s="273"/>
      <c r="AF981" s="273"/>
      <c r="AG981" s="273"/>
      <c r="AH981" s="273"/>
      <c r="AI981" s="273"/>
      <c r="AJ981" s="273"/>
      <c r="AK981" s="273"/>
      <c r="AL981" s="273"/>
      <c r="AM981" s="273"/>
      <c r="AN981" s="273"/>
      <c r="AO981" s="273"/>
      <c r="AP981" s="273"/>
      <c r="AQ981" s="273"/>
      <c r="AR981" s="273"/>
      <c r="AS981" s="273"/>
      <c r="AT981" s="273"/>
      <c r="AU981" s="273"/>
      <c r="AV981" s="273"/>
      <c r="AW981" s="273"/>
      <c r="AX981" s="273"/>
      <c r="AY981" s="273"/>
      <c r="AZ981" s="273"/>
      <c r="BA981" s="273"/>
      <c r="BB981" s="273"/>
      <c r="BC981" s="273"/>
      <c r="BD981" s="273"/>
      <c r="BE981" s="273"/>
      <c r="BF981" s="273"/>
      <c r="BG981" s="273"/>
      <c r="BH981" s="273"/>
      <c r="BI981" s="273"/>
      <c r="BJ981" s="273"/>
      <c r="BK981" s="273"/>
      <c r="BL981" s="273"/>
      <c r="BM981" s="273"/>
      <c r="BN981" s="273"/>
      <c r="BO981" s="273"/>
      <c r="BP981" s="273"/>
      <c r="BQ981" s="273"/>
      <c r="BR981" s="273"/>
      <c r="BS981" s="273"/>
      <c r="BT981" s="273"/>
      <c r="BU981" s="273"/>
      <c r="BV981" s="273"/>
      <c r="BW981" s="273"/>
      <c r="BX981" s="273"/>
      <c r="BY981" s="273"/>
      <c r="BZ981" s="273"/>
    </row>
    <row r="982" spans="1:78">
      <c r="A982" s="273"/>
      <c r="B982" s="273"/>
      <c r="C982" s="273"/>
      <c r="D982" s="273"/>
      <c r="E982" s="273"/>
      <c r="F982" s="274"/>
      <c r="G982" s="274"/>
      <c r="H982" s="274"/>
      <c r="I982" s="274"/>
      <c r="J982" s="274"/>
      <c r="K982" s="274"/>
      <c r="L982" s="274"/>
      <c r="M982" s="274"/>
      <c r="N982" s="274"/>
      <c r="O982" s="274"/>
      <c r="P982" s="274"/>
      <c r="Q982" s="274"/>
      <c r="R982" s="273"/>
      <c r="S982" s="273"/>
      <c r="T982" s="273"/>
      <c r="U982" s="273"/>
      <c r="V982" s="273"/>
      <c r="W982" s="273"/>
      <c r="X982" s="273"/>
      <c r="Y982" s="273"/>
      <c r="Z982" s="273"/>
      <c r="AA982" s="273"/>
      <c r="AB982" s="273"/>
      <c r="AC982" s="273"/>
      <c r="AD982" s="273"/>
      <c r="AE982" s="273"/>
      <c r="AF982" s="273"/>
      <c r="AG982" s="273"/>
      <c r="AH982" s="273"/>
      <c r="AI982" s="273"/>
      <c r="AJ982" s="273"/>
      <c r="AK982" s="273"/>
      <c r="AL982" s="273"/>
      <c r="AM982" s="273"/>
      <c r="AN982" s="273"/>
      <c r="AO982" s="273"/>
      <c r="AP982" s="273"/>
      <c r="AQ982" s="273"/>
      <c r="AR982" s="273"/>
      <c r="AS982" s="273"/>
      <c r="AT982" s="273"/>
      <c r="AU982" s="273"/>
      <c r="AV982" s="273"/>
      <c r="AW982" s="273"/>
      <c r="AX982" s="273"/>
      <c r="AY982" s="273"/>
      <c r="AZ982" s="273"/>
      <c r="BA982" s="273"/>
      <c r="BB982" s="273"/>
      <c r="BC982" s="273"/>
      <c r="BD982" s="273"/>
      <c r="BE982" s="273"/>
      <c r="BF982" s="273"/>
      <c r="BG982" s="273"/>
      <c r="BH982" s="273"/>
      <c r="BI982" s="273"/>
      <c r="BJ982" s="273"/>
      <c r="BK982" s="273"/>
      <c r="BL982" s="273"/>
      <c r="BM982" s="273"/>
      <c r="BN982" s="273"/>
      <c r="BO982" s="273"/>
      <c r="BP982" s="273"/>
      <c r="BQ982" s="273"/>
      <c r="BR982" s="273"/>
      <c r="BS982" s="273"/>
      <c r="BT982" s="273"/>
      <c r="BU982" s="273"/>
      <c r="BV982" s="273"/>
      <c r="BW982" s="273"/>
      <c r="BX982" s="273"/>
      <c r="BY982" s="273"/>
      <c r="BZ982" s="273"/>
    </row>
    <row r="983" spans="1:78">
      <c r="A983" s="273"/>
      <c r="B983" s="273"/>
      <c r="C983" s="273"/>
      <c r="D983" s="273"/>
      <c r="E983" s="273"/>
      <c r="F983" s="274"/>
      <c r="G983" s="274"/>
      <c r="H983" s="274"/>
      <c r="I983" s="274"/>
      <c r="J983" s="274"/>
      <c r="K983" s="274"/>
      <c r="L983" s="274"/>
      <c r="M983" s="274"/>
      <c r="N983" s="274"/>
      <c r="O983" s="274"/>
      <c r="P983" s="274"/>
      <c r="Q983" s="274"/>
      <c r="R983" s="273"/>
      <c r="S983" s="273"/>
      <c r="T983" s="273"/>
      <c r="U983" s="273"/>
      <c r="V983" s="273"/>
      <c r="W983" s="273"/>
      <c r="X983" s="273"/>
      <c r="Y983" s="273"/>
      <c r="Z983" s="273"/>
      <c r="AA983" s="273"/>
      <c r="AB983" s="273"/>
      <c r="AC983" s="273"/>
      <c r="AD983" s="273"/>
      <c r="AE983" s="273"/>
      <c r="AF983" s="273"/>
      <c r="AG983" s="273"/>
      <c r="AH983" s="273"/>
      <c r="AI983" s="273"/>
      <c r="AJ983" s="273"/>
      <c r="AK983" s="273"/>
      <c r="AL983" s="273"/>
      <c r="AM983" s="273"/>
      <c r="AN983" s="273"/>
      <c r="AO983" s="273"/>
      <c r="AP983" s="273"/>
      <c r="AQ983" s="273"/>
      <c r="AR983" s="273"/>
      <c r="AS983" s="273"/>
      <c r="AT983" s="273"/>
      <c r="AU983" s="273"/>
      <c r="AV983" s="273"/>
      <c r="AW983" s="273"/>
      <c r="AX983" s="273"/>
      <c r="AY983" s="273"/>
      <c r="AZ983" s="273"/>
      <c r="BA983" s="273"/>
      <c r="BB983" s="273"/>
      <c r="BC983" s="273"/>
      <c r="BD983" s="273"/>
      <c r="BE983" s="273"/>
      <c r="BF983" s="273"/>
      <c r="BG983" s="273"/>
      <c r="BH983" s="273"/>
      <c r="BI983" s="273"/>
      <c r="BJ983" s="273"/>
      <c r="BK983" s="273"/>
      <c r="BL983" s="273"/>
      <c r="BM983" s="273"/>
      <c r="BN983" s="273"/>
      <c r="BO983" s="273"/>
      <c r="BP983" s="273"/>
      <c r="BQ983" s="273"/>
      <c r="BR983" s="273"/>
      <c r="BS983" s="273"/>
      <c r="BT983" s="273"/>
      <c r="BU983" s="273"/>
      <c r="BV983" s="273"/>
      <c r="BW983" s="273"/>
      <c r="BX983" s="273"/>
      <c r="BY983" s="273"/>
      <c r="BZ983" s="273"/>
    </row>
    <row r="984" spans="1:78">
      <c r="A984" s="273"/>
      <c r="B984" s="273"/>
      <c r="C984" s="273"/>
      <c r="D984" s="273"/>
      <c r="E984" s="273"/>
      <c r="F984" s="274"/>
      <c r="G984" s="274"/>
      <c r="H984" s="274"/>
      <c r="I984" s="274"/>
      <c r="J984" s="274"/>
      <c r="K984" s="274"/>
      <c r="L984" s="274"/>
      <c r="M984" s="274"/>
      <c r="N984" s="274"/>
      <c r="O984" s="274"/>
      <c r="P984" s="274"/>
      <c r="Q984" s="274"/>
      <c r="R984" s="273"/>
      <c r="S984" s="273"/>
      <c r="T984" s="273"/>
      <c r="U984" s="273"/>
      <c r="V984" s="273"/>
      <c r="W984" s="273"/>
      <c r="X984" s="273"/>
      <c r="Y984" s="273"/>
      <c r="Z984" s="273"/>
      <c r="AA984" s="273"/>
      <c r="AB984" s="273"/>
      <c r="AC984" s="273"/>
      <c r="AD984" s="273"/>
      <c r="AE984" s="273"/>
      <c r="AF984" s="273"/>
      <c r="AG984" s="273"/>
      <c r="AH984" s="273"/>
      <c r="AI984" s="273"/>
      <c r="AJ984" s="273"/>
      <c r="AK984" s="273"/>
      <c r="AL984" s="273"/>
      <c r="AM984" s="273"/>
      <c r="AN984" s="273"/>
      <c r="AO984" s="273"/>
      <c r="AP984" s="273"/>
      <c r="AQ984" s="273"/>
      <c r="AR984" s="273"/>
      <c r="AS984" s="273"/>
      <c r="AT984" s="273"/>
      <c r="AU984" s="273"/>
      <c r="AV984" s="273"/>
      <c r="AW984" s="273"/>
      <c r="AX984" s="273"/>
      <c r="AY984" s="273"/>
      <c r="AZ984" s="273"/>
      <c r="BA984" s="273"/>
      <c r="BB984" s="273"/>
      <c r="BC984" s="273"/>
      <c r="BD984" s="273"/>
      <c r="BE984" s="273"/>
      <c r="BF984" s="273"/>
      <c r="BG984" s="273"/>
      <c r="BH984" s="273"/>
      <c r="BI984" s="273"/>
      <c r="BJ984" s="273"/>
      <c r="BK984" s="273"/>
      <c r="BL984" s="273"/>
      <c r="BM984" s="273"/>
      <c r="BN984" s="273"/>
      <c r="BO984" s="273"/>
      <c r="BP984" s="273"/>
      <c r="BQ984" s="273"/>
      <c r="BR984" s="273"/>
      <c r="BS984" s="273"/>
      <c r="BT984" s="273"/>
      <c r="BU984" s="273"/>
      <c r="BV984" s="273"/>
      <c r="BW984" s="273"/>
      <c r="BX984" s="273"/>
      <c r="BY984" s="273"/>
      <c r="BZ984" s="273"/>
    </row>
    <row r="985" spans="1:78">
      <c r="A985" s="273"/>
      <c r="B985" s="273"/>
      <c r="C985" s="273"/>
      <c r="D985" s="273"/>
      <c r="E985" s="273"/>
      <c r="F985" s="274"/>
      <c r="G985" s="274"/>
      <c r="H985" s="274"/>
      <c r="I985" s="274"/>
      <c r="J985" s="274"/>
      <c r="K985" s="274"/>
      <c r="L985" s="274"/>
      <c r="M985" s="274"/>
      <c r="N985" s="274"/>
      <c r="O985" s="274"/>
      <c r="P985" s="274"/>
      <c r="Q985" s="274"/>
      <c r="R985" s="273"/>
      <c r="S985" s="273"/>
      <c r="T985" s="273"/>
      <c r="U985" s="273"/>
      <c r="V985" s="273"/>
      <c r="W985" s="273"/>
      <c r="X985" s="273"/>
      <c r="Y985" s="273"/>
      <c r="Z985" s="273"/>
      <c r="AA985" s="273"/>
      <c r="AB985" s="273"/>
      <c r="AC985" s="273"/>
      <c r="AD985" s="273"/>
      <c r="AE985" s="273"/>
      <c r="AF985" s="273"/>
      <c r="AG985" s="273"/>
      <c r="AH985" s="273"/>
      <c r="AI985" s="273"/>
      <c r="AJ985" s="273"/>
      <c r="AK985" s="273"/>
      <c r="AL985" s="273"/>
      <c r="AM985" s="273"/>
      <c r="AN985" s="273"/>
      <c r="AO985" s="273"/>
      <c r="AP985" s="273"/>
      <c r="AQ985" s="273"/>
      <c r="AR985" s="273"/>
      <c r="AS985" s="273"/>
      <c r="AT985" s="273"/>
      <c r="AU985" s="273"/>
      <c r="AV985" s="273"/>
      <c r="AW985" s="273"/>
      <c r="AX985" s="273"/>
      <c r="AY985" s="273"/>
      <c r="AZ985" s="273"/>
      <c r="BA985" s="273"/>
      <c r="BB985" s="273"/>
      <c r="BC985" s="273"/>
      <c r="BD985" s="273"/>
      <c r="BE985" s="273"/>
      <c r="BF985" s="273"/>
      <c r="BG985" s="273"/>
      <c r="BH985" s="273"/>
      <c r="BI985" s="273"/>
      <c r="BJ985" s="273"/>
      <c r="BK985" s="273"/>
      <c r="BL985" s="273"/>
      <c r="BM985" s="273"/>
      <c r="BN985" s="273"/>
      <c r="BO985" s="273"/>
      <c r="BP985" s="273"/>
      <c r="BQ985" s="273"/>
      <c r="BR985" s="273"/>
      <c r="BS985" s="273"/>
      <c r="BT985" s="273"/>
      <c r="BU985" s="273"/>
      <c r="BV985" s="273"/>
      <c r="BW985" s="273"/>
      <c r="BX985" s="273"/>
      <c r="BY985" s="273"/>
      <c r="BZ985" s="273"/>
    </row>
    <row r="986" spans="1:78">
      <c r="A986" s="273"/>
      <c r="B986" s="273"/>
      <c r="C986" s="273"/>
      <c r="D986" s="273"/>
      <c r="E986" s="273"/>
      <c r="F986" s="274"/>
      <c r="G986" s="274"/>
      <c r="H986" s="274"/>
      <c r="I986" s="274"/>
      <c r="J986" s="274"/>
      <c r="K986" s="274"/>
      <c r="L986" s="274"/>
      <c r="M986" s="274"/>
      <c r="N986" s="274"/>
      <c r="O986" s="274"/>
      <c r="P986" s="274"/>
      <c r="Q986" s="274"/>
      <c r="R986" s="273"/>
      <c r="S986" s="273"/>
      <c r="T986" s="273"/>
      <c r="U986" s="273"/>
      <c r="V986" s="273"/>
      <c r="W986" s="273"/>
      <c r="X986" s="273"/>
      <c r="Y986" s="273"/>
      <c r="Z986" s="273"/>
      <c r="AA986" s="273"/>
      <c r="AB986" s="273"/>
      <c r="AC986" s="273"/>
      <c r="AD986" s="273"/>
      <c r="AE986" s="273"/>
      <c r="AF986" s="273"/>
      <c r="AG986" s="273"/>
      <c r="AH986" s="273"/>
      <c r="AI986" s="273"/>
      <c r="AJ986" s="273"/>
      <c r="AK986" s="273"/>
      <c r="AL986" s="273"/>
      <c r="AM986" s="273"/>
      <c r="AN986" s="273"/>
      <c r="AO986" s="273"/>
      <c r="AP986" s="273"/>
      <c r="AQ986" s="273"/>
      <c r="AR986" s="273"/>
      <c r="AS986" s="273"/>
      <c r="AT986" s="273"/>
      <c r="AU986" s="273"/>
      <c r="AV986" s="273"/>
      <c r="AW986" s="273"/>
      <c r="AX986" s="273"/>
      <c r="AY986" s="273"/>
      <c r="AZ986" s="273"/>
      <c r="BA986" s="273"/>
      <c r="BB986" s="273"/>
      <c r="BC986" s="273"/>
      <c r="BD986" s="273"/>
      <c r="BE986" s="273"/>
      <c r="BF986" s="273"/>
      <c r="BG986" s="273"/>
      <c r="BH986" s="273"/>
      <c r="BI986" s="273"/>
      <c r="BJ986" s="273"/>
      <c r="BK986" s="273"/>
      <c r="BL986" s="273"/>
      <c r="BM986" s="273"/>
      <c r="BN986" s="273"/>
      <c r="BO986" s="273"/>
      <c r="BP986" s="273"/>
      <c r="BQ986" s="273"/>
      <c r="BR986" s="273"/>
      <c r="BS986" s="273"/>
      <c r="BT986" s="273"/>
      <c r="BU986" s="273"/>
      <c r="BV986" s="273"/>
      <c r="BW986" s="273"/>
      <c r="BX986" s="273"/>
      <c r="BY986" s="273"/>
      <c r="BZ986" s="273"/>
    </row>
    <row r="987" spans="1:78">
      <c r="A987" s="273"/>
      <c r="B987" s="273"/>
      <c r="C987" s="273"/>
      <c r="D987" s="273"/>
      <c r="E987" s="273"/>
      <c r="F987" s="274"/>
      <c r="G987" s="274"/>
      <c r="H987" s="274"/>
      <c r="I987" s="274"/>
      <c r="J987" s="274"/>
      <c r="K987" s="274"/>
      <c r="L987" s="274"/>
      <c r="M987" s="274"/>
      <c r="N987" s="274"/>
      <c r="O987" s="274"/>
      <c r="P987" s="274"/>
      <c r="Q987" s="274"/>
      <c r="R987" s="273"/>
      <c r="S987" s="273"/>
      <c r="T987" s="273"/>
      <c r="U987" s="273"/>
      <c r="V987" s="273"/>
      <c r="W987" s="273"/>
      <c r="X987" s="273"/>
      <c r="Y987" s="273"/>
      <c r="Z987" s="273"/>
      <c r="AA987" s="273"/>
      <c r="AB987" s="273"/>
      <c r="AC987" s="273"/>
      <c r="AD987" s="273"/>
      <c r="AE987" s="273"/>
      <c r="AF987" s="273"/>
      <c r="AG987" s="273"/>
      <c r="AH987" s="273"/>
      <c r="AI987" s="273"/>
      <c r="AJ987" s="273"/>
      <c r="AK987" s="273"/>
      <c r="AL987" s="273"/>
      <c r="AM987" s="273"/>
      <c r="AN987" s="273"/>
      <c r="AO987" s="273"/>
      <c r="AP987" s="273"/>
      <c r="AQ987" s="273"/>
      <c r="AR987" s="273"/>
      <c r="AS987" s="273"/>
      <c r="AT987" s="273"/>
      <c r="AU987" s="273"/>
      <c r="AV987" s="273"/>
      <c r="AW987" s="273"/>
      <c r="AX987" s="273"/>
      <c r="AY987" s="273"/>
      <c r="AZ987" s="273"/>
      <c r="BA987" s="273"/>
      <c r="BB987" s="273"/>
      <c r="BC987" s="273"/>
      <c r="BD987" s="273"/>
      <c r="BE987" s="273"/>
      <c r="BF987" s="273"/>
      <c r="BG987" s="273"/>
      <c r="BH987" s="273"/>
      <c r="BI987" s="273"/>
      <c r="BJ987" s="273"/>
      <c r="BK987" s="273"/>
      <c r="BL987" s="273"/>
      <c r="BM987" s="273"/>
      <c r="BN987" s="273"/>
      <c r="BO987" s="273"/>
      <c r="BP987" s="273"/>
      <c r="BQ987" s="273"/>
      <c r="BR987" s="273"/>
      <c r="BS987" s="273"/>
      <c r="BT987" s="273"/>
      <c r="BU987" s="273"/>
      <c r="BV987" s="273"/>
      <c r="BW987" s="273"/>
      <c r="BX987" s="273"/>
      <c r="BY987" s="273"/>
      <c r="BZ987" s="273"/>
    </row>
    <row r="988" spans="1:78">
      <c r="A988" s="273"/>
      <c r="B988" s="273"/>
      <c r="C988" s="273"/>
      <c r="D988" s="273"/>
      <c r="E988" s="273"/>
      <c r="F988" s="274"/>
      <c r="G988" s="274"/>
      <c r="H988" s="274"/>
      <c r="I988" s="274"/>
      <c r="J988" s="274"/>
      <c r="K988" s="274"/>
      <c r="L988" s="274"/>
      <c r="M988" s="274"/>
      <c r="N988" s="274"/>
      <c r="O988" s="274"/>
      <c r="P988" s="274"/>
      <c r="Q988" s="274"/>
      <c r="R988" s="273"/>
      <c r="S988" s="273"/>
      <c r="T988" s="273"/>
      <c r="U988" s="273"/>
      <c r="V988" s="273"/>
      <c r="W988" s="273"/>
      <c r="X988" s="273"/>
      <c r="Y988" s="273"/>
      <c r="Z988" s="273"/>
      <c r="AA988" s="273"/>
      <c r="AB988" s="273"/>
      <c r="AC988" s="273"/>
      <c r="AD988" s="273"/>
      <c r="AE988" s="273"/>
      <c r="AF988" s="273"/>
      <c r="AG988" s="273"/>
      <c r="AH988" s="273"/>
      <c r="AI988" s="273"/>
      <c r="AJ988" s="273"/>
      <c r="AK988" s="273"/>
      <c r="AL988" s="273"/>
      <c r="AM988" s="273"/>
      <c r="AN988" s="273"/>
      <c r="AO988" s="273"/>
      <c r="AP988" s="273"/>
      <c r="AQ988" s="273"/>
      <c r="AR988" s="273"/>
      <c r="AS988" s="273"/>
      <c r="AT988" s="273"/>
      <c r="AU988" s="273"/>
      <c r="AV988" s="273"/>
      <c r="AW988" s="273"/>
      <c r="AX988" s="273"/>
      <c r="AY988" s="273"/>
      <c r="AZ988" s="273"/>
      <c r="BA988" s="273"/>
      <c r="BB988" s="273"/>
      <c r="BC988" s="273"/>
      <c r="BD988" s="273"/>
      <c r="BE988" s="273"/>
      <c r="BF988" s="273"/>
      <c r="BG988" s="273"/>
      <c r="BH988" s="273"/>
      <c r="BI988" s="273"/>
      <c r="BJ988" s="273"/>
      <c r="BK988" s="273"/>
      <c r="BL988" s="273"/>
      <c r="BM988" s="273"/>
      <c r="BN988" s="273"/>
      <c r="BO988" s="273"/>
      <c r="BP988" s="273"/>
      <c r="BQ988" s="273"/>
      <c r="BR988" s="273"/>
      <c r="BS988" s="273"/>
      <c r="BT988" s="273"/>
      <c r="BU988" s="273"/>
      <c r="BV988" s="273"/>
      <c r="BW988" s="273"/>
      <c r="BX988" s="273"/>
      <c r="BY988" s="273"/>
      <c r="BZ988" s="273"/>
    </row>
    <row r="989" spans="1:78">
      <c r="A989" s="273"/>
      <c r="B989" s="273"/>
      <c r="C989" s="273"/>
      <c r="D989" s="273"/>
      <c r="E989" s="273"/>
      <c r="F989" s="274"/>
      <c r="G989" s="274"/>
      <c r="H989" s="274"/>
      <c r="I989" s="274"/>
      <c r="J989" s="274"/>
      <c r="K989" s="274"/>
      <c r="L989" s="274"/>
      <c r="M989" s="274"/>
      <c r="N989" s="274"/>
      <c r="O989" s="274"/>
      <c r="P989" s="274"/>
      <c r="Q989" s="274"/>
      <c r="R989" s="273"/>
      <c r="S989" s="273"/>
      <c r="T989" s="273"/>
      <c r="U989" s="273"/>
      <c r="V989" s="273"/>
      <c r="W989" s="273"/>
      <c r="X989" s="273"/>
      <c r="Y989" s="273"/>
      <c r="Z989" s="273"/>
      <c r="AA989" s="273"/>
      <c r="AB989" s="273"/>
      <c r="AC989" s="273"/>
      <c r="AD989" s="273"/>
      <c r="AE989" s="273"/>
      <c r="AF989" s="273"/>
      <c r="AG989" s="273"/>
      <c r="AH989" s="273"/>
      <c r="AI989" s="273"/>
      <c r="AJ989" s="273"/>
      <c r="AK989" s="273"/>
      <c r="AL989" s="273"/>
      <c r="AM989" s="273"/>
      <c r="AN989" s="273"/>
      <c r="AO989" s="273"/>
      <c r="AP989" s="273"/>
      <c r="AQ989" s="273"/>
      <c r="AR989" s="273"/>
      <c r="AS989" s="273"/>
      <c r="AT989" s="273"/>
      <c r="AU989" s="273"/>
      <c r="AV989" s="273"/>
      <c r="AW989" s="273"/>
      <c r="AX989" s="273"/>
      <c r="AY989" s="273"/>
      <c r="AZ989" s="273"/>
      <c r="BA989" s="273"/>
      <c r="BB989" s="273"/>
      <c r="BC989" s="273"/>
      <c r="BD989" s="273"/>
      <c r="BE989" s="273"/>
      <c r="BF989" s="273"/>
      <c r="BG989" s="273"/>
      <c r="BH989" s="273"/>
      <c r="BI989" s="273"/>
      <c r="BJ989" s="273"/>
      <c r="BK989" s="273"/>
      <c r="BL989" s="273"/>
      <c r="BM989" s="273"/>
      <c r="BN989" s="273"/>
      <c r="BO989" s="273"/>
      <c r="BP989" s="273"/>
      <c r="BQ989" s="273"/>
      <c r="BR989" s="273"/>
      <c r="BS989" s="273"/>
      <c r="BT989" s="273"/>
      <c r="BU989" s="273"/>
      <c r="BV989" s="273"/>
      <c r="BW989" s="273"/>
      <c r="BX989" s="273"/>
      <c r="BY989" s="273"/>
      <c r="BZ989" s="273"/>
    </row>
    <row r="990" spans="1:78">
      <c r="A990" s="273"/>
      <c r="B990" s="273"/>
      <c r="C990" s="273"/>
      <c r="D990" s="273"/>
      <c r="E990" s="273"/>
      <c r="F990" s="274"/>
      <c r="G990" s="274"/>
      <c r="H990" s="274"/>
      <c r="I990" s="274"/>
      <c r="J990" s="274"/>
      <c r="K990" s="274"/>
      <c r="L990" s="274"/>
      <c r="M990" s="274"/>
      <c r="N990" s="274"/>
      <c r="O990" s="274"/>
      <c r="P990" s="274"/>
      <c r="Q990" s="274"/>
      <c r="R990" s="273"/>
      <c r="S990" s="273"/>
      <c r="T990" s="273"/>
      <c r="U990" s="273"/>
      <c r="V990" s="273"/>
      <c r="W990" s="273"/>
      <c r="X990" s="273"/>
      <c r="Y990" s="273"/>
      <c r="Z990" s="273"/>
      <c r="AA990" s="273"/>
      <c r="AB990" s="273"/>
      <c r="AC990" s="273"/>
      <c r="AD990" s="273"/>
      <c r="AE990" s="273"/>
      <c r="AF990" s="273"/>
      <c r="AG990" s="273"/>
      <c r="AH990" s="273"/>
      <c r="AI990" s="273"/>
      <c r="AJ990" s="273"/>
      <c r="AK990" s="273"/>
      <c r="AL990" s="273"/>
      <c r="AM990" s="273"/>
      <c r="AN990" s="273"/>
      <c r="AO990" s="273"/>
      <c r="AP990" s="273"/>
      <c r="AQ990" s="273"/>
      <c r="AR990" s="273"/>
      <c r="AS990" s="273"/>
      <c r="AT990" s="273"/>
      <c r="AU990" s="273"/>
      <c r="AV990" s="273"/>
      <c r="AW990" s="273"/>
      <c r="AX990" s="273"/>
      <c r="AY990" s="273"/>
      <c r="AZ990" s="273"/>
      <c r="BA990" s="273"/>
      <c r="BB990" s="273"/>
      <c r="BC990" s="273"/>
      <c r="BD990" s="273"/>
      <c r="BE990" s="273"/>
      <c r="BF990" s="273"/>
      <c r="BG990" s="273"/>
      <c r="BH990" s="273"/>
      <c r="BI990" s="273"/>
      <c r="BJ990" s="273"/>
      <c r="BK990" s="273"/>
      <c r="BL990" s="273"/>
      <c r="BM990" s="273"/>
      <c r="BN990" s="273"/>
      <c r="BO990" s="273"/>
      <c r="BP990" s="273"/>
      <c r="BQ990" s="273"/>
      <c r="BR990" s="273"/>
      <c r="BS990" s="273"/>
      <c r="BT990" s="273"/>
      <c r="BU990" s="273"/>
      <c r="BV990" s="273"/>
      <c r="BW990" s="273"/>
      <c r="BX990" s="273"/>
      <c r="BY990" s="273"/>
      <c r="BZ990" s="273"/>
    </row>
    <row r="991" spans="1:78">
      <c r="A991" s="273"/>
      <c r="B991" s="273"/>
      <c r="C991" s="273"/>
      <c r="D991" s="273"/>
      <c r="E991" s="273"/>
      <c r="F991" s="274"/>
      <c r="G991" s="274"/>
      <c r="H991" s="274"/>
      <c r="I991" s="274"/>
      <c r="J991" s="274"/>
      <c r="K991" s="274"/>
      <c r="L991" s="274"/>
      <c r="M991" s="274"/>
      <c r="N991" s="274"/>
      <c r="O991" s="274"/>
      <c r="P991" s="274"/>
      <c r="Q991" s="274"/>
      <c r="R991" s="273"/>
      <c r="S991" s="273"/>
      <c r="T991" s="273"/>
      <c r="U991" s="273"/>
      <c r="V991" s="273"/>
      <c r="W991" s="273"/>
      <c r="X991" s="273"/>
      <c r="Y991" s="273"/>
      <c r="Z991" s="273"/>
      <c r="AA991" s="273"/>
      <c r="AB991" s="273"/>
      <c r="AC991" s="273"/>
      <c r="AD991" s="273"/>
      <c r="AE991" s="273"/>
      <c r="AF991" s="273"/>
      <c r="AG991" s="273"/>
      <c r="AH991" s="273"/>
      <c r="AI991" s="273"/>
      <c r="AJ991" s="273"/>
      <c r="AK991" s="273"/>
      <c r="AL991" s="273"/>
      <c r="AM991" s="273"/>
      <c r="AN991" s="273"/>
      <c r="AO991" s="273"/>
      <c r="AP991" s="273"/>
      <c r="AQ991" s="273"/>
      <c r="AR991" s="273"/>
      <c r="AS991" s="273"/>
      <c r="AT991" s="273"/>
      <c r="AU991" s="273"/>
      <c r="AV991" s="273"/>
      <c r="AW991" s="273"/>
      <c r="AX991" s="273"/>
      <c r="AY991" s="273"/>
      <c r="AZ991" s="273"/>
      <c r="BA991" s="273"/>
      <c r="BB991" s="273"/>
      <c r="BC991" s="273"/>
      <c r="BD991" s="273"/>
      <c r="BE991" s="273"/>
      <c r="BF991" s="273"/>
      <c r="BG991" s="273"/>
      <c r="BH991" s="273"/>
      <c r="BI991" s="273"/>
      <c r="BJ991" s="273"/>
      <c r="BK991" s="273"/>
      <c r="BL991" s="273"/>
      <c r="BM991" s="273"/>
      <c r="BN991" s="273"/>
      <c r="BO991" s="273"/>
      <c r="BP991" s="273"/>
      <c r="BQ991" s="273"/>
      <c r="BR991" s="273"/>
      <c r="BS991" s="273"/>
      <c r="BT991" s="273"/>
      <c r="BU991" s="273"/>
      <c r="BV991" s="273"/>
      <c r="BW991" s="273"/>
      <c r="BX991" s="273"/>
      <c r="BY991" s="273"/>
      <c r="BZ991" s="273"/>
    </row>
    <row r="992" spans="1:78">
      <c r="A992" s="273"/>
      <c r="B992" s="273"/>
      <c r="C992" s="273"/>
      <c r="D992" s="273"/>
      <c r="E992" s="273"/>
      <c r="F992" s="274"/>
      <c r="G992" s="274"/>
      <c r="H992" s="274"/>
      <c r="I992" s="274"/>
      <c r="J992" s="274"/>
      <c r="K992" s="274"/>
      <c r="L992" s="274"/>
      <c r="M992" s="274"/>
      <c r="N992" s="274"/>
      <c r="O992" s="274"/>
      <c r="P992" s="274"/>
      <c r="Q992" s="274"/>
      <c r="R992" s="273"/>
      <c r="S992" s="273"/>
      <c r="T992" s="273"/>
      <c r="U992" s="273"/>
      <c r="V992" s="273"/>
      <c r="W992" s="273"/>
      <c r="X992" s="273"/>
      <c r="Y992" s="273"/>
      <c r="Z992" s="273"/>
      <c r="AA992" s="273"/>
      <c r="AB992" s="273"/>
      <c r="AC992" s="273"/>
      <c r="AD992" s="273"/>
      <c r="AE992" s="273"/>
      <c r="AF992" s="273"/>
      <c r="AG992" s="273"/>
      <c r="AH992" s="273"/>
      <c r="AI992" s="273"/>
      <c r="AJ992" s="273"/>
      <c r="AK992" s="273"/>
      <c r="AL992" s="273"/>
      <c r="AM992" s="273"/>
      <c r="AN992" s="273"/>
      <c r="AO992" s="273"/>
      <c r="AP992" s="273"/>
      <c r="AQ992" s="273"/>
      <c r="AR992" s="273"/>
      <c r="AS992" s="273"/>
      <c r="AT992" s="273"/>
      <c r="AU992" s="273"/>
      <c r="AV992" s="273"/>
      <c r="AW992" s="273"/>
      <c r="AX992" s="273"/>
      <c r="AY992" s="273"/>
      <c r="AZ992" s="273"/>
      <c r="BA992" s="273"/>
      <c r="BB992" s="273"/>
      <c r="BC992" s="273"/>
      <c r="BD992" s="273"/>
      <c r="BE992" s="273"/>
      <c r="BF992" s="273"/>
      <c r="BG992" s="273"/>
      <c r="BH992" s="273"/>
      <c r="BI992" s="273"/>
      <c r="BJ992" s="273"/>
      <c r="BK992" s="273"/>
      <c r="BL992" s="273"/>
      <c r="BM992" s="273"/>
      <c r="BN992" s="273"/>
      <c r="BO992" s="273"/>
      <c r="BP992" s="273"/>
      <c r="BQ992" s="273"/>
      <c r="BR992" s="273"/>
      <c r="BS992" s="273"/>
      <c r="BT992" s="273"/>
      <c r="BU992" s="273"/>
      <c r="BV992" s="273"/>
      <c r="BW992" s="273"/>
      <c r="BX992" s="273"/>
      <c r="BY992" s="273"/>
      <c r="BZ992" s="273"/>
    </row>
    <row r="993" spans="1:78">
      <c r="A993" s="273"/>
      <c r="B993" s="273"/>
      <c r="C993" s="273"/>
      <c r="D993" s="273"/>
      <c r="E993" s="273"/>
      <c r="F993" s="274"/>
      <c r="G993" s="274"/>
      <c r="H993" s="274"/>
      <c r="I993" s="274"/>
      <c r="J993" s="274"/>
      <c r="K993" s="274"/>
      <c r="L993" s="274"/>
      <c r="M993" s="274"/>
      <c r="N993" s="274"/>
      <c r="O993" s="274"/>
      <c r="P993" s="274"/>
      <c r="Q993" s="274"/>
      <c r="R993" s="273"/>
      <c r="S993" s="273"/>
      <c r="T993" s="273"/>
      <c r="U993" s="273"/>
      <c r="V993" s="273"/>
      <c r="W993" s="273"/>
      <c r="X993" s="273"/>
      <c r="Y993" s="273"/>
      <c r="Z993" s="273"/>
      <c r="AA993" s="273"/>
      <c r="AB993" s="273"/>
      <c r="AC993" s="273"/>
      <c r="AD993" s="273"/>
      <c r="AE993" s="273"/>
      <c r="AF993" s="273"/>
      <c r="AG993" s="273"/>
      <c r="AH993" s="273"/>
      <c r="AI993" s="273"/>
      <c r="AJ993" s="273"/>
      <c r="AK993" s="273"/>
      <c r="AL993" s="273"/>
      <c r="AM993" s="273"/>
      <c r="AN993" s="273"/>
      <c r="AO993" s="273"/>
      <c r="AP993" s="273"/>
      <c r="AQ993" s="273"/>
      <c r="AR993" s="273"/>
      <c r="AS993" s="273"/>
      <c r="AT993" s="273"/>
      <c r="AU993" s="273"/>
      <c r="AV993" s="273"/>
      <c r="AW993" s="273"/>
      <c r="AX993" s="273"/>
      <c r="AY993" s="273"/>
      <c r="AZ993" s="273"/>
      <c r="BA993" s="273"/>
      <c r="BB993" s="273"/>
      <c r="BC993" s="273"/>
      <c r="BD993" s="273"/>
      <c r="BE993" s="273"/>
      <c r="BF993" s="273"/>
      <c r="BG993" s="273"/>
      <c r="BH993" s="273"/>
      <c r="BI993" s="273"/>
      <c r="BJ993" s="273"/>
      <c r="BK993" s="273"/>
      <c r="BL993" s="273"/>
      <c r="BM993" s="273"/>
      <c r="BN993" s="273"/>
      <c r="BO993" s="273"/>
      <c r="BP993" s="273"/>
      <c r="BQ993" s="273"/>
      <c r="BR993" s="273"/>
      <c r="BS993" s="273"/>
      <c r="BT993" s="273"/>
      <c r="BU993" s="273"/>
      <c r="BV993" s="273"/>
      <c r="BW993" s="273"/>
      <c r="BX993" s="273"/>
      <c r="BY993" s="273"/>
      <c r="BZ993" s="273"/>
    </row>
    <row r="994" spans="1:78">
      <c r="A994" s="273"/>
      <c r="B994" s="273"/>
      <c r="C994" s="273"/>
      <c r="D994" s="273"/>
      <c r="E994" s="273"/>
      <c r="F994" s="274"/>
      <c r="G994" s="274"/>
      <c r="H994" s="274"/>
      <c r="I994" s="274"/>
      <c r="J994" s="274"/>
      <c r="K994" s="274"/>
      <c r="L994" s="274"/>
      <c r="M994" s="274"/>
      <c r="N994" s="274"/>
      <c r="O994" s="274"/>
      <c r="P994" s="274"/>
      <c r="Q994" s="274"/>
      <c r="R994" s="273"/>
      <c r="S994" s="273"/>
      <c r="T994" s="273"/>
      <c r="U994" s="273"/>
      <c r="V994" s="273"/>
      <c r="W994" s="273"/>
      <c r="X994" s="273"/>
      <c r="Y994" s="273"/>
      <c r="Z994" s="273"/>
      <c r="AA994" s="273"/>
      <c r="AB994" s="273"/>
      <c r="AC994" s="273"/>
      <c r="AD994" s="273"/>
      <c r="AE994" s="273"/>
      <c r="AF994" s="273"/>
      <c r="AG994" s="273"/>
      <c r="AH994" s="273"/>
      <c r="AI994" s="273"/>
      <c r="AJ994" s="273"/>
      <c r="AK994" s="273"/>
      <c r="AL994" s="273"/>
      <c r="AM994" s="273"/>
      <c r="AN994" s="273"/>
      <c r="AO994" s="273"/>
      <c r="AP994" s="273"/>
      <c r="AQ994" s="273"/>
      <c r="AR994" s="273"/>
      <c r="AS994" s="273"/>
      <c r="AT994" s="273"/>
      <c r="AU994" s="273"/>
      <c r="AV994" s="273"/>
      <c r="AW994" s="273"/>
      <c r="AX994" s="273"/>
      <c r="AY994" s="273"/>
      <c r="AZ994" s="273"/>
      <c r="BA994" s="273"/>
      <c r="BB994" s="273"/>
      <c r="BC994" s="273"/>
      <c r="BD994" s="273"/>
      <c r="BE994" s="273"/>
      <c r="BF994" s="273"/>
      <c r="BG994" s="273"/>
      <c r="BH994" s="273"/>
      <c r="BI994" s="273"/>
      <c r="BJ994" s="273"/>
      <c r="BK994" s="273"/>
      <c r="BL994" s="273"/>
      <c r="BM994" s="273"/>
      <c r="BN994" s="273"/>
      <c r="BO994" s="273"/>
      <c r="BP994" s="273"/>
      <c r="BQ994" s="273"/>
      <c r="BR994" s="273"/>
      <c r="BS994" s="273"/>
      <c r="BT994" s="273"/>
      <c r="BU994" s="273"/>
      <c r="BV994" s="273"/>
      <c r="BW994" s="273"/>
      <c r="BX994" s="273"/>
      <c r="BY994" s="273"/>
      <c r="BZ994" s="273"/>
    </row>
    <row r="995" spans="1:78">
      <c r="A995" s="273"/>
      <c r="B995" s="273"/>
      <c r="C995" s="273"/>
      <c r="D995" s="273"/>
      <c r="E995" s="273"/>
      <c r="F995" s="274"/>
      <c r="G995" s="274"/>
      <c r="H995" s="274"/>
      <c r="I995" s="274"/>
      <c r="J995" s="274"/>
      <c r="K995" s="274"/>
      <c r="L995" s="274"/>
      <c r="M995" s="274"/>
      <c r="N995" s="274"/>
      <c r="O995" s="274"/>
      <c r="P995" s="274"/>
      <c r="Q995" s="274"/>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c r="AR995" s="273"/>
      <c r="AS995" s="273"/>
      <c r="AT995" s="273"/>
      <c r="AU995" s="273"/>
      <c r="AV995" s="273"/>
      <c r="AW995" s="273"/>
      <c r="AX995" s="273"/>
      <c r="AY995" s="273"/>
      <c r="AZ995" s="273"/>
      <c r="BA995" s="273"/>
      <c r="BB995" s="273"/>
      <c r="BC995" s="273"/>
      <c r="BD995" s="273"/>
      <c r="BE995" s="273"/>
      <c r="BF995" s="273"/>
      <c r="BG995" s="273"/>
      <c r="BH995" s="273"/>
      <c r="BI995" s="273"/>
      <c r="BJ995" s="273"/>
      <c r="BK995" s="273"/>
      <c r="BL995" s="273"/>
      <c r="BM995" s="273"/>
      <c r="BN995" s="273"/>
      <c r="BO995" s="273"/>
      <c r="BP995" s="273"/>
      <c r="BQ995" s="273"/>
      <c r="BR995" s="273"/>
      <c r="BS995" s="273"/>
      <c r="BT995" s="273"/>
      <c r="BU995" s="273"/>
      <c r="BV995" s="273"/>
      <c r="BW995" s="273"/>
      <c r="BX995" s="273"/>
      <c r="BY995" s="273"/>
      <c r="BZ995" s="273"/>
    </row>
    <row r="996" spans="1:78">
      <c r="A996" s="273"/>
      <c r="B996" s="273"/>
      <c r="C996" s="273"/>
      <c r="D996" s="273"/>
      <c r="E996" s="273"/>
      <c r="F996" s="274"/>
      <c r="G996" s="274"/>
      <c r="H996" s="274"/>
      <c r="I996" s="274"/>
      <c r="J996" s="274"/>
      <c r="K996" s="274"/>
      <c r="L996" s="274"/>
      <c r="M996" s="274"/>
      <c r="N996" s="274"/>
      <c r="O996" s="274"/>
      <c r="P996" s="274"/>
      <c r="Q996" s="274"/>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c r="AR996" s="273"/>
      <c r="AS996" s="273"/>
      <c r="AT996" s="273"/>
      <c r="AU996" s="273"/>
      <c r="AV996" s="273"/>
      <c r="AW996" s="273"/>
      <c r="AX996" s="273"/>
      <c r="AY996" s="273"/>
      <c r="AZ996" s="273"/>
      <c r="BA996" s="273"/>
      <c r="BB996" s="273"/>
      <c r="BC996" s="273"/>
      <c r="BD996" s="273"/>
      <c r="BE996" s="273"/>
      <c r="BF996" s="273"/>
      <c r="BG996" s="273"/>
      <c r="BH996" s="273"/>
      <c r="BI996" s="273"/>
      <c r="BJ996" s="273"/>
      <c r="BK996" s="273"/>
      <c r="BL996" s="273"/>
      <c r="BM996" s="273"/>
      <c r="BN996" s="273"/>
      <c r="BO996" s="273"/>
      <c r="BP996" s="273"/>
      <c r="BQ996" s="273"/>
      <c r="BR996" s="273"/>
      <c r="BS996" s="273"/>
      <c r="BT996" s="273"/>
      <c r="BU996" s="273"/>
      <c r="BV996" s="273"/>
      <c r="BW996" s="273"/>
      <c r="BX996" s="273"/>
      <c r="BY996" s="273"/>
      <c r="BZ996" s="273"/>
    </row>
    <row r="997" spans="1:78">
      <c r="A997" s="273"/>
      <c r="B997" s="273"/>
      <c r="C997" s="273"/>
      <c r="D997" s="273"/>
      <c r="E997" s="273"/>
      <c r="F997" s="274"/>
      <c r="G997" s="274"/>
      <c r="H997" s="274"/>
      <c r="I997" s="274"/>
      <c r="J997" s="274"/>
      <c r="K997" s="274"/>
      <c r="L997" s="274"/>
      <c r="M997" s="274"/>
      <c r="N997" s="274"/>
      <c r="O997" s="274"/>
      <c r="P997" s="274"/>
      <c r="Q997" s="274"/>
      <c r="R997" s="273"/>
      <c r="S997" s="273"/>
      <c r="T997" s="273"/>
      <c r="U997" s="273"/>
      <c r="V997" s="273"/>
      <c r="W997" s="273"/>
      <c r="X997" s="273"/>
      <c r="Y997" s="273"/>
      <c r="Z997" s="273"/>
      <c r="AA997" s="273"/>
      <c r="AB997" s="273"/>
      <c r="AC997" s="273"/>
      <c r="AD997" s="273"/>
      <c r="AE997" s="273"/>
      <c r="AF997" s="273"/>
      <c r="AG997" s="273"/>
      <c r="AH997" s="273"/>
      <c r="AI997" s="273"/>
      <c r="AJ997" s="273"/>
      <c r="AK997" s="273"/>
      <c r="AL997" s="273"/>
      <c r="AM997" s="273"/>
      <c r="AN997" s="273"/>
      <c r="AO997" s="273"/>
      <c r="AP997" s="273"/>
      <c r="AQ997" s="273"/>
      <c r="AR997" s="273"/>
      <c r="AS997" s="273"/>
      <c r="AT997" s="273"/>
      <c r="AU997" s="273"/>
      <c r="AV997" s="273"/>
      <c r="AW997" s="273"/>
      <c r="AX997" s="273"/>
      <c r="AY997" s="273"/>
      <c r="AZ997" s="273"/>
      <c r="BA997" s="273"/>
      <c r="BB997" s="273"/>
      <c r="BC997" s="273"/>
      <c r="BD997" s="273"/>
      <c r="BE997" s="273"/>
      <c r="BF997" s="273"/>
      <c r="BG997" s="273"/>
      <c r="BH997" s="273"/>
      <c r="BI997" s="273"/>
      <c r="BJ997" s="273"/>
      <c r="BK997" s="273"/>
      <c r="BL997" s="273"/>
      <c r="BM997" s="273"/>
      <c r="BN997" s="273"/>
      <c r="BO997" s="273"/>
      <c r="BP997" s="273"/>
      <c r="BQ997" s="273"/>
      <c r="BR997" s="273"/>
      <c r="BS997" s="273"/>
      <c r="BT997" s="273"/>
      <c r="BU997" s="273"/>
      <c r="BV997" s="273"/>
      <c r="BW997" s="273"/>
      <c r="BX997" s="273"/>
      <c r="BY997" s="273"/>
      <c r="BZ997" s="273"/>
    </row>
    <row r="998" spans="1:78">
      <c r="A998" s="273"/>
      <c r="B998" s="273"/>
      <c r="C998" s="273"/>
      <c r="D998" s="273"/>
      <c r="E998" s="273"/>
      <c r="F998" s="274"/>
      <c r="G998" s="274"/>
      <c r="H998" s="274"/>
      <c r="I998" s="274"/>
      <c r="J998" s="274"/>
      <c r="K998" s="274"/>
      <c r="L998" s="274"/>
      <c r="M998" s="274"/>
      <c r="N998" s="274"/>
      <c r="O998" s="274"/>
      <c r="P998" s="274"/>
      <c r="Q998" s="274"/>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73"/>
      <c r="AR998" s="273"/>
      <c r="AS998" s="273"/>
      <c r="AT998" s="273"/>
      <c r="AU998" s="273"/>
      <c r="AV998" s="273"/>
      <c r="AW998" s="273"/>
      <c r="AX998" s="273"/>
      <c r="AY998" s="273"/>
      <c r="AZ998" s="273"/>
      <c r="BA998" s="273"/>
      <c r="BB998" s="273"/>
      <c r="BC998" s="273"/>
      <c r="BD998" s="273"/>
      <c r="BE998" s="273"/>
      <c r="BF998" s="273"/>
      <c r="BG998" s="273"/>
      <c r="BH998" s="273"/>
      <c r="BI998" s="273"/>
      <c r="BJ998" s="273"/>
      <c r="BK998" s="273"/>
      <c r="BL998" s="273"/>
      <c r="BM998" s="273"/>
      <c r="BN998" s="273"/>
      <c r="BO998" s="273"/>
      <c r="BP998" s="273"/>
      <c r="BQ998" s="273"/>
      <c r="BR998" s="273"/>
      <c r="BS998" s="273"/>
      <c r="BT998" s="273"/>
      <c r="BU998" s="273"/>
      <c r="BV998" s="273"/>
      <c r="BW998" s="273"/>
      <c r="BX998" s="273"/>
      <c r="BY998" s="273"/>
      <c r="BZ998" s="273"/>
    </row>
    <row r="999" spans="1:78">
      <c r="A999" s="273"/>
      <c r="B999" s="273"/>
      <c r="C999" s="273"/>
      <c r="D999" s="273"/>
      <c r="E999" s="273"/>
      <c r="F999" s="274"/>
      <c r="G999" s="274"/>
      <c r="H999" s="274"/>
      <c r="I999" s="274"/>
      <c r="J999" s="274"/>
      <c r="K999" s="274"/>
      <c r="L999" s="274"/>
      <c r="M999" s="274"/>
      <c r="N999" s="274"/>
      <c r="O999" s="274"/>
      <c r="P999" s="274"/>
      <c r="Q999" s="274"/>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73"/>
      <c r="AR999" s="273"/>
      <c r="AS999" s="273"/>
      <c r="AT999" s="273"/>
      <c r="AU999" s="273"/>
      <c r="AV999" s="273"/>
      <c r="AW999" s="273"/>
      <c r="AX999" s="273"/>
      <c r="AY999" s="273"/>
      <c r="AZ999" s="273"/>
      <c r="BA999" s="273"/>
      <c r="BB999" s="273"/>
      <c r="BC999" s="273"/>
      <c r="BD999" s="273"/>
      <c r="BE999" s="273"/>
      <c r="BF999" s="273"/>
      <c r="BG999" s="273"/>
      <c r="BH999" s="273"/>
      <c r="BI999" s="273"/>
      <c r="BJ999" s="273"/>
      <c r="BK999" s="273"/>
      <c r="BL999" s="273"/>
      <c r="BM999" s="273"/>
      <c r="BN999" s="273"/>
      <c r="BO999" s="273"/>
      <c r="BP999" s="273"/>
      <c r="BQ999" s="273"/>
      <c r="BR999" s="273"/>
      <c r="BS999" s="273"/>
      <c r="BT999" s="273"/>
      <c r="BU999" s="273"/>
      <c r="BV999" s="273"/>
      <c r="BW999" s="273"/>
      <c r="BX999" s="273"/>
      <c r="BY999" s="273"/>
      <c r="BZ999" s="273"/>
    </row>
    <row r="1000" spans="1:78">
      <c r="A1000" s="273"/>
      <c r="B1000" s="273"/>
      <c r="C1000" s="273"/>
      <c r="D1000" s="273"/>
      <c r="E1000" s="273"/>
      <c r="F1000" s="274"/>
      <c r="G1000" s="274"/>
      <c r="H1000" s="274"/>
      <c r="I1000" s="274"/>
      <c r="J1000" s="274"/>
      <c r="K1000" s="274"/>
      <c r="L1000" s="274"/>
      <c r="M1000" s="274"/>
      <c r="N1000" s="274"/>
      <c r="O1000" s="274"/>
      <c r="P1000" s="274"/>
      <c r="Q1000" s="274"/>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73"/>
      <c r="AR1000" s="273"/>
      <c r="AS1000" s="273"/>
      <c r="AT1000" s="273"/>
      <c r="AU1000" s="273"/>
      <c r="AV1000" s="273"/>
      <c r="AW1000" s="273"/>
      <c r="AX1000" s="273"/>
      <c r="AY1000" s="273"/>
      <c r="AZ1000" s="273"/>
      <c r="BA1000" s="273"/>
      <c r="BB1000" s="273"/>
      <c r="BC1000" s="273"/>
      <c r="BD1000" s="273"/>
      <c r="BE1000" s="273"/>
      <c r="BF1000" s="273"/>
      <c r="BG1000" s="273"/>
      <c r="BH1000" s="273"/>
      <c r="BI1000" s="273"/>
      <c r="BJ1000" s="273"/>
      <c r="BK1000" s="273"/>
      <c r="BL1000" s="273"/>
      <c r="BM1000" s="273"/>
      <c r="BN1000" s="273"/>
      <c r="BO1000" s="273"/>
      <c r="BP1000" s="273"/>
      <c r="BQ1000" s="273"/>
      <c r="BR1000" s="273"/>
      <c r="BS1000" s="273"/>
      <c r="BT1000" s="273"/>
      <c r="BU1000" s="273"/>
      <c r="BV1000" s="273"/>
      <c r="BW1000" s="273"/>
      <c r="BX1000" s="273"/>
      <c r="BY1000" s="273"/>
      <c r="BZ1000" s="273"/>
    </row>
    <row r="1001" spans="1:78">
      <c r="A1001" s="273"/>
      <c r="B1001" s="273"/>
      <c r="C1001" s="273"/>
      <c r="D1001" s="273"/>
      <c r="E1001" s="273"/>
      <c r="F1001" s="274"/>
      <c r="G1001" s="274"/>
      <c r="H1001" s="274"/>
      <c r="I1001" s="274"/>
      <c r="J1001" s="274"/>
      <c r="K1001" s="274"/>
      <c r="L1001" s="274"/>
      <c r="M1001" s="274"/>
      <c r="N1001" s="274"/>
      <c r="O1001" s="274"/>
      <c r="P1001" s="274"/>
      <c r="Q1001" s="274"/>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c r="AR1001" s="273"/>
      <c r="AS1001" s="273"/>
      <c r="AT1001" s="273"/>
      <c r="AU1001" s="273"/>
      <c r="AV1001" s="273"/>
      <c r="AW1001" s="273"/>
      <c r="AX1001" s="273"/>
      <c r="AY1001" s="273"/>
      <c r="AZ1001" s="273"/>
      <c r="BA1001" s="273"/>
      <c r="BB1001" s="273"/>
      <c r="BC1001" s="273"/>
      <c r="BD1001" s="273"/>
      <c r="BE1001" s="273"/>
      <c r="BF1001" s="273"/>
      <c r="BG1001" s="273"/>
      <c r="BH1001" s="273"/>
      <c r="BI1001" s="273"/>
      <c r="BJ1001" s="273"/>
      <c r="BK1001" s="273"/>
      <c r="BL1001" s="273"/>
      <c r="BM1001" s="273"/>
      <c r="BN1001" s="273"/>
      <c r="BO1001" s="273"/>
      <c r="BP1001" s="273"/>
      <c r="BQ1001" s="273"/>
      <c r="BR1001" s="273"/>
      <c r="BS1001" s="273"/>
      <c r="BT1001" s="273"/>
      <c r="BU1001" s="273"/>
      <c r="BV1001" s="273"/>
      <c r="BW1001" s="273"/>
      <c r="BX1001" s="273"/>
      <c r="BY1001" s="273"/>
      <c r="BZ1001" s="273"/>
    </row>
    <row r="1002" spans="1:78">
      <c r="A1002" s="273"/>
      <c r="B1002" s="273"/>
      <c r="C1002" s="273"/>
      <c r="D1002" s="273"/>
      <c r="E1002" s="273"/>
      <c r="F1002" s="274"/>
      <c r="G1002" s="274"/>
      <c r="H1002" s="274"/>
      <c r="I1002" s="274"/>
      <c r="J1002" s="274"/>
      <c r="K1002" s="274"/>
      <c r="L1002" s="274"/>
      <c r="M1002" s="274"/>
      <c r="N1002" s="274"/>
      <c r="O1002" s="274"/>
      <c r="P1002" s="274"/>
      <c r="Q1002" s="274"/>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c r="AR1002" s="273"/>
      <c r="AS1002" s="273"/>
      <c r="AT1002" s="273"/>
      <c r="AU1002" s="273"/>
      <c r="AV1002" s="273"/>
      <c r="AW1002" s="273"/>
      <c r="AX1002" s="273"/>
      <c r="AY1002" s="273"/>
      <c r="AZ1002" s="273"/>
      <c r="BA1002" s="273"/>
      <c r="BB1002" s="273"/>
      <c r="BC1002" s="273"/>
      <c r="BD1002" s="273"/>
      <c r="BE1002" s="273"/>
      <c r="BF1002" s="273"/>
      <c r="BG1002" s="273"/>
      <c r="BH1002" s="273"/>
      <c r="BI1002" s="273"/>
      <c r="BJ1002" s="273"/>
      <c r="BK1002" s="273"/>
      <c r="BL1002" s="273"/>
      <c r="BM1002" s="273"/>
      <c r="BN1002" s="273"/>
      <c r="BO1002" s="273"/>
      <c r="BP1002" s="273"/>
      <c r="BQ1002" s="273"/>
      <c r="BR1002" s="273"/>
      <c r="BS1002" s="273"/>
      <c r="BT1002" s="273"/>
      <c r="BU1002" s="273"/>
      <c r="BV1002" s="273"/>
      <c r="BW1002" s="273"/>
      <c r="BX1002" s="273"/>
      <c r="BY1002" s="273"/>
      <c r="BZ1002" s="273"/>
    </row>
    <row r="1003" spans="1:78">
      <c r="A1003" s="273"/>
      <c r="B1003" s="273"/>
      <c r="C1003" s="273"/>
      <c r="D1003" s="273"/>
      <c r="E1003" s="273"/>
      <c r="F1003" s="274"/>
      <c r="G1003" s="274"/>
      <c r="H1003" s="274"/>
      <c r="I1003" s="274"/>
      <c r="J1003" s="274"/>
      <c r="K1003" s="274"/>
      <c r="L1003" s="274"/>
      <c r="M1003" s="274"/>
      <c r="N1003" s="274"/>
      <c r="O1003" s="274"/>
      <c r="P1003" s="274"/>
      <c r="Q1003" s="274"/>
      <c r="R1003" s="273"/>
      <c r="S1003" s="273"/>
      <c r="T1003" s="273"/>
      <c r="U1003" s="273"/>
      <c r="V1003" s="273"/>
      <c r="W1003" s="273"/>
      <c r="X1003" s="273"/>
      <c r="Y1003" s="273"/>
      <c r="Z1003" s="273"/>
      <c r="AA1003" s="273"/>
      <c r="AB1003" s="273"/>
      <c r="AC1003" s="273"/>
      <c r="AD1003" s="273"/>
      <c r="AE1003" s="273"/>
      <c r="AF1003" s="273"/>
      <c r="AG1003" s="273"/>
      <c r="AH1003" s="273"/>
      <c r="AI1003" s="273"/>
      <c r="AJ1003" s="273"/>
      <c r="AK1003" s="273"/>
      <c r="AL1003" s="273"/>
      <c r="AM1003" s="273"/>
      <c r="AN1003" s="273"/>
      <c r="AO1003" s="273"/>
      <c r="AP1003" s="273"/>
      <c r="AQ1003" s="273"/>
      <c r="AR1003" s="273"/>
      <c r="AS1003" s="273"/>
      <c r="AT1003" s="273"/>
      <c r="AU1003" s="273"/>
      <c r="AV1003" s="273"/>
      <c r="AW1003" s="273"/>
      <c r="AX1003" s="273"/>
      <c r="AY1003" s="273"/>
      <c r="AZ1003" s="273"/>
      <c r="BA1003" s="273"/>
      <c r="BB1003" s="273"/>
      <c r="BC1003" s="273"/>
      <c r="BD1003" s="273"/>
      <c r="BE1003" s="273"/>
      <c r="BF1003" s="273"/>
      <c r="BG1003" s="273"/>
      <c r="BH1003" s="273"/>
      <c r="BI1003" s="273"/>
      <c r="BJ1003" s="273"/>
      <c r="BK1003" s="273"/>
      <c r="BL1003" s="273"/>
      <c r="BM1003" s="273"/>
      <c r="BN1003" s="273"/>
      <c r="BO1003" s="273"/>
      <c r="BP1003" s="273"/>
      <c r="BQ1003" s="273"/>
      <c r="BR1003" s="273"/>
      <c r="BS1003" s="273"/>
      <c r="BT1003" s="273"/>
      <c r="BU1003" s="273"/>
      <c r="BV1003" s="273"/>
      <c r="BW1003" s="273"/>
      <c r="BX1003" s="273"/>
      <c r="BY1003" s="273"/>
      <c r="BZ1003" s="273"/>
    </row>
    <row r="1004" spans="1:78">
      <c r="A1004" s="273"/>
      <c r="B1004" s="273"/>
      <c r="C1004" s="273"/>
      <c r="D1004" s="273"/>
      <c r="E1004" s="273"/>
      <c r="F1004" s="274"/>
      <c r="G1004" s="274"/>
      <c r="H1004" s="274"/>
      <c r="I1004" s="274"/>
      <c r="J1004" s="274"/>
      <c r="K1004" s="274"/>
      <c r="L1004" s="274"/>
      <c r="M1004" s="274"/>
      <c r="N1004" s="274"/>
      <c r="O1004" s="274"/>
      <c r="P1004" s="274"/>
      <c r="Q1004" s="274"/>
      <c r="R1004" s="273"/>
      <c r="S1004" s="273"/>
      <c r="T1004" s="273"/>
      <c r="U1004" s="273"/>
      <c r="V1004" s="273"/>
      <c r="W1004" s="273"/>
      <c r="X1004" s="273"/>
      <c r="Y1004" s="273"/>
      <c r="Z1004" s="273"/>
      <c r="AA1004" s="273"/>
      <c r="AB1004" s="273"/>
      <c r="AC1004" s="273"/>
      <c r="AD1004" s="273"/>
      <c r="AE1004" s="273"/>
      <c r="AF1004" s="273"/>
      <c r="AG1004" s="273"/>
      <c r="AH1004" s="273"/>
      <c r="AI1004" s="273"/>
      <c r="AJ1004" s="273"/>
      <c r="AK1004" s="273"/>
      <c r="AL1004" s="273"/>
      <c r="AM1004" s="273"/>
      <c r="AN1004" s="273"/>
      <c r="AO1004" s="273"/>
      <c r="AP1004" s="273"/>
      <c r="AQ1004" s="273"/>
      <c r="AR1004" s="273"/>
      <c r="AS1004" s="273"/>
      <c r="AT1004" s="273"/>
      <c r="AU1004" s="273"/>
      <c r="AV1004" s="273"/>
      <c r="AW1004" s="273"/>
      <c r="AX1004" s="273"/>
      <c r="AY1004" s="273"/>
      <c r="AZ1004" s="273"/>
      <c r="BA1004" s="273"/>
      <c r="BB1004" s="273"/>
      <c r="BC1004" s="273"/>
      <c r="BD1004" s="273"/>
      <c r="BE1004" s="273"/>
      <c r="BF1004" s="273"/>
      <c r="BG1004" s="273"/>
      <c r="BH1004" s="273"/>
      <c r="BI1004" s="273"/>
      <c r="BJ1004" s="273"/>
      <c r="BK1004" s="273"/>
      <c r="BL1004" s="273"/>
      <c r="BM1004" s="273"/>
      <c r="BN1004" s="273"/>
      <c r="BO1004" s="273"/>
      <c r="BP1004" s="273"/>
      <c r="BQ1004" s="273"/>
      <c r="BR1004" s="273"/>
      <c r="BS1004" s="273"/>
      <c r="BT1004" s="273"/>
      <c r="BU1004" s="273"/>
      <c r="BV1004" s="273"/>
      <c r="BW1004" s="273"/>
      <c r="BX1004" s="273"/>
      <c r="BY1004" s="273"/>
      <c r="BZ1004" s="273"/>
    </row>
    <row r="1005" spans="1:78">
      <c r="A1005" s="273"/>
      <c r="B1005" s="273"/>
      <c r="C1005" s="273"/>
      <c r="D1005" s="273"/>
      <c r="E1005" s="273"/>
      <c r="F1005" s="274"/>
      <c r="G1005" s="274"/>
      <c r="H1005" s="274"/>
      <c r="I1005" s="274"/>
      <c r="J1005" s="274"/>
      <c r="K1005" s="274"/>
      <c r="L1005" s="274"/>
      <c r="M1005" s="274"/>
      <c r="N1005" s="274"/>
      <c r="O1005" s="274"/>
      <c r="P1005" s="274"/>
      <c r="Q1005" s="274"/>
      <c r="R1005" s="273"/>
      <c r="S1005" s="273"/>
      <c r="T1005" s="273"/>
      <c r="U1005" s="273"/>
      <c r="V1005" s="273"/>
      <c r="W1005" s="273"/>
      <c r="X1005" s="273"/>
      <c r="Y1005" s="273"/>
      <c r="Z1005" s="273"/>
      <c r="AA1005" s="273"/>
      <c r="AB1005" s="273"/>
      <c r="AC1005" s="273"/>
      <c r="AD1005" s="273"/>
      <c r="AE1005" s="273"/>
      <c r="AF1005" s="273"/>
      <c r="AG1005" s="273"/>
      <c r="AH1005" s="273"/>
      <c r="AI1005" s="273"/>
      <c r="AJ1005" s="273"/>
      <c r="AK1005" s="273"/>
      <c r="AL1005" s="273"/>
      <c r="AM1005" s="273"/>
      <c r="AN1005" s="273"/>
      <c r="AO1005" s="273"/>
      <c r="AP1005" s="273"/>
      <c r="AQ1005" s="273"/>
      <c r="AR1005" s="273"/>
      <c r="AS1005" s="273"/>
      <c r="AT1005" s="273"/>
      <c r="AU1005" s="273"/>
      <c r="AV1005" s="273"/>
      <c r="AW1005" s="273"/>
      <c r="AX1005" s="273"/>
      <c r="AY1005" s="273"/>
      <c r="AZ1005" s="273"/>
      <c r="BA1005" s="273"/>
      <c r="BB1005" s="273"/>
      <c r="BC1005" s="273"/>
      <c r="BD1005" s="273"/>
      <c r="BE1005" s="273"/>
      <c r="BF1005" s="273"/>
      <c r="BG1005" s="273"/>
      <c r="BH1005" s="273"/>
      <c r="BI1005" s="273"/>
      <c r="BJ1005" s="273"/>
      <c r="BK1005" s="273"/>
      <c r="BL1005" s="273"/>
      <c r="BM1005" s="273"/>
      <c r="BN1005" s="273"/>
      <c r="BO1005" s="273"/>
      <c r="BP1005" s="273"/>
      <c r="BQ1005" s="273"/>
      <c r="BR1005" s="273"/>
      <c r="BS1005" s="273"/>
      <c r="BT1005" s="273"/>
      <c r="BU1005" s="273"/>
      <c r="BV1005" s="273"/>
      <c r="BW1005" s="273"/>
      <c r="BX1005" s="273"/>
      <c r="BY1005" s="273"/>
      <c r="BZ1005" s="273"/>
    </row>
    <row r="1006" spans="1:78">
      <c r="A1006" s="273"/>
      <c r="B1006" s="273"/>
      <c r="C1006" s="273"/>
      <c r="D1006" s="273"/>
      <c r="E1006" s="273"/>
      <c r="F1006" s="274"/>
      <c r="G1006" s="274"/>
      <c r="H1006" s="274"/>
      <c r="I1006" s="274"/>
      <c r="J1006" s="274"/>
      <c r="K1006" s="274"/>
      <c r="L1006" s="274"/>
      <c r="M1006" s="274"/>
      <c r="N1006" s="274"/>
      <c r="O1006" s="274"/>
      <c r="P1006" s="274"/>
      <c r="Q1006" s="274"/>
      <c r="R1006" s="273"/>
      <c r="S1006" s="273"/>
      <c r="T1006" s="273"/>
      <c r="U1006" s="273"/>
      <c r="V1006" s="273"/>
      <c r="W1006" s="273"/>
      <c r="X1006" s="273"/>
      <c r="Y1006" s="273"/>
      <c r="Z1006" s="273"/>
      <c r="AA1006" s="273"/>
      <c r="AB1006" s="273"/>
      <c r="AC1006" s="273"/>
      <c r="AD1006" s="273"/>
      <c r="AE1006" s="273"/>
      <c r="AF1006" s="273"/>
      <c r="AG1006" s="273"/>
      <c r="AH1006" s="273"/>
      <c r="AI1006" s="273"/>
      <c r="AJ1006" s="273"/>
      <c r="AK1006" s="273"/>
      <c r="AL1006" s="273"/>
      <c r="AM1006" s="273"/>
      <c r="AN1006" s="273"/>
      <c r="AO1006" s="273"/>
      <c r="AP1006" s="273"/>
      <c r="AQ1006" s="273"/>
      <c r="AR1006" s="273"/>
      <c r="AS1006" s="273"/>
      <c r="AT1006" s="273"/>
      <c r="AU1006" s="273"/>
      <c r="AV1006" s="273"/>
      <c r="AW1006" s="273"/>
      <c r="AX1006" s="273"/>
      <c r="AY1006" s="273"/>
      <c r="AZ1006" s="273"/>
      <c r="BA1006" s="273"/>
      <c r="BB1006" s="273"/>
      <c r="BC1006" s="273"/>
      <c r="BD1006" s="273"/>
      <c r="BE1006" s="273"/>
      <c r="BF1006" s="273"/>
      <c r="BG1006" s="273"/>
      <c r="BH1006" s="273"/>
      <c r="BI1006" s="273"/>
      <c r="BJ1006" s="273"/>
      <c r="BK1006" s="273"/>
      <c r="BL1006" s="273"/>
      <c r="BM1006" s="273"/>
      <c r="BN1006" s="273"/>
      <c r="BO1006" s="273"/>
      <c r="BP1006" s="273"/>
      <c r="BQ1006" s="273"/>
      <c r="BR1006" s="273"/>
      <c r="BS1006" s="273"/>
      <c r="BT1006" s="273"/>
      <c r="BU1006" s="273"/>
      <c r="BV1006" s="273"/>
      <c r="BW1006" s="273"/>
      <c r="BX1006" s="273"/>
      <c r="BY1006" s="273"/>
      <c r="BZ1006" s="273"/>
    </row>
    <row r="1007" spans="1:78">
      <c r="A1007" s="273"/>
      <c r="B1007" s="273"/>
      <c r="C1007" s="273"/>
      <c r="D1007" s="273"/>
      <c r="E1007" s="273"/>
      <c r="F1007" s="274"/>
      <c r="G1007" s="274"/>
      <c r="H1007" s="274"/>
      <c r="I1007" s="274"/>
      <c r="J1007" s="274"/>
      <c r="K1007" s="274"/>
      <c r="L1007" s="274"/>
      <c r="M1007" s="274"/>
      <c r="N1007" s="274"/>
      <c r="O1007" s="274"/>
      <c r="P1007" s="274"/>
      <c r="Q1007" s="274"/>
      <c r="R1007" s="273"/>
      <c r="S1007" s="273"/>
      <c r="T1007" s="273"/>
      <c r="U1007" s="273"/>
      <c r="V1007" s="273"/>
      <c r="W1007" s="273"/>
      <c r="X1007" s="273"/>
      <c r="Y1007" s="273"/>
      <c r="Z1007" s="273"/>
      <c r="AA1007" s="273"/>
      <c r="AB1007" s="273"/>
      <c r="AC1007" s="273"/>
      <c r="AD1007" s="273"/>
      <c r="AE1007" s="273"/>
      <c r="AF1007" s="273"/>
      <c r="AG1007" s="273"/>
      <c r="AH1007" s="273"/>
      <c r="AI1007" s="273"/>
      <c r="AJ1007" s="273"/>
      <c r="AK1007" s="273"/>
      <c r="AL1007" s="273"/>
      <c r="AM1007" s="273"/>
      <c r="AN1007" s="273"/>
      <c r="AO1007" s="273"/>
      <c r="AP1007" s="273"/>
      <c r="AQ1007" s="273"/>
      <c r="AR1007" s="273"/>
      <c r="AS1007" s="273"/>
      <c r="AT1007" s="273"/>
      <c r="AU1007" s="273"/>
      <c r="AV1007" s="273"/>
      <c r="AW1007" s="273"/>
      <c r="AX1007" s="273"/>
      <c r="AY1007" s="273"/>
      <c r="AZ1007" s="273"/>
      <c r="BA1007" s="273"/>
      <c r="BB1007" s="273"/>
      <c r="BC1007" s="273"/>
      <c r="BD1007" s="273"/>
      <c r="BE1007" s="273"/>
      <c r="BF1007" s="273"/>
      <c r="BG1007" s="273"/>
      <c r="BH1007" s="273"/>
      <c r="BI1007" s="273"/>
      <c r="BJ1007" s="273"/>
      <c r="BK1007" s="273"/>
      <c r="BL1007" s="273"/>
      <c r="BM1007" s="273"/>
      <c r="BN1007" s="273"/>
      <c r="BO1007" s="273"/>
      <c r="BP1007" s="273"/>
      <c r="BQ1007" s="273"/>
      <c r="BR1007" s="273"/>
      <c r="BS1007" s="273"/>
      <c r="BT1007" s="273"/>
      <c r="BU1007" s="273"/>
      <c r="BV1007" s="273"/>
      <c r="BW1007" s="273"/>
      <c r="BX1007" s="273"/>
      <c r="BY1007" s="273"/>
      <c r="BZ1007" s="273"/>
    </row>
    <row r="1008" spans="1:78">
      <c r="A1008" s="273"/>
      <c r="B1008" s="273"/>
      <c r="C1008" s="273"/>
      <c r="D1008" s="273"/>
      <c r="E1008" s="273"/>
      <c r="F1008" s="274"/>
      <c r="G1008" s="274"/>
      <c r="H1008" s="274"/>
      <c r="I1008" s="274"/>
      <c r="J1008" s="274"/>
      <c r="K1008" s="274"/>
      <c r="L1008" s="274"/>
      <c r="M1008" s="274"/>
      <c r="N1008" s="274"/>
      <c r="O1008" s="274"/>
      <c r="P1008" s="274"/>
      <c r="Q1008" s="274"/>
      <c r="R1008" s="273"/>
      <c r="S1008" s="273"/>
      <c r="T1008" s="273"/>
      <c r="U1008" s="273"/>
      <c r="V1008" s="273"/>
      <c r="W1008" s="273"/>
      <c r="X1008" s="273"/>
      <c r="Y1008" s="273"/>
      <c r="Z1008" s="273"/>
      <c r="AA1008" s="273"/>
      <c r="AB1008" s="273"/>
      <c r="AC1008" s="273"/>
      <c r="AD1008" s="273"/>
      <c r="AE1008" s="273"/>
      <c r="AF1008" s="273"/>
      <c r="AG1008" s="273"/>
      <c r="AH1008" s="273"/>
      <c r="AI1008" s="273"/>
      <c r="AJ1008" s="273"/>
      <c r="AK1008" s="273"/>
      <c r="AL1008" s="273"/>
      <c r="AM1008" s="273"/>
      <c r="AN1008" s="273"/>
      <c r="AO1008" s="273"/>
      <c r="AP1008" s="273"/>
      <c r="AQ1008" s="273"/>
      <c r="AR1008" s="273"/>
      <c r="AS1008" s="273"/>
      <c r="AT1008" s="273"/>
      <c r="AU1008" s="273"/>
      <c r="AV1008" s="273"/>
      <c r="AW1008" s="273"/>
      <c r="AX1008" s="273"/>
      <c r="AY1008" s="273"/>
      <c r="AZ1008" s="273"/>
      <c r="BA1008" s="273"/>
      <c r="BB1008" s="273"/>
      <c r="BC1008" s="273"/>
      <c r="BD1008" s="273"/>
      <c r="BE1008" s="273"/>
      <c r="BF1008" s="273"/>
      <c r="BG1008" s="273"/>
      <c r="BH1008" s="273"/>
      <c r="BI1008" s="273"/>
      <c r="BJ1008" s="273"/>
      <c r="BK1008" s="273"/>
      <c r="BL1008" s="273"/>
      <c r="BM1008" s="273"/>
      <c r="BN1008" s="273"/>
      <c r="BO1008" s="273"/>
      <c r="BP1008" s="273"/>
      <c r="BQ1008" s="273"/>
      <c r="BR1008" s="273"/>
      <c r="BS1008" s="273"/>
      <c r="BT1008" s="273"/>
      <c r="BU1008" s="273"/>
      <c r="BV1008" s="273"/>
      <c r="BW1008" s="273"/>
      <c r="BX1008" s="273"/>
      <c r="BY1008" s="273"/>
      <c r="BZ1008" s="273"/>
    </row>
    <row r="1009" spans="1:78">
      <c r="A1009" s="273"/>
      <c r="B1009" s="273"/>
      <c r="C1009" s="273"/>
      <c r="D1009" s="273"/>
      <c r="E1009" s="273"/>
      <c r="F1009" s="274"/>
      <c r="G1009" s="274"/>
      <c r="H1009" s="274"/>
      <c r="I1009" s="274"/>
      <c r="J1009" s="274"/>
      <c r="K1009" s="274"/>
      <c r="L1009" s="274"/>
      <c r="M1009" s="274"/>
      <c r="N1009" s="274"/>
      <c r="O1009" s="274"/>
      <c r="P1009" s="274"/>
      <c r="Q1009" s="274"/>
      <c r="R1009" s="273"/>
      <c r="S1009" s="273"/>
      <c r="T1009" s="273"/>
      <c r="U1009" s="273"/>
      <c r="V1009" s="273"/>
      <c r="W1009" s="273"/>
      <c r="X1009" s="273"/>
      <c r="Y1009" s="273"/>
      <c r="Z1009" s="273"/>
      <c r="AA1009" s="273"/>
      <c r="AB1009" s="273"/>
      <c r="AC1009" s="273"/>
      <c r="AD1009" s="273"/>
      <c r="AE1009" s="273"/>
      <c r="AF1009" s="273"/>
      <c r="AG1009" s="273"/>
      <c r="AH1009" s="273"/>
      <c r="AI1009" s="273"/>
      <c r="AJ1009" s="273"/>
      <c r="AK1009" s="273"/>
      <c r="AL1009" s="273"/>
      <c r="AM1009" s="273"/>
      <c r="AN1009" s="273"/>
      <c r="AO1009" s="273"/>
      <c r="AP1009" s="273"/>
      <c r="AQ1009" s="273"/>
      <c r="AR1009" s="273"/>
      <c r="AS1009" s="273"/>
      <c r="AT1009" s="273"/>
      <c r="AU1009" s="273"/>
      <c r="AV1009" s="273"/>
      <c r="AW1009" s="273"/>
      <c r="AX1009" s="273"/>
      <c r="AY1009" s="273"/>
      <c r="AZ1009" s="273"/>
      <c r="BA1009" s="273"/>
      <c r="BB1009" s="273"/>
      <c r="BC1009" s="273"/>
      <c r="BD1009" s="273"/>
      <c r="BE1009" s="273"/>
      <c r="BF1009" s="273"/>
      <c r="BG1009" s="273"/>
      <c r="BH1009" s="273"/>
      <c r="BI1009" s="273"/>
      <c r="BJ1009" s="273"/>
      <c r="BK1009" s="273"/>
      <c r="BL1009" s="273"/>
      <c r="BM1009" s="273"/>
      <c r="BN1009" s="273"/>
      <c r="BO1009" s="273"/>
      <c r="BP1009" s="273"/>
      <c r="BQ1009" s="273"/>
      <c r="BR1009" s="273"/>
      <c r="BS1009" s="273"/>
      <c r="BT1009" s="273"/>
      <c r="BU1009" s="273"/>
      <c r="BV1009" s="273"/>
      <c r="BW1009" s="273"/>
      <c r="BX1009" s="273"/>
      <c r="BY1009" s="273"/>
      <c r="BZ1009" s="273"/>
    </row>
    <row r="1010" spans="1:78">
      <c r="A1010" s="273"/>
      <c r="B1010" s="273"/>
      <c r="C1010" s="273"/>
      <c r="D1010" s="273"/>
      <c r="E1010" s="273"/>
      <c r="F1010" s="274"/>
      <c r="G1010" s="274"/>
      <c r="H1010" s="274"/>
      <c r="I1010" s="274"/>
      <c r="J1010" s="274"/>
      <c r="K1010" s="274"/>
      <c r="L1010" s="274"/>
      <c r="M1010" s="274"/>
      <c r="N1010" s="274"/>
      <c r="O1010" s="274"/>
      <c r="P1010" s="274"/>
      <c r="Q1010" s="274"/>
      <c r="R1010" s="273"/>
      <c r="S1010" s="273"/>
      <c r="T1010" s="273"/>
      <c r="U1010" s="273"/>
      <c r="V1010" s="273"/>
      <c r="W1010" s="273"/>
      <c r="X1010" s="273"/>
      <c r="Y1010" s="273"/>
      <c r="Z1010" s="273"/>
      <c r="AA1010" s="273"/>
      <c r="AB1010" s="273"/>
      <c r="AC1010" s="273"/>
      <c r="AD1010" s="273"/>
      <c r="AE1010" s="273"/>
      <c r="AF1010" s="273"/>
      <c r="AG1010" s="273"/>
      <c r="AH1010" s="273"/>
      <c r="AI1010" s="273"/>
      <c r="AJ1010" s="273"/>
      <c r="AK1010" s="273"/>
      <c r="AL1010" s="273"/>
      <c r="AM1010" s="273"/>
      <c r="AN1010" s="273"/>
      <c r="AO1010" s="273"/>
      <c r="AP1010" s="273"/>
      <c r="AQ1010" s="273"/>
      <c r="AR1010" s="273"/>
      <c r="AS1010" s="273"/>
      <c r="AT1010" s="273"/>
      <c r="AU1010" s="273"/>
      <c r="AV1010" s="273"/>
      <c r="AW1010" s="273"/>
      <c r="AX1010" s="273"/>
      <c r="AY1010" s="273"/>
      <c r="AZ1010" s="273"/>
      <c r="BA1010" s="273"/>
      <c r="BB1010" s="273"/>
      <c r="BC1010" s="273"/>
      <c r="BD1010" s="273"/>
      <c r="BE1010" s="273"/>
      <c r="BF1010" s="273"/>
      <c r="BG1010" s="273"/>
      <c r="BH1010" s="273"/>
      <c r="BI1010" s="273"/>
      <c r="BJ1010" s="273"/>
      <c r="BK1010" s="273"/>
      <c r="BL1010" s="273"/>
      <c r="BM1010" s="273"/>
      <c r="BN1010" s="273"/>
      <c r="BO1010" s="273"/>
      <c r="BP1010" s="273"/>
      <c r="BQ1010" s="273"/>
      <c r="BR1010" s="273"/>
      <c r="BS1010" s="273"/>
      <c r="BT1010" s="273"/>
      <c r="BU1010" s="273"/>
      <c r="BV1010" s="273"/>
      <c r="BW1010" s="273"/>
      <c r="BX1010" s="273"/>
      <c r="BY1010" s="273"/>
      <c r="BZ1010" s="273"/>
    </row>
    <row r="1011" spans="1:78">
      <c r="A1011" s="273"/>
      <c r="B1011" s="273"/>
      <c r="C1011" s="273"/>
      <c r="D1011" s="273"/>
      <c r="E1011" s="273"/>
      <c r="F1011" s="274"/>
      <c r="G1011" s="274"/>
      <c r="H1011" s="274"/>
      <c r="I1011" s="274"/>
      <c r="J1011" s="274"/>
      <c r="K1011" s="274"/>
      <c r="L1011" s="274"/>
      <c r="M1011" s="274"/>
      <c r="N1011" s="274"/>
      <c r="O1011" s="274"/>
      <c r="P1011" s="274"/>
      <c r="Q1011" s="274"/>
      <c r="R1011" s="273"/>
      <c r="S1011" s="273"/>
      <c r="T1011" s="273"/>
      <c r="U1011" s="273"/>
      <c r="V1011" s="273"/>
      <c r="W1011" s="273"/>
      <c r="X1011" s="273"/>
      <c r="Y1011" s="273"/>
      <c r="Z1011" s="273"/>
      <c r="AA1011" s="273"/>
      <c r="AB1011" s="273"/>
      <c r="AC1011" s="273"/>
      <c r="AD1011" s="273"/>
      <c r="AE1011" s="273"/>
      <c r="AF1011" s="273"/>
      <c r="AG1011" s="273"/>
      <c r="AH1011" s="273"/>
      <c r="AI1011" s="273"/>
      <c r="AJ1011" s="273"/>
      <c r="AK1011" s="273"/>
      <c r="AL1011" s="273"/>
      <c r="AM1011" s="273"/>
      <c r="AN1011" s="273"/>
      <c r="AO1011" s="273"/>
      <c r="AP1011" s="273"/>
      <c r="AQ1011" s="273"/>
      <c r="AR1011" s="273"/>
      <c r="AS1011" s="273"/>
      <c r="AT1011" s="273"/>
      <c r="AU1011" s="273"/>
      <c r="AV1011" s="273"/>
      <c r="AW1011" s="273"/>
      <c r="AX1011" s="273"/>
      <c r="AY1011" s="273"/>
      <c r="AZ1011" s="273"/>
      <c r="BA1011" s="273"/>
      <c r="BB1011" s="273"/>
      <c r="BC1011" s="273"/>
      <c r="BD1011" s="273"/>
      <c r="BE1011" s="273"/>
      <c r="BF1011" s="273"/>
      <c r="BG1011" s="273"/>
      <c r="BH1011" s="273"/>
      <c r="BI1011" s="273"/>
      <c r="BJ1011" s="273"/>
      <c r="BK1011" s="273"/>
      <c r="BL1011" s="273"/>
      <c r="BM1011" s="273"/>
      <c r="BN1011" s="273"/>
      <c r="BO1011" s="273"/>
      <c r="BP1011" s="273"/>
      <c r="BQ1011" s="273"/>
      <c r="BR1011" s="273"/>
      <c r="BS1011" s="273"/>
      <c r="BT1011" s="273"/>
      <c r="BU1011" s="273"/>
      <c r="BV1011" s="273"/>
      <c r="BW1011" s="273"/>
      <c r="BX1011" s="273"/>
      <c r="BY1011" s="273"/>
      <c r="BZ1011" s="273"/>
    </row>
    <row r="1012" spans="1:78">
      <c r="A1012" s="273"/>
      <c r="B1012" s="273"/>
      <c r="C1012" s="273"/>
      <c r="D1012" s="273"/>
      <c r="E1012" s="273"/>
      <c r="F1012" s="274"/>
      <c r="G1012" s="274"/>
      <c r="H1012" s="274"/>
      <c r="I1012" s="274"/>
      <c r="J1012" s="274"/>
      <c r="K1012" s="274"/>
      <c r="L1012" s="274"/>
      <c r="M1012" s="274"/>
      <c r="N1012" s="274"/>
      <c r="O1012" s="274"/>
      <c r="P1012" s="274"/>
      <c r="Q1012" s="274"/>
      <c r="R1012" s="273"/>
      <c r="S1012" s="273"/>
      <c r="T1012" s="273"/>
      <c r="U1012" s="273"/>
      <c r="V1012" s="273"/>
      <c r="W1012" s="273"/>
      <c r="X1012" s="273"/>
      <c r="Y1012" s="273"/>
      <c r="Z1012" s="273"/>
      <c r="AA1012" s="273"/>
      <c r="AB1012" s="273"/>
      <c r="AC1012" s="273"/>
      <c r="AD1012" s="273"/>
      <c r="AE1012" s="273"/>
      <c r="AF1012" s="273"/>
      <c r="AG1012" s="273"/>
      <c r="AH1012" s="273"/>
      <c r="AI1012" s="273"/>
      <c r="AJ1012" s="273"/>
      <c r="AK1012" s="273"/>
      <c r="AL1012" s="273"/>
      <c r="AM1012" s="273"/>
      <c r="AN1012" s="273"/>
      <c r="AO1012" s="273"/>
      <c r="AP1012" s="273"/>
      <c r="AQ1012" s="273"/>
      <c r="AR1012" s="273"/>
      <c r="AS1012" s="273"/>
      <c r="AT1012" s="273"/>
      <c r="AU1012" s="273"/>
      <c r="AV1012" s="273"/>
      <c r="AW1012" s="273"/>
      <c r="AX1012" s="273"/>
      <c r="AY1012" s="273"/>
      <c r="AZ1012" s="273"/>
      <c r="BA1012" s="273"/>
      <c r="BB1012" s="273"/>
      <c r="BC1012" s="273"/>
      <c r="BD1012" s="273"/>
      <c r="BE1012" s="273"/>
      <c r="BF1012" s="273"/>
      <c r="BG1012" s="273"/>
      <c r="BH1012" s="273"/>
      <c r="BI1012" s="273"/>
      <c r="BJ1012" s="273"/>
      <c r="BK1012" s="273"/>
      <c r="BL1012" s="273"/>
      <c r="BM1012" s="273"/>
      <c r="BN1012" s="273"/>
      <c r="BO1012" s="273"/>
      <c r="BP1012" s="273"/>
      <c r="BQ1012" s="273"/>
      <c r="BR1012" s="273"/>
      <c r="BS1012" s="273"/>
      <c r="BT1012" s="273"/>
      <c r="BU1012" s="273"/>
      <c r="BV1012" s="273"/>
      <c r="BW1012" s="273"/>
      <c r="BX1012" s="273"/>
      <c r="BY1012" s="273"/>
      <c r="BZ1012" s="273"/>
    </row>
    <row r="1013" spans="1:78">
      <c r="A1013" s="273"/>
      <c r="B1013" s="273"/>
      <c r="C1013" s="273"/>
      <c r="D1013" s="273"/>
      <c r="E1013" s="273"/>
      <c r="F1013" s="274"/>
      <c r="G1013" s="274"/>
      <c r="H1013" s="274"/>
      <c r="I1013" s="274"/>
      <c r="J1013" s="274"/>
      <c r="K1013" s="274"/>
      <c r="L1013" s="274"/>
      <c r="M1013" s="274"/>
      <c r="N1013" s="274"/>
      <c r="O1013" s="274"/>
      <c r="P1013" s="274"/>
      <c r="Q1013" s="274"/>
      <c r="R1013" s="273"/>
      <c r="S1013" s="273"/>
      <c r="T1013" s="273"/>
      <c r="U1013" s="273"/>
      <c r="V1013" s="273"/>
      <c r="W1013" s="273"/>
      <c r="X1013" s="273"/>
      <c r="Y1013" s="273"/>
      <c r="Z1013" s="273"/>
      <c r="AA1013" s="273"/>
      <c r="AB1013" s="273"/>
      <c r="AC1013" s="273"/>
      <c r="AD1013" s="273"/>
      <c r="AE1013" s="273"/>
      <c r="AF1013" s="273"/>
      <c r="AG1013" s="273"/>
      <c r="AH1013" s="273"/>
      <c r="AI1013" s="273"/>
      <c r="AJ1013" s="273"/>
      <c r="AK1013" s="273"/>
      <c r="AL1013" s="273"/>
      <c r="AM1013" s="273"/>
      <c r="AN1013" s="273"/>
      <c r="AO1013" s="273"/>
      <c r="AP1013" s="273"/>
      <c r="AQ1013" s="273"/>
      <c r="AR1013" s="273"/>
      <c r="AS1013" s="273"/>
      <c r="AT1013" s="273"/>
      <c r="AU1013" s="273"/>
      <c r="AV1013" s="273"/>
      <c r="AW1013" s="273"/>
      <c r="AX1013" s="273"/>
      <c r="AY1013" s="273"/>
      <c r="AZ1013" s="273"/>
      <c r="BA1013" s="273"/>
      <c r="BB1013" s="273"/>
      <c r="BC1013" s="273"/>
      <c r="BD1013" s="273"/>
      <c r="BE1013" s="273"/>
      <c r="BF1013" s="273"/>
      <c r="BG1013" s="273"/>
      <c r="BH1013" s="273"/>
      <c r="BI1013" s="273"/>
      <c r="BJ1013" s="273"/>
      <c r="BK1013" s="273"/>
      <c r="BL1013" s="273"/>
      <c r="BM1013" s="273"/>
      <c r="BN1013" s="273"/>
      <c r="BO1013" s="273"/>
      <c r="BP1013" s="273"/>
      <c r="BQ1013" s="273"/>
      <c r="BR1013" s="273"/>
      <c r="BS1013" s="273"/>
      <c r="BT1013" s="273"/>
      <c r="BU1013" s="273"/>
      <c r="BV1013" s="273"/>
      <c r="BW1013" s="273"/>
      <c r="BX1013" s="273"/>
      <c r="BY1013" s="273"/>
      <c r="BZ1013" s="273"/>
    </row>
    <row r="1014" spans="1:78">
      <c r="A1014" s="273"/>
      <c r="B1014" s="273"/>
      <c r="C1014" s="273"/>
      <c r="D1014" s="273"/>
      <c r="E1014" s="273"/>
      <c r="F1014" s="274"/>
      <c r="G1014" s="274"/>
      <c r="H1014" s="274"/>
      <c r="I1014" s="274"/>
      <c r="J1014" s="274"/>
      <c r="K1014" s="274"/>
      <c r="L1014" s="274"/>
      <c r="M1014" s="274"/>
      <c r="N1014" s="274"/>
      <c r="O1014" s="274"/>
      <c r="P1014" s="274"/>
      <c r="Q1014" s="274"/>
      <c r="R1014" s="273"/>
      <c r="S1014" s="273"/>
      <c r="T1014" s="273"/>
      <c r="U1014" s="273"/>
      <c r="V1014" s="273"/>
      <c r="W1014" s="273"/>
      <c r="X1014" s="273"/>
      <c r="Y1014" s="273"/>
      <c r="Z1014" s="273"/>
      <c r="AA1014" s="273"/>
      <c r="AB1014" s="273"/>
      <c r="AC1014" s="273"/>
      <c r="AD1014" s="273"/>
      <c r="AE1014" s="273"/>
      <c r="AF1014" s="273"/>
      <c r="AG1014" s="273"/>
      <c r="AH1014" s="273"/>
      <c r="AI1014" s="273"/>
      <c r="AJ1014" s="273"/>
      <c r="AK1014" s="273"/>
      <c r="AL1014" s="273"/>
      <c r="AM1014" s="273"/>
      <c r="AN1014" s="273"/>
      <c r="AO1014" s="273"/>
      <c r="AP1014" s="273"/>
      <c r="AQ1014" s="273"/>
      <c r="AR1014" s="273"/>
      <c r="AS1014" s="273"/>
      <c r="AT1014" s="273"/>
      <c r="AU1014" s="273"/>
      <c r="AV1014" s="273"/>
      <c r="AW1014" s="273"/>
      <c r="AX1014" s="273"/>
      <c r="AY1014" s="273"/>
      <c r="AZ1014" s="273"/>
      <c r="BA1014" s="273"/>
      <c r="BB1014" s="273"/>
      <c r="BC1014" s="273"/>
      <c r="BD1014" s="273"/>
      <c r="BE1014" s="273"/>
      <c r="BF1014" s="273"/>
      <c r="BG1014" s="273"/>
      <c r="BH1014" s="273"/>
      <c r="BI1014" s="273"/>
      <c r="BJ1014" s="273"/>
      <c r="BK1014" s="273"/>
      <c r="BL1014" s="273"/>
      <c r="BM1014" s="273"/>
      <c r="BN1014" s="273"/>
      <c r="BO1014" s="273"/>
      <c r="BP1014" s="273"/>
      <c r="BQ1014" s="273"/>
      <c r="BR1014" s="273"/>
      <c r="BS1014" s="273"/>
      <c r="BT1014" s="273"/>
      <c r="BU1014" s="273"/>
      <c r="BV1014" s="273"/>
      <c r="BW1014" s="273"/>
      <c r="BX1014" s="273"/>
      <c r="BY1014" s="273"/>
      <c r="BZ1014" s="273"/>
    </row>
    <row r="1015" spans="1:78">
      <c r="A1015" s="273"/>
      <c r="B1015" s="273"/>
      <c r="C1015" s="273"/>
      <c r="D1015" s="273"/>
      <c r="E1015" s="273"/>
      <c r="F1015" s="274"/>
      <c r="G1015" s="274"/>
      <c r="H1015" s="274"/>
      <c r="I1015" s="274"/>
      <c r="J1015" s="274"/>
      <c r="K1015" s="274"/>
      <c r="L1015" s="274"/>
      <c r="M1015" s="274"/>
      <c r="N1015" s="274"/>
      <c r="O1015" s="274"/>
      <c r="P1015" s="274"/>
      <c r="Q1015" s="274"/>
      <c r="R1015" s="273"/>
      <c r="S1015" s="273"/>
      <c r="T1015" s="273"/>
      <c r="U1015" s="273"/>
      <c r="V1015" s="273"/>
      <c r="W1015" s="273"/>
      <c r="X1015" s="273"/>
      <c r="Y1015" s="273"/>
      <c r="Z1015" s="273"/>
      <c r="AA1015" s="273"/>
      <c r="AB1015" s="273"/>
      <c r="AC1015" s="273"/>
      <c r="AD1015" s="273"/>
      <c r="AE1015" s="273"/>
      <c r="AF1015" s="273"/>
      <c r="AG1015" s="273"/>
      <c r="AH1015" s="273"/>
      <c r="AI1015" s="273"/>
      <c r="AJ1015" s="273"/>
      <c r="AK1015" s="273"/>
      <c r="AL1015" s="273"/>
      <c r="AM1015" s="273"/>
      <c r="AN1015" s="273"/>
      <c r="AO1015" s="273"/>
      <c r="AP1015" s="273"/>
      <c r="AQ1015" s="273"/>
      <c r="AR1015" s="273"/>
      <c r="AS1015" s="273"/>
      <c r="AT1015" s="273"/>
      <c r="AU1015" s="273"/>
      <c r="AV1015" s="273"/>
      <c r="AW1015" s="273"/>
      <c r="AX1015" s="273"/>
      <c r="AY1015" s="273"/>
      <c r="AZ1015" s="273"/>
      <c r="BA1015" s="273"/>
      <c r="BB1015" s="273"/>
      <c r="BC1015" s="273"/>
      <c r="BD1015" s="273"/>
      <c r="BE1015" s="273"/>
      <c r="BF1015" s="273"/>
      <c r="BG1015" s="273"/>
      <c r="BH1015" s="273"/>
      <c r="BI1015" s="273"/>
      <c r="BJ1015" s="273"/>
      <c r="BK1015" s="273"/>
      <c r="BL1015" s="273"/>
      <c r="BM1015" s="273"/>
      <c r="BN1015" s="273"/>
      <c r="BO1015" s="273"/>
      <c r="BP1015" s="273"/>
      <c r="BQ1015" s="273"/>
      <c r="BR1015" s="273"/>
      <c r="BS1015" s="273"/>
      <c r="BT1015" s="273"/>
      <c r="BU1015" s="273"/>
      <c r="BV1015" s="273"/>
      <c r="BW1015" s="273"/>
      <c r="BX1015" s="273"/>
      <c r="BY1015" s="273"/>
      <c r="BZ1015" s="273"/>
    </row>
    <row r="1016" spans="1:78">
      <c r="A1016" s="273"/>
      <c r="B1016" s="273"/>
      <c r="C1016" s="273"/>
      <c r="D1016" s="273"/>
      <c r="E1016" s="273"/>
      <c r="F1016" s="274"/>
      <c r="G1016" s="274"/>
      <c r="H1016" s="274"/>
      <c r="I1016" s="274"/>
      <c r="J1016" s="274"/>
      <c r="K1016" s="274"/>
      <c r="L1016" s="274"/>
      <c r="M1016" s="274"/>
      <c r="N1016" s="274"/>
      <c r="O1016" s="274"/>
      <c r="P1016" s="274"/>
      <c r="Q1016" s="274"/>
      <c r="R1016" s="273"/>
      <c r="S1016" s="273"/>
      <c r="T1016" s="273"/>
      <c r="U1016" s="273"/>
      <c r="V1016" s="273"/>
      <c r="W1016" s="273"/>
      <c r="X1016" s="273"/>
      <c r="Y1016" s="273"/>
      <c r="Z1016" s="273"/>
      <c r="AA1016" s="273"/>
      <c r="AB1016" s="273"/>
      <c r="AC1016" s="273"/>
      <c r="AD1016" s="273"/>
      <c r="AE1016" s="273"/>
      <c r="AF1016" s="273"/>
      <c r="AG1016" s="273"/>
      <c r="AH1016" s="273"/>
      <c r="AI1016" s="273"/>
      <c r="AJ1016" s="273"/>
      <c r="AK1016" s="273"/>
      <c r="AL1016" s="273"/>
      <c r="AM1016" s="273"/>
      <c r="AN1016" s="273"/>
      <c r="AO1016" s="273"/>
      <c r="AP1016" s="273"/>
      <c r="AQ1016" s="273"/>
      <c r="AR1016" s="273"/>
      <c r="AS1016" s="273"/>
      <c r="AT1016" s="273"/>
      <c r="AU1016" s="273"/>
      <c r="AV1016" s="273"/>
      <c r="AW1016" s="273"/>
      <c r="AX1016" s="273"/>
      <c r="AY1016" s="273"/>
      <c r="AZ1016" s="273"/>
      <c r="BA1016" s="273"/>
      <c r="BB1016" s="273"/>
      <c r="BC1016" s="273"/>
      <c r="BD1016" s="273"/>
      <c r="BE1016" s="273"/>
      <c r="BF1016" s="273"/>
      <c r="BG1016" s="273"/>
      <c r="BH1016" s="273"/>
      <c r="BI1016" s="273"/>
      <c r="BJ1016" s="273"/>
      <c r="BK1016" s="273"/>
      <c r="BL1016" s="273"/>
      <c r="BM1016" s="273"/>
      <c r="BN1016" s="273"/>
      <c r="BO1016" s="273"/>
      <c r="BP1016" s="273"/>
      <c r="BQ1016" s="273"/>
      <c r="BR1016" s="273"/>
      <c r="BS1016" s="273"/>
      <c r="BT1016" s="273"/>
      <c r="BU1016" s="273"/>
      <c r="BV1016" s="273"/>
      <c r="BW1016" s="273"/>
      <c r="BX1016" s="273"/>
      <c r="BY1016" s="273"/>
      <c r="BZ1016" s="273"/>
    </row>
    <row r="1017" spans="1:78">
      <c r="A1017" s="273"/>
      <c r="B1017" s="273"/>
      <c r="C1017" s="273"/>
      <c r="D1017" s="273"/>
      <c r="E1017" s="273"/>
      <c r="F1017" s="274"/>
      <c r="G1017" s="274"/>
      <c r="H1017" s="274"/>
      <c r="I1017" s="274"/>
      <c r="J1017" s="274"/>
      <c r="K1017" s="274"/>
      <c r="L1017" s="274"/>
      <c r="M1017" s="274"/>
      <c r="N1017" s="274"/>
      <c r="O1017" s="274"/>
      <c r="P1017" s="274"/>
      <c r="Q1017" s="274"/>
      <c r="R1017" s="273"/>
      <c r="S1017" s="273"/>
      <c r="T1017" s="273"/>
      <c r="U1017" s="273"/>
      <c r="V1017" s="273"/>
      <c r="W1017" s="273"/>
      <c r="X1017" s="273"/>
      <c r="Y1017" s="273"/>
      <c r="Z1017" s="273"/>
      <c r="AA1017" s="273"/>
      <c r="AB1017" s="273"/>
      <c r="AC1017" s="273"/>
      <c r="AD1017" s="273"/>
      <c r="AE1017" s="273"/>
      <c r="AF1017" s="273"/>
      <c r="AG1017" s="273"/>
      <c r="AH1017" s="273"/>
      <c r="AI1017" s="273"/>
      <c r="AJ1017" s="273"/>
      <c r="AK1017" s="273"/>
      <c r="AL1017" s="273"/>
      <c r="AM1017" s="273"/>
      <c r="AN1017" s="273"/>
      <c r="AO1017" s="273"/>
      <c r="AP1017" s="273"/>
      <c r="AQ1017" s="273"/>
      <c r="AR1017" s="273"/>
      <c r="AS1017" s="273"/>
      <c r="AT1017" s="273"/>
      <c r="AU1017" s="273"/>
      <c r="AV1017" s="273"/>
      <c r="AW1017" s="273"/>
      <c r="AX1017" s="273"/>
      <c r="AY1017" s="273"/>
      <c r="AZ1017" s="273"/>
      <c r="BA1017" s="273"/>
      <c r="BB1017" s="273"/>
      <c r="BC1017" s="273"/>
      <c r="BD1017" s="273"/>
      <c r="BE1017" s="273"/>
      <c r="BF1017" s="273"/>
      <c r="BG1017" s="273"/>
      <c r="BH1017" s="273"/>
      <c r="BI1017" s="273"/>
      <c r="BJ1017" s="273"/>
      <c r="BK1017" s="273"/>
      <c r="BL1017" s="273"/>
      <c r="BM1017" s="273"/>
      <c r="BN1017" s="273"/>
      <c r="BO1017" s="273"/>
      <c r="BP1017" s="273"/>
      <c r="BQ1017" s="273"/>
      <c r="BR1017" s="273"/>
      <c r="BS1017" s="273"/>
      <c r="BT1017" s="273"/>
      <c r="BU1017" s="273"/>
      <c r="BV1017" s="273"/>
      <c r="BW1017" s="273"/>
      <c r="BX1017" s="273"/>
      <c r="BY1017" s="273"/>
      <c r="BZ1017" s="273"/>
    </row>
    <row r="1018" spans="1:78">
      <c r="A1018" s="273"/>
      <c r="B1018" s="273"/>
      <c r="C1018" s="273"/>
      <c r="D1018" s="273"/>
      <c r="E1018" s="273"/>
      <c r="F1018" s="274"/>
      <c r="G1018" s="274"/>
      <c r="H1018" s="274"/>
      <c r="I1018" s="274"/>
      <c r="J1018" s="274"/>
      <c r="K1018" s="274"/>
      <c r="L1018" s="274"/>
      <c r="M1018" s="274"/>
      <c r="N1018" s="274"/>
      <c r="O1018" s="274"/>
      <c r="P1018" s="274"/>
      <c r="Q1018" s="274"/>
      <c r="R1018" s="273"/>
      <c r="S1018" s="273"/>
      <c r="T1018" s="273"/>
      <c r="U1018" s="273"/>
      <c r="V1018" s="273"/>
      <c r="W1018" s="273"/>
      <c r="X1018" s="273"/>
      <c r="Y1018" s="273"/>
      <c r="Z1018" s="273"/>
      <c r="AA1018" s="273"/>
      <c r="AB1018" s="273"/>
      <c r="AC1018" s="273"/>
      <c r="AD1018" s="273"/>
      <c r="AE1018" s="273"/>
      <c r="AF1018" s="273"/>
      <c r="AG1018" s="273"/>
      <c r="AH1018" s="273"/>
      <c r="AI1018" s="273"/>
      <c r="AJ1018" s="273"/>
      <c r="AK1018" s="273"/>
      <c r="AL1018" s="273"/>
      <c r="AM1018" s="273"/>
      <c r="AN1018" s="273"/>
      <c r="AO1018" s="273"/>
      <c r="AP1018" s="273"/>
      <c r="AQ1018" s="273"/>
      <c r="AR1018" s="273"/>
      <c r="AS1018" s="273"/>
      <c r="AT1018" s="273"/>
      <c r="AU1018" s="273"/>
      <c r="AV1018" s="273"/>
      <c r="AW1018" s="273"/>
      <c r="AX1018" s="273"/>
      <c r="AY1018" s="273"/>
      <c r="AZ1018" s="273"/>
      <c r="BA1018" s="273"/>
      <c r="BB1018" s="273"/>
      <c r="BC1018" s="273"/>
      <c r="BD1018" s="273"/>
      <c r="BE1018" s="273"/>
      <c r="BF1018" s="273"/>
      <c r="BG1018" s="273"/>
      <c r="BH1018" s="273"/>
      <c r="BI1018" s="273"/>
      <c r="BJ1018" s="273"/>
      <c r="BK1018" s="273"/>
      <c r="BL1018" s="273"/>
      <c r="BM1018" s="273"/>
      <c r="BN1018" s="273"/>
      <c r="BO1018" s="273"/>
      <c r="BP1018" s="273"/>
      <c r="BQ1018" s="273"/>
      <c r="BR1018" s="273"/>
      <c r="BS1018" s="273"/>
      <c r="BT1018" s="273"/>
      <c r="BU1018" s="273"/>
      <c r="BV1018" s="273"/>
      <c r="BW1018" s="273"/>
      <c r="BX1018" s="273"/>
      <c r="BY1018" s="273"/>
      <c r="BZ1018" s="273"/>
    </row>
    <row r="1019" spans="1:78">
      <c r="A1019" s="273"/>
      <c r="B1019" s="273"/>
      <c r="C1019" s="273"/>
      <c r="D1019" s="273"/>
      <c r="E1019" s="273"/>
      <c r="F1019" s="274"/>
      <c r="G1019" s="274"/>
      <c r="H1019" s="274"/>
      <c r="I1019" s="274"/>
      <c r="J1019" s="274"/>
      <c r="K1019" s="274"/>
      <c r="L1019" s="274"/>
      <c r="M1019" s="274"/>
      <c r="N1019" s="274"/>
      <c r="O1019" s="274"/>
      <c r="P1019" s="274"/>
      <c r="Q1019" s="274"/>
      <c r="R1019" s="273"/>
      <c r="S1019" s="273"/>
      <c r="T1019" s="273"/>
      <c r="U1019" s="273"/>
      <c r="V1019" s="273"/>
      <c r="W1019" s="273"/>
      <c r="X1019" s="273"/>
      <c r="Y1019" s="273"/>
      <c r="Z1019" s="273"/>
      <c r="AA1019" s="273"/>
      <c r="AB1019" s="273"/>
      <c r="AC1019" s="273"/>
      <c r="AD1019" s="273"/>
      <c r="AE1019" s="273"/>
      <c r="AF1019" s="273"/>
      <c r="AG1019" s="273"/>
      <c r="AH1019" s="273"/>
      <c r="AI1019" s="273"/>
      <c r="AJ1019" s="273"/>
      <c r="AK1019" s="273"/>
      <c r="AL1019" s="273"/>
      <c r="AM1019" s="273"/>
      <c r="AN1019" s="273"/>
      <c r="AO1019" s="273"/>
      <c r="AP1019" s="273"/>
      <c r="AQ1019" s="273"/>
      <c r="AR1019" s="273"/>
      <c r="AS1019" s="273"/>
      <c r="AT1019" s="273"/>
      <c r="AU1019" s="273"/>
      <c r="AV1019" s="273"/>
      <c r="AW1019" s="273"/>
      <c r="AX1019" s="273"/>
      <c r="AY1019" s="273"/>
      <c r="AZ1019" s="273"/>
      <c r="BA1019" s="273"/>
      <c r="BB1019" s="273"/>
      <c r="BC1019" s="273"/>
      <c r="BD1019" s="273"/>
      <c r="BE1019" s="273"/>
      <c r="BF1019" s="273"/>
      <c r="BG1019" s="273"/>
      <c r="BH1019" s="273"/>
      <c r="BI1019" s="273"/>
      <c r="BJ1019" s="273"/>
      <c r="BK1019" s="273"/>
      <c r="BL1019" s="273"/>
      <c r="BM1019" s="273"/>
      <c r="BN1019" s="273"/>
      <c r="BO1019" s="273"/>
      <c r="BP1019" s="273"/>
      <c r="BQ1019" s="273"/>
      <c r="BR1019" s="273"/>
      <c r="BS1019" s="273"/>
      <c r="BT1019" s="273"/>
      <c r="BU1019" s="273"/>
      <c r="BV1019" s="273"/>
      <c r="BW1019" s="273"/>
      <c r="BX1019" s="273"/>
      <c r="BY1019" s="273"/>
      <c r="BZ1019" s="273"/>
    </row>
    <row r="1020" spans="1:78">
      <c r="A1020" s="273"/>
      <c r="B1020" s="273"/>
      <c r="C1020" s="273"/>
      <c r="D1020" s="273"/>
      <c r="E1020" s="273"/>
      <c r="F1020" s="274"/>
      <c r="G1020" s="274"/>
      <c r="H1020" s="274"/>
      <c r="I1020" s="274"/>
      <c r="J1020" s="274"/>
      <c r="K1020" s="274"/>
      <c r="L1020" s="274"/>
      <c r="M1020" s="274"/>
      <c r="N1020" s="274"/>
      <c r="O1020" s="274"/>
      <c r="P1020" s="274"/>
      <c r="Q1020" s="274"/>
      <c r="R1020" s="273"/>
      <c r="S1020" s="273"/>
      <c r="T1020" s="273"/>
      <c r="U1020" s="273"/>
      <c r="V1020" s="273"/>
      <c r="W1020" s="273"/>
      <c r="X1020" s="273"/>
      <c r="Y1020" s="273"/>
      <c r="Z1020" s="273"/>
      <c r="AA1020" s="273"/>
      <c r="AB1020" s="273"/>
      <c r="AC1020" s="273"/>
      <c r="AD1020" s="273"/>
      <c r="AE1020" s="273"/>
      <c r="AF1020" s="273"/>
      <c r="AG1020" s="273"/>
      <c r="AH1020" s="273"/>
      <c r="AI1020" s="273"/>
      <c r="AJ1020" s="273"/>
      <c r="AK1020" s="273"/>
      <c r="AL1020" s="273"/>
      <c r="AM1020" s="273"/>
      <c r="AN1020" s="273"/>
      <c r="AO1020" s="273"/>
      <c r="AP1020" s="273"/>
      <c r="AQ1020" s="273"/>
      <c r="AR1020" s="273"/>
      <c r="AS1020" s="273"/>
      <c r="AT1020" s="273"/>
      <c r="AU1020" s="273"/>
      <c r="AV1020" s="273"/>
      <c r="AW1020" s="273"/>
      <c r="AX1020" s="273"/>
      <c r="AY1020" s="273"/>
      <c r="AZ1020" s="273"/>
      <c r="BA1020" s="273"/>
      <c r="BB1020" s="273"/>
      <c r="BC1020" s="273"/>
      <c r="BD1020" s="273"/>
      <c r="BE1020" s="273"/>
      <c r="BF1020" s="273"/>
      <c r="BG1020" s="273"/>
      <c r="BH1020" s="273"/>
      <c r="BI1020" s="273"/>
      <c r="BJ1020" s="273"/>
      <c r="BK1020" s="273"/>
      <c r="BL1020" s="273"/>
      <c r="BM1020" s="273"/>
      <c r="BN1020" s="273"/>
      <c r="BO1020" s="273"/>
      <c r="BP1020" s="273"/>
      <c r="BQ1020" s="273"/>
      <c r="BR1020" s="273"/>
      <c r="BS1020" s="273"/>
      <c r="BT1020" s="273"/>
      <c r="BU1020" s="273"/>
      <c r="BV1020" s="273"/>
      <c r="BW1020" s="273"/>
      <c r="BX1020" s="273"/>
      <c r="BY1020" s="273"/>
      <c r="BZ1020" s="273"/>
    </row>
    <row r="1021" spans="1:78">
      <c r="A1021" s="273"/>
      <c r="B1021" s="273"/>
      <c r="C1021" s="273"/>
      <c r="D1021" s="273"/>
      <c r="E1021" s="273"/>
      <c r="F1021" s="274"/>
      <c r="G1021" s="274"/>
      <c r="H1021" s="274"/>
      <c r="I1021" s="274"/>
      <c r="J1021" s="274"/>
      <c r="K1021" s="274"/>
      <c r="L1021" s="274"/>
      <c r="M1021" s="274"/>
      <c r="N1021" s="274"/>
      <c r="O1021" s="274"/>
      <c r="P1021" s="274"/>
      <c r="Q1021" s="274"/>
      <c r="R1021" s="273"/>
      <c r="S1021" s="273"/>
      <c r="T1021" s="273"/>
      <c r="U1021" s="273"/>
      <c r="V1021" s="273"/>
      <c r="W1021" s="273"/>
      <c r="X1021" s="273"/>
      <c r="Y1021" s="273"/>
      <c r="Z1021" s="273"/>
      <c r="AA1021" s="273"/>
      <c r="AB1021" s="273"/>
      <c r="AC1021" s="273"/>
      <c r="AD1021" s="273"/>
      <c r="AE1021" s="273"/>
      <c r="AF1021" s="273"/>
      <c r="AG1021" s="273"/>
      <c r="AH1021" s="273"/>
      <c r="AI1021" s="273"/>
      <c r="AJ1021" s="273"/>
      <c r="AK1021" s="273"/>
      <c r="AL1021" s="273"/>
      <c r="AM1021" s="273"/>
      <c r="AN1021" s="273"/>
      <c r="AO1021" s="273"/>
      <c r="AP1021" s="273"/>
      <c r="AQ1021" s="273"/>
      <c r="AR1021" s="273"/>
      <c r="AS1021" s="273"/>
      <c r="AT1021" s="273"/>
      <c r="AU1021" s="273"/>
      <c r="AV1021" s="273"/>
      <c r="AW1021" s="273"/>
      <c r="AX1021" s="273"/>
      <c r="AY1021" s="273"/>
      <c r="AZ1021" s="273"/>
      <c r="BA1021" s="273"/>
      <c r="BB1021" s="273"/>
      <c r="BC1021" s="273"/>
      <c r="BD1021" s="273"/>
      <c r="BE1021" s="273"/>
      <c r="BF1021" s="273"/>
      <c r="BG1021" s="273"/>
      <c r="BH1021" s="273"/>
      <c r="BI1021" s="273"/>
      <c r="BJ1021" s="273"/>
      <c r="BK1021" s="273"/>
      <c r="BL1021" s="273"/>
      <c r="BM1021" s="273"/>
      <c r="BN1021" s="273"/>
      <c r="BO1021" s="273"/>
      <c r="BP1021" s="273"/>
      <c r="BQ1021" s="273"/>
      <c r="BR1021" s="273"/>
      <c r="BS1021" s="273"/>
      <c r="BT1021" s="273"/>
      <c r="BU1021" s="273"/>
      <c r="BV1021" s="273"/>
      <c r="BW1021" s="273"/>
      <c r="BX1021" s="273"/>
      <c r="BY1021" s="273"/>
      <c r="BZ1021" s="273"/>
    </row>
    <row r="1022" spans="1:78">
      <c r="A1022" s="273"/>
      <c r="B1022" s="273"/>
      <c r="C1022" s="273"/>
      <c r="D1022" s="273"/>
      <c r="E1022" s="273"/>
      <c r="F1022" s="274"/>
      <c r="G1022" s="274"/>
      <c r="H1022" s="274"/>
      <c r="I1022" s="274"/>
      <c r="J1022" s="274"/>
      <c r="K1022" s="274"/>
      <c r="L1022" s="274"/>
      <c r="M1022" s="274"/>
      <c r="N1022" s="274"/>
      <c r="O1022" s="274"/>
      <c r="P1022" s="274"/>
      <c r="Q1022" s="274"/>
      <c r="R1022" s="273"/>
      <c r="S1022" s="273"/>
      <c r="T1022" s="273"/>
      <c r="U1022" s="273"/>
      <c r="V1022" s="273"/>
      <c r="W1022" s="273"/>
      <c r="X1022" s="273"/>
      <c r="Y1022" s="273"/>
      <c r="Z1022" s="273"/>
      <c r="AA1022" s="273"/>
      <c r="AB1022" s="273"/>
      <c r="AC1022" s="273"/>
      <c r="AD1022" s="273"/>
      <c r="AE1022" s="273"/>
      <c r="AF1022" s="273"/>
      <c r="AG1022" s="273"/>
      <c r="AH1022" s="273"/>
      <c r="AI1022" s="273"/>
      <c r="AJ1022" s="273"/>
      <c r="AK1022" s="273"/>
      <c r="AL1022" s="273"/>
      <c r="AM1022" s="273"/>
      <c r="AN1022" s="273"/>
      <c r="AO1022" s="273"/>
      <c r="AP1022" s="273"/>
      <c r="AQ1022" s="273"/>
      <c r="AR1022" s="273"/>
      <c r="AS1022" s="273"/>
      <c r="AT1022" s="273"/>
      <c r="AU1022" s="273"/>
      <c r="AV1022" s="273"/>
      <c r="AW1022" s="273"/>
      <c r="AX1022" s="273"/>
      <c r="AY1022" s="273"/>
      <c r="AZ1022" s="273"/>
      <c r="BA1022" s="273"/>
      <c r="BB1022" s="273"/>
      <c r="BC1022" s="273"/>
      <c r="BD1022" s="273"/>
      <c r="BE1022" s="273"/>
      <c r="BF1022" s="273"/>
      <c r="BG1022" s="273"/>
      <c r="BH1022" s="273"/>
      <c r="BI1022" s="273"/>
      <c r="BJ1022" s="273"/>
      <c r="BK1022" s="273"/>
      <c r="BL1022" s="273"/>
      <c r="BM1022" s="273"/>
      <c r="BN1022" s="273"/>
      <c r="BO1022" s="273"/>
      <c r="BP1022" s="273"/>
      <c r="BQ1022" s="273"/>
      <c r="BR1022" s="273"/>
      <c r="BS1022" s="273"/>
      <c r="BT1022" s="273"/>
      <c r="BU1022" s="273"/>
      <c r="BV1022" s="273"/>
      <c r="BW1022" s="273"/>
      <c r="BX1022" s="273"/>
      <c r="BY1022" s="273"/>
      <c r="BZ1022" s="273"/>
    </row>
    <row r="1023" spans="1:78">
      <c r="A1023" s="273"/>
      <c r="B1023" s="273"/>
      <c r="C1023" s="273"/>
      <c r="D1023" s="273"/>
      <c r="E1023" s="273"/>
      <c r="F1023" s="274"/>
      <c r="G1023" s="274"/>
      <c r="H1023" s="274"/>
      <c r="I1023" s="274"/>
      <c r="J1023" s="274"/>
      <c r="K1023" s="274"/>
      <c r="L1023" s="274"/>
      <c r="M1023" s="274"/>
      <c r="N1023" s="274"/>
      <c r="O1023" s="274"/>
      <c r="P1023" s="274"/>
      <c r="Q1023" s="274"/>
      <c r="R1023" s="273"/>
      <c r="S1023" s="273"/>
      <c r="T1023" s="273"/>
      <c r="U1023" s="273"/>
      <c r="V1023" s="273"/>
      <c r="W1023" s="273"/>
      <c r="X1023" s="273"/>
      <c r="Y1023" s="273"/>
      <c r="Z1023" s="273"/>
      <c r="AA1023" s="273"/>
      <c r="AB1023" s="273"/>
      <c r="AC1023" s="273"/>
      <c r="AD1023" s="273"/>
      <c r="AE1023" s="273"/>
      <c r="AF1023" s="273"/>
      <c r="AG1023" s="273"/>
      <c r="AH1023" s="273"/>
      <c r="AI1023" s="273"/>
      <c r="AJ1023" s="273"/>
      <c r="AK1023" s="273"/>
      <c r="AL1023" s="273"/>
      <c r="AM1023" s="273"/>
      <c r="AN1023" s="273"/>
      <c r="AO1023" s="273"/>
      <c r="AP1023" s="273"/>
      <c r="AQ1023" s="273"/>
      <c r="AR1023" s="273"/>
      <c r="AS1023" s="273"/>
      <c r="AT1023" s="273"/>
      <c r="AU1023" s="273"/>
      <c r="AV1023" s="273"/>
      <c r="AW1023" s="273"/>
      <c r="AX1023" s="273"/>
      <c r="AY1023" s="273"/>
      <c r="AZ1023" s="273"/>
      <c r="BA1023" s="273"/>
      <c r="BB1023" s="273"/>
      <c r="BC1023" s="273"/>
      <c r="BD1023" s="273"/>
      <c r="BE1023" s="273"/>
      <c r="BF1023" s="273"/>
      <c r="BG1023" s="273"/>
      <c r="BH1023" s="273"/>
      <c r="BI1023" s="273"/>
      <c r="BJ1023" s="273"/>
      <c r="BK1023" s="273"/>
      <c r="BL1023" s="273"/>
      <c r="BM1023" s="273"/>
      <c r="BN1023" s="273"/>
      <c r="BO1023" s="273"/>
      <c r="BP1023" s="273"/>
      <c r="BQ1023" s="273"/>
      <c r="BR1023" s="273"/>
      <c r="BS1023" s="273"/>
      <c r="BT1023" s="273"/>
      <c r="BU1023" s="273"/>
      <c r="BV1023" s="273"/>
      <c r="BW1023" s="273"/>
      <c r="BX1023" s="273"/>
      <c r="BY1023" s="273"/>
      <c r="BZ1023" s="273"/>
    </row>
    <row r="1024" spans="1:78">
      <c r="A1024" s="273"/>
      <c r="B1024" s="273"/>
      <c r="C1024" s="273"/>
      <c r="D1024" s="273"/>
      <c r="E1024" s="273"/>
      <c r="F1024" s="274"/>
      <c r="G1024" s="274"/>
      <c r="H1024" s="274"/>
      <c r="I1024" s="274"/>
      <c r="J1024" s="274"/>
      <c r="K1024" s="274"/>
      <c r="L1024" s="274"/>
      <c r="M1024" s="274"/>
      <c r="N1024" s="274"/>
      <c r="O1024" s="274"/>
      <c r="P1024" s="274"/>
      <c r="Q1024" s="274"/>
      <c r="R1024" s="273"/>
      <c r="S1024" s="273"/>
      <c r="T1024" s="273"/>
      <c r="U1024" s="273"/>
      <c r="V1024" s="273"/>
      <c r="W1024" s="273"/>
      <c r="X1024" s="273"/>
      <c r="Y1024" s="273"/>
      <c r="Z1024" s="273"/>
      <c r="AA1024" s="273"/>
      <c r="AB1024" s="273"/>
      <c r="AC1024" s="273"/>
      <c r="AD1024" s="273"/>
      <c r="AE1024" s="273"/>
      <c r="AF1024" s="273"/>
      <c r="AG1024" s="273"/>
      <c r="AH1024" s="273"/>
      <c r="AI1024" s="273"/>
      <c r="AJ1024" s="273"/>
      <c r="AK1024" s="273"/>
      <c r="AL1024" s="273"/>
      <c r="AM1024" s="273"/>
      <c r="AN1024" s="273"/>
      <c r="AO1024" s="273"/>
      <c r="AP1024" s="273"/>
      <c r="AQ1024" s="273"/>
      <c r="AR1024" s="273"/>
      <c r="AS1024" s="273"/>
      <c r="AT1024" s="273"/>
      <c r="AU1024" s="273"/>
      <c r="AV1024" s="273"/>
      <c r="AW1024" s="273"/>
      <c r="AX1024" s="273"/>
      <c r="AY1024" s="273"/>
      <c r="AZ1024" s="273"/>
      <c r="BA1024" s="273"/>
      <c r="BB1024" s="273"/>
      <c r="BC1024" s="273"/>
      <c r="BD1024" s="273"/>
      <c r="BE1024" s="273"/>
      <c r="BF1024" s="273"/>
      <c r="BG1024" s="273"/>
      <c r="BH1024" s="273"/>
      <c r="BI1024" s="273"/>
      <c r="BJ1024" s="273"/>
      <c r="BK1024" s="273"/>
      <c r="BL1024" s="273"/>
      <c r="BM1024" s="273"/>
      <c r="BN1024" s="273"/>
      <c r="BO1024" s="273"/>
      <c r="BP1024" s="273"/>
      <c r="BQ1024" s="273"/>
      <c r="BR1024" s="273"/>
      <c r="BS1024" s="273"/>
      <c r="BT1024" s="273"/>
      <c r="BU1024" s="273"/>
      <c r="BV1024" s="273"/>
      <c r="BW1024" s="273"/>
      <c r="BX1024" s="273"/>
      <c r="BY1024" s="273"/>
      <c r="BZ1024" s="273"/>
    </row>
    <row r="1025" spans="1:78">
      <c r="A1025" s="273"/>
      <c r="B1025" s="273"/>
      <c r="C1025" s="273"/>
      <c r="D1025" s="273"/>
      <c r="E1025" s="273"/>
      <c r="F1025" s="274"/>
      <c r="G1025" s="274"/>
      <c r="H1025" s="274"/>
      <c r="I1025" s="274"/>
      <c r="J1025" s="274"/>
      <c r="K1025" s="274"/>
      <c r="L1025" s="274"/>
      <c r="M1025" s="274"/>
      <c r="N1025" s="274"/>
      <c r="O1025" s="274"/>
      <c r="P1025" s="274"/>
      <c r="Q1025" s="274"/>
      <c r="R1025" s="273"/>
      <c r="S1025" s="273"/>
      <c r="T1025" s="273"/>
      <c r="U1025" s="273"/>
      <c r="V1025" s="273"/>
      <c r="W1025" s="273"/>
      <c r="X1025" s="273"/>
      <c r="Y1025" s="273"/>
      <c r="Z1025" s="273"/>
      <c r="AA1025" s="273"/>
      <c r="AB1025" s="273"/>
      <c r="AC1025" s="273"/>
      <c r="AD1025" s="273"/>
      <c r="AE1025" s="273"/>
      <c r="AF1025" s="273"/>
      <c r="AG1025" s="273"/>
      <c r="AH1025" s="273"/>
      <c r="AI1025" s="273"/>
      <c r="AJ1025" s="273"/>
      <c r="AK1025" s="273"/>
      <c r="AL1025" s="273"/>
      <c r="AM1025" s="273"/>
      <c r="AN1025" s="273"/>
      <c r="AO1025" s="273"/>
      <c r="AP1025" s="273"/>
      <c r="AQ1025" s="273"/>
      <c r="AR1025" s="273"/>
      <c r="AS1025" s="273"/>
      <c r="AT1025" s="273"/>
      <c r="AU1025" s="273"/>
      <c r="AV1025" s="273"/>
      <c r="AW1025" s="273"/>
      <c r="AX1025" s="273"/>
      <c r="AY1025" s="273"/>
      <c r="AZ1025" s="273"/>
      <c r="BA1025" s="273"/>
      <c r="BB1025" s="273"/>
      <c r="BC1025" s="273"/>
      <c r="BD1025" s="273"/>
      <c r="BE1025" s="273"/>
      <c r="BF1025" s="273"/>
      <c r="BG1025" s="273"/>
      <c r="BH1025" s="273"/>
      <c r="BI1025" s="273"/>
      <c r="BJ1025" s="273"/>
      <c r="BK1025" s="273"/>
      <c r="BL1025" s="273"/>
      <c r="BM1025" s="273"/>
      <c r="BN1025" s="273"/>
      <c r="BO1025" s="273"/>
      <c r="BP1025" s="273"/>
      <c r="BQ1025" s="273"/>
      <c r="BR1025" s="273"/>
      <c r="BS1025" s="273"/>
      <c r="BT1025" s="273"/>
      <c r="BU1025" s="273"/>
      <c r="BV1025" s="273"/>
      <c r="BW1025" s="273"/>
      <c r="BX1025" s="273"/>
      <c r="BY1025" s="273"/>
      <c r="BZ1025" s="273"/>
    </row>
    <row r="1026" spans="1:78">
      <c r="A1026" s="273"/>
      <c r="B1026" s="273"/>
      <c r="C1026" s="273"/>
      <c r="D1026" s="273"/>
      <c r="E1026" s="273"/>
      <c r="F1026" s="274"/>
      <c r="G1026" s="274"/>
      <c r="H1026" s="274"/>
      <c r="I1026" s="274"/>
      <c r="J1026" s="274"/>
      <c r="K1026" s="274"/>
      <c r="L1026" s="274"/>
      <c r="M1026" s="274"/>
      <c r="N1026" s="274"/>
      <c r="O1026" s="274"/>
      <c r="P1026" s="274"/>
      <c r="Q1026" s="274"/>
      <c r="R1026" s="273"/>
      <c r="S1026" s="273"/>
      <c r="T1026" s="273"/>
      <c r="U1026" s="273"/>
      <c r="V1026" s="273"/>
      <c r="W1026" s="273"/>
      <c r="X1026" s="273"/>
      <c r="Y1026" s="273"/>
      <c r="Z1026" s="273"/>
      <c r="AA1026" s="273"/>
      <c r="AB1026" s="273"/>
      <c r="AC1026" s="273"/>
      <c r="AD1026" s="273"/>
      <c r="AE1026" s="273"/>
      <c r="AF1026" s="273"/>
      <c r="AG1026" s="273"/>
      <c r="AH1026" s="273"/>
      <c r="AI1026" s="273"/>
      <c r="AJ1026" s="273"/>
      <c r="AK1026" s="273"/>
      <c r="AL1026" s="273"/>
      <c r="AM1026" s="273"/>
      <c r="AN1026" s="273"/>
      <c r="AO1026" s="273"/>
      <c r="AP1026" s="273"/>
      <c r="AQ1026" s="273"/>
      <c r="AR1026" s="273"/>
      <c r="AS1026" s="273"/>
      <c r="AT1026" s="273"/>
      <c r="AU1026" s="273"/>
      <c r="AV1026" s="273"/>
      <c r="AW1026" s="273"/>
      <c r="AX1026" s="273"/>
      <c r="AY1026" s="273"/>
      <c r="AZ1026" s="273"/>
      <c r="BA1026" s="273"/>
      <c r="BB1026" s="273"/>
      <c r="BC1026" s="273"/>
      <c r="BD1026" s="273"/>
      <c r="BE1026" s="273"/>
      <c r="BF1026" s="273"/>
      <c r="BG1026" s="273"/>
      <c r="BH1026" s="273"/>
      <c r="BI1026" s="273"/>
      <c r="BJ1026" s="273"/>
      <c r="BK1026" s="273"/>
      <c r="BL1026" s="273"/>
      <c r="BM1026" s="273"/>
      <c r="BN1026" s="273"/>
      <c r="BO1026" s="273"/>
      <c r="BP1026" s="273"/>
      <c r="BQ1026" s="273"/>
      <c r="BR1026" s="273"/>
      <c r="BS1026" s="273"/>
      <c r="BT1026" s="273"/>
      <c r="BU1026" s="273"/>
      <c r="BV1026" s="273"/>
      <c r="BW1026" s="273"/>
      <c r="BX1026" s="273"/>
      <c r="BY1026" s="273"/>
      <c r="BZ1026" s="273"/>
    </row>
    <row r="1027" spans="1:78">
      <c r="A1027" s="273"/>
      <c r="B1027" s="273"/>
      <c r="C1027" s="273"/>
      <c r="D1027" s="273"/>
      <c r="E1027" s="273"/>
      <c r="F1027" s="274"/>
      <c r="G1027" s="274"/>
      <c r="H1027" s="274"/>
      <c r="I1027" s="274"/>
      <c r="J1027" s="274"/>
      <c r="K1027" s="274"/>
      <c r="L1027" s="274"/>
      <c r="M1027" s="274"/>
      <c r="N1027" s="274"/>
      <c r="O1027" s="274"/>
      <c r="P1027" s="274"/>
      <c r="Q1027" s="274"/>
      <c r="R1027" s="273"/>
      <c r="S1027" s="273"/>
      <c r="T1027" s="273"/>
      <c r="U1027" s="273"/>
      <c r="V1027" s="273"/>
      <c r="W1027" s="273"/>
      <c r="X1027" s="273"/>
      <c r="Y1027" s="273"/>
      <c r="Z1027" s="273"/>
      <c r="AA1027" s="273"/>
      <c r="AB1027" s="273"/>
      <c r="AC1027" s="273"/>
      <c r="AD1027" s="273"/>
      <c r="AE1027" s="273"/>
      <c r="AF1027" s="273"/>
      <c r="AG1027" s="273"/>
      <c r="AH1027" s="273"/>
      <c r="AI1027" s="273"/>
      <c r="AJ1027" s="273"/>
      <c r="AK1027" s="273"/>
      <c r="AL1027" s="273"/>
      <c r="AM1027" s="273"/>
      <c r="AN1027" s="273"/>
      <c r="AO1027" s="273"/>
      <c r="AP1027" s="273"/>
      <c r="AQ1027" s="273"/>
      <c r="AR1027" s="273"/>
      <c r="AS1027" s="273"/>
      <c r="AT1027" s="273"/>
      <c r="AU1027" s="273"/>
      <c r="AV1027" s="273"/>
      <c r="AW1027" s="273"/>
      <c r="AX1027" s="273"/>
      <c r="AY1027" s="273"/>
      <c r="AZ1027" s="273"/>
      <c r="BA1027" s="273"/>
      <c r="BB1027" s="273"/>
      <c r="BC1027" s="273"/>
      <c r="BD1027" s="273"/>
      <c r="BE1027" s="273"/>
      <c r="BF1027" s="273"/>
      <c r="BG1027" s="273"/>
      <c r="BH1027" s="273"/>
      <c r="BI1027" s="273"/>
      <c r="BJ1027" s="273"/>
      <c r="BK1027" s="273"/>
      <c r="BL1027" s="273"/>
      <c r="BM1027" s="273"/>
      <c r="BN1027" s="273"/>
      <c r="BO1027" s="273"/>
      <c r="BP1027" s="273"/>
      <c r="BQ1027" s="273"/>
      <c r="BR1027" s="273"/>
      <c r="BS1027" s="273"/>
      <c r="BT1027" s="273"/>
      <c r="BU1027" s="273"/>
      <c r="BV1027" s="273"/>
      <c r="BW1027" s="273"/>
      <c r="BX1027" s="273"/>
      <c r="BY1027" s="273"/>
      <c r="BZ1027" s="273"/>
    </row>
    <row r="1028" spans="1:78">
      <c r="A1028" s="273"/>
      <c r="B1028" s="273"/>
      <c r="C1028" s="273"/>
      <c r="D1028" s="273"/>
      <c r="E1028" s="273"/>
      <c r="F1028" s="274"/>
      <c r="G1028" s="274"/>
      <c r="H1028" s="274"/>
      <c r="I1028" s="274"/>
      <c r="J1028" s="274"/>
      <c r="K1028" s="274"/>
      <c r="L1028" s="274"/>
      <c r="M1028" s="274"/>
      <c r="N1028" s="274"/>
      <c r="O1028" s="274"/>
      <c r="P1028" s="274"/>
      <c r="Q1028" s="274"/>
      <c r="R1028" s="273"/>
      <c r="S1028" s="273"/>
      <c r="T1028" s="273"/>
      <c r="U1028" s="273"/>
      <c r="V1028" s="273"/>
      <c r="W1028" s="273"/>
      <c r="X1028" s="273"/>
      <c r="Y1028" s="273"/>
      <c r="Z1028" s="273"/>
      <c r="AA1028" s="273"/>
      <c r="AB1028" s="273"/>
      <c r="AC1028" s="273"/>
      <c r="AD1028" s="273"/>
      <c r="AE1028" s="273"/>
      <c r="AF1028" s="273"/>
      <c r="AG1028" s="273"/>
      <c r="AH1028" s="273"/>
      <c r="AI1028" s="273"/>
      <c r="AJ1028" s="273"/>
      <c r="AK1028" s="273"/>
      <c r="AL1028" s="273"/>
      <c r="AM1028" s="273"/>
      <c r="AN1028" s="273"/>
      <c r="AO1028" s="273"/>
      <c r="AP1028" s="273"/>
      <c r="AQ1028" s="273"/>
      <c r="AR1028" s="273"/>
      <c r="AS1028" s="273"/>
      <c r="AT1028" s="273"/>
      <c r="AU1028" s="273"/>
      <c r="AV1028" s="273"/>
      <c r="AW1028" s="273"/>
      <c r="AX1028" s="273"/>
      <c r="AY1028" s="273"/>
      <c r="AZ1028" s="273"/>
      <c r="BA1028" s="273"/>
      <c r="BB1028" s="273"/>
      <c r="BC1028" s="273"/>
      <c r="BD1028" s="273"/>
      <c r="BE1028" s="273"/>
      <c r="BF1028" s="273"/>
      <c r="BG1028" s="273"/>
      <c r="BH1028" s="273"/>
      <c r="BI1028" s="273"/>
      <c r="BJ1028" s="273"/>
      <c r="BK1028" s="273"/>
      <c r="BL1028" s="273"/>
      <c r="BM1028" s="273"/>
      <c r="BN1028" s="273"/>
      <c r="BO1028" s="273"/>
      <c r="BP1028" s="273"/>
      <c r="BQ1028" s="273"/>
      <c r="BR1028" s="273"/>
      <c r="BS1028" s="273"/>
      <c r="BT1028" s="273"/>
      <c r="BU1028" s="273"/>
      <c r="BV1028" s="273"/>
      <c r="BW1028" s="273"/>
      <c r="BX1028" s="273"/>
      <c r="BY1028" s="273"/>
      <c r="BZ1028" s="273"/>
    </row>
    <row r="1029" spans="1:78">
      <c r="A1029" s="273"/>
      <c r="B1029" s="273"/>
      <c r="C1029" s="273"/>
      <c r="D1029" s="273"/>
      <c r="E1029" s="273"/>
      <c r="F1029" s="274"/>
      <c r="G1029" s="274"/>
      <c r="H1029" s="274"/>
      <c r="I1029" s="274"/>
      <c r="J1029" s="274"/>
      <c r="K1029" s="274"/>
      <c r="L1029" s="274"/>
      <c r="M1029" s="274"/>
      <c r="N1029" s="274"/>
      <c r="O1029" s="274"/>
      <c r="P1029" s="274"/>
      <c r="Q1029" s="274"/>
      <c r="R1029" s="273"/>
      <c r="S1029" s="273"/>
      <c r="T1029" s="273"/>
      <c r="U1029" s="273"/>
      <c r="V1029" s="273"/>
      <c r="W1029" s="273"/>
      <c r="X1029" s="273"/>
      <c r="Y1029" s="273"/>
      <c r="Z1029" s="273"/>
      <c r="AA1029" s="273"/>
      <c r="AB1029" s="273"/>
      <c r="AC1029" s="273"/>
      <c r="AD1029" s="273"/>
      <c r="AE1029" s="273"/>
      <c r="AF1029" s="273"/>
      <c r="AG1029" s="273"/>
      <c r="AH1029" s="273"/>
      <c r="AI1029" s="273"/>
      <c r="AJ1029" s="273"/>
      <c r="AK1029" s="273"/>
      <c r="AL1029" s="273"/>
      <c r="AM1029" s="273"/>
      <c r="AN1029" s="273"/>
      <c r="AO1029" s="273"/>
      <c r="AP1029" s="273"/>
      <c r="AQ1029" s="273"/>
      <c r="AR1029" s="273"/>
      <c r="AS1029" s="273"/>
      <c r="AT1029" s="273"/>
      <c r="AU1029" s="273"/>
      <c r="AV1029" s="273"/>
      <c r="AW1029" s="273"/>
      <c r="AX1029" s="273"/>
      <c r="AY1029" s="273"/>
      <c r="AZ1029" s="273"/>
      <c r="BA1029" s="273"/>
      <c r="BB1029" s="273"/>
      <c r="BC1029" s="273"/>
      <c r="BD1029" s="273"/>
      <c r="BE1029" s="273"/>
      <c r="BF1029" s="273"/>
      <c r="BG1029" s="273"/>
      <c r="BH1029" s="273"/>
      <c r="BI1029" s="273"/>
      <c r="BJ1029" s="273"/>
      <c r="BK1029" s="273"/>
      <c r="BL1029" s="273"/>
      <c r="BM1029" s="273"/>
      <c r="BN1029" s="273"/>
      <c r="BO1029" s="273"/>
      <c r="BP1029" s="273"/>
      <c r="BQ1029" s="273"/>
      <c r="BR1029" s="273"/>
      <c r="BS1029" s="273"/>
      <c r="BT1029" s="273"/>
      <c r="BU1029" s="273"/>
      <c r="BV1029" s="273"/>
      <c r="BW1029" s="273"/>
      <c r="BX1029" s="273"/>
      <c r="BY1029" s="273"/>
      <c r="BZ1029" s="273"/>
    </row>
    <row r="1030" spans="1:78">
      <c r="A1030" s="273"/>
      <c r="B1030" s="273"/>
      <c r="C1030" s="273"/>
      <c r="D1030" s="273"/>
      <c r="E1030" s="273"/>
      <c r="F1030" s="274"/>
      <c r="G1030" s="274"/>
      <c r="H1030" s="274"/>
      <c r="I1030" s="274"/>
      <c r="J1030" s="274"/>
      <c r="K1030" s="274"/>
      <c r="L1030" s="274"/>
      <c r="M1030" s="274"/>
      <c r="N1030" s="274"/>
      <c r="O1030" s="274"/>
      <c r="P1030" s="274"/>
      <c r="Q1030" s="274"/>
      <c r="R1030" s="273"/>
      <c r="S1030" s="273"/>
      <c r="T1030" s="273"/>
      <c r="U1030" s="273"/>
      <c r="V1030" s="273"/>
      <c r="W1030" s="273"/>
      <c r="X1030" s="273"/>
      <c r="Y1030" s="273"/>
      <c r="Z1030" s="273"/>
      <c r="AA1030" s="273"/>
      <c r="AB1030" s="273"/>
      <c r="AC1030" s="273"/>
      <c r="AD1030" s="273"/>
      <c r="AE1030" s="273"/>
      <c r="AF1030" s="273"/>
      <c r="AG1030" s="273"/>
      <c r="AH1030" s="273"/>
      <c r="AI1030" s="273"/>
      <c r="AJ1030" s="273"/>
      <c r="AK1030" s="273"/>
      <c r="AL1030" s="273"/>
      <c r="AM1030" s="273"/>
      <c r="AN1030" s="273"/>
      <c r="AO1030" s="273"/>
      <c r="AP1030" s="273"/>
      <c r="AQ1030" s="273"/>
      <c r="AR1030" s="273"/>
      <c r="AS1030" s="273"/>
      <c r="AT1030" s="273"/>
      <c r="AU1030" s="273"/>
      <c r="AV1030" s="273"/>
      <c r="AW1030" s="273"/>
      <c r="AX1030" s="273"/>
      <c r="AY1030" s="273"/>
      <c r="AZ1030" s="273"/>
      <c r="BA1030" s="273"/>
      <c r="BB1030" s="273"/>
      <c r="BC1030" s="273"/>
      <c r="BD1030" s="273"/>
      <c r="BE1030" s="273"/>
      <c r="BF1030" s="273"/>
      <c r="BG1030" s="273"/>
      <c r="BH1030" s="273"/>
      <c r="BI1030" s="273"/>
      <c r="BJ1030" s="273"/>
      <c r="BK1030" s="273"/>
      <c r="BL1030" s="273"/>
      <c r="BM1030" s="273"/>
      <c r="BN1030" s="273"/>
      <c r="BO1030" s="273"/>
      <c r="BP1030" s="273"/>
      <c r="BQ1030" s="273"/>
      <c r="BR1030" s="273"/>
      <c r="BS1030" s="273"/>
      <c r="BT1030" s="273"/>
      <c r="BU1030" s="273"/>
      <c r="BV1030" s="273"/>
      <c r="BW1030" s="273"/>
      <c r="BX1030" s="273"/>
      <c r="BY1030" s="273"/>
      <c r="BZ1030" s="273"/>
    </row>
    <row r="1031" spans="1:78">
      <c r="A1031" s="273"/>
      <c r="B1031" s="273"/>
      <c r="C1031" s="273"/>
      <c r="D1031" s="273"/>
      <c r="E1031" s="273"/>
      <c r="F1031" s="274"/>
      <c r="G1031" s="274"/>
      <c r="H1031" s="274"/>
      <c r="I1031" s="274"/>
      <c r="J1031" s="274"/>
      <c r="K1031" s="274"/>
      <c r="L1031" s="274"/>
      <c r="M1031" s="274"/>
      <c r="N1031" s="274"/>
      <c r="O1031" s="274"/>
      <c r="P1031" s="274"/>
      <c r="Q1031" s="274"/>
      <c r="R1031" s="273"/>
      <c r="S1031" s="273"/>
      <c r="T1031" s="273"/>
      <c r="U1031" s="273"/>
      <c r="V1031" s="273"/>
      <c r="W1031" s="273"/>
      <c r="X1031" s="273"/>
      <c r="Y1031" s="273"/>
      <c r="Z1031" s="273"/>
      <c r="AA1031" s="273"/>
      <c r="AB1031" s="273"/>
      <c r="AC1031" s="273"/>
      <c r="AD1031" s="273"/>
      <c r="AE1031" s="273"/>
      <c r="AF1031" s="273"/>
      <c r="AG1031" s="273"/>
      <c r="AH1031" s="273"/>
      <c r="AI1031" s="273"/>
      <c r="AJ1031" s="273"/>
      <c r="AK1031" s="273"/>
      <c r="AL1031" s="273"/>
      <c r="AM1031" s="273"/>
      <c r="AN1031" s="273"/>
      <c r="AO1031" s="273"/>
      <c r="AP1031" s="273"/>
      <c r="AQ1031" s="273"/>
      <c r="AR1031" s="273"/>
      <c r="AS1031" s="273"/>
      <c r="AT1031" s="273"/>
      <c r="AU1031" s="273"/>
      <c r="AV1031" s="273"/>
      <c r="AW1031" s="273"/>
      <c r="AX1031" s="273"/>
      <c r="AY1031" s="273"/>
      <c r="AZ1031" s="273"/>
      <c r="BA1031" s="273"/>
      <c r="BB1031" s="273"/>
      <c r="BC1031" s="273"/>
      <c r="BD1031" s="273"/>
      <c r="BE1031" s="273"/>
      <c r="BF1031" s="273"/>
      <c r="BG1031" s="273"/>
      <c r="BH1031" s="273"/>
      <c r="BI1031" s="273"/>
      <c r="BJ1031" s="273"/>
      <c r="BK1031" s="273"/>
      <c r="BL1031" s="273"/>
      <c r="BM1031" s="273"/>
      <c r="BN1031" s="273"/>
      <c r="BO1031" s="273"/>
      <c r="BP1031" s="273"/>
      <c r="BQ1031" s="273"/>
      <c r="BR1031" s="273"/>
      <c r="BS1031" s="273"/>
      <c r="BT1031" s="273"/>
      <c r="BU1031" s="273"/>
      <c r="BV1031" s="273"/>
      <c r="BW1031" s="273"/>
      <c r="BX1031" s="273"/>
      <c r="BY1031" s="273"/>
      <c r="BZ1031" s="273"/>
    </row>
    <row r="1032" spans="1:78">
      <c r="A1032" s="273"/>
      <c r="B1032" s="273"/>
      <c r="C1032" s="273"/>
      <c r="D1032" s="273"/>
      <c r="E1032" s="273"/>
      <c r="F1032" s="274"/>
      <c r="G1032" s="274"/>
      <c r="H1032" s="274"/>
      <c r="I1032" s="274"/>
      <c r="J1032" s="274"/>
      <c r="K1032" s="274"/>
      <c r="L1032" s="274"/>
      <c r="M1032" s="274"/>
      <c r="N1032" s="274"/>
      <c r="O1032" s="274"/>
      <c r="P1032" s="274"/>
      <c r="Q1032" s="274"/>
      <c r="R1032" s="273"/>
      <c r="S1032" s="273"/>
      <c r="T1032" s="273"/>
      <c r="U1032" s="273"/>
      <c r="V1032" s="273"/>
      <c r="W1032" s="273"/>
      <c r="X1032" s="273"/>
      <c r="Y1032" s="273"/>
      <c r="Z1032" s="273"/>
      <c r="AA1032" s="273"/>
      <c r="AB1032" s="273"/>
      <c r="AC1032" s="273"/>
      <c r="AD1032" s="273"/>
      <c r="AE1032" s="273"/>
      <c r="AF1032" s="273"/>
      <c r="AG1032" s="273"/>
      <c r="AH1032" s="273"/>
      <c r="AI1032" s="273"/>
      <c r="AJ1032" s="273"/>
      <c r="AK1032" s="273"/>
      <c r="AL1032" s="273"/>
      <c r="AM1032" s="273"/>
      <c r="AN1032" s="273"/>
      <c r="AO1032" s="273"/>
      <c r="AP1032" s="273"/>
      <c r="AQ1032" s="273"/>
      <c r="AR1032" s="273"/>
      <c r="AS1032" s="273"/>
      <c r="AT1032" s="273"/>
      <c r="AU1032" s="273"/>
      <c r="AV1032" s="273"/>
      <c r="AW1032" s="273"/>
      <c r="AX1032" s="273"/>
      <c r="AY1032" s="273"/>
      <c r="AZ1032" s="273"/>
      <c r="BA1032" s="273"/>
      <c r="BB1032" s="273"/>
      <c r="BC1032" s="273"/>
      <c r="BD1032" s="273"/>
      <c r="BE1032" s="273"/>
      <c r="BF1032" s="273"/>
      <c r="BG1032" s="273"/>
      <c r="BH1032" s="273"/>
      <c r="BI1032" s="273"/>
      <c r="BJ1032" s="273"/>
      <c r="BK1032" s="273"/>
      <c r="BL1032" s="273"/>
      <c r="BM1032" s="273"/>
      <c r="BN1032" s="273"/>
      <c r="BO1032" s="273"/>
      <c r="BP1032" s="273"/>
      <c r="BQ1032" s="273"/>
      <c r="BR1032" s="273"/>
      <c r="BS1032" s="273"/>
      <c r="BT1032" s="273"/>
      <c r="BU1032" s="273"/>
      <c r="BV1032" s="273"/>
      <c r="BW1032" s="273"/>
      <c r="BX1032" s="273"/>
      <c r="BY1032" s="273"/>
      <c r="BZ1032" s="273"/>
    </row>
    <row r="1033" spans="1:78">
      <c r="A1033" s="273"/>
      <c r="B1033" s="273"/>
      <c r="C1033" s="273"/>
      <c r="D1033" s="273"/>
      <c r="E1033" s="273"/>
      <c r="F1033" s="274"/>
      <c r="G1033" s="274"/>
      <c r="H1033" s="274"/>
      <c r="I1033" s="274"/>
      <c r="J1033" s="274"/>
      <c r="K1033" s="274"/>
      <c r="L1033" s="274"/>
      <c r="M1033" s="274"/>
      <c r="N1033" s="274"/>
      <c r="O1033" s="274"/>
      <c r="P1033" s="274"/>
      <c r="Q1033" s="274"/>
      <c r="R1033" s="273"/>
      <c r="S1033" s="273"/>
      <c r="T1033" s="273"/>
      <c r="U1033" s="273"/>
      <c r="V1033" s="273"/>
      <c r="W1033" s="273"/>
      <c r="X1033" s="273"/>
      <c r="Y1033" s="273"/>
      <c r="Z1033" s="273"/>
      <c r="AA1033" s="273"/>
      <c r="AB1033" s="273"/>
      <c r="AC1033" s="273"/>
      <c r="AD1033" s="273"/>
      <c r="AE1033" s="273"/>
      <c r="AF1033" s="273"/>
      <c r="AG1033" s="273"/>
      <c r="AH1033" s="273"/>
      <c r="AI1033" s="273"/>
      <c r="AJ1033" s="273"/>
      <c r="AK1033" s="273"/>
      <c r="AL1033" s="273"/>
      <c r="AM1033" s="273"/>
      <c r="AN1033" s="273"/>
      <c r="AO1033" s="273"/>
      <c r="AP1033" s="273"/>
      <c r="AQ1033" s="273"/>
      <c r="AR1033" s="273"/>
      <c r="AS1033" s="273"/>
      <c r="AT1033" s="273"/>
      <c r="AU1033" s="273"/>
      <c r="AV1033" s="273"/>
      <c r="AW1033" s="273"/>
      <c r="AX1033" s="273"/>
      <c r="AY1033" s="273"/>
      <c r="AZ1033" s="273"/>
      <c r="BA1033" s="273"/>
      <c r="BB1033" s="273"/>
      <c r="BC1033" s="273"/>
      <c r="BD1033" s="273"/>
      <c r="BE1033" s="273"/>
      <c r="BF1033" s="273"/>
      <c r="BG1033" s="273"/>
      <c r="BH1033" s="273"/>
      <c r="BI1033" s="273"/>
      <c r="BJ1033" s="273"/>
      <c r="BK1033" s="273"/>
      <c r="BL1033" s="273"/>
      <c r="BM1033" s="273"/>
      <c r="BN1033" s="273"/>
      <c r="BO1033" s="273"/>
      <c r="BP1033" s="273"/>
      <c r="BQ1033" s="273"/>
      <c r="BR1033" s="273"/>
      <c r="BS1033" s="273"/>
      <c r="BT1033" s="273"/>
      <c r="BU1033" s="273"/>
      <c r="BV1033" s="273"/>
      <c r="BW1033" s="273"/>
      <c r="BX1033" s="273"/>
      <c r="BY1033" s="273"/>
      <c r="BZ1033" s="273"/>
    </row>
    <row r="1034" spans="1:78">
      <c r="A1034" s="273"/>
      <c r="B1034" s="273"/>
      <c r="C1034" s="273"/>
      <c r="D1034" s="273"/>
      <c r="E1034" s="273"/>
      <c r="F1034" s="274"/>
      <c r="G1034" s="274"/>
      <c r="H1034" s="274"/>
      <c r="I1034" s="274"/>
      <c r="J1034" s="274"/>
      <c r="K1034" s="274"/>
      <c r="L1034" s="274"/>
      <c r="M1034" s="274"/>
      <c r="N1034" s="274"/>
      <c r="O1034" s="274"/>
      <c r="P1034" s="274"/>
      <c r="Q1034" s="274"/>
      <c r="R1034" s="273"/>
      <c r="S1034" s="273"/>
      <c r="T1034" s="273"/>
      <c r="U1034" s="273"/>
      <c r="V1034" s="273"/>
      <c r="W1034" s="273"/>
      <c r="X1034" s="273"/>
      <c r="Y1034" s="273"/>
      <c r="Z1034" s="273"/>
      <c r="AA1034" s="273"/>
      <c r="AB1034" s="273"/>
      <c r="AC1034" s="273"/>
      <c r="AD1034" s="273"/>
      <c r="AE1034" s="273"/>
      <c r="AF1034" s="273"/>
      <c r="AG1034" s="273"/>
      <c r="AH1034" s="273"/>
      <c r="AI1034" s="273"/>
      <c r="AJ1034" s="273"/>
      <c r="AK1034" s="273"/>
      <c r="AL1034" s="273"/>
      <c r="AM1034" s="273"/>
      <c r="AN1034" s="273"/>
      <c r="AO1034" s="273"/>
      <c r="AP1034" s="273"/>
      <c r="AQ1034" s="273"/>
      <c r="AR1034" s="273"/>
      <c r="AS1034" s="273"/>
      <c r="AT1034" s="273"/>
      <c r="AU1034" s="273"/>
      <c r="AV1034" s="273"/>
      <c r="AW1034" s="273"/>
      <c r="AX1034" s="273"/>
      <c r="AY1034" s="273"/>
      <c r="AZ1034" s="273"/>
      <c r="BA1034" s="273"/>
      <c r="BB1034" s="273"/>
      <c r="BC1034" s="273"/>
      <c r="BD1034" s="273"/>
      <c r="BE1034" s="273"/>
      <c r="BF1034" s="273"/>
      <c r="BG1034" s="273"/>
      <c r="BH1034" s="273"/>
      <c r="BI1034" s="273"/>
      <c r="BJ1034" s="273"/>
      <c r="BK1034" s="273"/>
      <c r="BL1034" s="273"/>
      <c r="BM1034" s="273"/>
      <c r="BN1034" s="273"/>
      <c r="BO1034" s="273"/>
      <c r="BP1034" s="273"/>
      <c r="BQ1034" s="273"/>
      <c r="BR1034" s="273"/>
      <c r="BS1034" s="273"/>
      <c r="BT1034" s="273"/>
      <c r="BU1034" s="273"/>
      <c r="BV1034" s="273"/>
      <c r="BW1034" s="273"/>
      <c r="BX1034" s="273"/>
      <c r="BY1034" s="273"/>
      <c r="BZ1034" s="273"/>
    </row>
    <row r="1035" spans="1:78">
      <c r="A1035" s="273"/>
      <c r="B1035" s="273"/>
      <c r="C1035" s="273"/>
      <c r="D1035" s="273"/>
      <c r="E1035" s="273"/>
      <c r="F1035" s="274"/>
      <c r="G1035" s="274"/>
      <c r="H1035" s="274"/>
      <c r="I1035" s="274"/>
      <c r="J1035" s="274"/>
      <c r="K1035" s="274"/>
      <c r="L1035" s="274"/>
      <c r="M1035" s="274"/>
      <c r="N1035" s="274"/>
      <c r="O1035" s="274"/>
      <c r="P1035" s="274"/>
      <c r="Q1035" s="274"/>
      <c r="R1035" s="273"/>
      <c r="S1035" s="273"/>
      <c r="T1035" s="273"/>
      <c r="U1035" s="273"/>
      <c r="V1035" s="273"/>
      <c r="W1035" s="273"/>
      <c r="X1035" s="273"/>
      <c r="Y1035" s="273"/>
      <c r="Z1035" s="273"/>
      <c r="AA1035" s="273"/>
      <c r="AB1035" s="273"/>
      <c r="AC1035" s="273"/>
      <c r="AD1035" s="273"/>
      <c r="AE1035" s="273"/>
      <c r="AF1035" s="273"/>
      <c r="AG1035" s="273"/>
      <c r="AH1035" s="273"/>
      <c r="AI1035" s="273"/>
      <c r="AJ1035" s="273"/>
      <c r="AK1035" s="273"/>
      <c r="AL1035" s="273"/>
      <c r="AM1035" s="273"/>
      <c r="AN1035" s="273"/>
      <c r="AO1035" s="273"/>
      <c r="AP1035" s="273"/>
      <c r="AQ1035" s="273"/>
      <c r="AR1035" s="273"/>
      <c r="AS1035" s="273"/>
      <c r="AT1035" s="273"/>
      <c r="AU1035" s="273"/>
      <c r="AV1035" s="273"/>
      <c r="AW1035" s="273"/>
      <c r="AX1035" s="273"/>
      <c r="AY1035" s="273"/>
      <c r="AZ1035" s="273"/>
      <c r="BA1035" s="273"/>
      <c r="BB1035" s="273"/>
      <c r="BC1035" s="273"/>
      <c r="BD1035" s="273"/>
      <c r="BE1035" s="273"/>
      <c r="BF1035" s="273"/>
      <c r="BG1035" s="273"/>
      <c r="BH1035" s="273"/>
      <c r="BI1035" s="273"/>
      <c r="BJ1035" s="273"/>
      <c r="BK1035" s="273"/>
      <c r="BL1035" s="273"/>
      <c r="BM1035" s="273"/>
      <c r="BN1035" s="273"/>
      <c r="BO1035" s="273"/>
      <c r="BP1035" s="273"/>
      <c r="BQ1035" s="273"/>
      <c r="BR1035" s="273"/>
      <c r="BS1035" s="273"/>
      <c r="BT1035" s="273"/>
      <c r="BU1035" s="273"/>
      <c r="BV1035" s="273"/>
      <c r="BW1035" s="273"/>
      <c r="BX1035" s="273"/>
      <c r="BY1035" s="273"/>
      <c r="BZ1035" s="273"/>
    </row>
    <row r="1036" spans="1:78">
      <c r="A1036" s="273"/>
      <c r="B1036" s="273"/>
      <c r="C1036" s="273"/>
      <c r="D1036" s="273"/>
      <c r="E1036" s="273"/>
      <c r="F1036" s="274"/>
      <c r="G1036" s="274"/>
      <c r="H1036" s="274"/>
      <c r="I1036" s="274"/>
      <c r="J1036" s="274"/>
      <c r="K1036" s="274"/>
      <c r="L1036" s="274"/>
      <c r="M1036" s="274"/>
      <c r="N1036" s="274"/>
      <c r="O1036" s="274"/>
      <c r="P1036" s="274"/>
      <c r="Q1036" s="274"/>
      <c r="R1036" s="273"/>
      <c r="S1036" s="273"/>
      <c r="T1036" s="273"/>
      <c r="U1036" s="273"/>
      <c r="V1036" s="273"/>
      <c r="W1036" s="273"/>
      <c r="X1036" s="273"/>
      <c r="Y1036" s="273"/>
      <c r="Z1036" s="273"/>
      <c r="AA1036" s="273"/>
      <c r="AB1036" s="273"/>
      <c r="AC1036" s="273"/>
      <c r="AD1036" s="273"/>
      <c r="AE1036" s="273"/>
      <c r="AF1036" s="273"/>
      <c r="AG1036" s="273"/>
      <c r="AH1036" s="273"/>
      <c r="AI1036" s="273"/>
      <c r="AJ1036" s="273"/>
      <c r="AK1036" s="273"/>
      <c r="AL1036" s="273"/>
      <c r="AM1036" s="273"/>
      <c r="AN1036" s="273"/>
      <c r="AO1036" s="273"/>
      <c r="AP1036" s="273"/>
      <c r="AQ1036" s="273"/>
      <c r="AR1036" s="273"/>
      <c r="AS1036" s="273"/>
      <c r="AT1036" s="273"/>
      <c r="AU1036" s="273"/>
      <c r="AV1036" s="273"/>
      <c r="AW1036" s="273"/>
      <c r="AX1036" s="273"/>
      <c r="AY1036" s="273"/>
      <c r="AZ1036" s="273"/>
      <c r="BA1036" s="273"/>
      <c r="BB1036" s="273"/>
      <c r="BC1036" s="273"/>
      <c r="BD1036" s="273"/>
      <c r="BE1036" s="273"/>
      <c r="BF1036" s="273"/>
      <c r="BG1036" s="273"/>
      <c r="BH1036" s="273"/>
      <c r="BI1036" s="273"/>
      <c r="BJ1036" s="273"/>
      <c r="BK1036" s="273"/>
      <c r="BL1036" s="273"/>
      <c r="BM1036" s="273"/>
      <c r="BN1036" s="273"/>
      <c r="BO1036" s="273"/>
      <c r="BP1036" s="273"/>
      <c r="BQ1036" s="273"/>
      <c r="BR1036" s="273"/>
      <c r="BS1036" s="273"/>
      <c r="BT1036" s="273"/>
      <c r="BU1036" s="273"/>
      <c r="BV1036" s="273"/>
      <c r="BW1036" s="273"/>
      <c r="BX1036" s="273"/>
      <c r="BY1036" s="273"/>
      <c r="BZ1036" s="273"/>
    </row>
    <row r="1037" spans="1:78">
      <c r="A1037" s="273"/>
      <c r="B1037" s="273"/>
      <c r="C1037" s="273"/>
      <c r="D1037" s="273"/>
      <c r="E1037" s="273"/>
      <c r="F1037" s="274"/>
      <c r="G1037" s="274"/>
      <c r="H1037" s="274"/>
      <c r="I1037" s="274"/>
      <c r="J1037" s="274"/>
      <c r="K1037" s="274"/>
      <c r="L1037" s="274"/>
      <c r="M1037" s="274"/>
      <c r="N1037" s="274"/>
      <c r="O1037" s="274"/>
      <c r="P1037" s="274"/>
      <c r="Q1037" s="274"/>
      <c r="R1037" s="273"/>
      <c r="S1037" s="273"/>
      <c r="T1037" s="273"/>
      <c r="U1037" s="273"/>
      <c r="V1037" s="273"/>
      <c r="W1037" s="273"/>
      <c r="X1037" s="273"/>
      <c r="Y1037" s="273"/>
      <c r="Z1037" s="273"/>
      <c r="AA1037" s="273"/>
      <c r="AB1037" s="273"/>
      <c r="AC1037" s="273"/>
      <c r="AD1037" s="273"/>
      <c r="AE1037" s="273"/>
      <c r="AF1037" s="273"/>
      <c r="AG1037" s="273"/>
      <c r="AH1037" s="273"/>
      <c r="AI1037" s="273"/>
      <c r="AJ1037" s="273"/>
      <c r="AK1037" s="273"/>
      <c r="AL1037" s="273"/>
      <c r="AM1037" s="273"/>
      <c r="AN1037" s="273"/>
      <c r="AO1037" s="273"/>
      <c r="AP1037" s="273"/>
      <c r="AQ1037" s="273"/>
      <c r="AR1037" s="273"/>
      <c r="AS1037" s="273"/>
      <c r="AT1037" s="273"/>
      <c r="AU1037" s="273"/>
      <c r="AV1037" s="273"/>
      <c r="AW1037" s="273"/>
      <c r="AX1037" s="273"/>
      <c r="AY1037" s="273"/>
      <c r="AZ1037" s="273"/>
      <c r="BA1037" s="273"/>
      <c r="BB1037" s="273"/>
      <c r="BC1037" s="273"/>
      <c r="BD1037" s="273"/>
      <c r="BE1037" s="273"/>
      <c r="BF1037" s="273"/>
      <c r="BG1037" s="273"/>
      <c r="BH1037" s="273"/>
      <c r="BI1037" s="273"/>
      <c r="BJ1037" s="273"/>
      <c r="BK1037" s="273"/>
      <c r="BL1037" s="273"/>
      <c r="BM1037" s="273"/>
      <c r="BN1037" s="273"/>
      <c r="BO1037" s="273"/>
      <c r="BP1037" s="273"/>
      <c r="BQ1037" s="273"/>
      <c r="BR1037" s="273"/>
      <c r="BS1037" s="273"/>
      <c r="BT1037" s="273"/>
      <c r="BU1037" s="273"/>
      <c r="BV1037" s="273"/>
      <c r="BW1037" s="273"/>
      <c r="BX1037" s="273"/>
      <c r="BY1037" s="273"/>
      <c r="BZ1037" s="273"/>
    </row>
    <row r="1038" spans="1:78">
      <c r="A1038" s="273"/>
      <c r="B1038" s="273"/>
      <c r="C1038" s="273"/>
      <c r="D1038" s="273"/>
      <c r="E1038" s="273"/>
      <c r="F1038" s="274"/>
      <c r="G1038" s="274"/>
      <c r="H1038" s="274"/>
      <c r="I1038" s="274"/>
      <c r="J1038" s="274"/>
      <c r="K1038" s="274"/>
      <c r="L1038" s="274"/>
      <c r="M1038" s="274"/>
      <c r="N1038" s="274"/>
      <c r="O1038" s="274"/>
      <c r="P1038" s="274"/>
      <c r="Q1038" s="274"/>
      <c r="R1038" s="273"/>
      <c r="S1038" s="273"/>
      <c r="T1038" s="273"/>
      <c r="U1038" s="273"/>
      <c r="V1038" s="273"/>
      <c r="W1038" s="273"/>
      <c r="X1038" s="273"/>
      <c r="Y1038" s="273"/>
      <c r="Z1038" s="273"/>
      <c r="AA1038" s="273"/>
      <c r="AB1038" s="273"/>
      <c r="AC1038" s="273"/>
      <c r="AD1038" s="273"/>
      <c r="AE1038" s="273"/>
      <c r="AF1038" s="273"/>
      <c r="AG1038" s="273"/>
      <c r="AH1038" s="273"/>
      <c r="AI1038" s="273"/>
      <c r="AJ1038" s="273"/>
      <c r="AK1038" s="273"/>
      <c r="AL1038" s="273"/>
      <c r="AM1038" s="273"/>
      <c r="AN1038" s="273"/>
      <c r="AO1038" s="273"/>
      <c r="AP1038" s="273"/>
      <c r="AQ1038" s="273"/>
      <c r="AR1038" s="273"/>
      <c r="AS1038" s="273"/>
      <c r="AT1038" s="273"/>
      <c r="AU1038" s="273"/>
      <c r="AV1038" s="273"/>
      <c r="AW1038" s="273"/>
      <c r="AX1038" s="273"/>
      <c r="AY1038" s="273"/>
      <c r="AZ1038" s="273"/>
      <c r="BA1038" s="273"/>
      <c r="BB1038" s="273"/>
      <c r="BC1038" s="273"/>
      <c r="BD1038" s="273"/>
      <c r="BE1038" s="273"/>
      <c r="BF1038" s="273"/>
      <c r="BG1038" s="273"/>
      <c r="BH1038" s="273"/>
      <c r="BI1038" s="273"/>
      <c r="BJ1038" s="273"/>
      <c r="BK1038" s="273"/>
      <c r="BL1038" s="273"/>
      <c r="BM1038" s="273"/>
      <c r="BN1038" s="273"/>
      <c r="BO1038" s="273"/>
      <c r="BP1038" s="273"/>
      <c r="BQ1038" s="273"/>
      <c r="BR1038" s="273"/>
      <c r="BS1038" s="273"/>
      <c r="BT1038" s="273"/>
      <c r="BU1038" s="273"/>
      <c r="BV1038" s="273"/>
      <c r="BW1038" s="273"/>
      <c r="BX1038" s="273"/>
      <c r="BY1038" s="273"/>
      <c r="BZ1038" s="273"/>
    </row>
    <row r="1039" spans="1:78">
      <c r="A1039" s="273"/>
      <c r="B1039" s="273"/>
      <c r="C1039" s="273"/>
      <c r="D1039" s="273"/>
      <c r="E1039" s="273"/>
      <c r="F1039" s="274"/>
      <c r="G1039" s="274"/>
      <c r="H1039" s="274"/>
      <c r="I1039" s="274"/>
      <c r="J1039" s="274"/>
      <c r="K1039" s="274"/>
      <c r="L1039" s="274"/>
      <c r="M1039" s="274"/>
      <c r="N1039" s="274"/>
      <c r="O1039" s="274"/>
      <c r="P1039" s="274"/>
      <c r="Q1039" s="274"/>
      <c r="R1039" s="273"/>
      <c r="S1039" s="273"/>
      <c r="T1039" s="273"/>
      <c r="U1039" s="273"/>
      <c r="V1039" s="273"/>
      <c r="W1039" s="273"/>
      <c r="X1039" s="273"/>
      <c r="Y1039" s="273"/>
      <c r="Z1039" s="273"/>
      <c r="AA1039" s="273"/>
      <c r="AB1039" s="273"/>
      <c r="AC1039" s="273"/>
      <c r="AD1039" s="273"/>
      <c r="AE1039" s="273"/>
      <c r="AF1039" s="273"/>
      <c r="AG1039" s="273"/>
      <c r="AH1039" s="273"/>
      <c r="AI1039" s="273"/>
      <c r="AJ1039" s="273"/>
      <c r="AK1039" s="273"/>
      <c r="AL1039" s="273"/>
      <c r="AM1039" s="273"/>
      <c r="AN1039" s="273"/>
      <c r="AO1039" s="273"/>
      <c r="AP1039" s="273"/>
      <c r="AQ1039" s="273"/>
      <c r="AR1039" s="273"/>
      <c r="AS1039" s="273"/>
      <c r="AT1039" s="273"/>
      <c r="AU1039" s="273"/>
      <c r="AV1039" s="273"/>
      <c r="AW1039" s="273"/>
      <c r="AX1039" s="273"/>
      <c r="AY1039" s="273"/>
      <c r="AZ1039" s="273"/>
      <c r="BA1039" s="273"/>
      <c r="BB1039" s="273"/>
      <c r="BC1039" s="273"/>
      <c r="BD1039" s="273"/>
      <c r="BE1039" s="273"/>
      <c r="BF1039" s="273"/>
      <c r="BG1039" s="273"/>
      <c r="BH1039" s="273"/>
      <c r="BI1039" s="273"/>
      <c r="BJ1039" s="273"/>
      <c r="BK1039" s="273"/>
      <c r="BL1039" s="273"/>
      <c r="BM1039" s="273"/>
      <c r="BN1039" s="273"/>
      <c r="BO1039" s="273"/>
      <c r="BP1039" s="273"/>
      <c r="BQ1039" s="273"/>
      <c r="BR1039" s="273"/>
      <c r="BS1039" s="273"/>
      <c r="BT1039" s="273"/>
      <c r="BU1039" s="273"/>
      <c r="BV1039" s="273"/>
      <c r="BW1039" s="273"/>
      <c r="BX1039" s="273"/>
      <c r="BY1039" s="273"/>
      <c r="BZ1039" s="273"/>
    </row>
    <row r="1040" spans="1:78">
      <c r="A1040" s="273"/>
      <c r="B1040" s="273"/>
      <c r="C1040" s="273"/>
      <c r="D1040" s="273"/>
      <c r="E1040" s="273"/>
      <c r="F1040" s="274"/>
      <c r="G1040" s="274"/>
      <c r="H1040" s="274"/>
      <c r="I1040" s="274"/>
      <c r="J1040" s="274"/>
      <c r="K1040" s="274"/>
      <c r="L1040" s="274"/>
      <c r="M1040" s="274"/>
      <c r="N1040" s="274"/>
      <c r="O1040" s="274"/>
      <c r="P1040" s="274"/>
      <c r="Q1040" s="274"/>
      <c r="R1040" s="273"/>
      <c r="S1040" s="273"/>
      <c r="T1040" s="273"/>
      <c r="U1040" s="273"/>
      <c r="V1040" s="273"/>
      <c r="W1040" s="273"/>
      <c r="X1040" s="273"/>
      <c r="Y1040" s="273"/>
      <c r="Z1040" s="273"/>
      <c r="AA1040" s="273"/>
      <c r="AB1040" s="273"/>
      <c r="AC1040" s="273"/>
      <c r="AD1040" s="273"/>
      <c r="AE1040" s="273"/>
      <c r="AF1040" s="273"/>
      <c r="AG1040" s="273"/>
      <c r="AH1040" s="273"/>
      <c r="AI1040" s="273"/>
      <c r="AJ1040" s="273"/>
      <c r="AK1040" s="273"/>
      <c r="AL1040" s="273"/>
      <c r="AM1040" s="273"/>
      <c r="AN1040" s="273"/>
      <c r="AO1040" s="273"/>
      <c r="AP1040" s="273"/>
      <c r="AQ1040" s="273"/>
      <c r="AR1040" s="273"/>
      <c r="AS1040" s="273"/>
      <c r="AT1040" s="273"/>
      <c r="AU1040" s="273"/>
      <c r="AV1040" s="273"/>
      <c r="AW1040" s="273"/>
      <c r="AX1040" s="273"/>
      <c r="AY1040" s="273"/>
      <c r="AZ1040" s="273"/>
      <c r="BA1040" s="273"/>
      <c r="BB1040" s="273"/>
      <c r="BC1040" s="273"/>
      <c r="BD1040" s="273"/>
      <c r="BE1040" s="273"/>
      <c r="BF1040" s="273"/>
      <c r="BG1040" s="273"/>
      <c r="BH1040" s="273"/>
      <c r="BI1040" s="273"/>
      <c r="BJ1040" s="273"/>
      <c r="BK1040" s="273"/>
      <c r="BL1040" s="273"/>
      <c r="BM1040" s="273"/>
      <c r="BN1040" s="273"/>
      <c r="BO1040" s="273"/>
      <c r="BP1040" s="273"/>
      <c r="BQ1040" s="273"/>
      <c r="BR1040" s="273"/>
      <c r="BS1040" s="273"/>
      <c r="BT1040" s="273"/>
      <c r="BU1040" s="273"/>
      <c r="BV1040" s="273"/>
      <c r="BW1040" s="273"/>
      <c r="BX1040" s="273"/>
      <c r="BY1040" s="273"/>
      <c r="BZ1040" s="273"/>
    </row>
    <row r="1041" spans="1:78">
      <c r="A1041" s="273"/>
      <c r="B1041" s="273"/>
      <c r="C1041" s="273"/>
      <c r="D1041" s="273"/>
      <c r="E1041" s="273"/>
      <c r="F1041" s="274"/>
      <c r="G1041" s="274"/>
      <c r="H1041" s="274"/>
      <c r="I1041" s="274"/>
      <c r="J1041" s="274"/>
      <c r="K1041" s="274"/>
      <c r="L1041" s="274"/>
      <c r="M1041" s="274"/>
      <c r="N1041" s="274"/>
      <c r="O1041" s="274"/>
      <c r="P1041" s="274"/>
      <c r="Q1041" s="274"/>
      <c r="R1041" s="273"/>
      <c r="S1041" s="273"/>
      <c r="T1041" s="273"/>
      <c r="U1041" s="273"/>
      <c r="V1041" s="273"/>
      <c r="W1041" s="273"/>
      <c r="X1041" s="273"/>
      <c r="Y1041" s="273"/>
      <c r="Z1041" s="273"/>
      <c r="AA1041" s="273"/>
      <c r="AB1041" s="273"/>
      <c r="AC1041" s="273"/>
      <c r="AD1041" s="273"/>
      <c r="AE1041" s="273"/>
      <c r="AF1041" s="273"/>
      <c r="AG1041" s="273"/>
      <c r="AH1041" s="273"/>
      <c r="AI1041" s="273"/>
      <c r="AJ1041" s="273"/>
      <c r="AK1041" s="273"/>
      <c r="AL1041" s="273"/>
      <c r="AM1041" s="273"/>
      <c r="AN1041" s="273"/>
      <c r="AO1041" s="273"/>
      <c r="AP1041" s="273"/>
      <c r="AQ1041" s="273"/>
      <c r="AR1041" s="273"/>
      <c r="AS1041" s="273"/>
      <c r="AT1041" s="273"/>
      <c r="AU1041" s="273"/>
      <c r="AV1041" s="273"/>
      <c r="AW1041" s="273"/>
      <c r="AX1041" s="273"/>
      <c r="AY1041" s="273"/>
      <c r="AZ1041" s="273"/>
      <c r="BA1041" s="273"/>
      <c r="BB1041" s="273"/>
      <c r="BC1041" s="273"/>
      <c r="BD1041" s="273"/>
      <c r="BE1041" s="273"/>
      <c r="BF1041" s="273"/>
      <c r="BG1041" s="273"/>
      <c r="BH1041" s="273"/>
      <c r="BI1041" s="273"/>
      <c r="BJ1041" s="273"/>
      <c r="BK1041" s="273"/>
      <c r="BL1041" s="273"/>
      <c r="BM1041" s="273"/>
      <c r="BN1041" s="273"/>
      <c r="BO1041" s="273"/>
      <c r="BP1041" s="273"/>
      <c r="BQ1041" s="273"/>
      <c r="BR1041" s="273"/>
      <c r="BS1041" s="273"/>
      <c r="BT1041" s="273"/>
      <c r="BU1041" s="273"/>
      <c r="BV1041" s="273"/>
      <c r="BW1041" s="273"/>
      <c r="BX1041" s="273"/>
      <c r="BY1041" s="273"/>
      <c r="BZ1041" s="273"/>
    </row>
    <row r="1042" spans="1:78">
      <c r="A1042" s="273"/>
      <c r="B1042" s="273"/>
      <c r="C1042" s="273"/>
      <c r="D1042" s="273"/>
      <c r="E1042" s="273"/>
      <c r="F1042" s="274"/>
      <c r="G1042" s="274"/>
      <c r="H1042" s="274"/>
      <c r="I1042" s="274"/>
      <c r="J1042" s="274"/>
      <c r="K1042" s="274"/>
      <c r="L1042" s="274"/>
      <c r="M1042" s="274"/>
      <c r="N1042" s="274"/>
      <c r="O1042" s="274"/>
      <c r="P1042" s="274"/>
      <c r="Q1042" s="274"/>
      <c r="R1042" s="273"/>
      <c r="S1042" s="273"/>
      <c r="T1042" s="273"/>
      <c r="U1042" s="273"/>
      <c r="V1042" s="273"/>
      <c r="W1042" s="273"/>
      <c r="X1042" s="273"/>
      <c r="Y1042" s="273"/>
      <c r="Z1042" s="273"/>
      <c r="AA1042" s="273"/>
      <c r="AB1042" s="273"/>
      <c r="AC1042" s="273"/>
      <c r="AD1042" s="273"/>
      <c r="AE1042" s="273"/>
      <c r="AF1042" s="273"/>
      <c r="AG1042" s="273"/>
      <c r="AH1042" s="273"/>
      <c r="AI1042" s="273"/>
      <c r="AJ1042" s="273"/>
      <c r="AK1042" s="273"/>
      <c r="AL1042" s="273"/>
      <c r="AM1042" s="273"/>
      <c r="AN1042" s="273"/>
      <c r="AO1042" s="273"/>
      <c r="AP1042" s="273"/>
      <c r="AQ1042" s="273"/>
      <c r="AR1042" s="273"/>
      <c r="AS1042" s="273"/>
      <c r="AT1042" s="273"/>
      <c r="AU1042" s="273"/>
      <c r="AV1042" s="273"/>
      <c r="AW1042" s="273"/>
      <c r="AX1042" s="273"/>
      <c r="AY1042" s="273"/>
      <c r="AZ1042" s="273"/>
      <c r="BA1042" s="273"/>
      <c r="BB1042" s="273"/>
      <c r="BC1042" s="273"/>
      <c r="BD1042" s="273"/>
      <c r="BE1042" s="273"/>
      <c r="BF1042" s="273"/>
      <c r="BG1042" s="273"/>
      <c r="BH1042" s="273"/>
      <c r="BI1042" s="273"/>
      <c r="BJ1042" s="273"/>
      <c r="BK1042" s="273"/>
      <c r="BL1042" s="273"/>
      <c r="BM1042" s="273"/>
      <c r="BN1042" s="273"/>
      <c r="BO1042" s="273"/>
      <c r="BP1042" s="273"/>
      <c r="BQ1042" s="273"/>
      <c r="BR1042" s="273"/>
      <c r="BS1042" s="273"/>
      <c r="BT1042" s="273"/>
      <c r="BU1042" s="273"/>
      <c r="BV1042" s="273"/>
      <c r="BW1042" s="273"/>
      <c r="BX1042" s="273"/>
      <c r="BY1042" s="273"/>
      <c r="BZ1042" s="273"/>
    </row>
    <row r="1043" spans="1:78">
      <c r="A1043" s="273"/>
      <c r="B1043" s="273"/>
      <c r="C1043" s="273"/>
      <c r="D1043" s="273"/>
      <c r="E1043" s="273"/>
      <c r="F1043" s="274"/>
      <c r="G1043" s="274"/>
      <c r="H1043" s="274"/>
      <c r="I1043" s="274"/>
      <c r="J1043" s="274"/>
      <c r="K1043" s="274"/>
      <c r="L1043" s="274"/>
      <c r="M1043" s="274"/>
      <c r="N1043" s="274"/>
      <c r="O1043" s="274"/>
      <c r="P1043" s="274"/>
      <c r="Q1043" s="274"/>
      <c r="R1043" s="273"/>
      <c r="S1043" s="273"/>
      <c r="T1043" s="273"/>
      <c r="U1043" s="273"/>
      <c r="V1043" s="273"/>
      <c r="W1043" s="273"/>
      <c r="X1043" s="273"/>
      <c r="Y1043" s="273"/>
      <c r="Z1043" s="273"/>
      <c r="AA1043" s="273"/>
      <c r="AB1043" s="273"/>
      <c r="AC1043" s="273"/>
      <c r="AD1043" s="273"/>
      <c r="AE1043" s="273"/>
      <c r="AF1043" s="273"/>
      <c r="AG1043" s="273"/>
      <c r="AH1043" s="273"/>
      <c r="AI1043" s="273"/>
      <c r="AJ1043" s="273"/>
      <c r="AK1043" s="273"/>
      <c r="AL1043" s="273"/>
      <c r="AM1043" s="273"/>
      <c r="AN1043" s="273"/>
      <c r="AO1043" s="273"/>
      <c r="AP1043" s="273"/>
      <c r="AQ1043" s="273"/>
      <c r="AR1043" s="273"/>
      <c r="AS1043" s="273"/>
      <c r="AT1043" s="273"/>
      <c r="AU1043" s="273"/>
      <c r="AV1043" s="273"/>
      <c r="AW1043" s="273"/>
      <c r="AX1043" s="273"/>
      <c r="AY1043" s="273"/>
      <c r="AZ1043" s="273"/>
      <c r="BA1043" s="273"/>
      <c r="BB1043" s="273"/>
      <c r="BC1043" s="273"/>
      <c r="BD1043" s="273"/>
      <c r="BE1043" s="273"/>
      <c r="BF1043" s="273"/>
      <c r="BG1043" s="273"/>
      <c r="BH1043" s="273"/>
      <c r="BI1043" s="273"/>
      <c r="BJ1043" s="273"/>
      <c r="BK1043" s="273"/>
      <c r="BL1043" s="273"/>
      <c r="BM1043" s="273"/>
      <c r="BN1043" s="273"/>
      <c r="BO1043" s="273"/>
      <c r="BP1043" s="273"/>
      <c r="BQ1043" s="273"/>
      <c r="BR1043" s="273"/>
      <c r="BS1043" s="273"/>
      <c r="BT1043" s="273"/>
      <c r="BU1043" s="273"/>
      <c r="BV1043" s="273"/>
      <c r="BW1043" s="273"/>
      <c r="BX1043" s="273"/>
      <c r="BY1043" s="273"/>
      <c r="BZ1043" s="273"/>
    </row>
    <row r="1044" spans="1:78">
      <c r="A1044" s="273"/>
      <c r="B1044" s="273"/>
      <c r="C1044" s="273"/>
      <c r="D1044" s="273"/>
      <c r="E1044" s="273"/>
      <c r="F1044" s="274"/>
      <c r="G1044" s="274"/>
      <c r="H1044" s="274"/>
      <c r="I1044" s="274"/>
      <c r="J1044" s="274"/>
      <c r="K1044" s="274"/>
      <c r="L1044" s="274"/>
      <c r="M1044" s="274"/>
      <c r="N1044" s="274"/>
      <c r="O1044" s="274"/>
      <c r="P1044" s="274"/>
      <c r="Q1044" s="274"/>
      <c r="R1044" s="273"/>
      <c r="S1044" s="273"/>
      <c r="T1044" s="273"/>
      <c r="U1044" s="273"/>
      <c r="V1044" s="273"/>
      <c r="W1044" s="273"/>
      <c r="X1044" s="273"/>
      <c r="Y1044" s="273"/>
      <c r="Z1044" s="273"/>
      <c r="AA1044" s="273"/>
      <c r="AB1044" s="273"/>
      <c r="AC1044" s="273"/>
      <c r="AD1044" s="273"/>
      <c r="AE1044" s="273"/>
      <c r="AF1044" s="273"/>
      <c r="AG1044" s="273"/>
      <c r="AH1044" s="273"/>
      <c r="AI1044" s="273"/>
      <c r="AJ1044" s="273"/>
      <c r="AK1044" s="273"/>
      <c r="AL1044" s="273"/>
      <c r="AM1044" s="273"/>
      <c r="AN1044" s="273"/>
      <c r="AO1044" s="273"/>
      <c r="AP1044" s="273"/>
      <c r="AQ1044" s="273"/>
      <c r="AR1044" s="273"/>
      <c r="AS1044" s="273"/>
      <c r="AT1044" s="273"/>
      <c r="AU1044" s="273"/>
      <c r="AV1044" s="273"/>
      <c r="AW1044" s="273"/>
      <c r="AX1044" s="273"/>
      <c r="AY1044" s="273"/>
      <c r="AZ1044" s="273"/>
      <c r="BA1044" s="273"/>
      <c r="BB1044" s="273"/>
      <c r="BC1044" s="273"/>
      <c r="BD1044" s="273"/>
      <c r="BE1044" s="273"/>
      <c r="BF1044" s="273"/>
      <c r="BG1044" s="273"/>
      <c r="BH1044" s="273"/>
      <c r="BI1044" s="273"/>
      <c r="BJ1044" s="273"/>
      <c r="BK1044" s="273"/>
      <c r="BL1044" s="273"/>
      <c r="BM1044" s="273"/>
      <c r="BN1044" s="273"/>
      <c r="BO1044" s="273"/>
      <c r="BP1044" s="273"/>
      <c r="BQ1044" s="273"/>
      <c r="BR1044" s="273"/>
      <c r="BS1044" s="273"/>
      <c r="BT1044" s="273"/>
      <c r="BU1044" s="273"/>
      <c r="BV1044" s="273"/>
      <c r="BW1044" s="273"/>
      <c r="BX1044" s="273"/>
      <c r="BY1044" s="273"/>
      <c r="BZ1044" s="273"/>
    </row>
    <row r="1045" spans="1:78">
      <c r="A1045" s="273"/>
      <c r="B1045" s="273"/>
      <c r="C1045" s="273"/>
      <c r="D1045" s="273"/>
      <c r="E1045" s="273"/>
      <c r="F1045" s="274"/>
      <c r="G1045" s="274"/>
      <c r="H1045" s="274"/>
      <c r="I1045" s="274"/>
      <c r="J1045" s="274"/>
      <c r="K1045" s="274"/>
      <c r="L1045" s="274"/>
      <c r="M1045" s="274"/>
      <c r="N1045" s="274"/>
      <c r="O1045" s="274"/>
      <c r="P1045" s="274"/>
      <c r="Q1045" s="274"/>
      <c r="R1045" s="273"/>
      <c r="S1045" s="273"/>
      <c r="T1045" s="273"/>
      <c r="U1045" s="273"/>
      <c r="V1045" s="273"/>
      <c r="W1045" s="273"/>
      <c r="X1045" s="273"/>
      <c r="Y1045" s="273"/>
      <c r="Z1045" s="273"/>
      <c r="AA1045" s="273"/>
      <c r="AB1045" s="273"/>
      <c r="AC1045" s="273"/>
      <c r="AD1045" s="273"/>
      <c r="AE1045" s="273"/>
      <c r="AF1045" s="273"/>
      <c r="AG1045" s="273"/>
      <c r="AH1045" s="273"/>
      <c r="AI1045" s="273"/>
      <c r="AJ1045" s="273"/>
      <c r="AK1045" s="273"/>
      <c r="AL1045" s="273"/>
      <c r="AM1045" s="273"/>
      <c r="AN1045" s="273"/>
      <c r="AO1045" s="273"/>
      <c r="AP1045" s="273"/>
      <c r="AQ1045" s="273"/>
      <c r="AR1045" s="273"/>
      <c r="AS1045" s="273"/>
      <c r="AT1045" s="273"/>
      <c r="AU1045" s="273"/>
      <c r="AV1045" s="273"/>
      <c r="AW1045" s="273"/>
      <c r="AX1045" s="273"/>
      <c r="AY1045" s="273"/>
      <c r="AZ1045" s="273"/>
      <c r="BA1045" s="273"/>
      <c r="BB1045" s="273"/>
      <c r="BC1045" s="273"/>
      <c r="BD1045" s="273"/>
      <c r="BE1045" s="273"/>
      <c r="BF1045" s="273"/>
      <c r="BG1045" s="273"/>
      <c r="BH1045" s="273"/>
      <c r="BI1045" s="273"/>
      <c r="BJ1045" s="273"/>
      <c r="BK1045" s="273"/>
      <c r="BL1045" s="273"/>
      <c r="BM1045" s="273"/>
      <c r="BN1045" s="273"/>
      <c r="BO1045" s="273"/>
      <c r="BP1045" s="273"/>
      <c r="BQ1045" s="273"/>
      <c r="BR1045" s="273"/>
      <c r="BS1045" s="273"/>
      <c r="BT1045" s="273"/>
      <c r="BU1045" s="273"/>
      <c r="BV1045" s="273"/>
      <c r="BW1045" s="273"/>
      <c r="BX1045" s="273"/>
      <c r="BY1045" s="273"/>
      <c r="BZ1045" s="273"/>
    </row>
    <row r="1046" spans="1:78">
      <c r="A1046" s="273"/>
      <c r="B1046" s="273"/>
      <c r="C1046" s="273"/>
      <c r="D1046" s="273"/>
      <c r="E1046" s="273"/>
      <c r="F1046" s="274"/>
      <c r="G1046" s="274"/>
      <c r="H1046" s="274"/>
      <c r="I1046" s="274"/>
      <c r="J1046" s="274"/>
      <c r="K1046" s="274"/>
      <c r="L1046" s="274"/>
      <c r="M1046" s="274"/>
      <c r="N1046" s="274"/>
      <c r="O1046" s="274"/>
      <c r="P1046" s="274"/>
      <c r="Q1046" s="274"/>
      <c r="R1046" s="273"/>
      <c r="S1046" s="273"/>
      <c r="T1046" s="273"/>
      <c r="U1046" s="273"/>
      <c r="V1046" s="273"/>
      <c r="W1046" s="273"/>
      <c r="X1046" s="273"/>
      <c r="Y1046" s="273"/>
      <c r="Z1046" s="273"/>
      <c r="AA1046" s="273"/>
      <c r="AB1046" s="273"/>
      <c r="AC1046" s="273"/>
      <c r="AD1046" s="273"/>
      <c r="AE1046" s="273"/>
      <c r="AF1046" s="273"/>
      <c r="AG1046" s="273"/>
      <c r="AH1046" s="273"/>
      <c r="AI1046" s="273"/>
      <c r="AJ1046" s="273"/>
      <c r="AK1046" s="273"/>
      <c r="AL1046" s="273"/>
      <c r="AM1046" s="273"/>
      <c r="AN1046" s="273"/>
      <c r="AO1046" s="273"/>
      <c r="AP1046" s="273"/>
      <c r="AQ1046" s="273"/>
      <c r="AR1046" s="273"/>
      <c r="AS1046" s="273"/>
      <c r="AT1046" s="273"/>
      <c r="AU1046" s="273"/>
      <c r="AV1046" s="273"/>
      <c r="AW1046" s="273"/>
      <c r="AX1046" s="273"/>
      <c r="AY1046" s="273"/>
      <c r="AZ1046" s="273"/>
      <c r="BA1046" s="273"/>
      <c r="BB1046" s="273"/>
      <c r="BC1046" s="273"/>
      <c r="BD1046" s="273"/>
      <c r="BE1046" s="273"/>
      <c r="BF1046" s="273"/>
      <c r="BG1046" s="273"/>
      <c r="BH1046" s="273"/>
      <c r="BI1046" s="273"/>
      <c r="BJ1046" s="273"/>
      <c r="BK1046" s="273"/>
      <c r="BL1046" s="273"/>
      <c r="BM1046" s="273"/>
      <c r="BN1046" s="273"/>
      <c r="BO1046" s="273"/>
      <c r="BP1046" s="273"/>
      <c r="BQ1046" s="273"/>
      <c r="BR1046" s="273"/>
      <c r="BS1046" s="273"/>
      <c r="BT1046" s="273"/>
      <c r="BU1046" s="273"/>
      <c r="BV1046" s="273"/>
      <c r="BW1046" s="273"/>
      <c r="BX1046" s="273"/>
      <c r="BY1046" s="273"/>
      <c r="BZ1046" s="273"/>
    </row>
    <row r="1047" spans="1:78">
      <c r="A1047" s="273"/>
      <c r="B1047" s="273"/>
      <c r="C1047" s="273"/>
      <c r="D1047" s="273"/>
      <c r="E1047" s="273"/>
      <c r="F1047" s="274"/>
      <c r="G1047" s="274"/>
      <c r="H1047" s="274"/>
      <c r="I1047" s="274"/>
      <c r="J1047" s="274"/>
      <c r="K1047" s="274"/>
      <c r="L1047" s="274"/>
      <c r="M1047" s="274"/>
      <c r="N1047" s="274"/>
      <c r="O1047" s="274"/>
      <c r="P1047" s="274"/>
      <c r="Q1047" s="274"/>
      <c r="R1047" s="273"/>
      <c r="S1047" s="273"/>
      <c r="T1047" s="273"/>
      <c r="U1047" s="273"/>
      <c r="V1047" s="273"/>
      <c r="W1047" s="273"/>
      <c r="X1047" s="273"/>
      <c r="Y1047" s="273"/>
      <c r="Z1047" s="273"/>
      <c r="AA1047" s="273"/>
      <c r="AB1047" s="273"/>
      <c r="AC1047" s="273"/>
      <c r="AD1047" s="273"/>
      <c r="AE1047" s="273"/>
      <c r="AF1047" s="273"/>
      <c r="AG1047" s="273"/>
      <c r="AH1047" s="273"/>
      <c r="AI1047" s="273"/>
      <c r="AJ1047" s="273"/>
      <c r="AK1047" s="273"/>
      <c r="AL1047" s="273"/>
      <c r="AM1047" s="273"/>
      <c r="AN1047" s="273"/>
      <c r="AO1047" s="273"/>
      <c r="AP1047" s="273"/>
      <c r="AQ1047" s="273"/>
      <c r="AR1047" s="273"/>
      <c r="AS1047" s="273"/>
      <c r="AT1047" s="273"/>
      <c r="AU1047" s="273"/>
      <c r="AV1047" s="273"/>
      <c r="AW1047" s="273"/>
      <c r="AX1047" s="273"/>
      <c r="AY1047" s="273"/>
      <c r="AZ1047" s="273"/>
      <c r="BA1047" s="273"/>
      <c r="BB1047" s="273"/>
      <c r="BC1047" s="273"/>
      <c r="BD1047" s="273"/>
      <c r="BE1047" s="273"/>
      <c r="BF1047" s="273"/>
      <c r="BG1047" s="273"/>
      <c r="BH1047" s="273"/>
      <c r="BI1047" s="273"/>
      <c r="BJ1047" s="273"/>
      <c r="BK1047" s="273"/>
      <c r="BL1047" s="273"/>
      <c r="BM1047" s="273"/>
      <c r="BN1047" s="273"/>
      <c r="BO1047" s="273"/>
      <c r="BP1047" s="273"/>
      <c r="BQ1047" s="273"/>
      <c r="BR1047" s="273"/>
      <c r="BS1047" s="273"/>
      <c r="BT1047" s="273"/>
      <c r="BU1047" s="273"/>
      <c r="BV1047" s="273"/>
      <c r="BW1047" s="273"/>
      <c r="BX1047" s="273"/>
      <c r="BY1047" s="273"/>
      <c r="BZ1047" s="273"/>
    </row>
    <row r="1048" spans="1:78">
      <c r="A1048" s="273"/>
      <c r="B1048" s="273"/>
      <c r="C1048" s="273"/>
      <c r="D1048" s="273"/>
      <c r="E1048" s="273"/>
      <c r="F1048" s="274"/>
      <c r="G1048" s="274"/>
      <c r="H1048" s="274"/>
      <c r="I1048" s="274"/>
      <c r="J1048" s="274"/>
      <c r="K1048" s="274"/>
      <c r="L1048" s="274"/>
      <c r="M1048" s="274"/>
      <c r="N1048" s="274"/>
      <c r="O1048" s="274"/>
      <c r="P1048" s="274"/>
      <c r="Q1048" s="274"/>
      <c r="R1048" s="273"/>
      <c r="S1048" s="273"/>
      <c r="T1048" s="273"/>
      <c r="U1048" s="273"/>
      <c r="V1048" s="273"/>
      <c r="W1048" s="273"/>
      <c r="X1048" s="273"/>
      <c r="Y1048" s="273"/>
      <c r="Z1048" s="273"/>
      <c r="AA1048" s="273"/>
      <c r="AB1048" s="273"/>
      <c r="AC1048" s="273"/>
      <c r="AD1048" s="273"/>
      <c r="AE1048" s="273"/>
      <c r="AF1048" s="273"/>
      <c r="AG1048" s="273"/>
      <c r="AH1048" s="273"/>
      <c r="AI1048" s="273"/>
      <c r="AJ1048" s="273"/>
      <c r="AK1048" s="273"/>
      <c r="AL1048" s="273"/>
      <c r="AM1048" s="273"/>
      <c r="AN1048" s="273"/>
      <c r="AO1048" s="273"/>
      <c r="AP1048" s="273"/>
      <c r="AQ1048" s="273"/>
      <c r="AR1048" s="273"/>
      <c r="AS1048" s="273"/>
      <c r="AT1048" s="273"/>
      <c r="AU1048" s="273"/>
      <c r="AV1048" s="273"/>
      <c r="AW1048" s="273"/>
      <c r="AX1048" s="273"/>
      <c r="AY1048" s="273"/>
      <c r="AZ1048" s="273"/>
      <c r="BA1048" s="273"/>
      <c r="BB1048" s="273"/>
      <c r="BC1048" s="273"/>
      <c r="BD1048" s="273"/>
      <c r="BE1048" s="273"/>
      <c r="BF1048" s="273"/>
      <c r="BG1048" s="273"/>
      <c r="BH1048" s="273"/>
      <c r="BI1048" s="273"/>
      <c r="BJ1048" s="273"/>
      <c r="BK1048" s="273"/>
      <c r="BL1048" s="273"/>
      <c r="BM1048" s="273"/>
      <c r="BN1048" s="273"/>
      <c r="BO1048" s="273"/>
      <c r="BP1048" s="273"/>
      <c r="BQ1048" s="273"/>
      <c r="BR1048" s="273"/>
      <c r="BS1048" s="273"/>
      <c r="BT1048" s="273"/>
      <c r="BU1048" s="273"/>
      <c r="BV1048" s="273"/>
      <c r="BW1048" s="273"/>
      <c r="BX1048" s="273"/>
      <c r="BY1048" s="273"/>
      <c r="BZ1048" s="273"/>
    </row>
    <row r="1049" spans="1:78">
      <c r="A1049" s="273"/>
      <c r="B1049" s="273"/>
      <c r="C1049" s="273"/>
      <c r="D1049" s="273"/>
      <c r="E1049" s="273"/>
      <c r="F1049" s="274"/>
      <c r="G1049" s="274"/>
      <c r="H1049" s="274"/>
      <c r="I1049" s="274"/>
      <c r="J1049" s="274"/>
      <c r="K1049" s="274"/>
      <c r="L1049" s="274"/>
      <c r="M1049" s="274"/>
      <c r="N1049" s="274"/>
      <c r="O1049" s="274"/>
      <c r="P1049" s="274"/>
      <c r="Q1049" s="274"/>
      <c r="R1049" s="273"/>
      <c r="S1049" s="273"/>
      <c r="T1049" s="273"/>
      <c r="U1049" s="273"/>
      <c r="V1049" s="273"/>
      <c r="W1049" s="273"/>
      <c r="X1049" s="273"/>
      <c r="Y1049" s="273"/>
      <c r="Z1049" s="273"/>
      <c r="AA1049" s="273"/>
      <c r="AB1049" s="273"/>
      <c r="AC1049" s="273"/>
      <c r="AD1049" s="273"/>
      <c r="AE1049" s="273"/>
      <c r="AF1049" s="273"/>
      <c r="AG1049" s="273"/>
      <c r="AH1049" s="273"/>
      <c r="AI1049" s="273"/>
      <c r="AJ1049" s="273"/>
      <c r="AK1049" s="273"/>
      <c r="AL1049" s="273"/>
      <c r="AM1049" s="273"/>
      <c r="AN1049" s="273"/>
      <c r="AO1049" s="273"/>
      <c r="AP1049" s="273"/>
      <c r="AQ1049" s="273"/>
      <c r="AR1049" s="273"/>
      <c r="AS1049" s="273"/>
      <c r="AT1049" s="273"/>
      <c r="AU1049" s="273"/>
      <c r="AV1049" s="273"/>
      <c r="AW1049" s="273"/>
      <c r="AX1049" s="273"/>
      <c r="AY1049" s="273"/>
      <c r="AZ1049" s="273"/>
      <c r="BA1049" s="273"/>
      <c r="BB1049" s="273"/>
      <c r="BC1049" s="273"/>
      <c r="BD1049" s="273"/>
      <c r="BE1049" s="273"/>
      <c r="BF1049" s="273"/>
      <c r="BG1049" s="273"/>
      <c r="BH1049" s="273"/>
      <c r="BI1049" s="273"/>
      <c r="BJ1049" s="273"/>
      <c r="BK1049" s="273"/>
      <c r="BL1049" s="273"/>
      <c r="BM1049" s="273"/>
      <c r="BN1049" s="273"/>
      <c r="BO1049" s="273"/>
      <c r="BP1049" s="273"/>
      <c r="BQ1049" s="273"/>
      <c r="BR1049" s="273"/>
      <c r="BS1049" s="273"/>
      <c r="BT1049" s="273"/>
      <c r="BU1049" s="273"/>
      <c r="BV1049" s="273"/>
      <c r="BW1049" s="273"/>
      <c r="BX1049" s="273"/>
      <c r="BY1049" s="273"/>
      <c r="BZ1049" s="273"/>
    </row>
    <row r="1050" spans="1:78">
      <c r="A1050" s="273"/>
      <c r="B1050" s="273"/>
      <c r="C1050" s="273"/>
      <c r="D1050" s="273"/>
      <c r="E1050" s="273"/>
      <c r="F1050" s="274"/>
      <c r="G1050" s="274"/>
      <c r="H1050" s="274"/>
      <c r="I1050" s="274"/>
      <c r="J1050" s="274"/>
      <c r="K1050" s="274"/>
      <c r="L1050" s="274"/>
      <c r="M1050" s="274"/>
      <c r="N1050" s="274"/>
      <c r="O1050" s="274"/>
      <c r="P1050" s="274"/>
      <c r="Q1050" s="274"/>
      <c r="R1050" s="273"/>
      <c r="S1050" s="273"/>
      <c r="T1050" s="273"/>
      <c r="U1050" s="273"/>
      <c r="V1050" s="273"/>
      <c r="W1050" s="273"/>
      <c r="X1050" s="273"/>
      <c r="Y1050" s="273"/>
      <c r="Z1050" s="273"/>
      <c r="AA1050" s="273"/>
      <c r="AB1050" s="273"/>
      <c r="AC1050" s="273"/>
      <c r="AD1050" s="273"/>
      <c r="AE1050" s="273"/>
      <c r="AF1050" s="273"/>
      <c r="AG1050" s="273"/>
      <c r="AH1050" s="273"/>
      <c r="AI1050" s="273"/>
      <c r="AJ1050" s="273"/>
      <c r="AK1050" s="273"/>
      <c r="AL1050" s="273"/>
      <c r="AM1050" s="273"/>
      <c r="AN1050" s="273"/>
      <c r="AO1050" s="273"/>
      <c r="AP1050" s="273"/>
      <c r="AQ1050" s="273"/>
      <c r="AR1050" s="273"/>
      <c r="AS1050" s="273"/>
      <c r="AT1050" s="273"/>
      <c r="AU1050" s="273"/>
      <c r="AV1050" s="273"/>
      <c r="AW1050" s="273"/>
      <c r="AX1050" s="273"/>
      <c r="AY1050" s="273"/>
      <c r="AZ1050" s="273"/>
      <c r="BA1050" s="273"/>
      <c r="BB1050" s="273"/>
      <c r="BC1050" s="273"/>
      <c r="BD1050" s="273"/>
      <c r="BE1050" s="273"/>
      <c r="BF1050" s="273"/>
      <c r="BG1050" s="273"/>
      <c r="BH1050" s="273"/>
      <c r="BI1050" s="273"/>
      <c r="BJ1050" s="273"/>
      <c r="BK1050" s="273"/>
      <c r="BL1050" s="273"/>
      <c r="BM1050" s="273"/>
      <c r="BN1050" s="273"/>
      <c r="BO1050" s="273"/>
      <c r="BP1050" s="273"/>
      <c r="BQ1050" s="273"/>
      <c r="BR1050" s="273"/>
      <c r="BS1050" s="273"/>
      <c r="BT1050" s="273"/>
      <c r="BU1050" s="273"/>
      <c r="BV1050" s="273"/>
      <c r="BW1050" s="273"/>
      <c r="BX1050" s="273"/>
      <c r="BY1050" s="273"/>
      <c r="BZ1050" s="273"/>
    </row>
    <row r="1051" spans="1:78">
      <c r="A1051" s="273"/>
      <c r="B1051" s="273"/>
      <c r="C1051" s="273"/>
      <c r="D1051" s="273"/>
      <c r="E1051" s="273"/>
      <c r="F1051" s="274"/>
      <c r="G1051" s="274"/>
      <c r="H1051" s="274"/>
      <c r="I1051" s="274"/>
      <c r="J1051" s="274"/>
      <c r="K1051" s="274"/>
      <c r="L1051" s="274"/>
      <c r="M1051" s="274"/>
      <c r="N1051" s="274"/>
      <c r="O1051" s="274"/>
      <c r="P1051" s="274"/>
      <c r="Q1051" s="274"/>
      <c r="R1051" s="273"/>
      <c r="S1051" s="273"/>
      <c r="T1051" s="273"/>
      <c r="U1051" s="273"/>
      <c r="V1051" s="273"/>
      <c r="W1051" s="273"/>
      <c r="X1051" s="273"/>
      <c r="Y1051" s="273"/>
      <c r="Z1051" s="273"/>
      <c r="AA1051" s="273"/>
      <c r="AB1051" s="273"/>
      <c r="AC1051" s="273"/>
      <c r="AD1051" s="273"/>
      <c r="AE1051" s="273"/>
      <c r="AF1051" s="273"/>
      <c r="AG1051" s="273"/>
      <c r="AH1051" s="273"/>
      <c r="AI1051" s="273"/>
      <c r="AJ1051" s="273"/>
      <c r="AK1051" s="273"/>
      <c r="AL1051" s="273"/>
      <c r="AM1051" s="273"/>
      <c r="AN1051" s="273"/>
      <c r="AO1051" s="273"/>
      <c r="AP1051" s="273"/>
      <c r="AQ1051" s="273"/>
      <c r="AR1051" s="273"/>
      <c r="AS1051" s="273"/>
      <c r="AT1051" s="273"/>
      <c r="AU1051" s="273"/>
      <c r="AV1051" s="273"/>
      <c r="AW1051" s="273"/>
      <c r="AX1051" s="273"/>
      <c r="AY1051" s="273"/>
      <c r="AZ1051" s="273"/>
      <c r="BA1051" s="273"/>
      <c r="BB1051" s="273"/>
      <c r="BC1051" s="273"/>
      <c r="BD1051" s="273"/>
      <c r="BE1051" s="273"/>
      <c r="BF1051" s="273"/>
      <c r="BG1051" s="273"/>
      <c r="BH1051" s="273"/>
      <c r="BI1051" s="273"/>
      <c r="BJ1051" s="273"/>
      <c r="BK1051" s="273"/>
      <c r="BL1051" s="273"/>
      <c r="BM1051" s="273"/>
      <c r="BN1051" s="273"/>
      <c r="BO1051" s="273"/>
      <c r="BP1051" s="273"/>
      <c r="BQ1051" s="273"/>
      <c r="BR1051" s="273"/>
      <c r="BS1051" s="273"/>
      <c r="BT1051" s="273"/>
      <c r="BU1051" s="273"/>
      <c r="BV1051" s="273"/>
      <c r="BW1051" s="273"/>
      <c r="BX1051" s="273"/>
      <c r="BY1051" s="273"/>
      <c r="BZ1051" s="273"/>
    </row>
    <row r="1052" spans="1:78">
      <c r="A1052" s="273"/>
      <c r="B1052" s="273"/>
      <c r="C1052" s="273"/>
      <c r="D1052" s="273"/>
      <c r="E1052" s="273"/>
      <c r="F1052" s="274"/>
      <c r="G1052" s="274"/>
      <c r="H1052" s="274"/>
      <c r="I1052" s="274"/>
      <c r="J1052" s="274"/>
      <c r="K1052" s="274"/>
      <c r="L1052" s="274"/>
      <c r="M1052" s="274"/>
      <c r="N1052" s="274"/>
      <c r="O1052" s="274"/>
      <c r="P1052" s="274"/>
      <c r="Q1052" s="274"/>
      <c r="R1052" s="273"/>
      <c r="S1052" s="273"/>
      <c r="T1052" s="273"/>
      <c r="U1052" s="273"/>
      <c r="V1052" s="273"/>
      <c r="W1052" s="273"/>
      <c r="X1052" s="273"/>
      <c r="Y1052" s="273"/>
      <c r="Z1052" s="273"/>
      <c r="AA1052" s="273"/>
      <c r="AB1052" s="273"/>
      <c r="AC1052" s="273"/>
      <c r="AD1052" s="273"/>
      <c r="AE1052" s="273"/>
      <c r="AF1052" s="273"/>
      <c r="AG1052" s="273"/>
      <c r="AH1052" s="273"/>
      <c r="AI1052" s="273"/>
      <c r="AJ1052" s="273"/>
      <c r="AK1052" s="273"/>
      <c r="AL1052" s="273"/>
      <c r="AM1052" s="273"/>
      <c r="AN1052" s="273"/>
      <c r="AO1052" s="273"/>
      <c r="AP1052" s="273"/>
      <c r="AQ1052" s="273"/>
      <c r="AR1052" s="273"/>
      <c r="AS1052" s="273"/>
      <c r="AT1052" s="273"/>
      <c r="AU1052" s="273"/>
      <c r="AV1052" s="273"/>
      <c r="AW1052" s="273"/>
      <c r="AX1052" s="273"/>
      <c r="AY1052" s="273"/>
      <c r="AZ1052" s="273"/>
      <c r="BA1052" s="273"/>
      <c r="BB1052" s="273"/>
      <c r="BC1052" s="273"/>
      <c r="BD1052" s="273"/>
      <c r="BE1052" s="273"/>
      <c r="BF1052" s="273"/>
      <c r="BG1052" s="273"/>
      <c r="BH1052" s="273"/>
      <c r="BI1052" s="273"/>
      <c r="BJ1052" s="273"/>
      <c r="BK1052" s="273"/>
      <c r="BL1052" s="273"/>
      <c r="BM1052" s="273"/>
      <c r="BN1052" s="273"/>
      <c r="BO1052" s="273"/>
      <c r="BP1052" s="273"/>
      <c r="BQ1052" s="273"/>
      <c r="BR1052" s="273"/>
      <c r="BS1052" s="273"/>
      <c r="BT1052" s="273"/>
      <c r="BU1052" s="273"/>
      <c r="BV1052" s="273"/>
      <c r="BW1052" s="273"/>
      <c r="BX1052" s="273"/>
      <c r="BY1052" s="273"/>
      <c r="BZ1052" s="273"/>
    </row>
    <row r="1053" spans="1:78">
      <c r="A1053" s="273"/>
      <c r="B1053" s="273"/>
      <c r="C1053" s="273"/>
      <c r="D1053" s="273"/>
      <c r="E1053" s="273"/>
      <c r="F1053" s="274"/>
      <c r="G1053" s="274"/>
      <c r="H1053" s="274"/>
      <c r="I1053" s="274"/>
      <c r="J1053" s="274"/>
      <c r="K1053" s="274"/>
      <c r="L1053" s="274"/>
      <c r="M1053" s="274"/>
      <c r="N1053" s="274"/>
      <c r="O1053" s="274"/>
      <c r="P1053" s="274"/>
      <c r="Q1053" s="274"/>
      <c r="R1053" s="273"/>
      <c r="S1053" s="273"/>
      <c r="T1053" s="273"/>
      <c r="U1053" s="273"/>
      <c r="V1053" s="273"/>
      <c r="W1053" s="273"/>
      <c r="X1053" s="273"/>
      <c r="Y1053" s="273"/>
      <c r="Z1053" s="273"/>
      <c r="AA1053" s="273"/>
      <c r="AB1053" s="273"/>
      <c r="AC1053" s="273"/>
      <c r="AD1053" s="273"/>
      <c r="AE1053" s="273"/>
      <c r="AF1053" s="273"/>
      <c r="AG1053" s="273"/>
      <c r="AH1053" s="273"/>
      <c r="AI1053" s="273"/>
      <c r="AJ1053" s="273"/>
      <c r="AK1053" s="273"/>
      <c r="AL1053" s="273"/>
      <c r="AM1053" s="273"/>
      <c r="AN1053" s="273"/>
      <c r="AO1053" s="273"/>
      <c r="AP1053" s="273"/>
      <c r="AQ1053" s="273"/>
      <c r="AR1053" s="273"/>
      <c r="AS1053" s="273"/>
      <c r="AT1053" s="273"/>
      <c r="AU1053" s="273"/>
      <c r="AV1053" s="273"/>
      <c r="AW1053" s="273"/>
      <c r="AX1053" s="273"/>
      <c r="AY1053" s="273"/>
      <c r="AZ1053" s="273"/>
      <c r="BA1053" s="273"/>
      <c r="BB1053" s="273"/>
      <c r="BC1053" s="273"/>
      <c r="BD1053" s="273"/>
      <c r="BE1053" s="273"/>
      <c r="BF1053" s="273"/>
      <c r="BG1053" s="273"/>
      <c r="BH1053" s="273"/>
      <c r="BI1053" s="273"/>
      <c r="BJ1053" s="273"/>
      <c r="BK1053" s="273"/>
      <c r="BL1053" s="273"/>
      <c r="BM1053" s="273"/>
      <c r="BN1053" s="273"/>
      <c r="BO1053" s="273"/>
      <c r="BP1053" s="273"/>
      <c r="BQ1053" s="273"/>
      <c r="BR1053" s="273"/>
      <c r="BS1053" s="273"/>
      <c r="BT1053" s="273"/>
      <c r="BU1053" s="273"/>
      <c r="BV1053" s="273"/>
      <c r="BW1053" s="273"/>
      <c r="BX1053" s="273"/>
      <c r="BY1053" s="273"/>
      <c r="BZ1053" s="273"/>
    </row>
    <row r="1054" spans="1:78">
      <c r="A1054" s="273"/>
      <c r="B1054" s="273"/>
      <c r="C1054" s="273"/>
      <c r="D1054" s="273"/>
      <c r="E1054" s="273"/>
      <c r="F1054" s="274"/>
      <c r="G1054" s="274"/>
      <c r="H1054" s="274"/>
      <c r="I1054" s="274"/>
      <c r="J1054" s="274"/>
      <c r="K1054" s="274"/>
      <c r="L1054" s="274"/>
      <c r="M1054" s="274"/>
      <c r="N1054" s="274"/>
      <c r="O1054" s="274"/>
      <c r="P1054" s="274"/>
      <c r="Q1054" s="274"/>
      <c r="R1054" s="273"/>
      <c r="S1054" s="273"/>
      <c r="T1054" s="273"/>
      <c r="U1054" s="273"/>
      <c r="V1054" s="273"/>
      <c r="W1054" s="273"/>
      <c r="X1054" s="273"/>
      <c r="Y1054" s="273"/>
      <c r="Z1054" s="273"/>
      <c r="AA1054" s="273"/>
      <c r="AB1054" s="273"/>
      <c r="AC1054" s="273"/>
      <c r="AD1054" s="273"/>
      <c r="AE1054" s="273"/>
      <c r="AF1054" s="273"/>
      <c r="AG1054" s="273"/>
      <c r="AH1054" s="273"/>
      <c r="AI1054" s="273"/>
      <c r="AJ1054" s="273"/>
      <c r="AK1054" s="273"/>
      <c r="AL1054" s="273"/>
      <c r="AM1054" s="273"/>
      <c r="AN1054" s="273"/>
      <c r="AO1054" s="273"/>
      <c r="AP1054" s="273"/>
      <c r="AQ1054" s="273"/>
      <c r="AR1054" s="273"/>
      <c r="AS1054" s="273"/>
      <c r="AT1054" s="273"/>
      <c r="AU1054" s="273"/>
      <c r="AV1054" s="273"/>
      <c r="AW1054" s="273"/>
      <c r="AX1054" s="273"/>
      <c r="AY1054" s="273"/>
      <c r="AZ1054" s="273"/>
      <c r="BA1054" s="273"/>
      <c r="BB1054" s="273"/>
      <c r="BC1054" s="273"/>
      <c r="BD1054" s="273"/>
      <c r="BE1054" s="273"/>
      <c r="BF1054" s="273"/>
      <c r="BG1054" s="273"/>
      <c r="BH1054" s="273"/>
      <c r="BI1054" s="273"/>
      <c r="BJ1054" s="273"/>
      <c r="BK1054" s="273"/>
      <c r="BL1054" s="273"/>
      <c r="BM1054" s="273"/>
      <c r="BN1054" s="273"/>
      <c r="BO1054" s="273"/>
      <c r="BP1054" s="273"/>
      <c r="BQ1054" s="273"/>
      <c r="BR1054" s="273"/>
      <c r="BS1054" s="273"/>
      <c r="BT1054" s="273"/>
      <c r="BU1054" s="273"/>
      <c r="BV1054" s="273"/>
      <c r="BW1054" s="273"/>
      <c r="BX1054" s="273"/>
      <c r="BY1054" s="273"/>
      <c r="BZ1054" s="273"/>
    </row>
    <row r="1055" spans="1:78">
      <c r="A1055" s="273"/>
      <c r="B1055" s="273"/>
      <c r="C1055" s="273"/>
      <c r="D1055" s="273"/>
      <c r="E1055" s="273"/>
      <c r="F1055" s="274"/>
      <c r="G1055" s="274"/>
      <c r="H1055" s="274"/>
      <c r="I1055" s="274"/>
      <c r="J1055" s="274"/>
      <c r="K1055" s="274"/>
      <c r="L1055" s="274"/>
      <c r="M1055" s="274"/>
      <c r="N1055" s="274"/>
      <c r="O1055" s="274"/>
      <c r="P1055" s="274"/>
      <c r="Q1055" s="274"/>
      <c r="R1055" s="273"/>
      <c r="S1055" s="273"/>
      <c r="T1055" s="273"/>
      <c r="U1055" s="273"/>
      <c r="V1055" s="273"/>
      <c r="W1055" s="273"/>
      <c r="X1055" s="273"/>
      <c r="Y1055" s="273"/>
      <c r="Z1055" s="273"/>
      <c r="AA1055" s="273"/>
      <c r="AB1055" s="273"/>
      <c r="AC1055" s="273"/>
      <c r="AD1055" s="273"/>
      <c r="AE1055" s="273"/>
      <c r="AF1055" s="273"/>
      <c r="AG1055" s="273"/>
      <c r="AH1055" s="273"/>
      <c r="AI1055" s="273"/>
      <c r="AJ1055" s="273"/>
      <c r="AK1055" s="273"/>
      <c r="AL1055" s="273"/>
      <c r="AM1055" s="273"/>
      <c r="AN1055" s="273"/>
      <c r="AO1055" s="273"/>
      <c r="AP1055" s="273"/>
      <c r="AQ1055" s="273"/>
      <c r="AR1055" s="273"/>
      <c r="AS1055" s="273"/>
      <c r="AT1055" s="273"/>
      <c r="AU1055" s="273"/>
      <c r="AV1055" s="273"/>
      <c r="AW1055" s="273"/>
      <c r="AX1055" s="273"/>
      <c r="AY1055" s="273"/>
      <c r="AZ1055" s="273"/>
      <c r="BA1055" s="273"/>
      <c r="BB1055" s="273"/>
      <c r="BC1055" s="273"/>
      <c r="BD1055" s="273"/>
      <c r="BE1055" s="273"/>
      <c r="BF1055" s="273"/>
      <c r="BG1055" s="273"/>
      <c r="BH1055" s="273"/>
      <c r="BI1055" s="273"/>
      <c r="BJ1055" s="273"/>
      <c r="BK1055" s="273"/>
      <c r="BL1055" s="273"/>
      <c r="BM1055" s="273"/>
      <c r="BN1055" s="273"/>
      <c r="BO1055" s="273"/>
      <c r="BP1055" s="273"/>
      <c r="BQ1055" s="273"/>
      <c r="BR1055" s="273"/>
      <c r="BS1055" s="273"/>
      <c r="BT1055" s="273"/>
      <c r="BU1055" s="273"/>
      <c r="BV1055" s="273"/>
      <c r="BW1055" s="273"/>
      <c r="BX1055" s="273"/>
      <c r="BY1055" s="273"/>
      <c r="BZ1055" s="273"/>
    </row>
    <row r="1056" spans="1:78">
      <c r="A1056" s="273"/>
      <c r="B1056" s="273"/>
      <c r="C1056" s="273"/>
      <c r="D1056" s="273"/>
      <c r="E1056" s="273"/>
      <c r="F1056" s="274"/>
      <c r="G1056" s="274"/>
      <c r="H1056" s="274"/>
      <c r="I1056" s="274"/>
      <c r="J1056" s="274"/>
      <c r="K1056" s="274"/>
      <c r="L1056" s="274"/>
      <c r="M1056" s="274"/>
      <c r="N1056" s="274"/>
      <c r="O1056" s="274"/>
      <c r="P1056" s="274"/>
      <c r="Q1056" s="274"/>
      <c r="R1056" s="273"/>
      <c r="S1056" s="273"/>
      <c r="T1056" s="273"/>
      <c r="U1056" s="273"/>
      <c r="V1056" s="273"/>
      <c r="W1056" s="273"/>
      <c r="X1056" s="273"/>
      <c r="Y1056" s="273"/>
      <c r="Z1056" s="273"/>
      <c r="AA1056" s="273"/>
      <c r="AB1056" s="273"/>
      <c r="AC1056" s="273"/>
      <c r="AD1056" s="273"/>
      <c r="AE1056" s="273"/>
      <c r="AF1056" s="273"/>
      <c r="AG1056" s="273"/>
      <c r="AH1056" s="273"/>
      <c r="AI1056" s="273"/>
      <c r="AJ1056" s="273"/>
      <c r="AK1056" s="273"/>
      <c r="AL1056" s="273"/>
      <c r="AM1056" s="273"/>
      <c r="AN1056" s="273"/>
      <c r="AO1056" s="273"/>
      <c r="AP1056" s="273"/>
      <c r="AQ1056" s="273"/>
      <c r="AR1056" s="273"/>
      <c r="AS1056" s="273"/>
      <c r="AT1056" s="273"/>
      <c r="AU1056" s="273"/>
      <c r="AV1056" s="273"/>
      <c r="AW1056" s="273"/>
      <c r="AX1056" s="273"/>
      <c r="AY1056" s="273"/>
      <c r="AZ1056" s="273"/>
      <c r="BA1056" s="273"/>
      <c r="BB1056" s="273"/>
      <c r="BC1056" s="273"/>
      <c r="BD1056" s="273"/>
      <c r="BE1056" s="273"/>
      <c r="BF1056" s="273"/>
      <c r="BG1056" s="273"/>
      <c r="BH1056" s="273"/>
      <c r="BI1056" s="273"/>
      <c r="BJ1056" s="273"/>
      <c r="BK1056" s="273"/>
      <c r="BL1056" s="273"/>
      <c r="BM1056" s="273"/>
      <c r="BN1056" s="273"/>
      <c r="BO1056" s="273"/>
      <c r="BP1056" s="273"/>
      <c r="BQ1056" s="273"/>
      <c r="BR1056" s="273"/>
      <c r="BS1056" s="273"/>
      <c r="BT1056" s="273"/>
      <c r="BU1056" s="273"/>
      <c r="BV1056" s="273"/>
      <c r="BW1056" s="273"/>
      <c r="BX1056" s="273"/>
      <c r="BY1056" s="273"/>
      <c r="BZ1056" s="273"/>
    </row>
    <row r="1057" spans="1:78">
      <c r="A1057" s="273"/>
      <c r="B1057" s="273"/>
      <c r="C1057" s="273"/>
      <c r="D1057" s="273"/>
      <c r="E1057" s="273"/>
      <c r="F1057" s="274"/>
      <c r="G1057" s="274"/>
      <c r="H1057" s="274"/>
      <c r="I1057" s="274"/>
      <c r="J1057" s="274"/>
      <c r="K1057" s="274"/>
      <c r="L1057" s="274"/>
      <c r="M1057" s="274"/>
      <c r="N1057" s="274"/>
      <c r="O1057" s="274"/>
      <c r="P1057" s="274"/>
      <c r="Q1057" s="274"/>
      <c r="R1057" s="273"/>
      <c r="S1057" s="273"/>
      <c r="T1057" s="273"/>
      <c r="U1057" s="273"/>
      <c r="V1057" s="273"/>
      <c r="W1057" s="273"/>
      <c r="X1057" s="273"/>
      <c r="Y1057" s="273"/>
      <c r="Z1057" s="273"/>
      <c r="AA1057" s="273"/>
      <c r="AB1057" s="273"/>
      <c r="AC1057" s="273"/>
      <c r="AD1057" s="273"/>
      <c r="AE1057" s="273"/>
      <c r="AF1057" s="273"/>
      <c r="AG1057" s="273"/>
      <c r="AH1057" s="273"/>
      <c r="AI1057" s="273"/>
      <c r="AJ1057" s="273"/>
      <c r="AK1057" s="273"/>
      <c r="AL1057" s="273"/>
      <c r="AM1057" s="273"/>
      <c r="AN1057" s="273"/>
      <c r="AO1057" s="273"/>
      <c r="AP1057" s="273"/>
      <c r="AQ1057" s="273"/>
      <c r="AR1057" s="273"/>
      <c r="AS1057" s="273"/>
      <c r="AT1057" s="273"/>
      <c r="AU1057" s="273"/>
      <c r="AV1057" s="273"/>
      <c r="AW1057" s="273"/>
      <c r="AX1057" s="273"/>
      <c r="AY1057" s="273"/>
      <c r="AZ1057" s="273"/>
      <c r="BA1057" s="273"/>
      <c r="BB1057" s="273"/>
      <c r="BC1057" s="273"/>
      <c r="BD1057" s="273"/>
      <c r="BE1057" s="273"/>
      <c r="BF1057" s="273"/>
      <c r="BG1057" s="273"/>
      <c r="BH1057" s="273"/>
      <c r="BI1057" s="273"/>
      <c r="BJ1057" s="273"/>
      <c r="BK1057" s="273"/>
      <c r="BL1057" s="273"/>
      <c r="BM1057" s="273"/>
      <c r="BN1057" s="273"/>
      <c r="BO1057" s="273"/>
      <c r="BP1057" s="273"/>
      <c r="BQ1057" s="273"/>
      <c r="BR1057" s="273"/>
      <c r="BS1057" s="273"/>
      <c r="BT1057" s="273"/>
      <c r="BU1057" s="273"/>
      <c r="BV1057" s="273"/>
      <c r="BW1057" s="273"/>
      <c r="BX1057" s="273"/>
      <c r="BY1057" s="273"/>
      <c r="BZ1057" s="273"/>
    </row>
    <row r="1058" spans="1:78">
      <c r="A1058" s="273"/>
      <c r="B1058" s="273"/>
      <c r="C1058" s="273"/>
      <c r="D1058" s="273"/>
      <c r="E1058" s="273"/>
      <c r="F1058" s="274"/>
      <c r="G1058" s="274"/>
      <c r="H1058" s="274"/>
      <c r="I1058" s="274"/>
      <c r="J1058" s="274"/>
      <c r="K1058" s="274"/>
      <c r="L1058" s="274"/>
      <c r="M1058" s="274"/>
      <c r="N1058" s="274"/>
      <c r="O1058" s="274"/>
      <c r="P1058" s="274"/>
      <c r="Q1058" s="274"/>
      <c r="R1058" s="273"/>
      <c r="S1058" s="273"/>
      <c r="T1058" s="273"/>
      <c r="U1058" s="273"/>
      <c r="V1058" s="273"/>
      <c r="W1058" s="273"/>
      <c r="X1058" s="273"/>
      <c r="Y1058" s="273"/>
      <c r="Z1058" s="273"/>
      <c r="AA1058" s="273"/>
      <c r="AB1058" s="273"/>
      <c r="AC1058" s="273"/>
      <c r="AD1058" s="273"/>
      <c r="AE1058" s="273"/>
      <c r="AF1058" s="273"/>
      <c r="AG1058" s="273"/>
      <c r="AH1058" s="273"/>
      <c r="AI1058" s="273"/>
      <c r="AJ1058" s="273"/>
      <c r="AK1058" s="273"/>
      <c r="AL1058" s="273"/>
      <c r="AM1058" s="273"/>
      <c r="AN1058" s="273"/>
      <c r="AO1058" s="273"/>
      <c r="AP1058" s="273"/>
      <c r="AQ1058" s="273"/>
      <c r="AR1058" s="273"/>
      <c r="AS1058" s="273"/>
      <c r="AT1058" s="273"/>
      <c r="AU1058" s="273"/>
      <c r="AV1058" s="273"/>
      <c r="AW1058" s="273"/>
      <c r="AX1058" s="273"/>
      <c r="AY1058" s="273"/>
      <c r="AZ1058" s="273"/>
      <c r="BA1058" s="273"/>
      <c r="BB1058" s="273"/>
      <c r="BC1058" s="273"/>
      <c r="BD1058" s="273"/>
      <c r="BE1058" s="273"/>
      <c r="BF1058" s="273"/>
      <c r="BG1058" s="273"/>
      <c r="BH1058" s="273"/>
      <c r="BI1058" s="273"/>
      <c r="BJ1058" s="273"/>
      <c r="BK1058" s="273"/>
      <c r="BL1058" s="273"/>
      <c r="BM1058" s="273"/>
      <c r="BN1058" s="273"/>
      <c r="BO1058" s="273"/>
      <c r="BP1058" s="273"/>
      <c r="BQ1058" s="273"/>
      <c r="BR1058" s="273"/>
      <c r="BS1058" s="273"/>
      <c r="BT1058" s="273"/>
      <c r="BU1058" s="273"/>
      <c r="BV1058" s="273"/>
      <c r="BW1058" s="273"/>
      <c r="BX1058" s="273"/>
      <c r="BY1058" s="273"/>
      <c r="BZ1058" s="273"/>
    </row>
    <row r="1059" spans="1:78">
      <c r="A1059" s="273"/>
      <c r="B1059" s="273"/>
      <c r="C1059" s="273"/>
      <c r="D1059" s="273"/>
      <c r="E1059" s="273"/>
      <c r="F1059" s="274"/>
      <c r="G1059" s="274"/>
      <c r="H1059" s="274"/>
      <c r="I1059" s="274"/>
      <c r="J1059" s="274"/>
      <c r="K1059" s="274"/>
      <c r="L1059" s="274"/>
      <c r="M1059" s="274"/>
      <c r="N1059" s="274"/>
      <c r="O1059" s="274"/>
      <c r="P1059" s="274"/>
      <c r="Q1059" s="274"/>
      <c r="R1059" s="273"/>
      <c r="S1059" s="273"/>
      <c r="T1059" s="273"/>
      <c r="U1059" s="273"/>
      <c r="V1059" s="273"/>
      <c r="W1059" s="273"/>
      <c r="X1059" s="273"/>
      <c r="Y1059" s="273"/>
      <c r="Z1059" s="273"/>
      <c r="AA1059" s="273"/>
      <c r="AB1059" s="273"/>
      <c r="AC1059" s="273"/>
      <c r="AD1059" s="273"/>
      <c r="AE1059" s="273"/>
      <c r="AF1059" s="273"/>
      <c r="AG1059" s="273"/>
      <c r="AH1059" s="273"/>
      <c r="AI1059" s="273"/>
      <c r="AJ1059" s="273"/>
      <c r="AK1059" s="273"/>
      <c r="AL1059" s="273"/>
      <c r="AM1059" s="273"/>
      <c r="AN1059" s="273"/>
      <c r="AO1059" s="273"/>
      <c r="AP1059" s="273"/>
      <c r="AQ1059" s="273"/>
      <c r="AR1059" s="273"/>
      <c r="AS1059" s="273"/>
      <c r="AT1059" s="273"/>
      <c r="AU1059" s="273"/>
      <c r="AV1059" s="273"/>
      <c r="AW1059" s="273"/>
      <c r="AX1059" s="273"/>
      <c r="AY1059" s="273"/>
      <c r="AZ1059" s="273"/>
      <c r="BA1059" s="273"/>
      <c r="BB1059" s="273"/>
      <c r="BC1059" s="273"/>
      <c r="BD1059" s="273"/>
      <c r="BE1059" s="273"/>
      <c r="BF1059" s="273"/>
      <c r="BG1059" s="273"/>
      <c r="BH1059" s="273"/>
      <c r="BI1059" s="273"/>
      <c r="BJ1059" s="273"/>
      <c r="BK1059" s="273"/>
      <c r="BL1059" s="273"/>
      <c r="BM1059" s="273"/>
      <c r="BN1059" s="273"/>
      <c r="BO1059" s="273"/>
      <c r="BP1059" s="273"/>
      <c r="BQ1059" s="273"/>
      <c r="BR1059" s="273"/>
      <c r="BS1059" s="273"/>
      <c r="BT1059" s="273"/>
      <c r="BU1059" s="273"/>
      <c r="BV1059" s="273"/>
      <c r="BW1059" s="273"/>
      <c r="BX1059" s="273"/>
      <c r="BY1059" s="273"/>
      <c r="BZ1059" s="273"/>
    </row>
    <row r="1060" spans="1:78">
      <c r="A1060" s="273"/>
      <c r="B1060" s="273"/>
      <c r="C1060" s="273"/>
      <c r="D1060" s="273"/>
      <c r="E1060" s="273"/>
      <c r="F1060" s="274"/>
      <c r="G1060" s="274"/>
      <c r="H1060" s="274"/>
      <c r="I1060" s="274"/>
      <c r="J1060" s="274"/>
      <c r="K1060" s="274"/>
      <c r="L1060" s="274"/>
      <c r="M1060" s="274"/>
      <c r="N1060" s="274"/>
      <c r="O1060" s="274"/>
      <c r="P1060" s="274"/>
      <c r="Q1060" s="274"/>
      <c r="R1060" s="273"/>
      <c r="S1060" s="273"/>
      <c r="T1060" s="273"/>
      <c r="U1060" s="273"/>
      <c r="V1060" s="273"/>
      <c r="W1060" s="273"/>
      <c r="X1060" s="273"/>
      <c r="Y1060" s="273"/>
      <c r="Z1060" s="273"/>
      <c r="AA1060" s="273"/>
      <c r="AB1060" s="273"/>
      <c r="AC1060" s="273"/>
      <c r="AD1060" s="273"/>
      <c r="AE1060" s="273"/>
      <c r="AF1060" s="273"/>
      <c r="AG1060" s="273"/>
      <c r="AH1060" s="273"/>
      <c r="AI1060" s="273"/>
      <c r="AJ1060" s="273"/>
      <c r="AK1060" s="273"/>
      <c r="AL1060" s="273"/>
      <c r="AM1060" s="273"/>
      <c r="AN1060" s="273"/>
      <c r="AO1060" s="273"/>
      <c r="AP1060" s="273"/>
      <c r="AQ1060" s="273"/>
      <c r="AR1060" s="273"/>
      <c r="AS1060" s="273"/>
      <c r="AT1060" s="273"/>
      <c r="AU1060" s="273"/>
      <c r="AV1060" s="273"/>
      <c r="AW1060" s="273"/>
      <c r="AX1060" s="273"/>
      <c r="AY1060" s="273"/>
      <c r="AZ1060" s="273"/>
      <c r="BA1060" s="273"/>
      <c r="BB1060" s="273"/>
      <c r="BC1060" s="273"/>
      <c r="BD1060" s="273"/>
      <c r="BE1060" s="273"/>
      <c r="BF1060" s="273"/>
      <c r="BG1060" s="273"/>
      <c r="BH1060" s="273"/>
      <c r="BI1060" s="273"/>
      <c r="BJ1060" s="273"/>
      <c r="BK1060" s="273"/>
      <c r="BL1060" s="273"/>
      <c r="BM1060" s="273"/>
      <c r="BN1060" s="273"/>
      <c r="BO1060" s="273"/>
      <c r="BP1060" s="273"/>
      <c r="BQ1060" s="273"/>
      <c r="BR1060" s="273"/>
      <c r="BS1060" s="273"/>
      <c r="BT1060" s="273"/>
      <c r="BU1060" s="273"/>
      <c r="BV1060" s="273"/>
      <c r="BW1060" s="273"/>
      <c r="BX1060" s="273"/>
      <c r="BY1060" s="273"/>
      <c r="BZ1060" s="273"/>
    </row>
    <row r="1061" spans="1:78">
      <c r="A1061" s="273"/>
      <c r="B1061" s="273"/>
      <c r="C1061" s="273"/>
      <c r="D1061" s="273"/>
      <c r="E1061" s="273"/>
      <c r="F1061" s="274"/>
      <c r="G1061" s="274"/>
      <c r="H1061" s="274"/>
      <c r="I1061" s="274"/>
      <c r="J1061" s="274"/>
      <c r="K1061" s="274"/>
      <c r="L1061" s="274"/>
      <c r="M1061" s="274"/>
      <c r="N1061" s="274"/>
      <c r="O1061" s="274"/>
      <c r="P1061" s="274"/>
      <c r="Q1061" s="274"/>
      <c r="R1061" s="273"/>
      <c r="S1061" s="273"/>
      <c r="T1061" s="273"/>
      <c r="U1061" s="273"/>
      <c r="V1061" s="273"/>
      <c r="W1061" s="273"/>
      <c r="X1061" s="273"/>
      <c r="Y1061" s="273"/>
      <c r="Z1061" s="273"/>
      <c r="AA1061" s="273"/>
      <c r="AB1061" s="273"/>
      <c r="AC1061" s="273"/>
      <c r="AD1061" s="273"/>
      <c r="AE1061" s="273"/>
      <c r="AF1061" s="273"/>
      <c r="AG1061" s="273"/>
      <c r="AH1061" s="273"/>
      <c r="AI1061" s="273"/>
      <c r="AJ1061" s="273"/>
      <c r="AK1061" s="273"/>
      <c r="AL1061" s="273"/>
      <c r="AM1061" s="273"/>
      <c r="AN1061" s="273"/>
      <c r="AO1061" s="273"/>
      <c r="AP1061" s="273"/>
      <c r="AQ1061" s="273"/>
      <c r="AR1061" s="273"/>
      <c r="AS1061" s="273"/>
      <c r="AT1061" s="273"/>
      <c r="AU1061" s="273"/>
      <c r="AV1061" s="273"/>
      <c r="AW1061" s="273"/>
      <c r="AX1061" s="273"/>
      <c r="AY1061" s="273"/>
      <c r="AZ1061" s="273"/>
      <c r="BA1061" s="273"/>
      <c r="BB1061" s="273"/>
      <c r="BC1061" s="273"/>
      <c r="BD1061" s="273"/>
      <c r="BE1061" s="273"/>
      <c r="BF1061" s="273"/>
      <c r="BG1061" s="273"/>
      <c r="BH1061" s="273"/>
      <c r="BI1061" s="273"/>
      <c r="BJ1061" s="273"/>
      <c r="BK1061" s="273"/>
      <c r="BL1061" s="273"/>
      <c r="BM1061" s="273"/>
      <c r="BN1061" s="273"/>
      <c r="BO1061" s="273"/>
      <c r="BP1061" s="273"/>
      <c r="BQ1061" s="273"/>
      <c r="BR1061" s="273"/>
      <c r="BS1061" s="273"/>
      <c r="BT1061" s="273"/>
      <c r="BU1061" s="273"/>
      <c r="BV1061" s="273"/>
      <c r="BW1061" s="273"/>
      <c r="BX1061" s="273"/>
      <c r="BY1061" s="273"/>
      <c r="BZ1061" s="273"/>
    </row>
    <row r="1062" spans="1:78">
      <c r="A1062" s="273"/>
      <c r="B1062" s="273"/>
      <c r="C1062" s="273"/>
      <c r="D1062" s="273"/>
      <c r="E1062" s="273"/>
      <c r="F1062" s="274"/>
      <c r="G1062" s="274"/>
      <c r="H1062" s="274"/>
      <c r="I1062" s="274"/>
      <c r="J1062" s="274"/>
      <c r="K1062" s="274"/>
      <c r="L1062" s="274"/>
      <c r="M1062" s="274"/>
      <c r="N1062" s="274"/>
      <c r="O1062" s="274"/>
      <c r="P1062" s="274"/>
      <c r="Q1062" s="274"/>
      <c r="R1062" s="273"/>
      <c r="S1062" s="273"/>
      <c r="T1062" s="273"/>
      <c r="U1062" s="273"/>
      <c r="V1062" s="273"/>
      <c r="W1062" s="273"/>
      <c r="X1062" s="273"/>
      <c r="Y1062" s="273"/>
      <c r="Z1062" s="273"/>
      <c r="AA1062" s="273"/>
      <c r="AB1062" s="273"/>
      <c r="AC1062" s="273"/>
      <c r="AD1062" s="273"/>
      <c r="AE1062" s="273"/>
      <c r="AF1062" s="273"/>
      <c r="AG1062" s="273"/>
      <c r="AH1062" s="273"/>
      <c r="AI1062" s="273"/>
      <c r="AJ1062" s="273"/>
      <c r="AK1062" s="273"/>
      <c r="AL1062" s="273"/>
      <c r="AM1062" s="273"/>
      <c r="AN1062" s="273"/>
      <c r="AO1062" s="273"/>
      <c r="AP1062" s="273"/>
      <c r="AQ1062" s="273"/>
      <c r="AR1062" s="273"/>
      <c r="AS1062" s="273"/>
      <c r="AT1062" s="273"/>
      <c r="AU1062" s="273"/>
      <c r="AV1062" s="273"/>
      <c r="AW1062" s="273"/>
      <c r="AX1062" s="273"/>
      <c r="AY1062" s="273"/>
      <c r="AZ1062" s="273"/>
      <c r="BA1062" s="273"/>
      <c r="BB1062" s="273"/>
      <c r="BC1062" s="273"/>
      <c r="BD1062" s="273"/>
      <c r="BE1062" s="273"/>
      <c r="BF1062" s="273"/>
      <c r="BG1062" s="273"/>
      <c r="BH1062" s="273"/>
      <c r="BI1062" s="273"/>
      <c r="BJ1062" s="273"/>
      <c r="BK1062" s="273"/>
      <c r="BL1062" s="273"/>
      <c r="BM1062" s="273"/>
      <c r="BN1062" s="273"/>
      <c r="BO1062" s="273"/>
      <c r="BP1062" s="273"/>
      <c r="BQ1062" s="273"/>
      <c r="BR1062" s="273"/>
      <c r="BS1062" s="273"/>
      <c r="BT1062" s="273"/>
      <c r="BU1062" s="273"/>
      <c r="BV1062" s="273"/>
      <c r="BW1062" s="273"/>
      <c r="BX1062" s="273"/>
      <c r="BY1062" s="273"/>
      <c r="BZ1062" s="273"/>
    </row>
    <row r="1063" spans="1:78">
      <c r="A1063" s="273"/>
      <c r="B1063" s="273"/>
      <c r="C1063" s="273"/>
      <c r="D1063" s="273"/>
      <c r="E1063" s="273"/>
      <c r="F1063" s="274"/>
      <c r="G1063" s="274"/>
      <c r="H1063" s="274"/>
      <c r="I1063" s="274"/>
      <c r="J1063" s="274"/>
      <c r="K1063" s="274"/>
      <c r="L1063" s="274"/>
      <c r="M1063" s="274"/>
      <c r="N1063" s="274"/>
      <c r="O1063" s="274"/>
      <c r="P1063" s="274"/>
      <c r="Q1063" s="274"/>
      <c r="R1063" s="273"/>
      <c r="S1063" s="273"/>
      <c r="T1063" s="273"/>
      <c r="U1063" s="273"/>
      <c r="V1063" s="273"/>
      <c r="W1063" s="273"/>
      <c r="X1063" s="273"/>
      <c r="Y1063" s="273"/>
      <c r="Z1063" s="273"/>
      <c r="AA1063" s="273"/>
      <c r="AB1063" s="273"/>
      <c r="AC1063" s="273"/>
      <c r="AD1063" s="273"/>
      <c r="AE1063" s="273"/>
      <c r="AF1063" s="273"/>
      <c r="AG1063" s="273"/>
      <c r="AH1063" s="273"/>
      <c r="AI1063" s="273"/>
      <c r="AJ1063" s="273"/>
      <c r="AK1063" s="273"/>
      <c r="AL1063" s="273"/>
      <c r="AM1063" s="273"/>
      <c r="AN1063" s="273"/>
      <c r="AO1063" s="273"/>
      <c r="AP1063" s="273"/>
      <c r="AQ1063" s="273"/>
      <c r="AR1063" s="273"/>
      <c r="AS1063" s="273"/>
      <c r="AT1063" s="273"/>
      <c r="AU1063" s="273"/>
      <c r="AV1063" s="273"/>
      <c r="AW1063" s="273"/>
      <c r="AX1063" s="273"/>
      <c r="AY1063" s="273"/>
      <c r="AZ1063" s="273"/>
      <c r="BA1063" s="273"/>
      <c r="BB1063" s="273"/>
      <c r="BC1063" s="273"/>
      <c r="BD1063" s="273"/>
      <c r="BE1063" s="273"/>
      <c r="BF1063" s="273"/>
      <c r="BG1063" s="273"/>
      <c r="BH1063" s="273"/>
      <c r="BI1063" s="273"/>
      <c r="BJ1063" s="273"/>
      <c r="BK1063" s="273"/>
      <c r="BL1063" s="273"/>
      <c r="BM1063" s="273"/>
      <c r="BN1063" s="273"/>
      <c r="BO1063" s="273"/>
      <c r="BP1063" s="273"/>
      <c r="BQ1063" s="273"/>
      <c r="BR1063" s="273"/>
      <c r="BS1063" s="273"/>
      <c r="BT1063" s="273"/>
      <c r="BU1063" s="273"/>
      <c r="BV1063" s="273"/>
      <c r="BW1063" s="273"/>
      <c r="BX1063" s="273"/>
      <c r="BY1063" s="273"/>
      <c r="BZ1063" s="273"/>
    </row>
    <row r="1064" spans="1:78">
      <c r="A1064" s="273"/>
      <c r="B1064" s="273"/>
      <c r="C1064" s="273"/>
      <c r="D1064" s="273"/>
      <c r="E1064" s="273"/>
      <c r="F1064" s="274"/>
      <c r="G1064" s="274"/>
      <c r="H1064" s="274"/>
      <c r="I1064" s="274"/>
      <c r="J1064" s="274"/>
      <c r="K1064" s="274"/>
      <c r="L1064" s="274"/>
      <c r="M1064" s="274"/>
      <c r="N1064" s="274"/>
      <c r="O1064" s="274"/>
      <c r="P1064" s="274"/>
      <c r="Q1064" s="274"/>
      <c r="R1064" s="273"/>
      <c r="S1064" s="273"/>
      <c r="T1064" s="273"/>
      <c r="U1064" s="273"/>
      <c r="V1064" s="273"/>
      <c r="W1064" s="273"/>
      <c r="X1064" s="273"/>
      <c r="Y1064" s="273"/>
      <c r="Z1064" s="273"/>
      <c r="AA1064" s="273"/>
      <c r="AB1064" s="273"/>
      <c r="AC1064" s="273"/>
      <c r="AD1064" s="273"/>
      <c r="AE1064" s="273"/>
      <c r="AF1064" s="273"/>
      <c r="AG1064" s="273"/>
      <c r="AH1064" s="273"/>
      <c r="AI1064" s="273"/>
      <c r="AJ1064" s="273"/>
      <c r="AK1064" s="273"/>
      <c r="AL1064" s="273"/>
      <c r="AM1064" s="273"/>
      <c r="AN1064" s="273"/>
      <c r="AO1064" s="273"/>
      <c r="AP1064" s="273"/>
      <c r="AQ1064" s="273"/>
      <c r="AR1064" s="273"/>
      <c r="AS1064" s="273"/>
      <c r="AT1064" s="273"/>
      <c r="AU1064" s="273"/>
      <c r="AV1064" s="273"/>
      <c r="AW1064" s="273"/>
      <c r="AX1064" s="273"/>
      <c r="AY1064" s="273"/>
      <c r="AZ1064" s="273"/>
      <c r="BA1064" s="273"/>
      <c r="BB1064" s="273"/>
      <c r="BC1064" s="273"/>
      <c r="BD1064" s="273"/>
      <c r="BE1064" s="273"/>
      <c r="BF1064" s="273"/>
      <c r="BG1064" s="273"/>
      <c r="BH1064" s="273"/>
      <c r="BI1064" s="273"/>
      <c r="BJ1064" s="273"/>
      <c r="BK1064" s="273"/>
      <c r="BL1064" s="273"/>
      <c r="BM1064" s="273"/>
      <c r="BN1064" s="273"/>
      <c r="BO1064" s="273"/>
      <c r="BP1064" s="273"/>
      <c r="BQ1064" s="273"/>
      <c r="BR1064" s="273"/>
      <c r="BS1064" s="273"/>
      <c r="BT1064" s="273"/>
      <c r="BU1064" s="273"/>
      <c r="BV1064" s="273"/>
      <c r="BW1064" s="273"/>
      <c r="BX1064" s="273"/>
      <c r="BY1064" s="273"/>
      <c r="BZ1064" s="273"/>
    </row>
    <row r="1065" spans="1:78">
      <c r="A1065" s="273"/>
      <c r="B1065" s="273"/>
      <c r="C1065" s="273"/>
      <c r="D1065" s="273"/>
      <c r="E1065" s="273"/>
      <c r="F1065" s="274"/>
      <c r="G1065" s="274"/>
      <c r="H1065" s="274"/>
      <c r="I1065" s="274"/>
      <c r="J1065" s="274"/>
      <c r="K1065" s="274"/>
      <c r="L1065" s="274"/>
      <c r="M1065" s="274"/>
      <c r="N1065" s="274"/>
      <c r="O1065" s="274"/>
      <c r="P1065" s="274"/>
      <c r="Q1065" s="274"/>
      <c r="R1065" s="273"/>
      <c r="S1065" s="273"/>
      <c r="T1065" s="273"/>
      <c r="U1065" s="273"/>
      <c r="V1065" s="273"/>
      <c r="W1065" s="273"/>
      <c r="X1065" s="273"/>
      <c r="Y1065" s="273"/>
      <c r="Z1065" s="273"/>
      <c r="AA1065" s="273"/>
      <c r="AB1065" s="273"/>
      <c r="AC1065" s="273"/>
      <c r="AD1065" s="273"/>
      <c r="AE1065" s="273"/>
      <c r="AF1065" s="273"/>
      <c r="AG1065" s="273"/>
      <c r="AH1065" s="273"/>
      <c r="AI1065" s="273"/>
      <c r="AJ1065" s="273"/>
      <c r="AK1065" s="273"/>
      <c r="AL1065" s="273"/>
      <c r="AM1065" s="273"/>
      <c r="AN1065" s="273"/>
      <c r="AO1065" s="273"/>
      <c r="AP1065" s="273"/>
      <c r="AQ1065" s="273"/>
      <c r="AR1065" s="273"/>
      <c r="AS1065" s="273"/>
      <c r="AT1065" s="273"/>
      <c r="AU1065" s="273"/>
      <c r="AV1065" s="273"/>
      <c r="AW1065" s="273"/>
      <c r="AX1065" s="273"/>
      <c r="AY1065" s="273"/>
      <c r="AZ1065" s="273"/>
      <c r="BA1065" s="273"/>
      <c r="BB1065" s="273"/>
      <c r="BC1065" s="273"/>
      <c r="BD1065" s="273"/>
      <c r="BE1065" s="273"/>
      <c r="BF1065" s="273"/>
      <c r="BG1065" s="273"/>
      <c r="BH1065" s="273"/>
      <c r="BI1065" s="273"/>
      <c r="BJ1065" s="273"/>
      <c r="BK1065" s="273"/>
      <c r="BL1065" s="273"/>
      <c r="BM1065" s="273"/>
      <c r="BN1065" s="273"/>
      <c r="BO1065" s="273"/>
      <c r="BP1065" s="273"/>
      <c r="BQ1065" s="273"/>
      <c r="BR1065" s="273"/>
      <c r="BS1065" s="273"/>
      <c r="BT1065" s="273"/>
      <c r="BU1065" s="273"/>
      <c r="BV1065" s="273"/>
      <c r="BW1065" s="273"/>
      <c r="BX1065" s="273"/>
      <c r="BY1065" s="273"/>
      <c r="BZ1065" s="273"/>
    </row>
    <row r="1066" spans="1:78">
      <c r="A1066" s="273"/>
      <c r="B1066" s="273"/>
      <c r="C1066" s="273"/>
      <c r="D1066" s="273"/>
      <c r="E1066" s="273"/>
      <c r="F1066" s="274"/>
      <c r="G1066" s="274"/>
      <c r="H1066" s="274"/>
      <c r="I1066" s="274"/>
      <c r="J1066" s="274"/>
      <c r="K1066" s="274"/>
      <c r="L1066" s="274"/>
      <c r="M1066" s="274"/>
      <c r="N1066" s="274"/>
      <c r="O1066" s="274"/>
      <c r="P1066" s="274"/>
      <c r="Q1066" s="274"/>
      <c r="R1066" s="273"/>
      <c r="S1066" s="273"/>
      <c r="T1066" s="273"/>
      <c r="U1066" s="273"/>
      <c r="V1066" s="273"/>
      <c r="W1066" s="273"/>
      <c r="X1066" s="273"/>
      <c r="Y1066" s="273"/>
      <c r="Z1066" s="273"/>
      <c r="AA1066" s="273"/>
      <c r="AB1066" s="273"/>
      <c r="AC1066" s="273"/>
      <c r="AD1066" s="273"/>
      <c r="AE1066" s="273"/>
      <c r="AF1066" s="273"/>
      <c r="AG1066" s="273"/>
      <c r="AH1066" s="273"/>
      <c r="AI1066" s="273"/>
      <c r="AJ1066" s="273"/>
      <c r="AK1066" s="273"/>
      <c r="AL1066" s="273"/>
      <c r="AM1066" s="273"/>
      <c r="AN1066" s="273"/>
      <c r="AO1066" s="273"/>
      <c r="AP1066" s="273"/>
      <c r="AQ1066" s="273"/>
      <c r="AR1066" s="273"/>
      <c r="AS1066" s="273"/>
      <c r="AT1066" s="273"/>
      <c r="AU1066" s="273"/>
      <c r="AV1066" s="273"/>
      <c r="AW1066" s="273"/>
      <c r="AX1066" s="273"/>
      <c r="AY1066" s="273"/>
      <c r="AZ1066" s="273"/>
      <c r="BA1066" s="273"/>
      <c r="BB1066" s="273"/>
      <c r="BC1066" s="273"/>
      <c r="BD1066" s="273"/>
      <c r="BE1066" s="273"/>
      <c r="BF1066" s="273"/>
      <c r="BG1066" s="273"/>
      <c r="BH1066" s="273"/>
      <c r="BI1066" s="273"/>
      <c r="BJ1066" s="273"/>
      <c r="BK1066" s="273"/>
      <c r="BL1066" s="273"/>
      <c r="BM1066" s="273"/>
      <c r="BN1066" s="273"/>
      <c r="BO1066" s="273"/>
      <c r="BP1066" s="273"/>
      <c r="BQ1066" s="273"/>
      <c r="BR1066" s="273"/>
      <c r="BS1066" s="273"/>
      <c r="BT1066" s="273"/>
      <c r="BU1066" s="273"/>
      <c r="BV1066" s="273"/>
      <c r="BW1066" s="273"/>
      <c r="BX1066" s="273"/>
      <c r="BY1066" s="273"/>
      <c r="BZ1066" s="273"/>
    </row>
    <row r="1067" spans="1:78">
      <c r="A1067" s="273"/>
      <c r="B1067" s="273"/>
      <c r="C1067" s="273"/>
      <c r="D1067" s="273"/>
      <c r="E1067" s="273"/>
      <c r="F1067" s="274"/>
      <c r="G1067" s="274"/>
      <c r="H1067" s="274"/>
      <c r="I1067" s="274"/>
      <c r="J1067" s="274"/>
      <c r="K1067" s="274"/>
      <c r="L1067" s="274"/>
      <c r="M1067" s="274"/>
      <c r="N1067" s="274"/>
      <c r="O1067" s="274"/>
      <c r="P1067" s="274"/>
      <c r="Q1067" s="274"/>
      <c r="R1067" s="273"/>
      <c r="S1067" s="273"/>
      <c r="T1067" s="273"/>
      <c r="U1067" s="273"/>
      <c r="V1067" s="273"/>
      <c r="W1067" s="273"/>
      <c r="X1067" s="273"/>
      <c r="Y1067" s="273"/>
      <c r="Z1067" s="273"/>
      <c r="AA1067" s="273"/>
      <c r="AB1067" s="273"/>
      <c r="AC1067" s="273"/>
      <c r="AD1067" s="273"/>
      <c r="AE1067" s="273"/>
      <c r="AF1067" s="273"/>
      <c r="AG1067" s="273"/>
      <c r="AH1067" s="273"/>
      <c r="AI1067" s="273"/>
      <c r="AJ1067" s="273"/>
      <c r="AK1067" s="273"/>
      <c r="AL1067" s="273"/>
      <c r="AM1067" s="273"/>
      <c r="AN1067" s="273"/>
      <c r="AO1067" s="273"/>
      <c r="AP1067" s="273"/>
      <c r="AQ1067" s="273"/>
      <c r="AR1067" s="273"/>
      <c r="AS1067" s="273"/>
      <c r="AT1067" s="273"/>
      <c r="AU1067" s="273"/>
      <c r="AV1067" s="273"/>
      <c r="AW1067" s="273"/>
      <c r="AX1067" s="273"/>
      <c r="AY1067" s="273"/>
      <c r="AZ1067" s="273"/>
      <c r="BA1067" s="273"/>
      <c r="BB1067" s="273"/>
      <c r="BC1067" s="273"/>
      <c r="BD1067" s="273"/>
      <c r="BE1067" s="273"/>
      <c r="BF1067" s="273"/>
      <c r="BG1067" s="273"/>
      <c r="BH1067" s="273"/>
      <c r="BI1067" s="273"/>
      <c r="BJ1067" s="273"/>
      <c r="BK1067" s="273"/>
      <c r="BL1067" s="273"/>
      <c r="BM1067" s="273"/>
      <c r="BN1067" s="273"/>
      <c r="BO1067" s="273"/>
      <c r="BP1067" s="273"/>
      <c r="BQ1067" s="273"/>
      <c r="BR1067" s="273"/>
      <c r="BS1067" s="273"/>
      <c r="BT1067" s="273"/>
      <c r="BU1067" s="273"/>
      <c r="BV1067" s="273"/>
      <c r="BW1067" s="273"/>
      <c r="BX1067" s="273"/>
      <c r="BY1067" s="273"/>
      <c r="BZ1067" s="273"/>
    </row>
    <row r="1068" spans="1:78">
      <c r="A1068" s="273"/>
      <c r="B1068" s="273"/>
      <c r="C1068" s="273"/>
      <c r="D1068" s="273"/>
      <c r="E1068" s="273"/>
      <c r="F1068" s="274"/>
      <c r="G1068" s="274"/>
      <c r="H1068" s="274"/>
      <c r="I1068" s="274"/>
      <c r="J1068" s="274"/>
      <c r="K1068" s="274"/>
      <c r="L1068" s="274"/>
      <c r="M1068" s="274"/>
      <c r="N1068" s="274"/>
      <c r="O1068" s="274"/>
      <c r="P1068" s="274"/>
      <c r="Q1068" s="274"/>
      <c r="R1068" s="273"/>
      <c r="S1068" s="273"/>
      <c r="T1068" s="273"/>
      <c r="U1068" s="273"/>
      <c r="V1068" s="273"/>
      <c r="W1068" s="273"/>
      <c r="X1068" s="273"/>
      <c r="Y1068" s="273"/>
      <c r="Z1068" s="273"/>
      <c r="AA1068" s="273"/>
      <c r="AB1068" s="273"/>
      <c r="AC1068" s="273"/>
      <c r="AD1068" s="273"/>
      <c r="AE1068" s="273"/>
      <c r="AF1068" s="273"/>
      <c r="AG1068" s="273"/>
      <c r="AH1068" s="273"/>
      <c r="AI1068" s="273"/>
      <c r="AJ1068" s="273"/>
      <c r="AK1068" s="273"/>
      <c r="AL1068" s="273"/>
      <c r="AM1068" s="273"/>
      <c r="AN1068" s="273"/>
      <c r="AO1068" s="273"/>
      <c r="AP1068" s="273"/>
      <c r="AQ1068" s="273"/>
      <c r="AR1068" s="273"/>
      <c r="AS1068" s="273"/>
      <c r="AT1068" s="273"/>
      <c r="AU1068" s="273"/>
      <c r="AV1068" s="273"/>
      <c r="AW1068" s="273"/>
      <c r="AX1068" s="273"/>
      <c r="AY1068" s="273"/>
      <c r="AZ1068" s="273"/>
      <c r="BA1068" s="273"/>
      <c r="BB1068" s="273"/>
      <c r="BC1068" s="273"/>
      <c r="BD1068" s="273"/>
      <c r="BE1068" s="273"/>
      <c r="BF1068" s="273"/>
      <c r="BG1068" s="273"/>
      <c r="BH1068" s="273"/>
      <c r="BI1068" s="273"/>
      <c r="BJ1068" s="273"/>
      <c r="BK1068" s="273"/>
      <c r="BL1068" s="273"/>
      <c r="BM1068" s="273"/>
      <c r="BN1068" s="273"/>
      <c r="BO1068" s="273"/>
      <c r="BP1068" s="273"/>
      <c r="BQ1068" s="273"/>
      <c r="BR1068" s="273"/>
      <c r="BS1068" s="273"/>
      <c r="BT1068" s="273"/>
      <c r="BU1068" s="273"/>
      <c r="BV1068" s="273"/>
      <c r="BW1068" s="273"/>
      <c r="BX1068" s="273"/>
      <c r="BY1068" s="273"/>
      <c r="BZ1068" s="273"/>
    </row>
    <row r="1069" spans="1:78">
      <c r="A1069" s="273"/>
      <c r="B1069" s="273"/>
      <c r="C1069" s="273"/>
      <c r="D1069" s="273"/>
      <c r="E1069" s="273"/>
      <c r="F1069" s="274"/>
      <c r="G1069" s="274"/>
      <c r="H1069" s="274"/>
      <c r="I1069" s="274"/>
      <c r="J1069" s="274"/>
      <c r="K1069" s="274"/>
      <c r="L1069" s="274"/>
      <c r="M1069" s="274"/>
      <c r="N1069" s="274"/>
      <c r="O1069" s="274"/>
      <c r="P1069" s="274"/>
      <c r="Q1069" s="274"/>
      <c r="R1069" s="273"/>
      <c r="S1069" s="273"/>
      <c r="T1069" s="273"/>
      <c r="U1069" s="273"/>
      <c r="V1069" s="273"/>
      <c r="W1069" s="273"/>
      <c r="X1069" s="273"/>
      <c r="Y1069" s="273"/>
      <c r="Z1069" s="273"/>
      <c r="AA1069" s="273"/>
      <c r="AB1069" s="273"/>
      <c r="AC1069" s="273"/>
      <c r="AD1069" s="273"/>
      <c r="AE1069" s="273"/>
      <c r="AF1069" s="273"/>
      <c r="AG1069" s="273"/>
      <c r="AH1069" s="273"/>
      <c r="AI1069" s="273"/>
      <c r="AJ1069" s="273"/>
      <c r="AK1069" s="273"/>
      <c r="AL1069" s="273"/>
      <c r="AM1069" s="273"/>
      <c r="AN1069" s="273"/>
      <c r="AO1069" s="273"/>
      <c r="AP1069" s="273"/>
      <c r="AQ1069" s="273"/>
      <c r="AR1069" s="273"/>
      <c r="AS1069" s="273"/>
      <c r="AT1069" s="273"/>
      <c r="AU1069" s="273"/>
      <c r="AV1069" s="273"/>
      <c r="AW1069" s="273"/>
      <c r="AX1069" s="273"/>
      <c r="AY1069" s="273"/>
      <c r="AZ1069" s="273"/>
      <c r="BA1069" s="273"/>
      <c r="BB1069" s="273"/>
      <c r="BC1069" s="273"/>
      <c r="BD1069" s="273"/>
      <c r="BE1069" s="273"/>
      <c r="BF1069" s="273"/>
      <c r="BG1069" s="273"/>
      <c r="BH1069" s="273"/>
      <c r="BI1069" s="273"/>
      <c r="BJ1069" s="273"/>
      <c r="BK1069" s="273"/>
      <c r="BL1069" s="273"/>
      <c r="BM1069" s="273"/>
      <c r="BN1069" s="273"/>
      <c r="BO1069" s="273"/>
      <c r="BP1069" s="273"/>
      <c r="BQ1069" s="273"/>
      <c r="BR1069" s="273"/>
      <c r="BS1069" s="273"/>
      <c r="BT1069" s="273"/>
      <c r="BU1069" s="273"/>
      <c r="BV1069" s="273"/>
      <c r="BW1069" s="273"/>
      <c r="BX1069" s="273"/>
      <c r="BY1069" s="273"/>
      <c r="BZ1069" s="273"/>
    </row>
    <row r="1070" spans="1:78">
      <c r="A1070" s="273"/>
      <c r="B1070" s="273"/>
      <c r="C1070" s="273"/>
      <c r="D1070" s="273"/>
      <c r="E1070" s="273"/>
      <c r="F1070" s="274"/>
      <c r="G1070" s="274"/>
      <c r="H1070" s="274"/>
      <c r="I1070" s="274"/>
      <c r="J1070" s="274"/>
      <c r="K1070" s="274"/>
      <c r="L1070" s="274"/>
      <c r="M1070" s="274"/>
      <c r="N1070" s="274"/>
      <c r="O1070" s="274"/>
      <c r="P1070" s="274"/>
      <c r="Q1070" s="274"/>
      <c r="R1070" s="273"/>
      <c r="S1070" s="273"/>
      <c r="T1070" s="273"/>
      <c r="U1070" s="273"/>
      <c r="V1070" s="273"/>
      <c r="W1070" s="273"/>
      <c r="X1070" s="273"/>
      <c r="Y1070" s="273"/>
      <c r="Z1070" s="273"/>
      <c r="AA1070" s="273"/>
      <c r="AB1070" s="273"/>
      <c r="AC1070" s="273"/>
      <c r="AD1070" s="273"/>
      <c r="AE1070" s="273"/>
      <c r="AF1070" s="273"/>
      <c r="AG1070" s="273"/>
      <c r="AH1070" s="273"/>
      <c r="AI1070" s="273"/>
      <c r="AJ1070" s="273"/>
      <c r="AK1070" s="273"/>
      <c r="AL1070" s="273"/>
      <c r="AM1070" s="273"/>
      <c r="AN1070" s="273"/>
      <c r="AO1070" s="273"/>
      <c r="AP1070" s="273"/>
      <c r="AQ1070" s="273"/>
      <c r="AR1070" s="273"/>
      <c r="AS1070" s="273"/>
      <c r="AT1070" s="273"/>
      <c r="AU1070" s="273"/>
      <c r="AV1070" s="273"/>
      <c r="AW1070" s="273"/>
      <c r="AX1070" s="273"/>
      <c r="AY1070" s="273"/>
      <c r="AZ1070" s="273"/>
      <c r="BA1070" s="273"/>
      <c r="BB1070" s="273"/>
      <c r="BC1070" s="273"/>
      <c r="BD1070" s="273"/>
      <c r="BE1070" s="273"/>
      <c r="BF1070" s="273"/>
      <c r="BG1070" s="273"/>
      <c r="BH1070" s="273"/>
      <c r="BI1070" s="273"/>
      <c r="BJ1070" s="273"/>
      <c r="BK1070" s="273"/>
      <c r="BL1070" s="273"/>
      <c r="BM1070" s="273"/>
      <c r="BN1070" s="273"/>
      <c r="BO1070" s="273"/>
      <c r="BP1070" s="273"/>
      <c r="BQ1070" s="273"/>
      <c r="BR1070" s="273"/>
      <c r="BS1070" s="273"/>
      <c r="BT1070" s="273"/>
      <c r="BU1070" s="273"/>
      <c r="BV1070" s="273"/>
      <c r="BW1070" s="273"/>
      <c r="BX1070" s="273"/>
      <c r="BY1070" s="273"/>
      <c r="BZ1070" s="273"/>
    </row>
    <row r="1071" spans="1:78">
      <c r="A1071" s="273"/>
      <c r="B1071" s="273"/>
      <c r="C1071" s="273"/>
      <c r="D1071" s="273"/>
      <c r="E1071" s="273"/>
      <c r="F1071" s="274"/>
      <c r="G1071" s="274"/>
      <c r="H1071" s="274"/>
      <c r="I1071" s="274"/>
      <c r="J1071" s="274"/>
      <c r="K1071" s="274"/>
      <c r="L1071" s="274"/>
      <c r="M1071" s="274"/>
      <c r="N1071" s="274"/>
      <c r="O1071" s="274"/>
      <c r="P1071" s="274"/>
      <c r="Q1071" s="274"/>
      <c r="R1071" s="273"/>
      <c r="S1071" s="273"/>
      <c r="T1071" s="273"/>
      <c r="U1071" s="273"/>
      <c r="V1071" s="273"/>
      <c r="W1071" s="273"/>
      <c r="X1071" s="273"/>
      <c r="Y1071" s="273"/>
      <c r="Z1071" s="273"/>
      <c r="AA1071" s="273"/>
      <c r="AB1071" s="273"/>
      <c r="AC1071" s="273"/>
      <c r="AD1071" s="273"/>
      <c r="AE1071" s="273"/>
      <c r="AF1071" s="273"/>
      <c r="AG1071" s="273"/>
      <c r="AH1071" s="273"/>
      <c r="AI1071" s="273"/>
      <c r="AJ1071" s="273"/>
      <c r="AK1071" s="273"/>
      <c r="AL1071" s="273"/>
      <c r="AM1071" s="273"/>
      <c r="AN1071" s="273"/>
      <c r="AO1071" s="273"/>
      <c r="AP1071" s="273"/>
      <c r="AQ1071" s="273"/>
      <c r="AR1071" s="273"/>
      <c r="AS1071" s="273"/>
      <c r="AT1071" s="273"/>
      <c r="AU1071" s="273"/>
      <c r="AV1071" s="273"/>
      <c r="AW1071" s="273"/>
      <c r="AX1071" s="273"/>
      <c r="AY1071" s="273"/>
      <c r="AZ1071" s="273"/>
      <c r="BA1071" s="273"/>
      <c r="BB1071" s="273"/>
      <c r="BC1071" s="273"/>
      <c r="BD1071" s="273"/>
      <c r="BE1071" s="273"/>
      <c r="BF1071" s="273"/>
      <c r="BG1071" s="273"/>
      <c r="BH1071" s="273"/>
      <c r="BI1071" s="273"/>
      <c r="BJ1071" s="273"/>
      <c r="BK1071" s="273"/>
      <c r="BL1071" s="273"/>
      <c r="BM1071" s="273"/>
      <c r="BN1071" s="273"/>
      <c r="BO1071" s="273"/>
      <c r="BP1071" s="273"/>
      <c r="BQ1071" s="273"/>
      <c r="BR1071" s="273"/>
      <c r="BS1071" s="273"/>
      <c r="BT1071" s="273"/>
      <c r="BU1071" s="273"/>
      <c r="BV1071" s="273"/>
      <c r="BW1071" s="273"/>
      <c r="BX1071" s="273"/>
      <c r="BY1071" s="273"/>
      <c r="BZ1071" s="273"/>
    </row>
    <row r="1072" spans="1:78">
      <c r="A1072" s="273"/>
      <c r="B1072" s="273"/>
      <c r="C1072" s="273"/>
      <c r="D1072" s="273"/>
      <c r="E1072" s="273"/>
      <c r="F1072" s="274"/>
      <c r="G1072" s="274"/>
      <c r="H1072" s="274"/>
      <c r="I1072" s="274"/>
      <c r="J1072" s="274"/>
      <c r="K1072" s="274"/>
      <c r="L1072" s="274"/>
      <c r="M1072" s="274"/>
      <c r="N1072" s="274"/>
      <c r="O1072" s="274"/>
      <c r="P1072" s="274"/>
      <c r="Q1072" s="274"/>
      <c r="R1072" s="273"/>
      <c r="S1072" s="273"/>
      <c r="T1072" s="273"/>
      <c r="U1072" s="273"/>
      <c r="V1072" s="273"/>
      <c r="W1072" s="273"/>
      <c r="X1072" s="273"/>
      <c r="Y1072" s="273"/>
      <c r="Z1072" s="273"/>
      <c r="AA1072" s="273"/>
      <c r="AB1072" s="273"/>
      <c r="AC1072" s="273"/>
      <c r="AD1072" s="273"/>
      <c r="AE1072" s="273"/>
      <c r="AF1072" s="273"/>
      <c r="AG1072" s="273"/>
      <c r="AH1072" s="273"/>
      <c r="AI1072" s="273"/>
      <c r="AJ1072" s="273"/>
      <c r="AK1072" s="273"/>
      <c r="AL1072" s="273"/>
      <c r="AM1072" s="273"/>
      <c r="AN1072" s="273"/>
      <c r="AO1072" s="273"/>
      <c r="AP1072" s="273"/>
      <c r="AQ1072" s="273"/>
      <c r="AR1072" s="273"/>
      <c r="AS1072" s="273"/>
      <c r="AT1072" s="273"/>
      <c r="AU1072" s="273"/>
      <c r="AV1072" s="273"/>
      <c r="AW1072" s="273"/>
      <c r="AX1072" s="273"/>
      <c r="AY1072" s="273"/>
      <c r="AZ1072" s="273"/>
      <c r="BA1072" s="273"/>
      <c r="BB1072" s="273"/>
      <c r="BC1072" s="273"/>
      <c r="BD1072" s="273"/>
      <c r="BE1072" s="273"/>
      <c r="BF1072" s="273"/>
      <c r="BG1072" s="273"/>
      <c r="BH1072" s="273"/>
      <c r="BI1072" s="273"/>
      <c r="BJ1072" s="273"/>
      <c r="BK1072" s="273"/>
      <c r="BL1072" s="273"/>
      <c r="BM1072" s="273"/>
      <c r="BN1072" s="273"/>
      <c r="BO1072" s="273"/>
      <c r="BP1072" s="273"/>
      <c r="BQ1072" s="273"/>
      <c r="BR1072" s="273"/>
      <c r="BS1072" s="273"/>
      <c r="BT1072" s="273"/>
      <c r="BU1072" s="273"/>
      <c r="BV1072" s="273"/>
      <c r="BW1072" s="273"/>
      <c r="BX1072" s="273"/>
      <c r="BY1072" s="273"/>
      <c r="BZ1072" s="273"/>
    </row>
    <row r="1073" spans="1:78">
      <c r="A1073" s="273"/>
      <c r="B1073" s="273"/>
      <c r="C1073" s="273"/>
      <c r="D1073" s="273"/>
      <c r="E1073" s="273"/>
      <c r="F1073" s="274"/>
      <c r="G1073" s="274"/>
      <c r="H1073" s="274"/>
      <c r="I1073" s="274"/>
      <c r="J1073" s="274"/>
      <c r="K1073" s="274"/>
      <c r="L1073" s="274"/>
      <c r="M1073" s="274"/>
      <c r="N1073" s="274"/>
      <c r="O1073" s="274"/>
      <c r="P1073" s="274"/>
      <c r="Q1073" s="274"/>
      <c r="R1073" s="273"/>
      <c r="S1073" s="273"/>
      <c r="T1073" s="273"/>
      <c r="U1073" s="273"/>
      <c r="V1073" s="273"/>
      <c r="W1073" s="273"/>
      <c r="X1073" s="273"/>
      <c r="Y1073" s="273"/>
      <c r="Z1073" s="273"/>
      <c r="AA1073" s="273"/>
      <c r="AB1073" s="273"/>
      <c r="AC1073" s="273"/>
      <c r="AD1073" s="273"/>
      <c r="AE1073" s="273"/>
      <c r="AF1073" s="273"/>
      <c r="AG1073" s="273"/>
      <c r="AH1073" s="273"/>
      <c r="AI1073" s="273"/>
      <c r="AJ1073" s="273"/>
      <c r="AK1073" s="273"/>
      <c r="AL1073" s="273"/>
      <c r="AM1073" s="273"/>
      <c r="AN1073" s="273"/>
      <c r="AO1073" s="273"/>
      <c r="AP1073" s="273"/>
      <c r="AQ1073" s="273"/>
      <c r="AR1073" s="273"/>
      <c r="AS1073" s="273"/>
      <c r="AT1073" s="273"/>
      <c r="AU1073" s="273"/>
      <c r="AV1073" s="273"/>
      <c r="AW1073" s="273"/>
      <c r="AX1073" s="273"/>
      <c r="AY1073" s="273"/>
      <c r="AZ1073" s="273"/>
      <c r="BA1073" s="273"/>
      <c r="BB1073" s="273"/>
      <c r="BC1073" s="273"/>
      <c r="BD1073" s="273"/>
      <c r="BE1073" s="273"/>
      <c r="BF1073" s="273"/>
      <c r="BG1073" s="273"/>
      <c r="BH1073" s="273"/>
      <c r="BI1073" s="273"/>
      <c r="BJ1073" s="273"/>
      <c r="BK1073" s="273"/>
      <c r="BL1073" s="273"/>
      <c r="BM1073" s="273"/>
      <c r="BN1073" s="273"/>
      <c r="BO1073" s="273"/>
      <c r="BP1073" s="273"/>
      <c r="BQ1073" s="273"/>
      <c r="BR1073" s="273"/>
      <c r="BS1073" s="273"/>
      <c r="BT1073" s="273"/>
      <c r="BU1073" s="273"/>
      <c r="BV1073" s="273"/>
      <c r="BW1073" s="273"/>
      <c r="BX1073" s="273"/>
      <c r="BY1073" s="273"/>
      <c r="BZ1073" s="273"/>
    </row>
    <row r="1074" spans="1:78">
      <c r="A1074" s="273"/>
      <c r="B1074" s="273"/>
      <c r="C1074" s="273"/>
      <c r="D1074" s="273"/>
      <c r="E1074" s="273"/>
      <c r="F1074" s="274"/>
      <c r="G1074" s="274"/>
      <c r="H1074" s="274"/>
      <c r="I1074" s="274"/>
      <c r="J1074" s="274"/>
      <c r="K1074" s="274"/>
      <c r="L1074" s="274"/>
      <c r="M1074" s="274"/>
      <c r="N1074" s="274"/>
      <c r="O1074" s="274"/>
      <c r="P1074" s="274"/>
      <c r="Q1074" s="274"/>
      <c r="R1074" s="273"/>
      <c r="S1074" s="273"/>
      <c r="T1074" s="273"/>
      <c r="U1074" s="273"/>
      <c r="V1074" s="273"/>
      <c r="W1074" s="273"/>
      <c r="X1074" s="273"/>
      <c r="Y1074" s="273"/>
      <c r="Z1074" s="273"/>
      <c r="AA1074" s="273"/>
      <c r="AB1074" s="273"/>
      <c r="AC1074" s="273"/>
      <c r="AD1074" s="273"/>
      <c r="AE1074" s="273"/>
      <c r="AF1074" s="273"/>
      <c r="AG1074" s="273"/>
      <c r="AH1074" s="273"/>
      <c r="AI1074" s="273"/>
      <c r="AJ1074" s="273"/>
      <c r="AK1074" s="273"/>
      <c r="AL1074" s="273"/>
      <c r="AM1074" s="273"/>
      <c r="AN1074" s="273"/>
      <c r="AO1074" s="273"/>
      <c r="AP1074" s="273"/>
      <c r="AQ1074" s="273"/>
      <c r="AR1074" s="273"/>
      <c r="AS1074" s="273"/>
      <c r="AT1074" s="273"/>
      <c r="AU1074" s="273"/>
      <c r="AV1074" s="273"/>
      <c r="AW1074" s="273"/>
      <c r="AX1074" s="273"/>
      <c r="AY1074" s="273"/>
      <c r="AZ1074" s="273"/>
      <c r="BA1074" s="273"/>
      <c r="BB1074" s="273"/>
      <c r="BC1074" s="273"/>
      <c r="BD1074" s="273"/>
      <c r="BE1074" s="273"/>
      <c r="BF1074" s="273"/>
      <c r="BG1074" s="273"/>
      <c r="BH1074" s="273"/>
      <c r="BI1074" s="273"/>
      <c r="BJ1074" s="273"/>
      <c r="BK1074" s="273"/>
      <c r="BL1074" s="273"/>
      <c r="BM1074" s="273"/>
      <c r="BN1074" s="273"/>
      <c r="BO1074" s="273"/>
      <c r="BP1074" s="273"/>
      <c r="BQ1074" s="273"/>
      <c r="BR1074" s="273"/>
      <c r="BS1074" s="273"/>
      <c r="BT1074" s="273"/>
      <c r="BU1074" s="273"/>
      <c r="BV1074" s="273"/>
      <c r="BW1074" s="273"/>
      <c r="BX1074" s="273"/>
      <c r="BY1074" s="273"/>
      <c r="BZ1074" s="273"/>
    </row>
    <row r="1075" spans="1:78">
      <c r="A1075" s="273"/>
      <c r="B1075" s="273"/>
      <c r="C1075" s="273"/>
      <c r="D1075" s="273"/>
      <c r="E1075" s="273"/>
      <c r="F1075" s="274"/>
      <c r="G1075" s="274"/>
      <c r="H1075" s="274"/>
      <c r="I1075" s="274"/>
      <c r="J1075" s="274"/>
      <c r="K1075" s="274"/>
      <c r="L1075" s="274"/>
      <c r="M1075" s="274"/>
      <c r="N1075" s="274"/>
      <c r="O1075" s="274"/>
      <c r="P1075" s="274"/>
      <c r="Q1075" s="274"/>
      <c r="R1075" s="273"/>
      <c r="S1075" s="273"/>
      <c r="T1075" s="273"/>
      <c r="U1075" s="273"/>
      <c r="V1075" s="273"/>
      <c r="W1075" s="273"/>
      <c r="X1075" s="273"/>
      <c r="Y1075" s="273"/>
      <c r="Z1075" s="273"/>
      <c r="AA1075" s="273"/>
      <c r="AB1075" s="273"/>
      <c r="AC1075" s="273"/>
      <c r="AD1075" s="273"/>
      <c r="AE1075" s="273"/>
      <c r="AF1075" s="273"/>
      <c r="AG1075" s="273"/>
      <c r="AH1075" s="273"/>
      <c r="AI1075" s="273"/>
      <c r="AJ1075" s="273"/>
      <c r="AK1075" s="273"/>
      <c r="AL1075" s="273"/>
      <c r="AM1075" s="273"/>
      <c r="AN1075" s="273"/>
      <c r="AO1075" s="273"/>
      <c r="AP1075" s="273"/>
      <c r="AQ1075" s="273"/>
      <c r="AR1075" s="273"/>
      <c r="AS1075" s="273"/>
      <c r="AT1075" s="273"/>
      <c r="AU1075" s="273"/>
      <c r="AV1075" s="273"/>
      <c r="AW1075" s="273"/>
      <c r="AX1075" s="273"/>
      <c r="AY1075" s="273"/>
      <c r="AZ1075" s="273"/>
      <c r="BA1075" s="273"/>
      <c r="BB1075" s="273"/>
      <c r="BC1075" s="273"/>
      <c r="BD1075" s="273"/>
      <c r="BE1075" s="273"/>
      <c r="BF1075" s="273"/>
      <c r="BG1075" s="273"/>
      <c r="BH1075" s="273"/>
      <c r="BI1075" s="273"/>
      <c r="BJ1075" s="273"/>
      <c r="BK1075" s="273"/>
      <c r="BL1075" s="273"/>
      <c r="BM1075" s="273"/>
      <c r="BN1075" s="273"/>
      <c r="BO1075" s="273"/>
      <c r="BP1075" s="273"/>
      <c r="BQ1075" s="273"/>
      <c r="BR1075" s="273"/>
      <c r="BS1075" s="273"/>
      <c r="BT1075" s="273"/>
      <c r="BU1075" s="273"/>
      <c r="BV1075" s="273"/>
      <c r="BW1075" s="273"/>
      <c r="BX1075" s="273"/>
      <c r="BY1075" s="273"/>
      <c r="BZ1075" s="273"/>
    </row>
    <row r="1076" spans="1:78">
      <c r="A1076" s="273"/>
      <c r="B1076" s="273"/>
      <c r="C1076" s="273"/>
      <c r="D1076" s="273"/>
      <c r="E1076" s="273"/>
      <c r="F1076" s="274"/>
      <c r="G1076" s="274"/>
      <c r="H1076" s="274"/>
      <c r="I1076" s="274"/>
      <c r="J1076" s="274"/>
      <c r="K1076" s="274"/>
      <c r="L1076" s="274"/>
      <c r="M1076" s="274"/>
      <c r="N1076" s="274"/>
      <c r="O1076" s="274"/>
      <c r="P1076" s="274"/>
      <c r="Q1076" s="274"/>
      <c r="R1076" s="273"/>
      <c r="S1076" s="273"/>
      <c r="T1076" s="273"/>
      <c r="U1076" s="273"/>
      <c r="V1076" s="273"/>
      <c r="W1076" s="273"/>
      <c r="X1076" s="273"/>
      <c r="Y1076" s="273"/>
      <c r="Z1076" s="273"/>
      <c r="AA1076" s="273"/>
      <c r="AB1076" s="273"/>
      <c r="AC1076" s="273"/>
      <c r="AD1076" s="273"/>
      <c r="AE1076" s="273"/>
      <c r="AF1076" s="273"/>
      <c r="AG1076" s="273"/>
      <c r="AH1076" s="273"/>
      <c r="AI1076" s="273"/>
      <c r="AJ1076" s="273"/>
      <c r="AK1076" s="273"/>
      <c r="AL1076" s="273"/>
      <c r="AM1076" s="273"/>
      <c r="AN1076" s="273"/>
      <c r="AO1076" s="273"/>
      <c r="AP1076" s="273"/>
      <c r="AQ1076" s="273"/>
      <c r="AR1076" s="273"/>
      <c r="AS1076" s="273"/>
      <c r="AT1076" s="273"/>
      <c r="AU1076" s="273"/>
      <c r="AV1076" s="273"/>
      <c r="AW1076" s="273"/>
      <c r="AX1076" s="273"/>
      <c r="AY1076" s="273"/>
      <c r="AZ1076" s="273"/>
      <c r="BA1076" s="273"/>
      <c r="BB1076" s="273"/>
      <c r="BC1076" s="273"/>
      <c r="BD1076" s="273"/>
      <c r="BE1076" s="273"/>
      <c r="BF1076" s="273"/>
      <c r="BG1076" s="273"/>
      <c r="BH1076" s="273"/>
      <c r="BI1076" s="273"/>
      <c r="BJ1076" s="273"/>
      <c r="BK1076" s="273"/>
      <c r="BL1076" s="273"/>
      <c r="BM1076" s="273"/>
      <c r="BN1076" s="273"/>
      <c r="BO1076" s="273"/>
      <c r="BP1076" s="273"/>
      <c r="BQ1076" s="273"/>
      <c r="BR1076" s="273"/>
      <c r="BS1076" s="273"/>
      <c r="BT1076" s="273"/>
      <c r="BU1076" s="273"/>
      <c r="BV1076" s="273"/>
      <c r="BW1076" s="273"/>
      <c r="BX1076" s="273"/>
      <c r="BY1076" s="273"/>
      <c r="BZ1076" s="273"/>
    </row>
    <row r="1077" spans="1:78">
      <c r="A1077" s="273"/>
      <c r="B1077" s="273"/>
      <c r="C1077" s="273"/>
      <c r="D1077" s="273"/>
      <c r="E1077" s="273"/>
      <c r="F1077" s="274"/>
      <c r="G1077" s="274"/>
      <c r="H1077" s="274"/>
      <c r="I1077" s="274"/>
      <c r="J1077" s="274"/>
      <c r="K1077" s="274"/>
      <c r="L1077" s="274"/>
      <c r="M1077" s="274"/>
      <c r="N1077" s="274"/>
      <c r="O1077" s="274"/>
      <c r="P1077" s="274"/>
      <c r="Q1077" s="274"/>
      <c r="R1077" s="273"/>
      <c r="S1077" s="273"/>
      <c r="T1077" s="273"/>
      <c r="U1077" s="273"/>
      <c r="V1077" s="273"/>
      <c r="W1077" s="273"/>
      <c r="X1077" s="273"/>
      <c r="Y1077" s="273"/>
      <c r="Z1077" s="273"/>
      <c r="AA1077" s="273"/>
      <c r="AB1077" s="273"/>
      <c r="AC1077" s="273"/>
      <c r="AD1077" s="273"/>
      <c r="AE1077" s="273"/>
      <c r="AF1077" s="273"/>
      <c r="AG1077" s="273"/>
      <c r="AH1077" s="273"/>
      <c r="AI1077" s="273"/>
      <c r="AJ1077" s="273"/>
      <c r="AK1077" s="273"/>
      <c r="AL1077" s="273"/>
      <c r="AM1077" s="273"/>
      <c r="AN1077" s="273"/>
      <c r="AO1077" s="273"/>
      <c r="AP1077" s="273"/>
      <c r="AQ1077" s="273"/>
      <c r="AR1077" s="273"/>
      <c r="AS1077" s="273"/>
      <c r="AT1077" s="273"/>
      <c r="AU1077" s="273"/>
      <c r="AV1077" s="273"/>
      <c r="AW1077" s="273"/>
      <c r="AX1077" s="273"/>
      <c r="AY1077" s="273"/>
      <c r="AZ1077" s="273"/>
      <c r="BA1077" s="273"/>
      <c r="BB1077" s="273"/>
      <c r="BC1077" s="273"/>
      <c r="BD1077" s="273"/>
      <c r="BE1077" s="273"/>
      <c r="BF1077" s="273"/>
      <c r="BG1077" s="273"/>
      <c r="BH1077" s="273"/>
      <c r="BI1077" s="273"/>
      <c r="BJ1077" s="273"/>
      <c r="BK1077" s="273"/>
      <c r="BL1077" s="273"/>
      <c r="BM1077" s="273"/>
      <c r="BN1077" s="273"/>
      <c r="BO1077" s="273"/>
      <c r="BP1077" s="273"/>
      <c r="BQ1077" s="273"/>
      <c r="BR1077" s="273"/>
      <c r="BS1077" s="273"/>
      <c r="BT1077" s="273"/>
      <c r="BU1077" s="273"/>
      <c r="BV1077" s="273"/>
      <c r="BW1077" s="273"/>
      <c r="BX1077" s="273"/>
      <c r="BY1077" s="273"/>
      <c r="BZ1077" s="273"/>
    </row>
    <row r="1078" spans="1:78">
      <c r="A1078" s="273"/>
      <c r="B1078" s="273"/>
      <c r="C1078" s="273"/>
      <c r="D1078" s="273"/>
      <c r="E1078" s="273"/>
      <c r="F1078" s="274"/>
      <c r="G1078" s="274"/>
      <c r="H1078" s="274"/>
      <c r="I1078" s="274"/>
      <c r="J1078" s="274"/>
      <c r="K1078" s="274"/>
      <c r="L1078" s="274"/>
      <c r="M1078" s="274"/>
      <c r="N1078" s="274"/>
      <c r="O1078" s="274"/>
      <c r="P1078" s="274"/>
      <c r="Q1078" s="274"/>
      <c r="R1078" s="273"/>
      <c r="S1078" s="273"/>
      <c r="T1078" s="273"/>
      <c r="U1078" s="273"/>
      <c r="V1078" s="273"/>
      <c r="W1078" s="273"/>
      <c r="X1078" s="273"/>
      <c r="Y1078" s="273"/>
      <c r="Z1078" s="273"/>
      <c r="AA1078" s="273"/>
      <c r="AB1078" s="273"/>
      <c r="AC1078" s="273"/>
      <c r="AD1078" s="273"/>
      <c r="AE1078" s="273"/>
      <c r="AF1078" s="273"/>
      <c r="AG1078" s="273"/>
      <c r="AH1078" s="273"/>
      <c r="AI1078" s="273"/>
      <c r="AJ1078" s="273"/>
      <c r="AK1078" s="273"/>
      <c r="AL1078" s="273"/>
      <c r="AM1078" s="273"/>
      <c r="AN1078" s="273"/>
      <c r="AO1078" s="273"/>
      <c r="AP1078" s="273"/>
      <c r="AQ1078" s="273"/>
      <c r="AR1078" s="273"/>
      <c r="AS1078" s="273"/>
      <c r="AT1078" s="273"/>
      <c r="AU1078" s="273"/>
      <c r="AV1078" s="273"/>
      <c r="AW1078" s="273"/>
      <c r="AX1078" s="273"/>
      <c r="AY1078" s="273"/>
      <c r="AZ1078" s="273"/>
      <c r="BA1078" s="273"/>
      <c r="BB1078" s="273"/>
      <c r="BC1078" s="273"/>
      <c r="BD1078" s="273"/>
      <c r="BE1078" s="273"/>
      <c r="BF1078" s="273"/>
      <c r="BG1078" s="273"/>
      <c r="BH1078" s="273"/>
      <c r="BI1078" s="273"/>
      <c r="BJ1078" s="273"/>
      <c r="BK1078" s="273"/>
      <c r="BL1078" s="273"/>
      <c r="BM1078" s="273"/>
      <c r="BN1078" s="273"/>
      <c r="BO1078" s="273"/>
      <c r="BP1078" s="273"/>
      <c r="BQ1078" s="273"/>
      <c r="BR1078" s="273"/>
      <c r="BS1078" s="273"/>
      <c r="BT1078" s="273"/>
      <c r="BU1078" s="273"/>
      <c r="BV1078" s="273"/>
      <c r="BW1078" s="273"/>
      <c r="BX1078" s="273"/>
      <c r="BY1078" s="273"/>
      <c r="BZ1078" s="273"/>
    </row>
    <row r="1079" spans="1:78">
      <c r="A1079" s="273"/>
      <c r="B1079" s="273"/>
      <c r="C1079" s="273"/>
      <c r="D1079" s="273"/>
      <c r="E1079" s="273"/>
      <c r="F1079" s="274"/>
      <c r="G1079" s="274"/>
      <c r="H1079" s="274"/>
      <c r="I1079" s="274"/>
      <c r="J1079" s="274"/>
      <c r="K1079" s="274"/>
      <c r="L1079" s="274"/>
      <c r="M1079" s="274"/>
      <c r="N1079" s="274"/>
      <c r="O1079" s="274"/>
      <c r="P1079" s="274"/>
      <c r="Q1079" s="274"/>
      <c r="R1079" s="273"/>
      <c r="S1079" s="273"/>
      <c r="T1079" s="273"/>
      <c r="U1079" s="273"/>
      <c r="V1079" s="273"/>
      <c r="W1079" s="273"/>
      <c r="X1079" s="273"/>
      <c r="Y1079" s="273"/>
      <c r="Z1079" s="273"/>
      <c r="AA1079" s="273"/>
      <c r="AB1079" s="273"/>
      <c r="AC1079" s="273"/>
      <c r="AD1079" s="273"/>
      <c r="AE1079" s="273"/>
      <c r="AF1079" s="273"/>
      <c r="AG1079" s="273"/>
      <c r="AH1079" s="273"/>
      <c r="AI1079" s="273"/>
      <c r="AJ1079" s="273"/>
      <c r="AK1079" s="273"/>
      <c r="AL1079" s="273"/>
      <c r="AM1079" s="273"/>
      <c r="AN1079" s="273"/>
      <c r="AO1079" s="273"/>
      <c r="AP1079" s="273"/>
      <c r="AQ1079" s="273"/>
      <c r="AR1079" s="273"/>
      <c r="AS1079" s="273"/>
      <c r="AT1079" s="273"/>
      <c r="AU1079" s="273"/>
      <c r="AV1079" s="273"/>
      <c r="AW1079" s="273"/>
      <c r="AX1079" s="273"/>
      <c r="AY1079" s="273"/>
      <c r="AZ1079" s="273"/>
      <c r="BA1079" s="273"/>
      <c r="BB1079" s="273"/>
      <c r="BC1079" s="273"/>
      <c r="BD1079" s="273"/>
      <c r="BE1079" s="273"/>
      <c r="BF1079" s="273"/>
      <c r="BG1079" s="273"/>
      <c r="BH1079" s="273"/>
      <c r="BI1079" s="273"/>
      <c r="BJ1079" s="273"/>
      <c r="BK1079" s="273"/>
      <c r="BL1079" s="273"/>
      <c r="BM1079" s="273"/>
      <c r="BN1079" s="273"/>
      <c r="BO1079" s="273"/>
      <c r="BP1079" s="273"/>
      <c r="BQ1079" s="273"/>
      <c r="BR1079" s="273"/>
      <c r="BS1079" s="273"/>
      <c r="BT1079" s="273"/>
      <c r="BU1079" s="273"/>
      <c r="BV1079" s="273"/>
      <c r="BW1079" s="273"/>
      <c r="BX1079" s="273"/>
      <c r="BY1079" s="273"/>
      <c r="BZ1079" s="273"/>
    </row>
    <row r="1080" spans="1:78">
      <c r="A1080" s="273"/>
      <c r="B1080" s="273"/>
      <c r="C1080" s="273"/>
      <c r="D1080" s="273"/>
      <c r="E1080" s="273"/>
      <c r="F1080" s="274"/>
      <c r="G1080" s="274"/>
      <c r="H1080" s="274"/>
      <c r="I1080" s="274"/>
      <c r="J1080" s="274"/>
      <c r="K1080" s="274"/>
      <c r="L1080" s="274"/>
      <c r="M1080" s="274"/>
      <c r="N1080" s="274"/>
      <c r="O1080" s="274"/>
      <c r="P1080" s="274"/>
      <c r="Q1080" s="274"/>
      <c r="R1080" s="273"/>
      <c r="S1080" s="273"/>
      <c r="T1080" s="273"/>
      <c r="U1080" s="273"/>
      <c r="V1080" s="273"/>
      <c r="W1080" s="273"/>
      <c r="X1080" s="273"/>
      <c r="Y1080" s="273"/>
      <c r="Z1080" s="273"/>
      <c r="AA1080" s="273"/>
      <c r="AB1080" s="273"/>
      <c r="AC1080" s="273"/>
      <c r="AD1080" s="273"/>
      <c r="AE1080" s="273"/>
      <c r="AF1080" s="273"/>
      <c r="AG1080" s="273"/>
      <c r="AH1080" s="273"/>
      <c r="AI1080" s="273"/>
      <c r="AJ1080" s="273"/>
      <c r="AK1080" s="273"/>
      <c r="AL1080" s="273"/>
      <c r="AM1080" s="273"/>
      <c r="AN1080" s="273"/>
      <c r="AO1080" s="273"/>
      <c r="AP1080" s="273"/>
      <c r="AQ1080" s="273"/>
      <c r="AR1080" s="273"/>
      <c r="AS1080" s="273"/>
      <c r="AT1080" s="273"/>
      <c r="AU1080" s="273"/>
      <c r="AV1080" s="273"/>
      <c r="AW1080" s="273"/>
      <c r="AX1080" s="273"/>
      <c r="AY1080" s="273"/>
      <c r="AZ1080" s="273"/>
      <c r="BA1080" s="273"/>
      <c r="BB1080" s="273"/>
      <c r="BC1080" s="273"/>
      <c r="BD1080" s="273"/>
      <c r="BE1080" s="273"/>
      <c r="BF1080" s="273"/>
      <c r="BG1080" s="273"/>
      <c r="BH1080" s="273"/>
      <c r="BI1080" s="273"/>
      <c r="BJ1080" s="273"/>
      <c r="BK1080" s="273"/>
      <c r="BL1080" s="273"/>
      <c r="BM1080" s="273"/>
      <c r="BN1080" s="273"/>
      <c r="BO1080" s="273"/>
      <c r="BP1080" s="273"/>
      <c r="BQ1080" s="273"/>
      <c r="BR1080" s="273"/>
      <c r="BS1080" s="273"/>
      <c r="BT1080" s="273"/>
      <c r="BU1080" s="273"/>
      <c r="BV1080" s="273"/>
      <c r="BW1080" s="273"/>
      <c r="BX1080" s="273"/>
      <c r="BY1080" s="273"/>
      <c r="BZ1080" s="273"/>
    </row>
    <row r="1081" spans="1:78">
      <c r="A1081" s="273"/>
      <c r="B1081" s="273"/>
      <c r="C1081" s="273"/>
      <c r="D1081" s="273"/>
      <c r="E1081" s="273"/>
      <c r="F1081" s="274"/>
      <c r="G1081" s="274"/>
      <c r="H1081" s="274"/>
      <c r="I1081" s="274"/>
      <c r="J1081" s="274"/>
      <c r="K1081" s="274"/>
      <c r="L1081" s="274"/>
      <c r="M1081" s="274"/>
      <c r="N1081" s="274"/>
      <c r="O1081" s="274"/>
      <c r="P1081" s="274"/>
      <c r="Q1081" s="274"/>
      <c r="R1081" s="273"/>
      <c r="S1081" s="273"/>
      <c r="T1081" s="273"/>
      <c r="U1081" s="273"/>
      <c r="V1081" s="273"/>
      <c r="W1081" s="273"/>
      <c r="X1081" s="273"/>
      <c r="Y1081" s="273"/>
      <c r="Z1081" s="273"/>
      <c r="AA1081" s="273"/>
      <c r="AB1081" s="273"/>
      <c r="AC1081" s="273"/>
      <c r="AD1081" s="273"/>
      <c r="AE1081" s="273"/>
      <c r="AF1081" s="273"/>
      <c r="AG1081" s="273"/>
      <c r="AH1081" s="273"/>
      <c r="AI1081" s="273"/>
      <c r="AJ1081" s="273"/>
      <c r="AK1081" s="273"/>
      <c r="AL1081" s="273"/>
      <c r="AM1081" s="273"/>
      <c r="AN1081" s="273"/>
      <c r="AO1081" s="273"/>
      <c r="AP1081" s="273"/>
      <c r="AQ1081" s="273"/>
      <c r="AR1081" s="273"/>
      <c r="AS1081" s="273"/>
      <c r="AT1081" s="273"/>
      <c r="AU1081" s="273"/>
      <c r="AV1081" s="273"/>
      <c r="AW1081" s="273"/>
      <c r="AX1081" s="273"/>
      <c r="AY1081" s="273"/>
      <c r="AZ1081" s="273"/>
      <c r="BA1081" s="273"/>
      <c r="BB1081" s="273"/>
      <c r="BC1081" s="273"/>
      <c r="BD1081" s="273"/>
      <c r="BE1081" s="273"/>
      <c r="BF1081" s="273"/>
      <c r="BG1081" s="273"/>
      <c r="BH1081" s="273"/>
      <c r="BI1081" s="273"/>
      <c r="BJ1081" s="273"/>
      <c r="BK1081" s="273"/>
      <c r="BL1081" s="273"/>
      <c r="BM1081" s="273"/>
      <c r="BN1081" s="273"/>
      <c r="BO1081" s="273"/>
      <c r="BP1081" s="273"/>
      <c r="BQ1081" s="273"/>
      <c r="BR1081" s="273"/>
      <c r="BS1081" s="273"/>
      <c r="BT1081" s="273"/>
      <c r="BU1081" s="273"/>
      <c r="BV1081" s="273"/>
      <c r="BW1081" s="273"/>
      <c r="BX1081" s="273"/>
      <c r="BY1081" s="273"/>
      <c r="BZ1081" s="273"/>
    </row>
    <row r="1082" spans="1:78">
      <c r="A1082" s="273"/>
      <c r="B1082" s="273"/>
      <c r="C1082" s="273"/>
      <c r="D1082" s="273"/>
      <c r="E1082" s="273"/>
      <c r="F1082" s="274"/>
      <c r="G1082" s="274"/>
      <c r="H1082" s="274"/>
      <c r="I1082" s="274"/>
      <c r="J1082" s="274"/>
      <c r="K1082" s="274"/>
      <c r="L1082" s="274"/>
      <c r="M1082" s="274"/>
      <c r="N1082" s="274"/>
      <c r="O1082" s="274"/>
      <c r="P1082" s="274"/>
      <c r="Q1082" s="274"/>
      <c r="R1082" s="273"/>
      <c r="S1082" s="273"/>
      <c r="T1082" s="273"/>
      <c r="U1082" s="273"/>
      <c r="V1082" s="273"/>
      <c r="W1082" s="273"/>
      <c r="X1082" s="273"/>
      <c r="Y1082" s="273"/>
      <c r="Z1082" s="273"/>
      <c r="AA1082" s="273"/>
      <c r="AB1082" s="273"/>
      <c r="AC1082" s="273"/>
      <c r="AD1082" s="273"/>
      <c r="AE1082" s="273"/>
      <c r="AF1082" s="273"/>
      <c r="AG1082" s="273"/>
      <c r="AH1082" s="273"/>
      <c r="AI1082" s="273"/>
      <c r="AJ1082" s="273"/>
      <c r="AK1082" s="273"/>
      <c r="AL1082" s="273"/>
      <c r="AM1082" s="273"/>
      <c r="AN1082" s="273"/>
      <c r="AO1082" s="273"/>
      <c r="AP1082" s="273"/>
      <c r="AQ1082" s="273"/>
      <c r="AR1082" s="273"/>
      <c r="AS1082" s="273"/>
      <c r="AT1082" s="273"/>
      <c r="AU1082" s="273"/>
      <c r="AV1082" s="273"/>
      <c r="AW1082" s="273"/>
      <c r="AX1082" s="273"/>
      <c r="AY1082" s="273"/>
      <c r="AZ1082" s="273"/>
      <c r="BA1082" s="273"/>
      <c r="BB1082" s="273"/>
      <c r="BC1082" s="273"/>
      <c r="BD1082" s="273"/>
      <c r="BE1082" s="273"/>
      <c r="BF1082" s="273"/>
      <c r="BG1082" s="273"/>
      <c r="BH1082" s="273"/>
      <c r="BI1082" s="273"/>
      <c r="BJ1082" s="273"/>
      <c r="BK1082" s="273"/>
      <c r="BL1082" s="273"/>
      <c r="BM1082" s="273"/>
      <c r="BN1082" s="273"/>
      <c r="BO1082" s="273"/>
      <c r="BP1082" s="273"/>
      <c r="BQ1082" s="273"/>
      <c r="BR1082" s="273"/>
      <c r="BS1082" s="273"/>
      <c r="BT1082" s="273"/>
      <c r="BU1082" s="273"/>
      <c r="BV1082" s="273"/>
      <c r="BW1082" s="273"/>
      <c r="BX1082" s="273"/>
      <c r="BY1082" s="273"/>
      <c r="BZ1082" s="273"/>
    </row>
    <row r="1083" spans="1:78">
      <c r="A1083" s="273"/>
      <c r="B1083" s="273"/>
      <c r="C1083" s="273"/>
      <c r="D1083" s="273"/>
      <c r="E1083" s="273"/>
      <c r="F1083" s="274"/>
      <c r="G1083" s="274"/>
      <c r="H1083" s="274"/>
      <c r="I1083" s="274"/>
      <c r="J1083" s="274"/>
      <c r="K1083" s="274"/>
      <c r="L1083" s="274"/>
      <c r="M1083" s="274"/>
      <c r="N1083" s="274"/>
      <c r="O1083" s="274"/>
      <c r="P1083" s="274"/>
      <c r="Q1083" s="274"/>
      <c r="R1083" s="273"/>
      <c r="S1083" s="273"/>
      <c r="T1083" s="273"/>
      <c r="U1083" s="273"/>
      <c r="V1083" s="273"/>
      <c r="W1083" s="273"/>
      <c r="X1083" s="273"/>
      <c r="Y1083" s="273"/>
      <c r="Z1083" s="273"/>
      <c r="AA1083" s="273"/>
      <c r="AB1083" s="273"/>
      <c r="AC1083" s="273"/>
      <c r="AD1083" s="273"/>
      <c r="AE1083" s="273"/>
      <c r="AF1083" s="273"/>
      <c r="AG1083" s="273"/>
      <c r="AH1083" s="273"/>
      <c r="AI1083" s="273"/>
      <c r="AJ1083" s="273"/>
      <c r="AK1083" s="273"/>
      <c r="AL1083" s="273"/>
      <c r="AM1083" s="273"/>
      <c r="AN1083" s="273"/>
      <c r="AO1083" s="273"/>
      <c r="AP1083" s="273"/>
      <c r="AQ1083" s="273"/>
      <c r="AR1083" s="273"/>
      <c r="AS1083" s="273"/>
      <c r="AT1083" s="273"/>
      <c r="AU1083" s="273"/>
      <c r="AV1083" s="273"/>
      <c r="AW1083" s="273"/>
      <c r="AX1083" s="273"/>
      <c r="AY1083" s="273"/>
      <c r="AZ1083" s="273"/>
      <c r="BA1083" s="273"/>
      <c r="BB1083" s="273"/>
      <c r="BC1083" s="273"/>
      <c r="BD1083" s="273"/>
      <c r="BE1083" s="273"/>
      <c r="BF1083" s="273"/>
      <c r="BG1083" s="273"/>
      <c r="BH1083" s="273"/>
      <c r="BI1083" s="273"/>
      <c r="BJ1083" s="273"/>
      <c r="BK1083" s="273"/>
      <c r="BL1083" s="273"/>
      <c r="BM1083" s="273"/>
      <c r="BN1083" s="273"/>
      <c r="BO1083" s="273"/>
      <c r="BP1083" s="273"/>
      <c r="BQ1083" s="273"/>
      <c r="BR1083" s="273"/>
      <c r="BS1083" s="273"/>
      <c r="BT1083" s="273"/>
      <c r="BU1083" s="273"/>
      <c r="BV1083" s="273"/>
      <c r="BW1083" s="273"/>
      <c r="BX1083" s="273"/>
      <c r="BY1083" s="273"/>
      <c r="BZ1083" s="273"/>
    </row>
    <row r="1084" spans="1:78">
      <c r="A1084" s="273"/>
      <c r="B1084" s="273"/>
      <c r="C1084" s="273"/>
      <c r="D1084" s="273"/>
      <c r="E1084" s="273"/>
      <c r="F1084" s="274"/>
      <c r="G1084" s="274"/>
      <c r="H1084" s="274"/>
      <c r="I1084" s="274"/>
      <c r="J1084" s="274"/>
      <c r="K1084" s="274"/>
      <c r="L1084" s="274"/>
      <c r="M1084" s="274"/>
      <c r="N1084" s="274"/>
      <c r="O1084" s="274"/>
      <c r="P1084" s="274"/>
      <c r="Q1084" s="274"/>
      <c r="R1084" s="273"/>
      <c r="S1084" s="273"/>
      <c r="T1084" s="273"/>
      <c r="U1084" s="273"/>
      <c r="V1084" s="273"/>
      <c r="W1084" s="273"/>
      <c r="X1084" s="273"/>
      <c r="Y1084" s="273"/>
      <c r="Z1084" s="273"/>
      <c r="AA1084" s="273"/>
      <c r="AB1084" s="273"/>
      <c r="AC1084" s="273"/>
      <c r="AD1084" s="273"/>
      <c r="AE1084" s="273"/>
      <c r="AF1084" s="273"/>
      <c r="AG1084" s="273"/>
      <c r="AH1084" s="273"/>
      <c r="AI1084" s="273"/>
      <c r="AJ1084" s="273"/>
      <c r="AK1084" s="273"/>
      <c r="AL1084" s="273"/>
      <c r="AM1084" s="273"/>
      <c r="AN1084" s="273"/>
      <c r="AO1084" s="273"/>
      <c r="AP1084" s="273"/>
      <c r="AQ1084" s="273"/>
      <c r="AR1084" s="273"/>
      <c r="AS1084" s="273"/>
      <c r="AT1084" s="273"/>
      <c r="AU1084" s="273"/>
      <c r="AV1084" s="273"/>
      <c r="AW1084" s="273"/>
      <c r="AX1084" s="273"/>
      <c r="AY1084" s="273"/>
      <c r="AZ1084" s="273"/>
      <c r="BA1084" s="273"/>
      <c r="BB1084" s="273"/>
      <c r="BC1084" s="273"/>
      <c r="BD1084" s="273"/>
      <c r="BE1084" s="273"/>
      <c r="BF1084" s="273"/>
      <c r="BG1084" s="273"/>
      <c r="BH1084" s="273"/>
      <c r="BI1084" s="273"/>
      <c r="BJ1084" s="273"/>
      <c r="BK1084" s="273"/>
      <c r="BL1084" s="273"/>
      <c r="BM1084" s="273"/>
      <c r="BN1084" s="273"/>
      <c r="BO1084" s="273"/>
      <c r="BP1084" s="273"/>
      <c r="BQ1084" s="273"/>
      <c r="BR1084" s="273"/>
      <c r="BS1084" s="273"/>
      <c r="BT1084" s="273"/>
      <c r="BU1084" s="273"/>
      <c r="BV1084" s="273"/>
      <c r="BW1084" s="273"/>
      <c r="BX1084" s="273"/>
      <c r="BY1084" s="273"/>
      <c r="BZ1084" s="273"/>
    </row>
    <row r="1085" spans="1:78">
      <c r="A1085" s="273"/>
      <c r="B1085" s="273"/>
      <c r="C1085" s="273"/>
      <c r="D1085" s="273"/>
      <c r="E1085" s="273"/>
      <c r="F1085" s="274"/>
      <c r="G1085" s="274"/>
      <c r="H1085" s="274"/>
      <c r="I1085" s="274"/>
      <c r="J1085" s="274"/>
      <c r="K1085" s="274"/>
      <c r="L1085" s="274"/>
      <c r="M1085" s="274"/>
      <c r="N1085" s="274"/>
      <c r="O1085" s="274"/>
      <c r="P1085" s="274"/>
      <c r="Q1085" s="274"/>
      <c r="R1085" s="273"/>
      <c r="S1085" s="273"/>
      <c r="T1085" s="273"/>
      <c r="U1085" s="273"/>
      <c r="V1085" s="273"/>
      <c r="W1085" s="273"/>
      <c r="X1085" s="273"/>
      <c r="Y1085" s="273"/>
      <c r="Z1085" s="273"/>
      <c r="AA1085" s="273"/>
      <c r="AB1085" s="273"/>
      <c r="AC1085" s="273"/>
      <c r="AD1085" s="273"/>
      <c r="AE1085" s="273"/>
      <c r="AF1085" s="273"/>
      <c r="AG1085" s="273"/>
      <c r="AH1085" s="273"/>
      <c r="AI1085" s="273"/>
      <c r="AJ1085" s="273"/>
      <c r="AK1085" s="273"/>
      <c r="AL1085" s="273"/>
      <c r="AM1085" s="273"/>
      <c r="AN1085" s="273"/>
      <c r="AO1085" s="273"/>
      <c r="AP1085" s="273"/>
      <c r="AQ1085" s="273"/>
      <c r="AR1085" s="273"/>
      <c r="AS1085" s="273"/>
      <c r="AT1085" s="273"/>
      <c r="AU1085" s="273"/>
      <c r="AV1085" s="273"/>
      <c r="AW1085" s="273"/>
      <c r="AX1085" s="273"/>
      <c r="AY1085" s="273"/>
      <c r="AZ1085" s="273"/>
      <c r="BA1085" s="273"/>
      <c r="BB1085" s="273"/>
      <c r="BC1085" s="273"/>
      <c r="BD1085" s="273"/>
      <c r="BE1085" s="273"/>
      <c r="BF1085" s="273"/>
      <c r="BG1085" s="273"/>
      <c r="BH1085" s="273"/>
      <c r="BI1085" s="273"/>
      <c r="BJ1085" s="273"/>
      <c r="BK1085" s="273"/>
      <c r="BL1085" s="273"/>
      <c r="BM1085" s="273"/>
      <c r="BN1085" s="273"/>
      <c r="BO1085" s="273"/>
      <c r="BP1085" s="273"/>
      <c r="BQ1085" s="273"/>
      <c r="BR1085" s="273"/>
      <c r="BS1085" s="273"/>
      <c r="BT1085" s="273"/>
      <c r="BU1085" s="273"/>
      <c r="BV1085" s="273"/>
      <c r="BW1085" s="273"/>
      <c r="BX1085" s="273"/>
      <c r="BY1085" s="273"/>
      <c r="BZ1085" s="273"/>
    </row>
    <row r="1086" spans="1:78">
      <c r="A1086" s="273"/>
      <c r="B1086" s="273"/>
      <c r="C1086" s="273"/>
      <c r="D1086" s="273"/>
      <c r="E1086" s="273"/>
      <c r="F1086" s="274"/>
      <c r="G1086" s="274"/>
      <c r="H1086" s="274"/>
      <c r="I1086" s="274"/>
      <c r="J1086" s="274"/>
      <c r="K1086" s="274"/>
      <c r="L1086" s="274"/>
      <c r="M1086" s="274"/>
      <c r="N1086" s="274"/>
      <c r="O1086" s="274"/>
      <c r="P1086" s="274"/>
      <c r="Q1086" s="274"/>
      <c r="R1086" s="273"/>
      <c r="S1086" s="273"/>
      <c r="T1086" s="273"/>
      <c r="U1086" s="273"/>
      <c r="V1086" s="273"/>
      <c r="W1086" s="273"/>
      <c r="X1086" s="273"/>
      <c r="Y1086" s="273"/>
      <c r="Z1086" s="273"/>
      <c r="AA1086" s="273"/>
      <c r="AB1086" s="273"/>
      <c r="AC1086" s="273"/>
      <c r="AD1086" s="273"/>
      <c r="AE1086" s="273"/>
      <c r="AF1086" s="273"/>
      <c r="AG1086" s="273"/>
      <c r="AH1086" s="273"/>
      <c r="AI1086" s="273"/>
      <c r="AJ1086" s="273"/>
      <c r="AK1086" s="273"/>
      <c r="AL1086" s="273"/>
      <c r="AM1086" s="273"/>
      <c r="AN1086" s="273"/>
      <c r="AO1086" s="273"/>
      <c r="AP1086" s="273"/>
      <c r="AQ1086" s="273"/>
      <c r="AR1086" s="273"/>
      <c r="AS1086" s="273"/>
      <c r="AT1086" s="273"/>
      <c r="AU1086" s="273"/>
      <c r="AV1086" s="273"/>
      <c r="AW1086" s="273"/>
      <c r="AX1086" s="273"/>
      <c r="AY1086" s="273"/>
      <c r="AZ1086" s="273"/>
      <c r="BA1086" s="273"/>
      <c r="BB1086" s="273"/>
      <c r="BC1086" s="273"/>
      <c r="BD1086" s="273"/>
      <c r="BE1086" s="273"/>
      <c r="BF1086" s="273"/>
      <c r="BG1086" s="273"/>
      <c r="BH1086" s="273"/>
      <c r="BI1086" s="273"/>
      <c r="BJ1086" s="273"/>
      <c r="BK1086" s="273"/>
      <c r="BL1086" s="273"/>
      <c r="BM1086" s="273"/>
      <c r="BN1086" s="273"/>
      <c r="BO1086" s="273"/>
      <c r="BP1086" s="273"/>
      <c r="BQ1086" s="273"/>
      <c r="BR1086" s="273"/>
      <c r="BS1086" s="273"/>
      <c r="BT1086" s="273"/>
      <c r="BU1086" s="273"/>
      <c r="BV1086" s="273"/>
      <c r="BW1086" s="273"/>
      <c r="BX1086" s="273"/>
      <c r="BY1086" s="273"/>
      <c r="BZ1086" s="273"/>
    </row>
    <row r="1087" spans="1:78">
      <c r="A1087" s="273"/>
      <c r="B1087" s="273"/>
      <c r="C1087" s="273"/>
      <c r="D1087" s="273"/>
      <c r="E1087" s="273"/>
      <c r="F1087" s="274"/>
      <c r="G1087" s="274"/>
      <c r="H1087" s="274"/>
      <c r="I1087" s="274"/>
      <c r="J1087" s="274"/>
      <c r="K1087" s="274"/>
      <c r="L1087" s="274"/>
      <c r="M1087" s="274"/>
      <c r="N1087" s="274"/>
      <c r="O1087" s="274"/>
      <c r="P1087" s="274"/>
      <c r="Q1087" s="274"/>
      <c r="R1087" s="273"/>
      <c r="S1087" s="273"/>
      <c r="T1087" s="273"/>
      <c r="U1087" s="273"/>
      <c r="V1087" s="273"/>
      <c r="W1087" s="273"/>
      <c r="X1087" s="273"/>
      <c r="Y1087" s="273"/>
      <c r="Z1087" s="273"/>
      <c r="AA1087" s="273"/>
      <c r="AB1087" s="273"/>
      <c r="AC1087" s="273"/>
      <c r="AD1087" s="273"/>
      <c r="AE1087" s="273"/>
      <c r="AF1087" s="273"/>
      <c r="AG1087" s="273"/>
      <c r="AH1087" s="273"/>
      <c r="AI1087" s="273"/>
      <c r="AJ1087" s="273"/>
      <c r="AK1087" s="273"/>
      <c r="AL1087" s="273"/>
      <c r="AM1087" s="273"/>
      <c r="AN1087" s="273"/>
      <c r="AO1087" s="273"/>
      <c r="AP1087" s="273"/>
      <c r="AQ1087" s="273"/>
      <c r="AR1087" s="273"/>
      <c r="AS1087" s="273"/>
      <c r="AT1087" s="273"/>
      <c r="AU1087" s="273"/>
      <c r="AV1087" s="273"/>
      <c r="AW1087" s="273"/>
      <c r="AX1087" s="273"/>
      <c r="AY1087" s="273"/>
      <c r="AZ1087" s="273"/>
      <c r="BA1087" s="273"/>
      <c r="BB1087" s="273"/>
      <c r="BC1087" s="273"/>
      <c r="BD1087" s="273"/>
      <c r="BE1087" s="273"/>
      <c r="BF1087" s="273"/>
      <c r="BG1087" s="273"/>
      <c r="BH1087" s="273"/>
      <c r="BI1087" s="273"/>
      <c r="BJ1087" s="273"/>
      <c r="BK1087" s="273"/>
      <c r="BL1087" s="273"/>
      <c r="BM1087" s="273"/>
      <c r="BN1087" s="273"/>
      <c r="BO1087" s="273"/>
      <c r="BP1087" s="273"/>
      <c r="BQ1087" s="273"/>
      <c r="BR1087" s="273"/>
      <c r="BS1087" s="273"/>
      <c r="BT1087" s="273"/>
      <c r="BU1087" s="273"/>
      <c r="BV1087" s="273"/>
      <c r="BW1087" s="273"/>
      <c r="BX1087" s="273"/>
      <c r="BY1087" s="273"/>
      <c r="BZ1087" s="273"/>
    </row>
    <row r="1088" spans="1:78">
      <c r="A1088" s="273"/>
      <c r="B1088" s="273"/>
      <c r="C1088" s="273"/>
      <c r="D1088" s="273"/>
      <c r="E1088" s="273"/>
      <c r="F1088" s="274"/>
      <c r="G1088" s="274"/>
      <c r="H1088" s="274"/>
      <c r="I1088" s="274"/>
      <c r="J1088" s="274"/>
      <c r="K1088" s="274"/>
      <c r="L1088" s="274"/>
      <c r="M1088" s="274"/>
      <c r="N1088" s="274"/>
      <c r="O1088" s="274"/>
      <c r="P1088" s="274"/>
      <c r="Q1088" s="274"/>
      <c r="R1088" s="273"/>
      <c r="S1088" s="273"/>
      <c r="T1088" s="273"/>
      <c r="U1088" s="273"/>
      <c r="V1088" s="273"/>
      <c r="W1088" s="273"/>
      <c r="X1088" s="273"/>
      <c r="Y1088" s="273"/>
      <c r="Z1088" s="273"/>
      <c r="AA1088" s="273"/>
      <c r="AB1088" s="273"/>
      <c r="AC1088" s="273"/>
      <c r="AD1088" s="273"/>
      <c r="AE1088" s="273"/>
      <c r="AF1088" s="273"/>
      <c r="AG1088" s="273"/>
      <c r="AH1088" s="273"/>
      <c r="AI1088" s="273"/>
      <c r="AJ1088" s="273"/>
      <c r="AK1088" s="273"/>
      <c r="AL1088" s="273"/>
      <c r="AM1088" s="273"/>
      <c r="AN1088" s="273"/>
      <c r="AO1088" s="273"/>
      <c r="AP1088" s="273"/>
      <c r="AQ1088" s="273"/>
      <c r="AR1088" s="273"/>
      <c r="AS1088" s="273"/>
      <c r="AT1088" s="273"/>
      <c r="AU1088" s="273"/>
      <c r="AV1088" s="273"/>
      <c r="AW1088" s="273"/>
      <c r="AX1088" s="273"/>
      <c r="AY1088" s="273"/>
      <c r="AZ1088" s="273"/>
      <c r="BA1088" s="273"/>
      <c r="BB1088" s="273"/>
      <c r="BC1088" s="273"/>
      <c r="BD1088" s="273"/>
      <c r="BE1088" s="273"/>
      <c r="BF1088" s="273"/>
      <c r="BG1088" s="273"/>
      <c r="BH1088" s="273"/>
      <c r="BI1088" s="273"/>
      <c r="BJ1088" s="273"/>
      <c r="BK1088" s="273"/>
      <c r="BL1088" s="273"/>
      <c r="BM1088" s="273"/>
      <c r="BN1088" s="273"/>
      <c r="BO1088" s="273"/>
      <c r="BP1088" s="273"/>
      <c r="BQ1088" s="273"/>
      <c r="BR1088" s="273"/>
      <c r="BS1088" s="273"/>
      <c r="BT1088" s="273"/>
      <c r="BU1088" s="273"/>
      <c r="BV1088" s="273"/>
      <c r="BW1088" s="273"/>
      <c r="BX1088" s="273"/>
      <c r="BY1088" s="273"/>
      <c r="BZ1088" s="273"/>
    </row>
    <row r="1089" spans="1:78">
      <c r="A1089" s="273"/>
      <c r="B1089" s="273"/>
      <c r="C1089" s="273"/>
      <c r="D1089" s="273"/>
      <c r="E1089" s="273"/>
      <c r="F1089" s="274"/>
      <c r="G1089" s="274"/>
      <c r="H1089" s="274"/>
      <c r="I1089" s="274"/>
      <c r="J1089" s="274"/>
      <c r="K1089" s="274"/>
      <c r="L1089" s="274"/>
      <c r="M1089" s="274"/>
      <c r="N1089" s="274"/>
      <c r="O1089" s="274"/>
      <c r="P1089" s="274"/>
      <c r="Q1089" s="274"/>
      <c r="R1089" s="273"/>
      <c r="S1089" s="273"/>
      <c r="T1089" s="273"/>
      <c r="U1089" s="273"/>
      <c r="V1089" s="273"/>
      <c r="W1089" s="273"/>
      <c r="X1089" s="273"/>
      <c r="Y1089" s="273"/>
      <c r="Z1089" s="273"/>
      <c r="AA1089" s="273"/>
      <c r="AB1089" s="273"/>
      <c r="AC1089" s="273"/>
      <c r="AD1089" s="273"/>
      <c r="AE1089" s="273"/>
      <c r="AF1089" s="273"/>
      <c r="AG1089" s="273"/>
      <c r="AH1089" s="273"/>
      <c r="AI1089" s="273"/>
      <c r="AJ1089" s="273"/>
      <c r="AK1089" s="273"/>
      <c r="AL1089" s="273"/>
      <c r="AM1089" s="273"/>
      <c r="AN1089" s="273"/>
      <c r="AO1089" s="273"/>
      <c r="AP1089" s="273"/>
      <c r="AQ1089" s="273"/>
      <c r="AR1089" s="273"/>
      <c r="AS1089" s="273"/>
      <c r="AT1089" s="273"/>
      <c r="AU1089" s="273"/>
      <c r="AV1089" s="273"/>
      <c r="AW1089" s="273"/>
      <c r="AX1089" s="273"/>
      <c r="AY1089" s="273"/>
      <c r="AZ1089" s="273"/>
      <c r="BA1089" s="273"/>
      <c r="BB1089" s="273"/>
      <c r="BC1089" s="273"/>
      <c r="BD1089" s="273"/>
      <c r="BE1089" s="273"/>
      <c r="BF1089" s="273"/>
      <c r="BG1089" s="273"/>
      <c r="BH1089" s="273"/>
      <c r="BI1089" s="273"/>
      <c r="BJ1089" s="273"/>
      <c r="BK1089" s="273"/>
      <c r="BL1089" s="273"/>
      <c r="BM1089" s="273"/>
      <c r="BN1089" s="273"/>
      <c r="BO1089" s="273"/>
      <c r="BP1089" s="273"/>
      <c r="BQ1089" s="273"/>
      <c r="BR1089" s="273"/>
      <c r="BS1089" s="273"/>
      <c r="BT1089" s="273"/>
      <c r="BU1089" s="273"/>
      <c r="BV1089" s="273"/>
      <c r="BW1089" s="273"/>
      <c r="BX1089" s="273"/>
      <c r="BY1089" s="273"/>
      <c r="BZ1089" s="273"/>
    </row>
    <row r="1090" spans="1:78">
      <c r="A1090" s="273"/>
      <c r="B1090" s="273"/>
      <c r="C1090" s="273"/>
      <c r="D1090" s="273"/>
      <c r="E1090" s="273"/>
      <c r="F1090" s="274"/>
      <c r="G1090" s="274"/>
      <c r="H1090" s="274"/>
      <c r="I1090" s="274"/>
      <c r="J1090" s="274"/>
      <c r="K1090" s="274"/>
      <c r="L1090" s="274"/>
      <c r="M1090" s="274"/>
      <c r="N1090" s="274"/>
      <c r="O1090" s="274"/>
      <c r="P1090" s="274"/>
      <c r="Q1090" s="274"/>
      <c r="R1090" s="273"/>
      <c r="S1090" s="273"/>
      <c r="T1090" s="273"/>
      <c r="U1090" s="273"/>
      <c r="V1090" s="273"/>
      <c r="W1090" s="273"/>
      <c r="X1090" s="273"/>
      <c r="Y1090" s="273"/>
      <c r="Z1090" s="273"/>
      <c r="AA1090" s="273"/>
      <c r="AB1090" s="273"/>
      <c r="AC1090" s="273"/>
      <c r="AD1090" s="273"/>
      <c r="AE1090" s="273"/>
      <c r="AF1090" s="273"/>
      <c r="AG1090" s="273"/>
      <c r="AH1090" s="273"/>
      <c r="AI1090" s="273"/>
      <c r="AJ1090" s="273"/>
      <c r="AK1090" s="273"/>
      <c r="AL1090" s="273"/>
      <c r="AM1090" s="273"/>
      <c r="AN1090" s="273"/>
      <c r="AO1090" s="273"/>
      <c r="AP1090" s="273"/>
      <c r="AQ1090" s="273"/>
      <c r="AR1090" s="273"/>
      <c r="AS1090" s="273"/>
      <c r="AT1090" s="273"/>
      <c r="AU1090" s="273"/>
      <c r="AV1090" s="273"/>
      <c r="AW1090" s="273"/>
      <c r="AX1090" s="273"/>
      <c r="AY1090" s="273"/>
      <c r="AZ1090" s="273"/>
      <c r="BA1090" s="273"/>
      <c r="BB1090" s="273"/>
      <c r="BC1090" s="273"/>
      <c r="BD1090" s="273"/>
      <c r="BE1090" s="273"/>
      <c r="BF1090" s="273"/>
      <c r="BG1090" s="273"/>
      <c r="BH1090" s="273"/>
      <c r="BI1090" s="273"/>
      <c r="BJ1090" s="273"/>
      <c r="BK1090" s="273"/>
      <c r="BL1090" s="273"/>
      <c r="BM1090" s="273"/>
      <c r="BN1090" s="273"/>
      <c r="BO1090" s="273"/>
      <c r="BP1090" s="273"/>
      <c r="BQ1090" s="273"/>
      <c r="BR1090" s="273"/>
      <c r="BS1090" s="273"/>
      <c r="BT1090" s="273"/>
      <c r="BU1090" s="273"/>
      <c r="BV1090" s="273"/>
      <c r="BW1090" s="273"/>
      <c r="BX1090" s="273"/>
      <c r="BY1090" s="273"/>
      <c r="BZ1090" s="273"/>
    </row>
    <row r="1091" spans="1:78">
      <c r="A1091" s="273"/>
      <c r="B1091" s="273"/>
      <c r="C1091" s="273"/>
      <c r="D1091" s="273"/>
      <c r="E1091" s="273"/>
      <c r="F1091" s="274"/>
      <c r="G1091" s="274"/>
      <c r="H1091" s="274"/>
      <c r="I1091" s="274"/>
      <c r="J1091" s="274"/>
      <c r="K1091" s="274"/>
      <c r="L1091" s="274"/>
      <c r="M1091" s="274"/>
      <c r="N1091" s="274"/>
      <c r="O1091" s="274"/>
      <c r="P1091" s="274"/>
      <c r="Q1091" s="274"/>
      <c r="R1091" s="273"/>
      <c r="S1091" s="273"/>
      <c r="T1091" s="273"/>
      <c r="U1091" s="273"/>
      <c r="V1091" s="273"/>
      <c r="W1091" s="273"/>
      <c r="X1091" s="273"/>
      <c r="Y1091" s="273"/>
      <c r="Z1091" s="273"/>
      <c r="AA1091" s="273"/>
      <c r="AB1091" s="273"/>
      <c r="AC1091" s="273"/>
      <c r="AD1091" s="273"/>
      <c r="AE1091" s="273"/>
      <c r="AF1091" s="273"/>
      <c r="AG1091" s="273"/>
      <c r="AH1091" s="273"/>
      <c r="AI1091" s="273"/>
      <c r="AJ1091" s="273"/>
      <c r="AK1091" s="273"/>
      <c r="AL1091" s="273"/>
      <c r="AM1091" s="273"/>
      <c r="AN1091" s="273"/>
      <c r="AO1091" s="273"/>
      <c r="AP1091" s="273"/>
      <c r="AQ1091" s="273"/>
      <c r="AR1091" s="273"/>
      <c r="AS1091" s="273"/>
      <c r="AT1091" s="273"/>
      <c r="AU1091" s="273"/>
      <c r="AV1091" s="273"/>
      <c r="AW1091" s="273"/>
      <c r="AX1091" s="273"/>
      <c r="AY1091" s="273"/>
      <c r="AZ1091" s="273"/>
      <c r="BA1091" s="273"/>
      <c r="BB1091" s="273"/>
      <c r="BC1091" s="273"/>
      <c r="BD1091" s="273"/>
      <c r="BE1091" s="273"/>
      <c r="BF1091" s="273"/>
      <c r="BG1091" s="273"/>
      <c r="BH1091" s="273"/>
      <c r="BI1091" s="273"/>
      <c r="BJ1091" s="273"/>
      <c r="BK1091" s="273"/>
      <c r="BL1091" s="273"/>
      <c r="BM1091" s="273"/>
      <c r="BN1091" s="273"/>
      <c r="BO1091" s="273"/>
      <c r="BP1091" s="273"/>
      <c r="BQ1091" s="273"/>
      <c r="BR1091" s="273"/>
      <c r="BS1091" s="273"/>
      <c r="BT1091" s="273"/>
      <c r="BU1091" s="273"/>
      <c r="BV1091" s="273"/>
      <c r="BW1091" s="273"/>
      <c r="BX1091" s="273"/>
      <c r="BY1091" s="273"/>
      <c r="BZ1091" s="273"/>
    </row>
    <row r="1092" spans="1:78">
      <c r="A1092" s="273"/>
      <c r="B1092" s="273"/>
      <c r="C1092" s="273"/>
      <c r="D1092" s="273"/>
      <c r="E1092" s="273"/>
      <c r="F1092" s="274"/>
      <c r="G1092" s="274"/>
      <c r="H1092" s="274"/>
      <c r="I1092" s="274"/>
      <c r="J1092" s="274"/>
      <c r="K1092" s="274"/>
      <c r="L1092" s="274"/>
      <c r="M1092" s="274"/>
      <c r="N1092" s="274"/>
      <c r="O1092" s="274"/>
      <c r="P1092" s="274"/>
      <c r="Q1092" s="274"/>
      <c r="R1092" s="273"/>
      <c r="S1092" s="273"/>
      <c r="T1092" s="273"/>
      <c r="U1092" s="273"/>
      <c r="V1092" s="273"/>
      <c r="W1092" s="273"/>
      <c r="X1092" s="273"/>
      <c r="Y1092" s="273"/>
      <c r="Z1092" s="273"/>
      <c r="AA1092" s="273"/>
      <c r="AB1092" s="273"/>
      <c r="AC1092" s="273"/>
      <c r="AD1092" s="273"/>
      <c r="AE1092" s="273"/>
      <c r="AF1092" s="273"/>
      <c r="AG1092" s="273"/>
      <c r="AH1092" s="273"/>
      <c r="AI1092" s="273"/>
      <c r="AJ1092" s="273"/>
      <c r="AK1092" s="273"/>
      <c r="AL1092" s="273"/>
      <c r="AM1092" s="273"/>
      <c r="AN1092" s="273"/>
      <c r="AO1092" s="273"/>
      <c r="AP1092" s="273"/>
      <c r="AQ1092" s="273"/>
      <c r="AR1092" s="273"/>
      <c r="AS1092" s="273"/>
      <c r="AT1092" s="273"/>
      <c r="AU1092" s="273"/>
      <c r="AV1092" s="273"/>
      <c r="AW1092" s="273"/>
      <c r="AX1092" s="273"/>
      <c r="AY1092" s="273"/>
      <c r="AZ1092" s="273"/>
      <c r="BA1092" s="273"/>
      <c r="BB1092" s="273"/>
      <c r="BC1092" s="273"/>
      <c r="BD1092" s="273"/>
      <c r="BE1092" s="273"/>
      <c r="BF1092" s="273"/>
      <c r="BG1092" s="273"/>
      <c r="BH1092" s="273"/>
      <c r="BI1092" s="273"/>
      <c r="BJ1092" s="273"/>
      <c r="BK1092" s="273"/>
      <c r="BL1092" s="273"/>
      <c r="BM1092" s="273"/>
      <c r="BN1092" s="273"/>
      <c r="BO1092" s="273"/>
      <c r="BP1092" s="273"/>
      <c r="BQ1092" s="273"/>
      <c r="BR1092" s="273"/>
      <c r="BS1092" s="273"/>
      <c r="BT1092" s="273"/>
      <c r="BU1092" s="273"/>
      <c r="BV1092" s="273"/>
      <c r="BW1092" s="273"/>
      <c r="BX1092" s="273"/>
      <c r="BY1092" s="273"/>
      <c r="BZ1092" s="273"/>
    </row>
    <row r="1093" spans="1:78">
      <c r="A1093" s="273"/>
      <c r="B1093" s="273"/>
      <c r="C1093" s="273"/>
      <c r="D1093" s="273"/>
      <c r="E1093" s="273"/>
      <c r="F1093" s="274"/>
      <c r="G1093" s="274"/>
      <c r="H1093" s="274"/>
      <c r="I1093" s="274"/>
      <c r="J1093" s="274"/>
      <c r="K1093" s="274"/>
      <c r="L1093" s="274"/>
      <c r="M1093" s="274"/>
      <c r="N1093" s="274"/>
      <c r="O1093" s="274"/>
      <c r="P1093" s="274"/>
      <c r="Q1093" s="274"/>
      <c r="R1093" s="273"/>
      <c r="S1093" s="273"/>
      <c r="T1093" s="273"/>
      <c r="U1093" s="273"/>
      <c r="V1093" s="273"/>
      <c r="W1093" s="273"/>
      <c r="X1093" s="273"/>
      <c r="Y1093" s="273"/>
      <c r="Z1093" s="273"/>
      <c r="AA1093" s="273"/>
      <c r="AB1093" s="273"/>
      <c r="AC1093" s="273"/>
      <c r="AD1093" s="273"/>
      <c r="AE1093" s="273"/>
      <c r="AF1093" s="273"/>
      <c r="AG1093" s="273"/>
      <c r="AH1093" s="273"/>
      <c r="AI1093" s="273"/>
      <c r="AJ1093" s="273"/>
      <c r="AK1093" s="273"/>
      <c r="AL1093" s="273"/>
      <c r="AM1093" s="273"/>
      <c r="AN1093" s="273"/>
      <c r="AO1093" s="273"/>
      <c r="AP1093" s="273"/>
      <c r="AQ1093" s="273"/>
      <c r="AR1093" s="273"/>
      <c r="AS1093" s="273"/>
      <c r="AT1093" s="273"/>
      <c r="AU1093" s="273"/>
      <c r="AV1093" s="273"/>
      <c r="AW1093" s="273"/>
      <c r="AX1093" s="273"/>
      <c r="AY1093" s="273"/>
      <c r="AZ1093" s="273"/>
      <c r="BA1093" s="273"/>
      <c r="BB1093" s="273"/>
      <c r="BC1093" s="273"/>
      <c r="BD1093" s="273"/>
      <c r="BE1093" s="273"/>
      <c r="BF1093" s="273"/>
      <c r="BG1093" s="273"/>
      <c r="BH1093" s="273"/>
      <c r="BI1093" s="273"/>
      <c r="BJ1093" s="273"/>
      <c r="BK1093" s="273"/>
      <c r="BL1093" s="273"/>
      <c r="BM1093" s="273"/>
      <c r="BN1093" s="273"/>
      <c r="BO1093" s="273"/>
      <c r="BP1093" s="273"/>
      <c r="BQ1093" s="273"/>
      <c r="BR1093" s="273"/>
      <c r="BS1093" s="273"/>
      <c r="BT1093" s="273"/>
      <c r="BU1093" s="273"/>
      <c r="BV1093" s="273"/>
      <c r="BW1093" s="273"/>
      <c r="BX1093" s="273"/>
      <c r="BY1093" s="273"/>
      <c r="BZ1093" s="273"/>
    </row>
    <row r="1094" spans="1:78">
      <c r="A1094" s="273"/>
      <c r="B1094" s="273"/>
      <c r="C1094" s="273"/>
      <c r="D1094" s="273"/>
      <c r="E1094" s="273"/>
      <c r="F1094" s="274"/>
      <c r="G1094" s="274"/>
      <c r="H1094" s="274"/>
      <c r="I1094" s="274"/>
      <c r="J1094" s="274"/>
      <c r="K1094" s="274"/>
      <c r="L1094" s="274"/>
      <c r="M1094" s="274"/>
      <c r="N1094" s="274"/>
      <c r="O1094" s="274"/>
      <c r="P1094" s="274"/>
      <c r="Q1094" s="274"/>
      <c r="R1094" s="273"/>
      <c r="S1094" s="273"/>
      <c r="T1094" s="273"/>
      <c r="U1094" s="273"/>
      <c r="V1094" s="273"/>
      <c r="W1094" s="273"/>
      <c r="X1094" s="273"/>
      <c r="Y1094" s="273"/>
      <c r="Z1094" s="273"/>
      <c r="AA1094" s="273"/>
      <c r="AB1094" s="273"/>
      <c r="AC1094" s="273"/>
      <c r="AD1094" s="273"/>
      <c r="AE1094" s="273"/>
      <c r="AF1094" s="273"/>
      <c r="AG1094" s="273"/>
      <c r="AH1094" s="273"/>
      <c r="AI1094" s="273"/>
      <c r="AJ1094" s="273"/>
      <c r="AK1094" s="273"/>
      <c r="AL1094" s="273"/>
      <c r="AM1094" s="273"/>
      <c r="AN1094" s="273"/>
      <c r="AO1094" s="273"/>
      <c r="AP1094" s="273"/>
      <c r="AQ1094" s="273"/>
      <c r="AR1094" s="273"/>
      <c r="AS1094" s="273"/>
      <c r="AT1094" s="273"/>
      <c r="AU1094" s="273"/>
      <c r="AV1094" s="273"/>
      <c r="AW1094" s="273"/>
      <c r="AX1094" s="273"/>
      <c r="AY1094" s="273"/>
      <c r="AZ1094" s="273"/>
      <c r="BA1094" s="273"/>
      <c r="BB1094" s="273"/>
      <c r="BC1094" s="273"/>
      <c r="BD1094" s="273"/>
      <c r="BE1094" s="273"/>
      <c r="BF1094" s="273"/>
      <c r="BG1094" s="273"/>
      <c r="BH1094" s="273"/>
      <c r="BI1094" s="273"/>
      <c r="BJ1094" s="273"/>
      <c r="BK1094" s="273"/>
      <c r="BL1094" s="273"/>
      <c r="BM1094" s="273"/>
      <c r="BN1094" s="273"/>
      <c r="BO1094" s="273"/>
      <c r="BP1094" s="273"/>
      <c r="BQ1094" s="273"/>
      <c r="BR1094" s="273"/>
      <c r="BS1094" s="273"/>
      <c r="BT1094" s="273"/>
      <c r="BU1094" s="273"/>
      <c r="BV1094" s="273"/>
      <c r="BW1094" s="273"/>
      <c r="BX1094" s="273"/>
      <c r="BY1094" s="273"/>
      <c r="BZ1094" s="273"/>
    </row>
    <row r="1095" spans="1:78">
      <c r="A1095" s="273"/>
      <c r="B1095" s="273"/>
      <c r="C1095" s="273"/>
      <c r="D1095" s="273"/>
      <c r="E1095" s="273"/>
      <c r="F1095" s="274"/>
      <c r="G1095" s="274"/>
      <c r="H1095" s="274"/>
      <c r="I1095" s="274"/>
      <c r="J1095" s="274"/>
      <c r="K1095" s="274"/>
      <c r="L1095" s="274"/>
      <c r="M1095" s="274"/>
      <c r="N1095" s="274"/>
      <c r="O1095" s="274"/>
      <c r="P1095" s="274"/>
      <c r="Q1095" s="274"/>
      <c r="R1095" s="273"/>
      <c r="S1095" s="273"/>
      <c r="T1095" s="273"/>
      <c r="U1095" s="273"/>
      <c r="V1095" s="273"/>
      <c r="W1095" s="273"/>
      <c r="X1095" s="273"/>
      <c r="Y1095" s="273"/>
      <c r="Z1095" s="273"/>
      <c r="AA1095" s="273"/>
      <c r="AB1095" s="273"/>
      <c r="AC1095" s="273"/>
      <c r="AD1095" s="273"/>
      <c r="AE1095" s="273"/>
      <c r="AF1095" s="273"/>
      <c r="AG1095" s="273"/>
      <c r="AH1095" s="273"/>
      <c r="AI1095" s="273"/>
      <c r="AJ1095" s="273"/>
      <c r="AK1095" s="273"/>
      <c r="AL1095" s="273"/>
      <c r="AM1095" s="273"/>
      <c r="AN1095" s="273"/>
      <c r="AO1095" s="273"/>
      <c r="AP1095" s="273"/>
      <c r="AQ1095" s="273"/>
      <c r="AR1095" s="273"/>
      <c r="AS1095" s="273"/>
      <c r="AT1095" s="273"/>
      <c r="AU1095" s="273"/>
      <c r="AV1095" s="273"/>
      <c r="AW1095" s="273"/>
      <c r="AX1095" s="273"/>
      <c r="AY1095" s="273"/>
      <c r="AZ1095" s="273"/>
      <c r="BA1095" s="273"/>
      <c r="BB1095" s="273"/>
      <c r="BC1095" s="273"/>
      <c r="BD1095" s="273"/>
      <c r="BE1095" s="273"/>
      <c r="BF1095" s="273"/>
      <c r="BG1095" s="273"/>
      <c r="BH1095" s="273"/>
      <c r="BI1095" s="273"/>
      <c r="BJ1095" s="273"/>
      <c r="BK1095" s="273"/>
      <c r="BL1095" s="273"/>
      <c r="BM1095" s="273"/>
      <c r="BN1095" s="273"/>
      <c r="BO1095" s="273"/>
      <c r="BP1095" s="273"/>
      <c r="BQ1095" s="273"/>
      <c r="BR1095" s="273"/>
      <c r="BS1095" s="273"/>
      <c r="BT1095" s="273"/>
      <c r="BU1095" s="273"/>
      <c r="BV1095" s="273"/>
      <c r="BW1095" s="273"/>
      <c r="BX1095" s="273"/>
      <c r="BY1095" s="273"/>
      <c r="BZ1095" s="273"/>
    </row>
    <row r="1096" spans="1:78">
      <c r="A1096" s="273"/>
      <c r="B1096" s="273"/>
      <c r="C1096" s="273"/>
      <c r="D1096" s="273"/>
      <c r="E1096" s="273"/>
      <c r="F1096" s="274"/>
      <c r="G1096" s="274"/>
      <c r="H1096" s="274"/>
      <c r="I1096" s="274"/>
      <c r="J1096" s="274"/>
      <c r="K1096" s="274"/>
      <c r="L1096" s="274"/>
      <c r="M1096" s="274"/>
      <c r="N1096" s="274"/>
      <c r="O1096" s="274"/>
      <c r="P1096" s="274"/>
      <c r="Q1096" s="274"/>
      <c r="R1096" s="273"/>
      <c r="S1096" s="273"/>
      <c r="T1096" s="273"/>
      <c r="U1096" s="273"/>
      <c r="V1096" s="273"/>
      <c r="W1096" s="273"/>
      <c r="X1096" s="273"/>
      <c r="Y1096" s="273"/>
      <c r="Z1096" s="273"/>
      <c r="AA1096" s="273"/>
      <c r="AB1096" s="273"/>
      <c r="AC1096" s="273"/>
      <c r="AD1096" s="273"/>
      <c r="AE1096" s="273"/>
      <c r="AF1096" s="273"/>
      <c r="AG1096" s="273"/>
      <c r="AH1096" s="273"/>
      <c r="AI1096" s="273"/>
      <c r="AJ1096" s="273"/>
      <c r="AK1096" s="273"/>
      <c r="AL1096" s="273"/>
      <c r="AM1096" s="273"/>
      <c r="AN1096" s="273"/>
      <c r="AO1096" s="273"/>
      <c r="AP1096" s="273"/>
      <c r="AQ1096" s="273"/>
      <c r="AR1096" s="273"/>
      <c r="AS1096" s="273"/>
      <c r="AT1096" s="273"/>
      <c r="AU1096" s="273"/>
      <c r="AV1096" s="273"/>
      <c r="AW1096" s="273"/>
      <c r="AX1096" s="273"/>
      <c r="AY1096" s="273"/>
      <c r="AZ1096" s="273"/>
      <c r="BA1096" s="273"/>
      <c r="BB1096" s="273"/>
      <c r="BC1096" s="273"/>
      <c r="BD1096" s="273"/>
      <c r="BE1096" s="273"/>
      <c r="BF1096" s="273"/>
      <c r="BG1096" s="273"/>
      <c r="BH1096" s="273"/>
      <c r="BI1096" s="273"/>
      <c r="BJ1096" s="273"/>
      <c r="BK1096" s="273"/>
      <c r="BL1096" s="273"/>
      <c r="BM1096" s="273"/>
      <c r="BN1096" s="273"/>
      <c r="BO1096" s="273"/>
      <c r="BP1096" s="273"/>
      <c r="BQ1096" s="273"/>
      <c r="BR1096" s="273"/>
      <c r="BS1096" s="273"/>
      <c r="BT1096" s="273"/>
      <c r="BU1096" s="273"/>
      <c r="BV1096" s="273"/>
      <c r="BW1096" s="273"/>
      <c r="BX1096" s="273"/>
      <c r="BY1096" s="273"/>
      <c r="BZ1096" s="273"/>
    </row>
    <row r="1097" spans="1:78">
      <c r="A1097" s="273"/>
      <c r="B1097" s="273"/>
      <c r="C1097" s="273"/>
      <c r="D1097" s="273"/>
      <c r="E1097" s="273"/>
      <c r="F1097" s="274"/>
      <c r="G1097" s="274"/>
      <c r="H1097" s="274"/>
      <c r="I1097" s="274"/>
      <c r="J1097" s="274"/>
      <c r="K1097" s="274"/>
      <c r="L1097" s="274"/>
      <c r="M1097" s="274"/>
      <c r="N1097" s="274"/>
      <c r="O1097" s="274"/>
      <c r="P1097" s="274"/>
      <c r="Q1097" s="274"/>
      <c r="R1097" s="273"/>
      <c r="S1097" s="273"/>
      <c r="T1097" s="273"/>
      <c r="U1097" s="273"/>
      <c r="V1097" s="273"/>
      <c r="W1097" s="273"/>
      <c r="X1097" s="273"/>
      <c r="Y1097" s="273"/>
      <c r="Z1097" s="273"/>
      <c r="AA1097" s="273"/>
      <c r="AB1097" s="273"/>
      <c r="AC1097" s="273"/>
      <c r="AD1097" s="273"/>
      <c r="AE1097" s="273"/>
      <c r="AF1097" s="273"/>
      <c r="AG1097" s="273"/>
      <c r="AH1097" s="273"/>
      <c r="AI1097" s="273"/>
      <c r="AJ1097" s="273"/>
      <c r="AK1097" s="273"/>
      <c r="AL1097" s="273"/>
      <c r="AM1097" s="273"/>
      <c r="AN1097" s="273"/>
      <c r="AO1097" s="273"/>
      <c r="AP1097" s="273"/>
      <c r="AQ1097" s="273"/>
      <c r="AR1097" s="273"/>
      <c r="AS1097" s="273"/>
      <c r="AT1097" s="273"/>
      <c r="AU1097" s="273"/>
      <c r="AV1097" s="273"/>
      <c r="AW1097" s="273"/>
      <c r="AX1097" s="273"/>
      <c r="AY1097" s="273"/>
      <c r="AZ1097" s="273"/>
      <c r="BA1097" s="273"/>
      <c r="BB1097" s="273"/>
      <c r="BC1097" s="273"/>
      <c r="BD1097" s="273"/>
      <c r="BE1097" s="273"/>
      <c r="BF1097" s="273"/>
      <c r="BG1097" s="273"/>
      <c r="BH1097" s="273"/>
      <c r="BI1097" s="273"/>
      <c r="BJ1097" s="273"/>
      <c r="BK1097" s="273"/>
      <c r="BL1097" s="273"/>
      <c r="BM1097" s="273"/>
      <c r="BN1097" s="273"/>
      <c r="BO1097" s="273"/>
      <c r="BP1097" s="273"/>
      <c r="BQ1097" s="273"/>
      <c r="BR1097" s="273"/>
      <c r="BS1097" s="273"/>
      <c r="BT1097" s="273"/>
      <c r="BU1097" s="273"/>
      <c r="BV1097" s="273"/>
      <c r="BW1097" s="273"/>
      <c r="BX1097" s="273"/>
      <c r="BY1097" s="273"/>
      <c r="BZ1097" s="273"/>
    </row>
    <row r="1098" spans="1:78">
      <c r="A1098" s="273"/>
      <c r="B1098" s="273"/>
      <c r="C1098" s="273"/>
      <c r="D1098" s="273"/>
      <c r="E1098" s="273"/>
      <c r="F1098" s="274"/>
      <c r="G1098" s="274"/>
      <c r="H1098" s="274"/>
      <c r="I1098" s="274"/>
      <c r="J1098" s="274"/>
      <c r="K1098" s="274"/>
      <c r="L1098" s="274"/>
      <c r="M1098" s="274"/>
      <c r="N1098" s="274"/>
      <c r="O1098" s="274"/>
      <c r="P1098" s="274"/>
      <c r="Q1098" s="274"/>
      <c r="R1098" s="273"/>
      <c r="S1098" s="273"/>
      <c r="T1098" s="273"/>
      <c r="U1098" s="273"/>
      <c r="V1098" s="273"/>
      <c r="W1098" s="273"/>
      <c r="X1098" s="273"/>
      <c r="Y1098" s="273"/>
      <c r="Z1098" s="273"/>
      <c r="AA1098" s="273"/>
      <c r="AB1098" s="273"/>
      <c r="AC1098" s="273"/>
      <c r="AD1098" s="273"/>
      <c r="AE1098" s="273"/>
      <c r="AF1098" s="273"/>
      <c r="AG1098" s="273"/>
      <c r="AH1098" s="273"/>
      <c r="AI1098" s="273"/>
      <c r="AJ1098" s="273"/>
      <c r="AK1098" s="273"/>
      <c r="AL1098" s="273"/>
      <c r="AM1098" s="273"/>
      <c r="AN1098" s="273"/>
      <c r="AO1098" s="273"/>
      <c r="AP1098" s="273"/>
      <c r="AQ1098" s="273"/>
      <c r="AR1098" s="273"/>
      <c r="AS1098" s="273"/>
      <c r="AT1098" s="273"/>
      <c r="AU1098" s="273"/>
      <c r="AV1098" s="273"/>
      <c r="AW1098" s="273"/>
      <c r="AX1098" s="273"/>
      <c r="AY1098" s="273"/>
      <c r="AZ1098" s="273"/>
      <c r="BA1098" s="273"/>
      <c r="BB1098" s="273"/>
      <c r="BC1098" s="273"/>
      <c r="BD1098" s="273"/>
      <c r="BE1098" s="273"/>
      <c r="BF1098" s="273"/>
      <c r="BG1098" s="273"/>
      <c r="BH1098" s="273"/>
      <c r="BI1098" s="273"/>
      <c r="BJ1098" s="273"/>
      <c r="BK1098" s="273"/>
      <c r="BL1098" s="273"/>
      <c r="BM1098" s="273"/>
      <c r="BN1098" s="273"/>
      <c r="BO1098" s="273"/>
      <c r="BP1098" s="273"/>
      <c r="BQ1098" s="273"/>
      <c r="BR1098" s="273"/>
      <c r="BS1098" s="273"/>
      <c r="BT1098" s="273"/>
      <c r="BU1098" s="273"/>
      <c r="BV1098" s="273"/>
      <c r="BW1098" s="273"/>
      <c r="BX1098" s="273"/>
      <c r="BY1098" s="273"/>
      <c r="BZ1098" s="273"/>
    </row>
    <row r="1099" spans="1:78">
      <c r="A1099" s="273"/>
      <c r="B1099" s="273"/>
      <c r="C1099" s="273"/>
      <c r="D1099" s="273"/>
      <c r="E1099" s="273"/>
      <c r="F1099" s="274"/>
      <c r="G1099" s="274"/>
      <c r="H1099" s="274"/>
      <c r="I1099" s="274"/>
      <c r="J1099" s="274"/>
      <c r="K1099" s="274"/>
      <c r="L1099" s="274"/>
      <c r="M1099" s="274"/>
      <c r="N1099" s="274"/>
      <c r="O1099" s="274"/>
      <c r="P1099" s="274"/>
      <c r="Q1099" s="274"/>
      <c r="R1099" s="273"/>
      <c r="S1099" s="273"/>
      <c r="T1099" s="273"/>
      <c r="U1099" s="273"/>
      <c r="V1099" s="273"/>
      <c r="W1099" s="273"/>
      <c r="X1099" s="273"/>
      <c r="Y1099" s="273"/>
      <c r="Z1099" s="273"/>
      <c r="AA1099" s="273"/>
      <c r="AB1099" s="273"/>
      <c r="AC1099" s="273"/>
      <c r="AD1099" s="273"/>
      <c r="AE1099" s="273"/>
      <c r="AF1099" s="273"/>
      <c r="AG1099" s="273"/>
      <c r="AH1099" s="273"/>
      <c r="AI1099" s="273"/>
      <c r="AJ1099" s="273"/>
      <c r="AK1099" s="273"/>
      <c r="AL1099" s="273"/>
      <c r="AM1099" s="273"/>
      <c r="AN1099" s="273"/>
      <c r="AO1099" s="273"/>
      <c r="AP1099" s="273"/>
      <c r="AQ1099" s="273"/>
      <c r="AR1099" s="273"/>
      <c r="AS1099" s="273"/>
      <c r="AT1099" s="273"/>
      <c r="AU1099" s="273"/>
      <c r="AV1099" s="273"/>
      <c r="AW1099" s="273"/>
      <c r="AX1099" s="273"/>
      <c r="AY1099" s="273"/>
      <c r="AZ1099" s="273"/>
      <c r="BA1099" s="273"/>
      <c r="BB1099" s="273"/>
      <c r="BC1099" s="273"/>
      <c r="BD1099" s="273"/>
      <c r="BE1099" s="273"/>
      <c r="BF1099" s="273"/>
      <c r="BG1099" s="273"/>
      <c r="BH1099" s="273"/>
      <c r="BI1099" s="273"/>
      <c r="BJ1099" s="273"/>
      <c r="BK1099" s="273"/>
      <c r="BL1099" s="273"/>
      <c r="BM1099" s="273"/>
      <c r="BN1099" s="273"/>
      <c r="BO1099" s="273"/>
      <c r="BP1099" s="273"/>
      <c r="BQ1099" s="273"/>
      <c r="BR1099" s="273"/>
      <c r="BS1099" s="273"/>
      <c r="BT1099" s="273"/>
      <c r="BU1099" s="273"/>
      <c r="BV1099" s="273"/>
      <c r="BW1099" s="273"/>
      <c r="BX1099" s="273"/>
      <c r="BY1099" s="273"/>
      <c r="BZ1099" s="273"/>
    </row>
    <row r="1100" spans="1:78">
      <c r="A1100" s="273"/>
      <c r="B1100" s="273"/>
      <c r="C1100" s="273"/>
      <c r="D1100" s="273"/>
      <c r="E1100" s="273"/>
      <c r="F1100" s="274"/>
      <c r="G1100" s="274"/>
      <c r="H1100" s="274"/>
      <c r="I1100" s="274"/>
      <c r="J1100" s="274"/>
      <c r="K1100" s="274"/>
      <c r="L1100" s="274"/>
      <c r="M1100" s="274"/>
      <c r="N1100" s="274"/>
      <c r="O1100" s="274"/>
      <c r="P1100" s="274"/>
      <c r="Q1100" s="274"/>
      <c r="R1100" s="273"/>
      <c r="S1100" s="273"/>
      <c r="T1100" s="273"/>
      <c r="U1100" s="273"/>
      <c r="V1100" s="273"/>
      <c r="W1100" s="273"/>
      <c r="X1100" s="273"/>
      <c r="Y1100" s="273"/>
      <c r="Z1100" s="273"/>
      <c r="AA1100" s="273"/>
      <c r="AB1100" s="273"/>
      <c r="AC1100" s="273"/>
      <c r="AD1100" s="273"/>
      <c r="AE1100" s="273"/>
      <c r="AF1100" s="273"/>
      <c r="AG1100" s="273"/>
      <c r="AH1100" s="273"/>
      <c r="AI1100" s="273"/>
      <c r="AJ1100" s="273"/>
      <c r="AK1100" s="273"/>
      <c r="AL1100" s="273"/>
      <c r="AM1100" s="273"/>
      <c r="AN1100" s="273"/>
      <c r="AO1100" s="273"/>
      <c r="AP1100" s="273"/>
      <c r="AQ1100" s="273"/>
      <c r="AR1100" s="273"/>
      <c r="AS1100" s="273"/>
      <c r="AT1100" s="273"/>
      <c r="AU1100" s="273"/>
      <c r="AV1100" s="273"/>
      <c r="AW1100" s="273"/>
      <c r="AX1100" s="273"/>
      <c r="AY1100" s="273"/>
      <c r="AZ1100" s="273"/>
      <c r="BA1100" s="273"/>
      <c r="BB1100" s="273"/>
      <c r="BC1100" s="273"/>
      <c r="BD1100" s="273"/>
      <c r="BE1100" s="273"/>
      <c r="BF1100" s="273"/>
      <c r="BG1100" s="273"/>
      <c r="BH1100" s="273"/>
      <c r="BI1100" s="273"/>
      <c r="BJ1100" s="273"/>
      <c r="BK1100" s="273"/>
      <c r="BL1100" s="273"/>
      <c r="BM1100" s="273"/>
      <c r="BN1100" s="273"/>
      <c r="BO1100" s="273"/>
      <c r="BP1100" s="273"/>
      <c r="BQ1100" s="273"/>
      <c r="BR1100" s="273"/>
      <c r="BS1100" s="273"/>
      <c r="BT1100" s="273"/>
      <c r="BU1100" s="273"/>
      <c r="BV1100" s="273"/>
      <c r="BW1100" s="273"/>
      <c r="BX1100" s="273"/>
      <c r="BY1100" s="273"/>
      <c r="BZ1100" s="273"/>
    </row>
    <row r="1101" spans="1:78">
      <c r="A1101" s="273"/>
      <c r="B1101" s="273"/>
      <c r="C1101" s="273"/>
      <c r="D1101" s="273"/>
      <c r="E1101" s="273"/>
      <c r="F1101" s="274"/>
      <c r="G1101" s="274"/>
      <c r="H1101" s="274"/>
      <c r="I1101" s="274"/>
      <c r="J1101" s="274"/>
      <c r="K1101" s="274"/>
      <c r="L1101" s="274"/>
      <c r="M1101" s="274"/>
      <c r="N1101" s="274"/>
      <c r="O1101" s="274"/>
      <c r="P1101" s="274"/>
      <c r="Q1101" s="274"/>
      <c r="R1101" s="273"/>
      <c r="S1101" s="273"/>
      <c r="T1101" s="273"/>
      <c r="U1101" s="273"/>
      <c r="V1101" s="273"/>
      <c r="W1101" s="273"/>
      <c r="X1101" s="273"/>
      <c r="Y1101" s="273"/>
      <c r="Z1101" s="273"/>
      <c r="AA1101" s="273"/>
      <c r="AB1101" s="273"/>
      <c r="AC1101" s="273"/>
      <c r="AD1101" s="273"/>
      <c r="AE1101" s="273"/>
      <c r="AF1101" s="273"/>
      <c r="AG1101" s="273"/>
      <c r="AH1101" s="273"/>
      <c r="AI1101" s="273"/>
      <c r="AJ1101" s="273"/>
      <c r="AK1101" s="273"/>
      <c r="AL1101" s="273"/>
      <c r="AM1101" s="273"/>
      <c r="AN1101" s="273"/>
      <c r="AO1101" s="273"/>
      <c r="AP1101" s="273"/>
      <c r="AQ1101" s="273"/>
      <c r="AR1101" s="273"/>
      <c r="AS1101" s="273"/>
      <c r="AT1101" s="273"/>
      <c r="AU1101" s="273"/>
      <c r="AV1101" s="273"/>
      <c r="AW1101" s="273"/>
      <c r="AX1101" s="273"/>
      <c r="AY1101" s="273"/>
      <c r="AZ1101" s="273"/>
      <c r="BA1101" s="273"/>
      <c r="BB1101" s="273"/>
      <c r="BC1101" s="273"/>
      <c r="BD1101" s="273"/>
      <c r="BE1101" s="273"/>
      <c r="BF1101" s="273"/>
      <c r="BG1101" s="273"/>
      <c r="BH1101" s="273"/>
      <c r="BI1101" s="273"/>
      <c r="BJ1101" s="273"/>
      <c r="BK1101" s="273"/>
      <c r="BL1101" s="273"/>
      <c r="BM1101" s="273"/>
      <c r="BN1101" s="273"/>
      <c r="BO1101" s="273"/>
      <c r="BP1101" s="273"/>
      <c r="BQ1101" s="273"/>
      <c r="BR1101" s="273"/>
      <c r="BS1101" s="273"/>
      <c r="BT1101" s="273"/>
      <c r="BU1101" s="273"/>
      <c r="BV1101" s="273"/>
      <c r="BW1101" s="273"/>
      <c r="BX1101" s="273"/>
      <c r="BY1101" s="273"/>
      <c r="BZ1101" s="273"/>
    </row>
    <row r="1102" spans="1:78">
      <c r="A1102" s="273"/>
      <c r="B1102" s="273"/>
      <c r="C1102" s="273"/>
      <c r="D1102" s="273"/>
      <c r="E1102" s="273"/>
      <c r="F1102" s="274"/>
      <c r="G1102" s="274"/>
      <c r="H1102" s="274"/>
      <c r="I1102" s="274"/>
      <c r="J1102" s="274"/>
      <c r="K1102" s="274"/>
      <c r="L1102" s="274"/>
      <c r="M1102" s="274"/>
      <c r="N1102" s="274"/>
      <c r="O1102" s="274"/>
      <c r="P1102" s="274"/>
      <c r="Q1102" s="274"/>
      <c r="R1102" s="273"/>
      <c r="S1102" s="273"/>
      <c r="T1102" s="273"/>
      <c r="U1102" s="273"/>
      <c r="V1102" s="273"/>
      <c r="W1102" s="273"/>
      <c r="X1102" s="273"/>
      <c r="Y1102" s="273"/>
      <c r="Z1102" s="273"/>
      <c r="AA1102" s="273"/>
      <c r="AB1102" s="273"/>
      <c r="AC1102" s="273"/>
      <c r="AD1102" s="273"/>
      <c r="AE1102" s="273"/>
      <c r="AF1102" s="273"/>
      <c r="AG1102" s="273"/>
      <c r="AH1102" s="273"/>
      <c r="AI1102" s="273"/>
      <c r="AJ1102" s="273"/>
      <c r="AK1102" s="273"/>
      <c r="AL1102" s="273"/>
      <c r="AM1102" s="273"/>
      <c r="AN1102" s="273"/>
      <c r="AO1102" s="273"/>
      <c r="AP1102" s="273"/>
      <c r="AQ1102" s="273"/>
      <c r="AR1102" s="273"/>
      <c r="AS1102" s="273"/>
      <c r="AT1102" s="273"/>
      <c r="AU1102" s="273"/>
      <c r="AV1102" s="273"/>
      <c r="AW1102" s="273"/>
      <c r="AX1102" s="273"/>
      <c r="AY1102" s="273"/>
      <c r="AZ1102" s="273"/>
      <c r="BA1102" s="273"/>
      <c r="BB1102" s="273"/>
      <c r="BC1102" s="273"/>
      <c r="BD1102" s="273"/>
      <c r="BE1102" s="273"/>
      <c r="BF1102" s="273"/>
      <c r="BG1102" s="273"/>
      <c r="BH1102" s="273"/>
      <c r="BI1102" s="273"/>
      <c r="BJ1102" s="273"/>
      <c r="BK1102" s="273"/>
      <c r="BL1102" s="273"/>
      <c r="BM1102" s="273"/>
      <c r="BN1102" s="273"/>
      <c r="BO1102" s="273"/>
      <c r="BP1102" s="273"/>
      <c r="BQ1102" s="273"/>
      <c r="BR1102" s="273"/>
      <c r="BS1102" s="273"/>
      <c r="BT1102" s="273"/>
      <c r="BU1102" s="273"/>
      <c r="BV1102" s="273"/>
      <c r="BW1102" s="273"/>
      <c r="BX1102" s="273"/>
      <c r="BY1102" s="273"/>
      <c r="BZ1102" s="273"/>
    </row>
    <row r="1103" spans="1:78">
      <c r="A1103" s="273"/>
      <c r="B1103" s="273"/>
      <c r="C1103" s="273"/>
      <c r="D1103" s="273"/>
      <c r="E1103" s="273"/>
      <c r="F1103" s="274"/>
      <c r="G1103" s="274"/>
      <c r="H1103" s="274"/>
      <c r="I1103" s="274"/>
      <c r="J1103" s="274"/>
      <c r="K1103" s="274"/>
      <c r="L1103" s="274"/>
      <c r="M1103" s="274"/>
      <c r="N1103" s="274"/>
      <c r="O1103" s="274"/>
      <c r="P1103" s="274"/>
      <c r="Q1103" s="274"/>
      <c r="R1103" s="273"/>
      <c r="S1103" s="273"/>
      <c r="T1103" s="273"/>
      <c r="U1103" s="273"/>
      <c r="V1103" s="273"/>
      <c r="W1103" s="273"/>
      <c r="X1103" s="273"/>
      <c r="Y1103" s="273"/>
      <c r="Z1103" s="273"/>
      <c r="AA1103" s="273"/>
      <c r="AB1103" s="273"/>
      <c r="AC1103" s="273"/>
      <c r="AD1103" s="273"/>
      <c r="AE1103" s="273"/>
      <c r="AF1103" s="273"/>
      <c r="AG1103" s="273"/>
      <c r="AH1103" s="273"/>
      <c r="AI1103" s="273"/>
      <c r="AJ1103" s="273"/>
      <c r="AK1103" s="273"/>
      <c r="AL1103" s="273"/>
      <c r="AM1103" s="273"/>
      <c r="AN1103" s="273"/>
      <c r="AO1103" s="273"/>
      <c r="AP1103" s="273"/>
      <c r="AQ1103" s="273"/>
      <c r="AR1103" s="273"/>
      <c r="AS1103" s="273"/>
      <c r="AT1103" s="273"/>
      <c r="AU1103" s="273"/>
      <c r="AV1103" s="273"/>
      <c r="AW1103" s="273"/>
      <c r="AX1103" s="273"/>
      <c r="AY1103" s="273"/>
      <c r="AZ1103" s="273"/>
      <c r="BA1103" s="273"/>
      <c r="BB1103" s="273"/>
      <c r="BC1103" s="273"/>
      <c r="BD1103" s="273"/>
      <c r="BE1103" s="273"/>
      <c r="BF1103" s="273"/>
      <c r="BG1103" s="273"/>
      <c r="BH1103" s="273"/>
      <c r="BI1103" s="273"/>
      <c r="BJ1103" s="273"/>
      <c r="BK1103" s="273"/>
      <c r="BL1103" s="273"/>
      <c r="BM1103" s="273"/>
      <c r="BN1103" s="273"/>
      <c r="BO1103" s="273"/>
      <c r="BP1103" s="273"/>
      <c r="BQ1103" s="273"/>
      <c r="BR1103" s="273"/>
      <c r="BS1103" s="273"/>
      <c r="BT1103" s="273"/>
      <c r="BU1103" s="273"/>
      <c r="BV1103" s="273"/>
      <c r="BW1103" s="273"/>
      <c r="BX1103" s="273"/>
      <c r="BY1103" s="273"/>
      <c r="BZ1103" s="273"/>
    </row>
    <row r="1104" spans="1:78">
      <c r="A1104" s="273"/>
      <c r="B1104" s="273"/>
      <c r="C1104" s="273"/>
      <c r="D1104" s="273"/>
      <c r="E1104" s="273"/>
      <c r="F1104" s="274"/>
      <c r="G1104" s="274"/>
      <c r="H1104" s="274"/>
      <c r="I1104" s="274"/>
      <c r="J1104" s="274"/>
      <c r="K1104" s="274"/>
      <c r="L1104" s="274"/>
      <c r="M1104" s="274"/>
      <c r="N1104" s="274"/>
      <c r="O1104" s="274"/>
      <c r="P1104" s="274"/>
      <c r="Q1104" s="274"/>
      <c r="R1104" s="273"/>
      <c r="S1104" s="273"/>
      <c r="T1104" s="273"/>
      <c r="U1104" s="273"/>
      <c r="V1104" s="273"/>
      <c r="W1104" s="273"/>
      <c r="X1104" s="273"/>
      <c r="Y1104" s="273"/>
      <c r="Z1104" s="273"/>
      <c r="AA1104" s="273"/>
      <c r="AB1104" s="273"/>
      <c r="AC1104" s="273"/>
      <c r="AD1104" s="273"/>
      <c r="AE1104" s="273"/>
      <c r="AF1104" s="273"/>
      <c r="AG1104" s="273"/>
      <c r="AH1104" s="273"/>
      <c r="AI1104" s="273"/>
      <c r="AJ1104" s="273"/>
      <c r="AK1104" s="273"/>
      <c r="AL1104" s="273"/>
      <c r="AM1104" s="273"/>
      <c r="AN1104" s="273"/>
      <c r="AO1104" s="273"/>
      <c r="AP1104" s="273"/>
      <c r="AQ1104" s="273"/>
      <c r="AR1104" s="273"/>
      <c r="AS1104" s="273"/>
      <c r="AT1104" s="273"/>
      <c r="AU1104" s="273"/>
      <c r="AV1104" s="273"/>
      <c r="AW1104" s="273"/>
      <c r="AX1104" s="273"/>
      <c r="AY1104" s="273"/>
      <c r="AZ1104" s="273"/>
      <c r="BA1104" s="273"/>
      <c r="BB1104" s="273"/>
      <c r="BC1104" s="273"/>
      <c r="BD1104" s="273"/>
      <c r="BE1104" s="273"/>
      <c r="BF1104" s="273"/>
      <c r="BG1104" s="273"/>
      <c r="BH1104" s="273"/>
      <c r="BI1104" s="273"/>
      <c r="BJ1104" s="273"/>
      <c r="BK1104" s="273"/>
      <c r="BL1104" s="273"/>
      <c r="BM1104" s="273"/>
      <c r="BN1104" s="273"/>
      <c r="BO1104" s="273"/>
      <c r="BP1104" s="273"/>
      <c r="BQ1104" s="273"/>
      <c r="BR1104" s="273"/>
      <c r="BS1104" s="273"/>
      <c r="BT1104" s="273"/>
      <c r="BU1104" s="273"/>
      <c r="BV1104" s="273"/>
      <c r="BW1104" s="273"/>
      <c r="BX1104" s="273"/>
      <c r="BY1104" s="273"/>
      <c r="BZ1104" s="273"/>
    </row>
    <row r="1105" spans="1:78">
      <c r="A1105" s="273"/>
      <c r="B1105" s="273"/>
      <c r="C1105" s="273"/>
      <c r="D1105" s="273"/>
      <c r="E1105" s="273"/>
      <c r="F1105" s="274"/>
      <c r="G1105" s="274"/>
      <c r="H1105" s="274"/>
      <c r="I1105" s="274"/>
      <c r="J1105" s="274"/>
      <c r="K1105" s="274"/>
      <c r="L1105" s="274"/>
      <c r="M1105" s="274"/>
      <c r="N1105" s="274"/>
      <c r="O1105" s="274"/>
      <c r="P1105" s="274"/>
      <c r="Q1105" s="274"/>
      <c r="R1105" s="273"/>
      <c r="S1105" s="273"/>
      <c r="T1105" s="273"/>
      <c r="U1105" s="273"/>
      <c r="V1105" s="273"/>
      <c r="W1105" s="273"/>
      <c r="X1105" s="273"/>
      <c r="Y1105" s="273"/>
      <c r="Z1105" s="273"/>
      <c r="AA1105" s="273"/>
      <c r="AB1105" s="273"/>
      <c r="AC1105" s="273"/>
      <c r="AD1105" s="273"/>
      <c r="AE1105" s="273"/>
      <c r="AF1105" s="273"/>
      <c r="AG1105" s="273"/>
      <c r="AH1105" s="273"/>
      <c r="AI1105" s="273"/>
      <c r="AJ1105" s="273"/>
      <c r="AK1105" s="273"/>
      <c r="AL1105" s="273"/>
      <c r="AM1105" s="273"/>
      <c r="AN1105" s="273"/>
      <c r="AO1105" s="273"/>
      <c r="AP1105" s="273"/>
      <c r="AQ1105" s="273"/>
      <c r="AR1105" s="273"/>
      <c r="AS1105" s="273"/>
      <c r="AT1105" s="273"/>
      <c r="AU1105" s="273"/>
      <c r="AV1105" s="273"/>
      <c r="AW1105" s="273"/>
      <c r="AX1105" s="273"/>
      <c r="AY1105" s="273"/>
      <c r="AZ1105" s="273"/>
      <c r="BA1105" s="273"/>
      <c r="BB1105" s="273"/>
      <c r="BC1105" s="273"/>
      <c r="BD1105" s="273"/>
      <c r="BE1105" s="273"/>
      <c r="BF1105" s="273"/>
      <c r="BG1105" s="273"/>
      <c r="BH1105" s="273"/>
      <c r="BI1105" s="273"/>
      <c r="BJ1105" s="273"/>
      <c r="BK1105" s="273"/>
      <c r="BL1105" s="273"/>
      <c r="BM1105" s="273"/>
      <c r="BN1105" s="273"/>
      <c r="BO1105" s="273"/>
      <c r="BP1105" s="273"/>
      <c r="BQ1105" s="273"/>
      <c r="BR1105" s="273"/>
      <c r="BS1105" s="273"/>
      <c r="BT1105" s="273"/>
      <c r="BU1105" s="273"/>
      <c r="BV1105" s="273"/>
      <c r="BW1105" s="273"/>
      <c r="BX1105" s="273"/>
      <c r="BY1105" s="273"/>
      <c r="BZ1105" s="273"/>
    </row>
    <row r="1106" spans="1:78">
      <c r="A1106" s="273"/>
      <c r="B1106" s="273"/>
      <c r="C1106" s="273"/>
      <c r="D1106" s="273"/>
      <c r="E1106" s="273"/>
      <c r="F1106" s="274"/>
      <c r="G1106" s="274"/>
      <c r="H1106" s="274"/>
      <c r="I1106" s="274"/>
      <c r="J1106" s="274"/>
      <c r="K1106" s="274"/>
      <c r="L1106" s="274"/>
      <c r="M1106" s="274"/>
      <c r="N1106" s="274"/>
      <c r="O1106" s="274"/>
      <c r="P1106" s="274"/>
      <c r="Q1106" s="274"/>
      <c r="R1106" s="273"/>
      <c r="S1106" s="273"/>
      <c r="T1106" s="273"/>
      <c r="U1106" s="273"/>
      <c r="V1106" s="273"/>
      <c r="W1106" s="273"/>
      <c r="X1106" s="273"/>
      <c r="Y1106" s="273"/>
      <c r="Z1106" s="273"/>
      <c r="AA1106" s="273"/>
      <c r="AB1106" s="273"/>
      <c r="AC1106" s="273"/>
      <c r="AD1106" s="273"/>
      <c r="AE1106" s="273"/>
      <c r="AF1106" s="273"/>
      <c r="AG1106" s="273"/>
      <c r="AH1106" s="273"/>
      <c r="AI1106" s="273"/>
      <c r="AJ1106" s="273"/>
      <c r="AK1106" s="273"/>
      <c r="AL1106" s="273"/>
      <c r="AM1106" s="273"/>
      <c r="AN1106" s="273"/>
      <c r="AO1106" s="273"/>
      <c r="AP1106" s="273"/>
      <c r="AQ1106" s="273"/>
      <c r="AR1106" s="273"/>
      <c r="AS1106" s="273"/>
      <c r="AT1106" s="273"/>
      <c r="AU1106" s="273"/>
      <c r="AV1106" s="273"/>
      <c r="AW1106" s="273"/>
      <c r="AX1106" s="273"/>
      <c r="AY1106" s="273"/>
      <c r="AZ1106" s="273"/>
      <c r="BA1106" s="273"/>
      <c r="BB1106" s="273"/>
      <c r="BC1106" s="273"/>
      <c r="BD1106" s="273"/>
      <c r="BE1106" s="273"/>
      <c r="BF1106" s="273"/>
      <c r="BG1106" s="273"/>
      <c r="BH1106" s="273"/>
      <c r="BI1106" s="273"/>
      <c r="BJ1106" s="273"/>
      <c r="BK1106" s="273"/>
      <c r="BL1106" s="273"/>
      <c r="BM1106" s="273"/>
      <c r="BN1106" s="273"/>
      <c r="BO1106" s="273"/>
      <c r="BP1106" s="273"/>
      <c r="BQ1106" s="273"/>
      <c r="BR1106" s="273"/>
      <c r="BS1106" s="273"/>
      <c r="BT1106" s="273"/>
      <c r="BU1106" s="273"/>
      <c r="BV1106" s="273"/>
      <c r="BW1106" s="273"/>
      <c r="BX1106" s="273"/>
      <c r="BY1106" s="273"/>
      <c r="BZ1106" s="273"/>
    </row>
    <row r="1107" spans="1:78">
      <c r="A1107" s="273"/>
      <c r="B1107" s="273"/>
      <c r="C1107" s="273"/>
      <c r="D1107" s="273"/>
      <c r="E1107" s="273"/>
      <c r="F1107" s="274"/>
      <c r="G1107" s="274"/>
      <c r="H1107" s="274"/>
      <c r="I1107" s="274"/>
      <c r="J1107" s="274"/>
      <c r="K1107" s="274"/>
      <c r="L1107" s="274"/>
      <c r="M1107" s="274"/>
      <c r="N1107" s="274"/>
      <c r="O1107" s="274"/>
      <c r="P1107" s="274"/>
      <c r="Q1107" s="274"/>
      <c r="R1107" s="273"/>
      <c r="S1107" s="273"/>
      <c r="T1107" s="273"/>
      <c r="U1107" s="273"/>
      <c r="V1107" s="273"/>
      <c r="W1107" s="273"/>
      <c r="X1107" s="273"/>
      <c r="Y1107" s="273"/>
      <c r="Z1107" s="273"/>
      <c r="AA1107" s="273"/>
      <c r="AB1107" s="273"/>
      <c r="AC1107" s="273"/>
      <c r="AD1107" s="273"/>
      <c r="AE1107" s="273"/>
      <c r="AF1107" s="273"/>
      <c r="AG1107" s="273"/>
      <c r="AH1107" s="273"/>
      <c r="AI1107" s="273"/>
      <c r="AJ1107" s="273"/>
      <c r="AK1107" s="273"/>
      <c r="AL1107" s="273"/>
      <c r="AM1107" s="273"/>
      <c r="AN1107" s="273"/>
      <c r="AO1107" s="273"/>
      <c r="AP1107" s="273"/>
      <c r="AQ1107" s="273"/>
      <c r="AR1107" s="273"/>
      <c r="AS1107" s="273"/>
      <c r="AT1107" s="273"/>
      <c r="AU1107" s="273"/>
      <c r="AV1107" s="273"/>
      <c r="AW1107" s="273"/>
      <c r="AX1107" s="273"/>
      <c r="AY1107" s="273"/>
      <c r="AZ1107" s="273"/>
      <c r="BA1107" s="273"/>
      <c r="BB1107" s="273"/>
      <c r="BC1107" s="273"/>
      <c r="BD1107" s="273"/>
      <c r="BE1107" s="273"/>
      <c r="BF1107" s="273"/>
      <c r="BG1107" s="273"/>
      <c r="BH1107" s="273"/>
      <c r="BI1107" s="273"/>
      <c r="BJ1107" s="273"/>
      <c r="BK1107" s="273"/>
      <c r="BL1107" s="273"/>
      <c r="BM1107" s="273"/>
      <c r="BN1107" s="273"/>
      <c r="BO1107" s="273"/>
      <c r="BP1107" s="273"/>
      <c r="BQ1107" s="273"/>
      <c r="BR1107" s="273"/>
      <c r="BS1107" s="273"/>
      <c r="BT1107" s="273"/>
      <c r="BU1107" s="273"/>
      <c r="BV1107" s="273"/>
      <c r="BW1107" s="273"/>
      <c r="BX1107" s="273"/>
      <c r="BY1107" s="273"/>
      <c r="BZ1107" s="273"/>
    </row>
    <row r="1108" spans="1:78">
      <c r="A1108" s="273"/>
      <c r="B1108" s="273"/>
      <c r="C1108" s="273"/>
      <c r="D1108" s="273"/>
      <c r="E1108" s="273"/>
      <c r="F1108" s="274"/>
      <c r="G1108" s="274"/>
      <c r="H1108" s="274"/>
      <c r="I1108" s="274"/>
      <c r="J1108" s="274"/>
      <c r="K1108" s="274"/>
      <c r="L1108" s="274"/>
      <c r="M1108" s="274"/>
      <c r="N1108" s="274"/>
      <c r="O1108" s="274"/>
      <c r="P1108" s="274"/>
      <c r="Q1108" s="274"/>
      <c r="R1108" s="273"/>
      <c r="S1108" s="273"/>
      <c r="T1108" s="273"/>
      <c r="U1108" s="273"/>
      <c r="V1108" s="273"/>
      <c r="W1108" s="273"/>
      <c r="X1108" s="273"/>
      <c r="Y1108" s="273"/>
      <c r="Z1108" s="273"/>
      <c r="AA1108" s="273"/>
      <c r="AB1108" s="273"/>
      <c r="AC1108" s="273"/>
      <c r="AD1108" s="273"/>
      <c r="AE1108" s="273"/>
      <c r="AF1108" s="273"/>
      <c r="AG1108" s="273"/>
      <c r="AH1108" s="273"/>
      <c r="AI1108" s="273"/>
      <c r="AJ1108" s="273"/>
      <c r="AK1108" s="273"/>
      <c r="AL1108" s="273"/>
      <c r="AM1108" s="273"/>
      <c r="AN1108" s="273"/>
      <c r="AO1108" s="273"/>
      <c r="AP1108" s="273"/>
      <c r="AQ1108" s="273"/>
      <c r="AR1108" s="273"/>
      <c r="AS1108" s="273"/>
      <c r="AT1108" s="273"/>
      <c r="AU1108" s="273"/>
      <c r="AV1108" s="273"/>
      <c r="AW1108" s="273"/>
      <c r="AX1108" s="273"/>
      <c r="AY1108" s="273"/>
      <c r="AZ1108" s="273"/>
      <c r="BA1108" s="273"/>
      <c r="BB1108" s="273"/>
      <c r="BC1108" s="273"/>
      <c r="BD1108" s="273"/>
      <c r="BE1108" s="273"/>
      <c r="BF1108" s="273"/>
      <c r="BG1108" s="273"/>
      <c r="BH1108" s="273"/>
      <c r="BI1108" s="273"/>
      <c r="BJ1108" s="273"/>
      <c r="BK1108" s="273"/>
      <c r="BL1108" s="273"/>
      <c r="BM1108" s="273"/>
      <c r="BN1108" s="273"/>
      <c r="BO1108" s="273"/>
      <c r="BP1108" s="273"/>
      <c r="BQ1108" s="273"/>
      <c r="BR1108" s="273"/>
      <c r="BS1108" s="273"/>
      <c r="BT1108" s="273"/>
      <c r="BU1108" s="273"/>
      <c r="BV1108" s="273"/>
      <c r="BW1108" s="273"/>
      <c r="BX1108" s="273"/>
      <c r="BY1108" s="273"/>
      <c r="BZ1108" s="273"/>
    </row>
    <row r="1109" spans="1:78">
      <c r="A1109" s="273"/>
      <c r="B1109" s="273"/>
      <c r="C1109" s="273"/>
      <c r="D1109" s="273"/>
      <c r="E1109" s="273"/>
      <c r="F1109" s="274"/>
      <c r="G1109" s="274"/>
      <c r="H1109" s="274"/>
      <c r="I1109" s="274"/>
      <c r="J1109" s="274"/>
      <c r="K1109" s="274"/>
      <c r="L1109" s="274"/>
      <c r="M1109" s="274"/>
      <c r="N1109" s="274"/>
      <c r="O1109" s="274"/>
      <c r="P1109" s="274"/>
      <c r="Q1109" s="274"/>
      <c r="R1109" s="273"/>
      <c r="S1109" s="273"/>
      <c r="T1109" s="273"/>
      <c r="U1109" s="273"/>
      <c r="V1109" s="273"/>
      <c r="W1109" s="273"/>
      <c r="X1109" s="273"/>
      <c r="Y1109" s="273"/>
      <c r="Z1109" s="273"/>
      <c r="AA1109" s="273"/>
      <c r="AB1109" s="273"/>
      <c r="AC1109" s="273"/>
      <c r="AD1109" s="273"/>
      <c r="AE1109" s="273"/>
      <c r="AF1109" s="273"/>
      <c r="AG1109" s="273"/>
      <c r="AH1109" s="273"/>
      <c r="AI1109" s="273"/>
      <c r="AJ1109" s="273"/>
      <c r="AK1109" s="273"/>
      <c r="AL1109" s="273"/>
      <c r="AM1109" s="273"/>
      <c r="AN1109" s="273"/>
      <c r="AO1109" s="273"/>
      <c r="AP1109" s="273"/>
      <c r="AQ1109" s="273"/>
      <c r="AR1109" s="273"/>
      <c r="AS1109" s="273"/>
      <c r="AT1109" s="273"/>
      <c r="AU1109" s="273"/>
      <c r="AV1109" s="273"/>
      <c r="AW1109" s="273"/>
      <c r="AX1109" s="273"/>
      <c r="AY1109" s="273"/>
      <c r="AZ1109" s="273"/>
      <c r="BA1109" s="273"/>
      <c r="BB1109" s="273"/>
      <c r="BC1109" s="273"/>
      <c r="BD1109" s="273"/>
      <c r="BE1109" s="273"/>
      <c r="BF1109" s="273"/>
      <c r="BG1109" s="273"/>
      <c r="BH1109" s="273"/>
      <c r="BI1109" s="273"/>
      <c r="BJ1109" s="273"/>
      <c r="BK1109" s="273"/>
      <c r="BL1109" s="273"/>
      <c r="BM1109" s="273"/>
      <c r="BN1109" s="273"/>
      <c r="BO1109" s="273"/>
      <c r="BP1109" s="273"/>
      <c r="BQ1109" s="273"/>
      <c r="BR1109" s="273"/>
      <c r="BS1109" s="273"/>
      <c r="BT1109" s="273"/>
      <c r="BU1109" s="273"/>
      <c r="BV1109" s="273"/>
      <c r="BW1109" s="273"/>
      <c r="BX1109" s="273"/>
      <c r="BY1109" s="273"/>
      <c r="BZ1109" s="273"/>
    </row>
    <row r="1110" spans="1:78">
      <c r="A1110" s="273"/>
      <c r="B1110" s="273"/>
      <c r="C1110" s="273"/>
      <c r="D1110" s="273"/>
      <c r="E1110" s="273"/>
      <c r="F1110" s="274"/>
      <c r="G1110" s="274"/>
      <c r="H1110" s="274"/>
      <c r="I1110" s="274"/>
      <c r="J1110" s="274"/>
      <c r="K1110" s="274"/>
      <c r="L1110" s="274"/>
      <c r="M1110" s="274"/>
      <c r="N1110" s="274"/>
      <c r="O1110" s="274"/>
      <c r="P1110" s="274"/>
      <c r="Q1110" s="274"/>
      <c r="R1110" s="273"/>
      <c r="S1110" s="273"/>
      <c r="T1110" s="273"/>
      <c r="U1110" s="273"/>
      <c r="V1110" s="273"/>
      <c r="W1110" s="273"/>
      <c r="X1110" s="273"/>
      <c r="Y1110" s="273"/>
      <c r="Z1110" s="273"/>
      <c r="AA1110" s="273"/>
      <c r="AB1110" s="273"/>
      <c r="AC1110" s="273"/>
      <c r="AD1110" s="273"/>
      <c r="AE1110" s="273"/>
      <c r="AF1110" s="273"/>
      <c r="AG1110" s="273"/>
      <c r="AH1110" s="273"/>
      <c r="AI1110" s="273"/>
      <c r="AJ1110" s="273"/>
      <c r="AK1110" s="273"/>
      <c r="AL1110" s="273"/>
      <c r="AM1110" s="273"/>
      <c r="AN1110" s="273"/>
      <c r="AO1110" s="273"/>
      <c r="AP1110" s="273"/>
      <c r="AQ1110" s="273"/>
      <c r="AR1110" s="273"/>
      <c r="AS1110" s="273"/>
      <c r="AT1110" s="273"/>
      <c r="AU1110" s="273"/>
      <c r="AV1110" s="273"/>
      <c r="AW1110" s="273"/>
      <c r="AX1110" s="273"/>
      <c r="AY1110" s="273"/>
      <c r="AZ1110" s="273"/>
      <c r="BA1110" s="273"/>
      <c r="BB1110" s="273"/>
      <c r="BC1110" s="273"/>
      <c r="BD1110" s="273"/>
      <c r="BE1110" s="273"/>
      <c r="BF1110" s="273"/>
      <c r="BG1110" s="273"/>
      <c r="BH1110" s="273"/>
      <c r="BI1110" s="273"/>
      <c r="BJ1110" s="273"/>
      <c r="BK1110" s="273"/>
      <c r="BL1110" s="273"/>
      <c r="BM1110" s="273"/>
      <c r="BN1110" s="273"/>
      <c r="BO1110" s="273"/>
      <c r="BP1110" s="273"/>
      <c r="BQ1110" s="273"/>
      <c r="BR1110" s="273"/>
      <c r="BS1110" s="273"/>
      <c r="BT1110" s="273"/>
      <c r="BU1110" s="273"/>
      <c r="BV1110" s="273"/>
      <c r="BW1110" s="273"/>
      <c r="BX1110" s="273"/>
      <c r="BY1110" s="273"/>
      <c r="BZ1110" s="273"/>
    </row>
    <row r="1111" spans="1:78">
      <c r="A1111" s="273"/>
      <c r="B1111" s="273"/>
      <c r="C1111" s="273"/>
      <c r="D1111" s="273"/>
      <c r="E1111" s="273"/>
      <c r="F1111" s="274"/>
      <c r="G1111" s="274"/>
      <c r="H1111" s="274"/>
      <c r="I1111" s="274"/>
      <c r="J1111" s="274"/>
      <c r="K1111" s="274"/>
      <c r="L1111" s="274"/>
      <c r="M1111" s="274"/>
      <c r="N1111" s="274"/>
      <c r="O1111" s="274"/>
      <c r="P1111" s="274"/>
      <c r="Q1111" s="274"/>
      <c r="R1111" s="273"/>
      <c r="S1111" s="273"/>
      <c r="T1111" s="273"/>
      <c r="U1111" s="273"/>
      <c r="V1111" s="273"/>
      <c r="W1111" s="273"/>
      <c r="X1111" s="273"/>
      <c r="Y1111" s="273"/>
      <c r="Z1111" s="273"/>
      <c r="AA1111" s="273"/>
      <c r="AB1111" s="273"/>
      <c r="AC1111" s="273"/>
      <c r="AD1111" s="273"/>
      <c r="AE1111" s="273"/>
      <c r="AF1111" s="273"/>
      <c r="AG1111" s="273"/>
      <c r="AH1111" s="273"/>
      <c r="AI1111" s="273"/>
      <c r="AJ1111" s="273"/>
      <c r="AK1111" s="273"/>
      <c r="AL1111" s="273"/>
      <c r="AM1111" s="273"/>
      <c r="AN1111" s="273"/>
      <c r="AO1111" s="273"/>
      <c r="AP1111" s="273"/>
      <c r="AQ1111" s="273"/>
      <c r="AR1111" s="273"/>
      <c r="AS1111" s="273"/>
      <c r="AT1111" s="273"/>
      <c r="AU1111" s="273"/>
      <c r="AV1111" s="273"/>
      <c r="AW1111" s="273"/>
      <c r="AX1111" s="273"/>
      <c r="AY1111" s="273"/>
      <c r="AZ1111" s="273"/>
      <c r="BA1111" s="273"/>
      <c r="BB1111" s="273"/>
      <c r="BC1111" s="273"/>
      <c r="BD1111" s="273"/>
      <c r="BE1111" s="273"/>
      <c r="BF1111" s="273"/>
      <c r="BG1111" s="273"/>
      <c r="BH1111" s="273"/>
      <c r="BI1111" s="273"/>
      <c r="BJ1111" s="273"/>
      <c r="BK1111" s="273"/>
      <c r="BL1111" s="273"/>
      <c r="BM1111" s="273"/>
      <c r="BN1111" s="273"/>
      <c r="BO1111" s="273"/>
      <c r="BP1111" s="273"/>
      <c r="BQ1111" s="273"/>
      <c r="BR1111" s="273"/>
      <c r="BS1111" s="273"/>
      <c r="BT1111" s="273"/>
      <c r="BU1111" s="273"/>
      <c r="BV1111" s="273"/>
      <c r="BW1111" s="273"/>
      <c r="BX1111" s="273"/>
      <c r="BY1111" s="273"/>
      <c r="BZ1111" s="273"/>
    </row>
    <row r="1112" spans="1:78">
      <c r="A1112" s="273"/>
      <c r="B1112" s="273"/>
      <c r="C1112" s="273"/>
      <c r="D1112" s="273"/>
      <c r="E1112" s="273"/>
      <c r="F1112" s="274"/>
      <c r="G1112" s="274"/>
      <c r="H1112" s="274"/>
      <c r="I1112" s="274"/>
      <c r="J1112" s="274"/>
      <c r="K1112" s="274"/>
      <c r="L1112" s="274"/>
      <c r="M1112" s="274"/>
      <c r="N1112" s="274"/>
      <c r="O1112" s="274"/>
      <c r="P1112" s="274"/>
      <c r="Q1112" s="274"/>
      <c r="R1112" s="273"/>
      <c r="S1112" s="273"/>
      <c r="T1112" s="273"/>
      <c r="U1112" s="273"/>
      <c r="V1112" s="273"/>
      <c r="W1112" s="273"/>
      <c r="X1112" s="273"/>
      <c r="Y1112" s="273"/>
      <c r="Z1112" s="273"/>
      <c r="AA1112" s="273"/>
      <c r="AB1112" s="273"/>
      <c r="AC1112" s="273"/>
      <c r="AD1112" s="273"/>
      <c r="AE1112" s="273"/>
      <c r="AF1112" s="273"/>
      <c r="AG1112" s="273"/>
      <c r="AH1112" s="273"/>
      <c r="AI1112" s="273"/>
      <c r="AJ1112" s="273"/>
      <c r="AK1112" s="273"/>
      <c r="AL1112" s="273"/>
      <c r="AM1112" s="273"/>
      <c r="AN1112" s="273"/>
      <c r="AO1112" s="273"/>
      <c r="AP1112" s="273"/>
      <c r="AQ1112" s="273"/>
      <c r="AR1112" s="273"/>
      <c r="AS1112" s="273"/>
      <c r="AT1112" s="273"/>
      <c r="AU1112" s="273"/>
      <c r="AV1112" s="273"/>
      <c r="AW1112" s="273"/>
      <c r="AX1112" s="273"/>
      <c r="AY1112" s="273"/>
      <c r="AZ1112" s="273"/>
      <c r="BA1112" s="273"/>
      <c r="BB1112" s="273"/>
      <c r="BC1112" s="273"/>
      <c r="BD1112" s="273"/>
      <c r="BE1112" s="273"/>
      <c r="BF1112" s="273"/>
      <c r="BG1112" s="273"/>
      <c r="BH1112" s="273"/>
      <c r="BI1112" s="273"/>
      <c r="BJ1112" s="273"/>
      <c r="BK1112" s="273"/>
      <c r="BL1112" s="273"/>
      <c r="BM1112" s="273"/>
      <c r="BN1112" s="273"/>
      <c r="BO1112" s="273"/>
      <c r="BP1112" s="273"/>
      <c r="BQ1112" s="273"/>
      <c r="BR1112" s="273"/>
      <c r="BS1112" s="273"/>
      <c r="BT1112" s="273"/>
      <c r="BU1112" s="273"/>
      <c r="BV1112" s="273"/>
      <c r="BW1112" s="273"/>
      <c r="BX1112" s="273"/>
      <c r="BY1112" s="273"/>
      <c r="BZ1112" s="273"/>
    </row>
    <row r="1113" spans="1:78">
      <c r="A1113" s="273"/>
      <c r="B1113" s="273"/>
      <c r="C1113" s="273"/>
      <c r="D1113" s="273"/>
      <c r="E1113" s="273"/>
      <c r="F1113" s="274"/>
      <c r="G1113" s="274"/>
      <c r="H1113" s="274"/>
      <c r="I1113" s="274"/>
      <c r="J1113" s="274"/>
      <c r="K1113" s="274"/>
      <c r="L1113" s="274"/>
      <c r="M1113" s="274"/>
      <c r="N1113" s="274"/>
      <c r="O1113" s="274"/>
      <c r="P1113" s="274"/>
      <c r="Q1113" s="274"/>
      <c r="R1113" s="273"/>
      <c r="S1113" s="273"/>
      <c r="T1113" s="273"/>
      <c r="U1113" s="273"/>
      <c r="V1113" s="273"/>
      <c r="W1113" s="273"/>
      <c r="X1113" s="273"/>
      <c r="Y1113" s="273"/>
      <c r="Z1113" s="273"/>
      <c r="AA1113" s="273"/>
      <c r="AB1113" s="273"/>
      <c r="AC1113" s="273"/>
      <c r="AD1113" s="273"/>
      <c r="AE1113" s="273"/>
      <c r="AF1113" s="273"/>
      <c r="AG1113" s="273"/>
      <c r="AH1113" s="273"/>
      <c r="AI1113" s="273"/>
      <c r="AJ1113" s="273"/>
      <c r="AK1113" s="273"/>
      <c r="AL1113" s="273"/>
      <c r="AM1113" s="273"/>
      <c r="AN1113" s="273"/>
      <c r="AO1113" s="273"/>
      <c r="AP1113" s="273"/>
      <c r="AQ1113" s="273"/>
      <c r="AR1113" s="273"/>
      <c r="AS1113" s="273"/>
      <c r="AT1113" s="273"/>
      <c r="AU1113" s="273"/>
      <c r="AV1113" s="273"/>
      <c r="AW1113" s="273"/>
      <c r="AX1113" s="273"/>
      <c r="AY1113" s="273"/>
      <c r="AZ1113" s="273"/>
      <c r="BA1113" s="273"/>
      <c r="BB1113" s="273"/>
      <c r="BC1113" s="273"/>
      <c r="BD1113" s="273"/>
      <c r="BE1113" s="273"/>
      <c r="BF1113" s="273"/>
      <c r="BG1113" s="273"/>
      <c r="BH1113" s="273"/>
      <c r="BI1113" s="273"/>
      <c r="BJ1113" s="273"/>
      <c r="BK1113" s="273"/>
      <c r="BL1113" s="273"/>
      <c r="BM1113" s="273"/>
      <c r="BN1113" s="273"/>
      <c r="BO1113" s="273"/>
      <c r="BP1113" s="273"/>
      <c r="BQ1113" s="273"/>
      <c r="BR1113" s="273"/>
      <c r="BS1113" s="273"/>
      <c r="BT1113" s="273"/>
      <c r="BU1113" s="273"/>
      <c r="BV1113" s="273"/>
      <c r="BW1113" s="273"/>
      <c r="BX1113" s="273"/>
      <c r="BY1113" s="273"/>
      <c r="BZ1113" s="273"/>
    </row>
    <row r="1114" spans="1:78">
      <c r="A1114" s="273"/>
      <c r="B1114" s="273"/>
      <c r="C1114" s="273"/>
      <c r="D1114" s="273"/>
      <c r="E1114" s="273"/>
      <c r="F1114" s="274"/>
      <c r="G1114" s="274"/>
      <c r="H1114" s="274"/>
      <c r="I1114" s="274"/>
      <c r="J1114" s="274"/>
      <c r="K1114" s="274"/>
      <c r="L1114" s="274"/>
      <c r="M1114" s="274"/>
      <c r="N1114" s="274"/>
      <c r="O1114" s="274"/>
      <c r="P1114" s="274"/>
      <c r="Q1114" s="274"/>
      <c r="R1114" s="273"/>
      <c r="S1114" s="273"/>
      <c r="T1114" s="273"/>
      <c r="U1114" s="273"/>
      <c r="V1114" s="273"/>
      <c r="W1114" s="273"/>
      <c r="X1114" s="273"/>
      <c r="Y1114" s="273"/>
      <c r="Z1114" s="273"/>
      <c r="AA1114" s="273"/>
      <c r="AB1114" s="273"/>
      <c r="AC1114" s="273"/>
      <c r="AD1114" s="273"/>
      <c r="AE1114" s="273"/>
      <c r="AF1114" s="273"/>
      <c r="AG1114" s="273"/>
      <c r="AH1114" s="273"/>
      <c r="AI1114" s="273"/>
      <c r="AJ1114" s="273"/>
      <c r="AK1114" s="273"/>
      <c r="AL1114" s="273"/>
      <c r="AM1114" s="273"/>
      <c r="AN1114" s="273"/>
      <c r="AO1114" s="273"/>
      <c r="AP1114" s="273"/>
      <c r="AQ1114" s="273"/>
      <c r="AR1114" s="273"/>
      <c r="AS1114" s="273"/>
      <c r="AT1114" s="273"/>
      <c r="AU1114" s="273"/>
      <c r="AV1114" s="273"/>
      <c r="AW1114" s="273"/>
      <c r="AX1114" s="273"/>
      <c r="AY1114" s="273"/>
      <c r="AZ1114" s="273"/>
      <c r="BA1114" s="273"/>
      <c r="BB1114" s="273"/>
      <c r="BC1114" s="273"/>
      <c r="BD1114" s="273"/>
      <c r="BE1114" s="273"/>
      <c r="BF1114" s="273"/>
      <c r="BG1114" s="273"/>
      <c r="BH1114" s="273"/>
      <c r="BI1114" s="273"/>
      <c r="BJ1114" s="273"/>
      <c r="BK1114" s="273"/>
      <c r="BL1114" s="273"/>
      <c r="BM1114" s="273"/>
      <c r="BN1114" s="273"/>
      <c r="BO1114" s="273"/>
      <c r="BP1114" s="273"/>
      <c r="BQ1114" s="273"/>
      <c r="BR1114" s="273"/>
      <c r="BS1114" s="273"/>
      <c r="BT1114" s="273"/>
      <c r="BU1114" s="273"/>
      <c r="BV1114" s="273"/>
      <c r="BW1114" s="273"/>
      <c r="BX1114" s="273"/>
      <c r="BY1114" s="273"/>
      <c r="BZ1114" s="273"/>
    </row>
    <row r="1115" spans="1:78">
      <c r="A1115" s="273"/>
      <c r="B1115" s="273"/>
      <c r="C1115" s="273"/>
      <c r="D1115" s="273"/>
      <c r="E1115" s="273"/>
      <c r="F1115" s="274"/>
      <c r="G1115" s="274"/>
      <c r="H1115" s="274"/>
      <c r="I1115" s="274"/>
      <c r="J1115" s="274"/>
      <c r="K1115" s="274"/>
      <c r="L1115" s="274"/>
      <c r="M1115" s="274"/>
      <c r="N1115" s="274"/>
      <c r="O1115" s="274"/>
      <c r="P1115" s="274"/>
      <c r="Q1115" s="274"/>
      <c r="R1115" s="273"/>
      <c r="S1115" s="273"/>
      <c r="T1115" s="273"/>
      <c r="U1115" s="273"/>
      <c r="V1115" s="273"/>
      <c r="W1115" s="273"/>
      <c r="X1115" s="273"/>
      <c r="Y1115" s="273"/>
      <c r="Z1115" s="273"/>
      <c r="AA1115" s="273"/>
      <c r="AB1115" s="273"/>
      <c r="AC1115" s="273"/>
      <c r="AD1115" s="273"/>
      <c r="AE1115" s="273"/>
      <c r="AF1115" s="273"/>
      <c r="AG1115" s="273"/>
      <c r="AH1115" s="273"/>
      <c r="AI1115" s="273"/>
      <c r="AJ1115" s="273"/>
      <c r="AK1115" s="273"/>
      <c r="AL1115" s="273"/>
      <c r="AM1115" s="273"/>
      <c r="AN1115" s="273"/>
      <c r="AO1115" s="273"/>
      <c r="AP1115" s="273"/>
      <c r="AQ1115" s="273"/>
      <c r="AR1115" s="273"/>
      <c r="AS1115" s="273"/>
      <c r="AT1115" s="273"/>
      <c r="AU1115" s="273"/>
      <c r="AV1115" s="273"/>
      <c r="AW1115" s="273"/>
      <c r="AX1115" s="273"/>
      <c r="AY1115" s="273"/>
      <c r="AZ1115" s="273"/>
      <c r="BA1115" s="273"/>
      <c r="BB1115" s="273"/>
      <c r="BC1115" s="273"/>
      <c r="BD1115" s="273"/>
      <c r="BE1115" s="273"/>
      <c r="BF1115" s="273"/>
      <c r="BG1115" s="273"/>
      <c r="BH1115" s="273"/>
      <c r="BI1115" s="273"/>
      <c r="BJ1115" s="273"/>
      <c r="BK1115" s="273"/>
      <c r="BL1115" s="273"/>
      <c r="BM1115" s="273"/>
      <c r="BN1115" s="273"/>
      <c r="BO1115" s="273"/>
      <c r="BP1115" s="273"/>
      <c r="BQ1115" s="273"/>
      <c r="BR1115" s="273"/>
      <c r="BS1115" s="273"/>
      <c r="BT1115" s="273"/>
      <c r="BU1115" s="273"/>
      <c r="BV1115" s="273"/>
      <c r="BW1115" s="273"/>
      <c r="BX1115" s="273"/>
      <c r="BY1115" s="273"/>
      <c r="BZ1115" s="273"/>
    </row>
    <row r="1116" spans="1:78">
      <c r="A1116" s="273"/>
      <c r="B1116" s="273"/>
      <c r="C1116" s="273"/>
      <c r="D1116" s="273"/>
      <c r="E1116" s="273"/>
      <c r="F1116" s="274"/>
      <c r="G1116" s="274"/>
      <c r="H1116" s="274"/>
      <c r="I1116" s="274"/>
      <c r="J1116" s="274"/>
      <c r="K1116" s="274"/>
      <c r="L1116" s="274"/>
      <c r="M1116" s="274"/>
      <c r="N1116" s="274"/>
      <c r="O1116" s="274"/>
      <c r="P1116" s="274"/>
      <c r="Q1116" s="274"/>
      <c r="R1116" s="273"/>
      <c r="S1116" s="273"/>
      <c r="T1116" s="273"/>
      <c r="U1116" s="273"/>
      <c r="V1116" s="273"/>
      <c r="W1116" s="273"/>
      <c r="X1116" s="273"/>
      <c r="Y1116" s="273"/>
      <c r="Z1116" s="273"/>
      <c r="AA1116" s="273"/>
      <c r="AB1116" s="273"/>
      <c r="AC1116" s="273"/>
      <c r="AD1116" s="273"/>
      <c r="AE1116" s="273"/>
      <c r="AF1116" s="273"/>
      <c r="AG1116" s="273"/>
      <c r="AH1116" s="273"/>
      <c r="AI1116" s="273"/>
      <c r="AJ1116" s="273"/>
      <c r="AK1116" s="273"/>
      <c r="AL1116" s="273"/>
      <c r="AM1116" s="273"/>
      <c r="AN1116" s="273"/>
      <c r="AO1116" s="273"/>
      <c r="AP1116" s="273"/>
      <c r="AQ1116" s="273"/>
      <c r="AR1116" s="273"/>
      <c r="AS1116" s="273"/>
      <c r="AT1116" s="273"/>
      <c r="AU1116" s="273"/>
      <c r="AV1116" s="273"/>
      <c r="AW1116" s="273"/>
      <c r="AX1116" s="273"/>
      <c r="AY1116" s="273"/>
      <c r="AZ1116" s="273"/>
      <c r="BA1116" s="273"/>
      <c r="BB1116" s="273"/>
      <c r="BC1116" s="273"/>
      <c r="BD1116" s="273"/>
      <c r="BE1116" s="273"/>
      <c r="BF1116" s="273"/>
      <c r="BG1116" s="273"/>
      <c r="BH1116" s="273"/>
      <c r="BI1116" s="273"/>
      <c r="BJ1116" s="273"/>
      <c r="BK1116" s="273"/>
      <c r="BL1116" s="273"/>
      <c r="BM1116" s="273"/>
      <c r="BN1116" s="273"/>
      <c r="BO1116" s="273"/>
      <c r="BP1116" s="273"/>
      <c r="BQ1116" s="273"/>
      <c r="BR1116" s="273"/>
      <c r="BS1116" s="273"/>
      <c r="BT1116" s="273"/>
      <c r="BU1116" s="273"/>
      <c r="BV1116" s="273"/>
      <c r="BW1116" s="273"/>
      <c r="BX1116" s="273"/>
      <c r="BY1116" s="273"/>
      <c r="BZ1116" s="273"/>
    </row>
    <row r="1117" spans="1:78">
      <c r="A1117" s="273"/>
      <c r="B1117" s="273"/>
      <c r="C1117" s="273"/>
      <c r="D1117" s="273"/>
      <c r="E1117" s="273"/>
      <c r="F1117" s="274"/>
      <c r="G1117" s="274"/>
      <c r="H1117" s="274"/>
      <c r="I1117" s="274"/>
      <c r="J1117" s="274"/>
      <c r="K1117" s="274"/>
      <c r="L1117" s="274"/>
      <c r="M1117" s="274"/>
      <c r="N1117" s="274"/>
      <c r="O1117" s="274"/>
      <c r="P1117" s="274"/>
      <c r="Q1117" s="274"/>
      <c r="R1117" s="273"/>
      <c r="S1117" s="273"/>
      <c r="T1117" s="273"/>
      <c r="U1117" s="273"/>
      <c r="V1117" s="273"/>
      <c r="W1117" s="273"/>
      <c r="X1117" s="273"/>
      <c r="Y1117" s="273"/>
      <c r="Z1117" s="273"/>
      <c r="AA1117" s="273"/>
      <c r="AB1117" s="273"/>
      <c r="AC1117" s="273"/>
      <c r="AD1117" s="273"/>
      <c r="AE1117" s="273"/>
      <c r="AF1117" s="273"/>
      <c r="AG1117" s="273"/>
      <c r="AH1117" s="273"/>
      <c r="AI1117" s="273"/>
      <c r="AJ1117" s="273"/>
      <c r="AK1117" s="273"/>
      <c r="AL1117" s="273"/>
      <c r="AM1117" s="273"/>
      <c r="AN1117" s="273"/>
      <c r="AO1117" s="273"/>
      <c r="AP1117" s="273"/>
      <c r="AQ1117" s="273"/>
      <c r="AR1117" s="273"/>
      <c r="AS1117" s="273"/>
      <c r="AT1117" s="273"/>
      <c r="AU1117" s="273"/>
      <c r="AV1117" s="273"/>
      <c r="AW1117" s="273"/>
      <c r="AX1117" s="273"/>
      <c r="AY1117" s="273"/>
      <c r="AZ1117" s="273"/>
      <c r="BA1117" s="273"/>
      <c r="BB1117" s="273"/>
      <c r="BC1117" s="273"/>
      <c r="BD1117" s="273"/>
      <c r="BE1117" s="273"/>
      <c r="BF1117" s="273"/>
      <c r="BG1117" s="273"/>
      <c r="BH1117" s="273"/>
      <c r="BI1117" s="273"/>
      <c r="BJ1117" s="273"/>
      <c r="BK1117" s="273"/>
      <c r="BL1117" s="273"/>
      <c r="BM1117" s="273"/>
      <c r="BN1117" s="273"/>
      <c r="BO1117" s="273"/>
      <c r="BP1117" s="273"/>
      <c r="BQ1117" s="273"/>
      <c r="BR1117" s="273"/>
      <c r="BS1117" s="273"/>
      <c r="BT1117" s="273"/>
      <c r="BU1117" s="273"/>
      <c r="BV1117" s="273"/>
      <c r="BW1117" s="273"/>
      <c r="BX1117" s="273"/>
      <c r="BY1117" s="273"/>
      <c r="BZ1117" s="273"/>
    </row>
    <row r="1118" spans="1:78">
      <c r="A1118" s="273"/>
      <c r="B1118" s="273"/>
      <c r="C1118" s="273"/>
      <c r="D1118" s="273"/>
      <c r="E1118" s="273"/>
      <c r="F1118" s="274"/>
      <c r="G1118" s="274"/>
      <c r="H1118" s="274"/>
      <c r="I1118" s="274"/>
      <c r="J1118" s="274"/>
      <c r="K1118" s="274"/>
      <c r="L1118" s="274"/>
      <c r="M1118" s="274"/>
      <c r="N1118" s="274"/>
      <c r="O1118" s="274"/>
      <c r="P1118" s="274"/>
      <c r="Q1118" s="274"/>
      <c r="R1118" s="273"/>
      <c r="S1118" s="273"/>
      <c r="T1118" s="273"/>
      <c r="U1118" s="273"/>
      <c r="V1118" s="273"/>
      <c r="W1118" s="273"/>
      <c r="X1118" s="273"/>
      <c r="Y1118" s="273"/>
      <c r="Z1118" s="273"/>
      <c r="AA1118" s="273"/>
      <c r="AB1118" s="273"/>
      <c r="AC1118" s="273"/>
      <c r="AD1118" s="273"/>
      <c r="AE1118" s="273"/>
      <c r="AF1118" s="273"/>
      <c r="AG1118" s="273"/>
      <c r="AH1118" s="273"/>
      <c r="AI1118" s="273"/>
      <c r="AJ1118" s="273"/>
      <c r="AK1118" s="273"/>
      <c r="AL1118" s="273"/>
      <c r="AM1118" s="273"/>
      <c r="AN1118" s="273"/>
      <c r="AO1118" s="273"/>
      <c r="AP1118" s="273"/>
      <c r="AQ1118" s="273"/>
      <c r="AR1118" s="273"/>
      <c r="AS1118" s="273"/>
      <c r="AT1118" s="273"/>
      <c r="AU1118" s="273"/>
      <c r="AV1118" s="273"/>
      <c r="AW1118" s="273"/>
      <c r="AX1118" s="273"/>
      <c r="AY1118" s="273"/>
      <c r="AZ1118" s="273"/>
      <c r="BA1118" s="273"/>
      <c r="BB1118" s="273"/>
      <c r="BC1118" s="273"/>
      <c r="BD1118" s="273"/>
      <c r="BE1118" s="273"/>
      <c r="BF1118" s="273"/>
      <c r="BG1118" s="273"/>
      <c r="BH1118" s="273"/>
      <c r="BI1118" s="273"/>
      <c r="BJ1118" s="273"/>
      <c r="BK1118" s="273"/>
      <c r="BL1118" s="273"/>
      <c r="BM1118" s="273"/>
      <c r="BN1118" s="273"/>
      <c r="BO1118" s="273"/>
      <c r="BP1118" s="273"/>
      <c r="BQ1118" s="273"/>
      <c r="BR1118" s="273"/>
      <c r="BS1118" s="273"/>
      <c r="BT1118" s="273"/>
      <c r="BU1118" s="273"/>
      <c r="BV1118" s="273"/>
      <c r="BW1118" s="273"/>
      <c r="BX1118" s="273"/>
      <c r="BY1118" s="273"/>
      <c r="BZ1118" s="273"/>
    </row>
    <row r="1119" spans="1:78">
      <c r="A1119" s="273"/>
      <c r="B1119" s="273"/>
      <c r="C1119" s="273"/>
      <c r="D1119" s="273"/>
      <c r="E1119" s="273"/>
      <c r="F1119" s="274"/>
      <c r="G1119" s="274"/>
      <c r="H1119" s="274"/>
      <c r="I1119" s="274"/>
      <c r="J1119" s="274"/>
      <c r="K1119" s="274"/>
      <c r="L1119" s="274"/>
      <c r="M1119" s="274"/>
      <c r="N1119" s="274"/>
      <c r="O1119" s="274"/>
      <c r="P1119" s="274"/>
      <c r="Q1119" s="274"/>
      <c r="R1119" s="273"/>
      <c r="S1119" s="273"/>
      <c r="T1119" s="273"/>
      <c r="U1119" s="273"/>
      <c r="V1119" s="273"/>
      <c r="W1119" s="273"/>
      <c r="X1119" s="273"/>
      <c r="Y1119" s="273"/>
      <c r="Z1119" s="273"/>
      <c r="AA1119" s="273"/>
      <c r="AB1119" s="273"/>
      <c r="AC1119" s="273"/>
      <c r="AD1119" s="273"/>
      <c r="AE1119" s="273"/>
      <c r="AF1119" s="273"/>
      <c r="AG1119" s="273"/>
      <c r="AH1119" s="273"/>
      <c r="AI1119" s="273"/>
      <c r="AJ1119" s="273"/>
      <c r="AK1119" s="273"/>
      <c r="AL1119" s="273"/>
      <c r="AM1119" s="273"/>
      <c r="AN1119" s="273"/>
      <c r="AO1119" s="273"/>
      <c r="AP1119" s="273"/>
      <c r="AQ1119" s="273"/>
      <c r="AR1119" s="273"/>
      <c r="AS1119" s="273"/>
      <c r="AT1119" s="273"/>
      <c r="AU1119" s="273"/>
      <c r="AV1119" s="273"/>
      <c r="AW1119" s="273"/>
      <c r="AX1119" s="273"/>
      <c r="AY1119" s="273"/>
      <c r="AZ1119" s="273"/>
      <c r="BA1119" s="273"/>
      <c r="BB1119" s="273"/>
      <c r="BC1119" s="273"/>
      <c r="BD1119" s="273"/>
      <c r="BE1119" s="273"/>
      <c r="BF1119" s="273"/>
      <c r="BG1119" s="273"/>
      <c r="BH1119" s="273"/>
      <c r="BI1119" s="273"/>
      <c r="BJ1119" s="273"/>
      <c r="BK1119" s="273"/>
      <c r="BL1119" s="273"/>
      <c r="BM1119" s="273"/>
      <c r="BN1119" s="273"/>
      <c r="BO1119" s="273"/>
      <c r="BP1119" s="273"/>
      <c r="BQ1119" s="273"/>
      <c r="BR1119" s="273"/>
      <c r="BS1119" s="273"/>
      <c r="BT1119" s="273"/>
      <c r="BU1119" s="273"/>
      <c r="BV1119" s="273"/>
      <c r="BW1119" s="273"/>
      <c r="BX1119" s="273"/>
      <c r="BY1119" s="273"/>
      <c r="BZ1119" s="273"/>
    </row>
    <row r="1120" spans="1:78">
      <c r="A1120" s="273"/>
      <c r="B1120" s="273"/>
      <c r="C1120" s="273"/>
      <c r="D1120" s="273"/>
      <c r="E1120" s="273"/>
      <c r="F1120" s="274"/>
      <c r="G1120" s="274"/>
      <c r="H1120" s="274"/>
      <c r="I1120" s="274"/>
      <c r="J1120" s="274"/>
      <c r="K1120" s="274"/>
      <c r="L1120" s="274"/>
      <c r="M1120" s="274"/>
      <c r="N1120" s="274"/>
      <c r="O1120" s="274"/>
      <c r="P1120" s="274"/>
      <c r="Q1120" s="274"/>
      <c r="R1120" s="273"/>
      <c r="S1120" s="273"/>
      <c r="T1120" s="273"/>
      <c r="U1120" s="273"/>
      <c r="V1120" s="273"/>
      <c r="W1120" s="273"/>
      <c r="X1120" s="273"/>
      <c r="Y1120" s="273"/>
      <c r="Z1120" s="273"/>
      <c r="AA1120" s="273"/>
      <c r="AB1120" s="273"/>
      <c r="AC1120" s="273"/>
      <c r="AD1120" s="273"/>
      <c r="AE1120" s="273"/>
      <c r="AF1120" s="273"/>
      <c r="AG1120" s="273"/>
      <c r="AH1120" s="273"/>
      <c r="AI1120" s="273"/>
      <c r="AJ1120" s="273"/>
      <c r="AK1120" s="273"/>
      <c r="AL1120" s="273"/>
      <c r="AM1120" s="273"/>
      <c r="AN1120" s="273"/>
      <c r="AO1120" s="273"/>
      <c r="AP1120" s="273"/>
      <c r="AQ1120" s="273"/>
      <c r="AR1120" s="273"/>
      <c r="AS1120" s="273"/>
      <c r="AT1120" s="273"/>
      <c r="AU1120" s="273"/>
      <c r="AV1120" s="273"/>
      <c r="AW1120" s="273"/>
      <c r="AX1120" s="273"/>
      <c r="AY1120" s="273"/>
      <c r="AZ1120" s="273"/>
      <c r="BA1120" s="273"/>
      <c r="BB1120" s="273"/>
      <c r="BC1120" s="273"/>
      <c r="BD1120" s="273"/>
      <c r="BE1120" s="273"/>
      <c r="BF1120" s="273"/>
      <c r="BG1120" s="273"/>
      <c r="BH1120" s="273"/>
      <c r="BI1120" s="273"/>
      <c r="BJ1120" s="273"/>
      <c r="BK1120" s="273"/>
      <c r="BL1120" s="273"/>
      <c r="BM1120" s="273"/>
      <c r="BN1120" s="273"/>
      <c r="BO1120" s="273"/>
      <c r="BP1120" s="273"/>
      <c r="BQ1120" s="273"/>
      <c r="BR1120" s="273"/>
      <c r="BS1120" s="273"/>
      <c r="BT1120" s="273"/>
      <c r="BU1120" s="273"/>
      <c r="BV1120" s="273"/>
      <c r="BW1120" s="273"/>
      <c r="BX1120" s="273"/>
      <c r="BY1120" s="273"/>
      <c r="BZ1120" s="273"/>
    </row>
    <row r="1121" spans="1:78">
      <c r="A1121" s="273"/>
      <c r="B1121" s="273"/>
      <c r="C1121" s="273"/>
      <c r="D1121" s="273"/>
      <c r="E1121" s="273"/>
      <c r="F1121" s="274"/>
      <c r="G1121" s="274"/>
      <c r="H1121" s="274"/>
      <c r="I1121" s="274"/>
      <c r="J1121" s="274"/>
      <c r="K1121" s="274"/>
      <c r="L1121" s="274"/>
      <c r="M1121" s="274"/>
      <c r="N1121" s="274"/>
      <c r="O1121" s="274"/>
      <c r="P1121" s="274"/>
      <c r="Q1121" s="274"/>
      <c r="R1121" s="273"/>
      <c r="S1121" s="273"/>
      <c r="T1121" s="273"/>
      <c r="U1121" s="273"/>
      <c r="V1121" s="273"/>
      <c r="W1121" s="273"/>
      <c r="X1121" s="273"/>
      <c r="Y1121" s="273"/>
      <c r="Z1121" s="273"/>
      <c r="AA1121" s="273"/>
      <c r="AB1121" s="273"/>
      <c r="AC1121" s="273"/>
      <c r="AD1121" s="273"/>
      <c r="AE1121" s="273"/>
      <c r="AF1121" s="273"/>
      <c r="AG1121" s="273"/>
      <c r="AH1121" s="273"/>
      <c r="AI1121" s="273"/>
      <c r="AJ1121" s="273"/>
      <c r="AK1121" s="273"/>
      <c r="AL1121" s="273"/>
      <c r="AM1121" s="273"/>
      <c r="AN1121" s="273"/>
      <c r="AO1121" s="273"/>
      <c r="AP1121" s="273"/>
      <c r="AQ1121" s="273"/>
      <c r="AR1121" s="273"/>
      <c r="AS1121" s="273"/>
      <c r="AT1121" s="273"/>
      <c r="AU1121" s="273"/>
      <c r="AV1121" s="273"/>
      <c r="AW1121" s="273"/>
      <c r="AX1121" s="273"/>
      <c r="AY1121" s="273"/>
      <c r="AZ1121" s="273"/>
      <c r="BA1121" s="273"/>
      <c r="BB1121" s="273"/>
      <c r="BC1121" s="273"/>
      <c r="BD1121" s="273"/>
      <c r="BE1121" s="273"/>
      <c r="BF1121" s="273"/>
      <c r="BG1121" s="273"/>
      <c r="BH1121" s="273"/>
      <c r="BI1121" s="273"/>
      <c r="BJ1121" s="273"/>
      <c r="BK1121" s="273"/>
      <c r="BL1121" s="273"/>
      <c r="BM1121" s="273"/>
      <c r="BN1121" s="273"/>
      <c r="BO1121" s="273"/>
      <c r="BP1121" s="273"/>
      <c r="BQ1121" s="273"/>
      <c r="BR1121" s="273"/>
      <c r="BS1121" s="273"/>
      <c r="BT1121" s="273"/>
      <c r="BU1121" s="273"/>
      <c r="BV1121" s="273"/>
      <c r="BW1121" s="273"/>
      <c r="BX1121" s="273"/>
      <c r="BY1121" s="273"/>
      <c r="BZ1121" s="273"/>
    </row>
    <row r="1122" spans="1:78">
      <c r="A1122" s="273"/>
      <c r="B1122" s="273"/>
      <c r="C1122" s="273"/>
      <c r="D1122" s="273"/>
      <c r="E1122" s="273"/>
      <c r="F1122" s="274"/>
      <c r="G1122" s="274"/>
      <c r="H1122" s="274"/>
      <c r="I1122" s="274"/>
      <c r="J1122" s="274"/>
      <c r="K1122" s="274"/>
      <c r="L1122" s="274"/>
      <c r="M1122" s="274"/>
      <c r="N1122" s="274"/>
      <c r="O1122" s="274"/>
      <c r="P1122" s="274"/>
      <c r="Q1122" s="274"/>
      <c r="R1122" s="273"/>
      <c r="S1122" s="273"/>
      <c r="T1122" s="273"/>
      <c r="U1122" s="273"/>
      <c r="V1122" s="273"/>
      <c r="W1122" s="273"/>
      <c r="X1122" s="273"/>
      <c r="Y1122" s="273"/>
      <c r="Z1122" s="273"/>
      <c r="AA1122" s="273"/>
      <c r="AB1122" s="273"/>
      <c r="AC1122" s="273"/>
      <c r="AD1122" s="273"/>
      <c r="AE1122" s="273"/>
      <c r="AF1122" s="273"/>
      <c r="AG1122" s="273"/>
      <c r="AH1122" s="273"/>
      <c r="AI1122" s="273"/>
      <c r="AJ1122" s="273"/>
      <c r="AK1122" s="273"/>
      <c r="AL1122" s="273"/>
      <c r="AM1122" s="273"/>
      <c r="AN1122" s="273"/>
      <c r="AO1122" s="273"/>
      <c r="AP1122" s="273"/>
      <c r="AQ1122" s="273"/>
      <c r="AR1122" s="273"/>
      <c r="AS1122" s="273"/>
      <c r="AT1122" s="273"/>
      <c r="AU1122" s="273"/>
      <c r="AV1122" s="273"/>
      <c r="AW1122" s="273"/>
      <c r="AX1122" s="273"/>
      <c r="AY1122" s="273"/>
      <c r="AZ1122" s="273"/>
      <c r="BA1122" s="273"/>
      <c r="BB1122" s="273"/>
      <c r="BC1122" s="273"/>
      <c r="BD1122" s="273"/>
      <c r="BE1122" s="273"/>
      <c r="BF1122" s="273"/>
      <c r="BG1122" s="273"/>
      <c r="BH1122" s="273"/>
      <c r="BI1122" s="273"/>
      <c r="BJ1122" s="273"/>
      <c r="BK1122" s="273"/>
      <c r="BL1122" s="273"/>
      <c r="BM1122" s="273"/>
      <c r="BN1122" s="273"/>
      <c r="BO1122" s="273"/>
      <c r="BP1122" s="273"/>
      <c r="BQ1122" s="273"/>
      <c r="BR1122" s="273"/>
      <c r="BS1122" s="273"/>
      <c r="BT1122" s="273"/>
      <c r="BU1122" s="273"/>
      <c r="BV1122" s="273"/>
      <c r="BW1122" s="273"/>
      <c r="BX1122" s="273"/>
      <c r="BY1122" s="273"/>
      <c r="BZ1122" s="273"/>
    </row>
    <row r="1123" spans="1:78">
      <c r="A1123" s="273"/>
      <c r="B1123" s="273"/>
      <c r="C1123" s="273"/>
      <c r="D1123" s="273"/>
      <c r="E1123" s="273"/>
      <c r="F1123" s="274"/>
      <c r="G1123" s="274"/>
      <c r="H1123" s="274"/>
      <c r="I1123" s="274"/>
      <c r="J1123" s="274"/>
      <c r="K1123" s="274"/>
      <c r="L1123" s="274"/>
      <c r="M1123" s="274"/>
      <c r="N1123" s="274"/>
      <c r="O1123" s="274"/>
      <c r="P1123" s="274"/>
      <c r="Q1123" s="274"/>
      <c r="R1123" s="273"/>
      <c r="S1123" s="273"/>
      <c r="T1123" s="273"/>
      <c r="U1123" s="273"/>
      <c r="V1123" s="273"/>
      <c r="W1123" s="273"/>
      <c r="X1123" s="273"/>
      <c r="Y1123" s="273"/>
      <c r="Z1123" s="273"/>
      <c r="AA1123" s="273"/>
      <c r="AB1123" s="273"/>
      <c r="AC1123" s="273"/>
      <c r="AD1123" s="273"/>
      <c r="AE1123" s="273"/>
      <c r="AF1123" s="273"/>
      <c r="AG1123" s="273"/>
      <c r="AH1123" s="273"/>
      <c r="AI1123" s="273"/>
      <c r="AJ1123" s="273"/>
      <c r="AK1123" s="273"/>
      <c r="AL1123" s="273"/>
      <c r="AM1123" s="273"/>
      <c r="AN1123" s="273"/>
      <c r="AO1123" s="273"/>
      <c r="AP1123" s="273"/>
      <c r="AQ1123" s="273"/>
      <c r="AR1123" s="273"/>
      <c r="AS1123" s="273"/>
      <c r="AT1123" s="273"/>
      <c r="AU1123" s="273"/>
      <c r="AV1123" s="273"/>
      <c r="AW1123" s="273"/>
      <c r="AX1123" s="273"/>
      <c r="AY1123" s="273"/>
      <c r="AZ1123" s="273"/>
      <c r="BA1123" s="273"/>
      <c r="BB1123" s="273"/>
      <c r="BC1123" s="273"/>
      <c r="BD1123" s="273"/>
      <c r="BE1123" s="273"/>
      <c r="BF1123" s="273"/>
      <c r="BG1123" s="273"/>
      <c r="BH1123" s="273"/>
      <c r="BI1123" s="273"/>
      <c r="BJ1123" s="273"/>
      <c r="BK1123" s="273"/>
      <c r="BL1123" s="273"/>
      <c r="BM1123" s="273"/>
      <c r="BN1123" s="273"/>
      <c r="BO1123" s="273"/>
      <c r="BP1123" s="273"/>
      <c r="BQ1123" s="273"/>
      <c r="BR1123" s="273"/>
      <c r="BS1123" s="273"/>
      <c r="BT1123" s="273"/>
      <c r="BU1123" s="273"/>
      <c r="BV1123" s="273"/>
      <c r="BW1123" s="273"/>
      <c r="BX1123" s="273"/>
      <c r="BY1123" s="273"/>
      <c r="BZ1123" s="273"/>
    </row>
    <row r="1124" spans="1:78">
      <c r="A1124" s="273"/>
      <c r="B1124" s="273"/>
      <c r="C1124" s="273"/>
      <c r="D1124" s="273"/>
      <c r="E1124" s="273"/>
      <c r="F1124" s="274"/>
      <c r="G1124" s="274"/>
      <c r="H1124" s="274"/>
      <c r="I1124" s="274"/>
      <c r="J1124" s="274"/>
      <c r="K1124" s="274"/>
      <c r="L1124" s="274"/>
      <c r="M1124" s="274"/>
      <c r="N1124" s="274"/>
      <c r="O1124" s="274"/>
      <c r="P1124" s="274"/>
      <c r="Q1124" s="274"/>
      <c r="R1124" s="273"/>
      <c r="S1124" s="273"/>
      <c r="T1124" s="273"/>
      <c r="U1124" s="273"/>
      <c r="V1124" s="273"/>
      <c r="W1124" s="273"/>
      <c r="X1124" s="273"/>
      <c r="Y1124" s="273"/>
      <c r="Z1124" s="273"/>
      <c r="AA1124" s="273"/>
      <c r="AB1124" s="273"/>
      <c r="AC1124" s="273"/>
      <c r="AD1124" s="273"/>
      <c r="AE1124" s="273"/>
      <c r="AF1124" s="273"/>
      <c r="AG1124" s="273"/>
      <c r="AH1124" s="273"/>
      <c r="AI1124" s="273"/>
      <c r="AJ1124" s="273"/>
      <c r="AK1124" s="273"/>
      <c r="AL1124" s="273"/>
      <c r="AM1124" s="273"/>
      <c r="AN1124" s="273"/>
      <c r="AO1124" s="273"/>
      <c r="AP1124" s="273"/>
      <c r="AQ1124" s="273"/>
      <c r="AR1124" s="273"/>
      <c r="AS1124" s="273"/>
      <c r="AT1124" s="273"/>
      <c r="AU1124" s="273"/>
      <c r="AV1124" s="273"/>
      <c r="AW1124" s="273"/>
      <c r="AX1124" s="273"/>
      <c r="AY1124" s="273"/>
      <c r="AZ1124" s="273"/>
      <c r="BA1124" s="273"/>
      <c r="BB1124" s="273"/>
      <c r="BC1124" s="273"/>
      <c r="BD1124" s="273"/>
      <c r="BE1124" s="273"/>
      <c r="BF1124" s="273"/>
      <c r="BG1124" s="273"/>
      <c r="BH1124" s="273"/>
      <c r="BI1124" s="273"/>
      <c r="BJ1124" s="273"/>
      <c r="BK1124" s="273"/>
      <c r="BL1124" s="273"/>
      <c r="BM1124" s="273"/>
      <c r="BN1124" s="273"/>
      <c r="BO1124" s="273"/>
      <c r="BP1124" s="273"/>
      <c r="BQ1124" s="273"/>
      <c r="BR1124" s="273"/>
      <c r="BS1124" s="273"/>
      <c r="BT1124" s="273"/>
      <c r="BU1124" s="273"/>
      <c r="BV1124" s="273"/>
      <c r="BW1124" s="273"/>
      <c r="BX1124" s="273"/>
      <c r="BY1124" s="273"/>
      <c r="BZ1124" s="273"/>
    </row>
    <row r="1125" spans="1:78">
      <c r="A1125" s="273"/>
      <c r="B1125" s="273"/>
      <c r="C1125" s="273"/>
      <c r="D1125" s="273"/>
      <c r="E1125" s="273"/>
      <c r="F1125" s="274"/>
      <c r="G1125" s="274"/>
      <c r="H1125" s="274"/>
      <c r="I1125" s="274"/>
      <c r="J1125" s="274"/>
      <c r="K1125" s="274"/>
      <c r="L1125" s="274"/>
      <c r="M1125" s="274"/>
      <c r="N1125" s="274"/>
      <c r="O1125" s="274"/>
      <c r="P1125" s="274"/>
      <c r="Q1125" s="274"/>
      <c r="R1125" s="273"/>
      <c r="S1125" s="273"/>
      <c r="T1125" s="273"/>
      <c r="U1125" s="273"/>
      <c r="V1125" s="273"/>
      <c r="W1125" s="273"/>
      <c r="X1125" s="273"/>
      <c r="Y1125" s="273"/>
      <c r="Z1125" s="273"/>
      <c r="AA1125" s="273"/>
      <c r="AB1125" s="273"/>
      <c r="AC1125" s="273"/>
      <c r="AD1125" s="273"/>
      <c r="AE1125" s="273"/>
      <c r="AF1125" s="273"/>
      <c r="AG1125" s="273"/>
      <c r="AH1125" s="273"/>
      <c r="AI1125" s="273"/>
      <c r="AJ1125" s="273"/>
      <c r="AK1125" s="273"/>
      <c r="AL1125" s="273"/>
      <c r="AM1125" s="273"/>
      <c r="AN1125" s="273"/>
      <c r="AO1125" s="273"/>
      <c r="AP1125" s="273"/>
      <c r="AQ1125" s="273"/>
      <c r="AR1125" s="273"/>
      <c r="AS1125" s="273"/>
      <c r="AT1125" s="273"/>
      <c r="AU1125" s="273"/>
      <c r="AV1125" s="273"/>
      <c r="AW1125" s="273"/>
      <c r="AX1125" s="273"/>
      <c r="AY1125" s="273"/>
      <c r="AZ1125" s="273"/>
      <c r="BA1125" s="273"/>
      <c r="BB1125" s="273"/>
      <c r="BC1125" s="273"/>
      <c r="BD1125" s="273"/>
      <c r="BE1125" s="273"/>
      <c r="BF1125" s="273"/>
      <c r="BG1125" s="273"/>
      <c r="BH1125" s="273"/>
      <c r="BI1125" s="273"/>
      <c r="BJ1125" s="273"/>
      <c r="BK1125" s="273"/>
      <c r="BL1125" s="273"/>
      <c r="BM1125" s="273"/>
      <c r="BN1125" s="273"/>
      <c r="BO1125" s="273"/>
      <c r="BP1125" s="273"/>
      <c r="BQ1125" s="273"/>
      <c r="BR1125" s="273"/>
      <c r="BS1125" s="273"/>
      <c r="BT1125" s="273"/>
      <c r="BU1125" s="273"/>
      <c r="BV1125" s="273"/>
      <c r="BW1125" s="273"/>
      <c r="BX1125" s="273"/>
      <c r="BY1125" s="273"/>
      <c r="BZ1125" s="273"/>
    </row>
    <row r="1126" spans="1:78">
      <c r="A1126" s="273"/>
      <c r="B1126" s="273"/>
      <c r="C1126" s="273"/>
      <c r="D1126" s="273"/>
      <c r="E1126" s="273"/>
      <c r="F1126" s="274"/>
      <c r="G1126" s="274"/>
      <c r="H1126" s="274"/>
      <c r="I1126" s="274"/>
      <c r="J1126" s="274"/>
      <c r="K1126" s="274"/>
      <c r="L1126" s="274"/>
      <c r="M1126" s="274"/>
      <c r="N1126" s="274"/>
      <c r="O1126" s="274"/>
      <c r="P1126" s="274"/>
      <c r="Q1126" s="274"/>
      <c r="R1126" s="273"/>
      <c r="S1126" s="273"/>
      <c r="T1126" s="273"/>
      <c r="U1126" s="273"/>
      <c r="V1126" s="273"/>
      <c r="W1126" s="273"/>
      <c r="X1126" s="273"/>
      <c r="Y1126" s="273"/>
      <c r="Z1126" s="273"/>
      <c r="AA1126" s="273"/>
      <c r="AB1126" s="273"/>
      <c r="AC1126" s="273"/>
      <c r="AD1126" s="273"/>
      <c r="AE1126" s="273"/>
      <c r="AF1126" s="273"/>
      <c r="AG1126" s="273"/>
      <c r="AH1126" s="273"/>
      <c r="AI1126" s="273"/>
      <c r="AJ1126" s="273"/>
      <c r="AK1126" s="273"/>
      <c r="AL1126" s="273"/>
      <c r="AM1126" s="273"/>
      <c r="AN1126" s="273"/>
      <c r="AO1126" s="273"/>
      <c r="AP1126" s="273"/>
      <c r="AQ1126" s="273"/>
      <c r="AR1126" s="273"/>
      <c r="AS1126" s="273"/>
      <c r="AT1126" s="273"/>
      <c r="AU1126" s="273"/>
      <c r="AV1126" s="273"/>
      <c r="AW1126" s="273"/>
      <c r="AX1126" s="273"/>
      <c r="AY1126" s="273"/>
      <c r="AZ1126" s="273"/>
      <c r="BA1126" s="273"/>
      <c r="BB1126" s="273"/>
      <c r="BC1126" s="273"/>
      <c r="BD1126" s="273"/>
      <c r="BE1126" s="273"/>
      <c r="BF1126" s="273"/>
      <c r="BG1126" s="273"/>
      <c r="BH1126" s="273"/>
      <c r="BI1126" s="273"/>
      <c r="BJ1126" s="273"/>
      <c r="BK1126" s="273"/>
      <c r="BL1126" s="273"/>
      <c r="BM1126" s="273"/>
      <c r="BN1126" s="273"/>
      <c r="BO1126" s="273"/>
      <c r="BP1126" s="273"/>
      <c r="BQ1126" s="273"/>
      <c r="BR1126" s="273"/>
      <c r="BS1126" s="273"/>
      <c r="BT1126" s="273"/>
      <c r="BU1126" s="273"/>
      <c r="BV1126" s="273"/>
      <c r="BW1126" s="273"/>
      <c r="BX1126" s="273"/>
      <c r="BY1126" s="273"/>
      <c r="BZ1126" s="273"/>
    </row>
    <row r="1127" spans="1:78">
      <c r="A1127" s="273"/>
      <c r="B1127" s="273"/>
      <c r="C1127" s="273"/>
      <c r="D1127" s="273"/>
      <c r="E1127" s="273"/>
      <c r="F1127" s="274"/>
      <c r="G1127" s="274"/>
      <c r="H1127" s="274"/>
      <c r="I1127" s="274"/>
      <c r="J1127" s="274"/>
      <c r="K1127" s="274"/>
      <c r="L1127" s="274"/>
      <c r="M1127" s="274"/>
      <c r="N1127" s="274"/>
      <c r="O1127" s="274"/>
      <c r="P1127" s="274"/>
      <c r="Q1127" s="274"/>
      <c r="R1127" s="273"/>
      <c r="S1127" s="273"/>
      <c r="T1127" s="273"/>
      <c r="U1127" s="273"/>
      <c r="V1127" s="273"/>
      <c r="W1127" s="273"/>
      <c r="X1127" s="273"/>
      <c r="Y1127" s="273"/>
      <c r="Z1127" s="273"/>
      <c r="AA1127" s="273"/>
      <c r="AB1127" s="273"/>
      <c r="AC1127" s="273"/>
      <c r="AD1127" s="273"/>
      <c r="AE1127" s="273"/>
      <c r="AF1127" s="273"/>
      <c r="AG1127" s="273"/>
      <c r="AH1127" s="273"/>
      <c r="AI1127" s="273"/>
      <c r="AJ1127" s="273"/>
      <c r="AK1127" s="273"/>
      <c r="AL1127" s="273"/>
      <c r="AM1127" s="273"/>
      <c r="AN1127" s="273"/>
      <c r="AO1127" s="273"/>
      <c r="AP1127" s="273"/>
      <c r="AQ1127" s="273"/>
      <c r="AR1127" s="273"/>
      <c r="AS1127" s="273"/>
      <c r="AT1127" s="273"/>
      <c r="AU1127" s="273"/>
      <c r="AV1127" s="273"/>
      <c r="AW1127" s="273"/>
      <c r="AX1127" s="273"/>
      <c r="AY1127" s="273"/>
      <c r="AZ1127" s="273"/>
      <c r="BA1127" s="273"/>
      <c r="BB1127" s="273"/>
      <c r="BC1127" s="273"/>
      <c r="BD1127" s="273"/>
      <c r="BE1127" s="273"/>
      <c r="BF1127" s="273"/>
      <c r="BG1127" s="273"/>
      <c r="BH1127" s="273"/>
      <c r="BI1127" s="273"/>
      <c r="BJ1127" s="273"/>
      <c r="BK1127" s="273"/>
      <c r="BL1127" s="273"/>
      <c r="BM1127" s="273"/>
      <c r="BN1127" s="273"/>
      <c r="BO1127" s="273"/>
      <c r="BP1127" s="273"/>
      <c r="BQ1127" s="273"/>
      <c r="BR1127" s="273"/>
      <c r="BS1127" s="273"/>
      <c r="BT1127" s="273"/>
      <c r="BU1127" s="273"/>
      <c r="BV1127" s="273"/>
      <c r="BW1127" s="273"/>
      <c r="BX1127" s="273"/>
      <c r="BY1127" s="273"/>
      <c r="BZ1127" s="273"/>
    </row>
    <row r="1128" spans="1:78">
      <c r="A1128" s="273"/>
      <c r="B1128" s="273"/>
      <c r="C1128" s="273"/>
      <c r="D1128" s="273"/>
      <c r="E1128" s="273"/>
      <c r="F1128" s="274"/>
      <c r="G1128" s="274"/>
      <c r="H1128" s="274"/>
      <c r="I1128" s="274"/>
      <c r="J1128" s="274"/>
      <c r="K1128" s="274"/>
      <c r="L1128" s="274"/>
      <c r="M1128" s="274"/>
      <c r="N1128" s="274"/>
      <c r="O1128" s="274"/>
      <c r="P1128" s="274"/>
      <c r="Q1128" s="274"/>
      <c r="R1128" s="273"/>
      <c r="S1128" s="273"/>
      <c r="T1128" s="273"/>
      <c r="U1128" s="273"/>
      <c r="V1128" s="273"/>
      <c r="W1128" s="273"/>
      <c r="X1128" s="273"/>
      <c r="Y1128" s="273"/>
      <c r="Z1128" s="273"/>
      <c r="AA1128" s="273"/>
      <c r="AB1128" s="273"/>
      <c r="AC1128" s="273"/>
      <c r="AD1128" s="273"/>
      <c r="AE1128" s="273"/>
      <c r="AF1128" s="273"/>
      <c r="AG1128" s="273"/>
      <c r="AH1128" s="273"/>
      <c r="AI1128" s="273"/>
      <c r="AJ1128" s="273"/>
      <c r="AK1128" s="273"/>
      <c r="AL1128" s="273"/>
      <c r="AM1128" s="273"/>
      <c r="AN1128" s="273"/>
      <c r="AO1128" s="273"/>
      <c r="AP1128" s="273"/>
      <c r="AQ1128" s="273"/>
      <c r="AR1128" s="273"/>
      <c r="AS1128" s="273"/>
      <c r="AT1128" s="273"/>
      <c r="AU1128" s="273"/>
      <c r="AV1128" s="273"/>
      <c r="AW1128" s="273"/>
      <c r="AX1128" s="273"/>
      <c r="AY1128" s="273"/>
      <c r="AZ1128" s="273"/>
      <c r="BA1128" s="273"/>
      <c r="BB1128" s="273"/>
      <c r="BC1128" s="273"/>
      <c r="BD1128" s="273"/>
      <c r="BE1128" s="273"/>
      <c r="BF1128" s="273"/>
      <c r="BG1128" s="273"/>
      <c r="BH1128" s="273"/>
      <c r="BI1128" s="273"/>
      <c r="BJ1128" s="273"/>
      <c r="BK1128" s="273"/>
      <c r="BL1128" s="273"/>
      <c r="BM1128" s="273"/>
      <c r="BN1128" s="273"/>
      <c r="BO1128" s="273"/>
      <c r="BP1128" s="273"/>
      <c r="BQ1128" s="273"/>
      <c r="BR1128" s="273"/>
      <c r="BS1128" s="273"/>
      <c r="BT1128" s="273"/>
      <c r="BU1128" s="273"/>
      <c r="BV1128" s="273"/>
      <c r="BW1128" s="273"/>
      <c r="BX1128" s="273"/>
      <c r="BY1128" s="273"/>
      <c r="BZ1128" s="273"/>
    </row>
    <row r="1129" spans="1:78">
      <c r="A1129" s="273"/>
      <c r="B1129" s="273"/>
      <c r="C1129" s="273"/>
      <c r="D1129" s="273"/>
      <c r="E1129" s="273"/>
      <c r="F1129" s="274"/>
      <c r="G1129" s="274"/>
      <c r="H1129" s="274"/>
      <c r="I1129" s="274"/>
      <c r="J1129" s="274"/>
      <c r="K1129" s="274"/>
      <c r="L1129" s="274"/>
      <c r="M1129" s="274"/>
      <c r="N1129" s="274"/>
      <c r="O1129" s="274"/>
      <c r="P1129" s="274"/>
      <c r="Q1129" s="274"/>
      <c r="R1129" s="273"/>
      <c r="S1129" s="273"/>
      <c r="T1129" s="273"/>
      <c r="U1129" s="273"/>
      <c r="V1129" s="273"/>
      <c r="W1129" s="273"/>
      <c r="X1129" s="273"/>
      <c r="Y1129" s="273"/>
      <c r="Z1129" s="273"/>
      <c r="AA1129" s="273"/>
      <c r="AB1129" s="273"/>
      <c r="AC1129" s="273"/>
      <c r="AD1129" s="273"/>
      <c r="AE1129" s="273"/>
      <c r="AF1129" s="273"/>
      <c r="AG1129" s="273"/>
      <c r="AH1129" s="273"/>
      <c r="AI1129" s="273"/>
      <c r="AJ1129" s="273"/>
      <c r="AK1129" s="273"/>
      <c r="AL1129" s="273"/>
      <c r="AM1129" s="273"/>
      <c r="AN1129" s="273"/>
      <c r="AO1129" s="273"/>
      <c r="AP1129" s="273"/>
      <c r="AQ1129" s="273"/>
      <c r="AR1129" s="273"/>
      <c r="AS1129" s="273"/>
      <c r="AT1129" s="273"/>
      <c r="AU1129" s="273"/>
      <c r="AV1129" s="273"/>
      <c r="AW1129" s="273"/>
      <c r="AX1129" s="273"/>
      <c r="AY1129" s="273"/>
      <c r="AZ1129" s="273"/>
      <c r="BA1129" s="273"/>
      <c r="BB1129" s="273"/>
      <c r="BC1129" s="273"/>
      <c r="BD1129" s="273"/>
      <c r="BE1129" s="273"/>
      <c r="BF1129" s="273"/>
      <c r="BG1129" s="273"/>
      <c r="BH1129" s="273"/>
      <c r="BI1129" s="273"/>
      <c r="BJ1129" s="273"/>
      <c r="BK1129" s="273"/>
      <c r="BL1129" s="273"/>
      <c r="BM1129" s="273"/>
      <c r="BN1129" s="273"/>
      <c r="BO1129" s="273"/>
      <c r="BP1129" s="273"/>
      <c r="BQ1129" s="273"/>
      <c r="BR1129" s="273"/>
      <c r="BS1129" s="273"/>
      <c r="BT1129" s="273"/>
      <c r="BU1129" s="273"/>
      <c r="BV1129" s="273"/>
      <c r="BW1129" s="273"/>
      <c r="BX1129" s="273"/>
      <c r="BY1129" s="273"/>
      <c r="BZ1129" s="273"/>
    </row>
    <row r="1130" spans="1:78">
      <c r="A1130" s="273"/>
      <c r="B1130" s="273"/>
      <c r="C1130" s="273"/>
      <c r="D1130" s="273"/>
      <c r="E1130" s="273"/>
      <c r="F1130" s="274"/>
      <c r="G1130" s="274"/>
      <c r="H1130" s="274"/>
      <c r="I1130" s="274"/>
      <c r="J1130" s="274"/>
      <c r="K1130" s="274"/>
      <c r="L1130" s="274"/>
      <c r="M1130" s="274"/>
      <c r="N1130" s="274"/>
      <c r="O1130" s="274"/>
      <c r="P1130" s="274"/>
      <c r="Q1130" s="274"/>
      <c r="R1130" s="273"/>
      <c r="S1130" s="273"/>
      <c r="T1130" s="273"/>
      <c r="U1130" s="273"/>
      <c r="V1130" s="273"/>
      <c r="W1130" s="273"/>
      <c r="X1130" s="273"/>
      <c r="Y1130" s="273"/>
      <c r="Z1130" s="273"/>
      <c r="AA1130" s="273"/>
      <c r="AB1130" s="273"/>
      <c r="AC1130" s="273"/>
      <c r="AD1130" s="273"/>
      <c r="AE1130" s="273"/>
      <c r="AF1130" s="273"/>
      <c r="AG1130" s="273"/>
      <c r="AH1130" s="273"/>
      <c r="AI1130" s="273"/>
      <c r="AJ1130" s="273"/>
      <c r="AK1130" s="273"/>
      <c r="AL1130" s="273"/>
      <c r="AM1130" s="273"/>
      <c r="AN1130" s="273"/>
      <c r="AO1130" s="273"/>
      <c r="AP1130" s="273"/>
      <c r="AQ1130" s="273"/>
      <c r="AR1130" s="273"/>
      <c r="AS1130" s="273"/>
      <c r="AT1130" s="273"/>
      <c r="AU1130" s="273"/>
      <c r="AV1130" s="273"/>
      <c r="AW1130" s="273"/>
      <c r="AX1130" s="273"/>
      <c r="AY1130" s="273"/>
      <c r="AZ1130" s="273"/>
      <c r="BA1130" s="273"/>
      <c r="BB1130" s="273"/>
      <c r="BC1130" s="273"/>
      <c r="BD1130" s="273"/>
      <c r="BE1130" s="273"/>
      <c r="BF1130" s="273"/>
      <c r="BG1130" s="273"/>
      <c r="BH1130" s="273"/>
      <c r="BI1130" s="273"/>
      <c r="BJ1130" s="273"/>
      <c r="BK1130" s="273"/>
      <c r="BL1130" s="273"/>
      <c r="BM1130" s="273"/>
      <c r="BN1130" s="273"/>
      <c r="BO1130" s="273"/>
      <c r="BP1130" s="273"/>
      <c r="BQ1130" s="273"/>
      <c r="BR1130" s="273"/>
      <c r="BS1130" s="273"/>
      <c r="BT1130" s="273"/>
      <c r="BU1130" s="273"/>
      <c r="BV1130" s="273"/>
      <c r="BW1130" s="273"/>
      <c r="BX1130" s="273"/>
      <c r="BY1130" s="273"/>
      <c r="BZ1130" s="273"/>
    </row>
    <row r="1131" spans="1:78">
      <c r="A1131" s="273"/>
      <c r="B1131" s="273"/>
      <c r="C1131" s="273"/>
      <c r="D1131" s="273"/>
      <c r="E1131" s="273"/>
      <c r="F1131" s="274"/>
      <c r="G1131" s="274"/>
      <c r="H1131" s="274"/>
      <c r="I1131" s="274"/>
      <c r="J1131" s="274"/>
      <c r="K1131" s="274"/>
      <c r="L1131" s="274"/>
      <c r="M1131" s="274"/>
      <c r="N1131" s="274"/>
      <c r="O1131" s="274"/>
      <c r="P1131" s="274"/>
      <c r="Q1131" s="274"/>
      <c r="R1131" s="273"/>
      <c r="S1131" s="273"/>
      <c r="T1131" s="273"/>
      <c r="U1131" s="273"/>
      <c r="V1131" s="273"/>
      <c r="W1131" s="273"/>
      <c r="X1131" s="273"/>
      <c r="Y1131" s="273"/>
      <c r="Z1131" s="273"/>
      <c r="AA1131" s="273"/>
      <c r="AB1131" s="273"/>
      <c r="AC1131" s="273"/>
      <c r="AD1131" s="273"/>
      <c r="AE1131" s="273"/>
      <c r="AF1131" s="273"/>
      <c r="AG1131" s="273"/>
      <c r="AH1131" s="273"/>
      <c r="AI1131" s="273"/>
      <c r="AJ1131" s="273"/>
      <c r="AK1131" s="273"/>
      <c r="AL1131" s="273"/>
      <c r="AM1131" s="273"/>
      <c r="AN1131" s="273"/>
      <c r="AO1131" s="273"/>
      <c r="AP1131" s="273"/>
      <c r="AQ1131" s="273"/>
      <c r="AR1131" s="273"/>
      <c r="AS1131" s="273"/>
      <c r="AT1131" s="273"/>
      <c r="AU1131" s="273"/>
      <c r="AV1131" s="273"/>
      <c r="AW1131" s="273"/>
      <c r="AX1131" s="273"/>
      <c r="AY1131" s="273"/>
      <c r="AZ1131" s="273"/>
      <c r="BA1131" s="273"/>
      <c r="BB1131" s="273"/>
      <c r="BC1131" s="273"/>
      <c r="BD1131" s="273"/>
      <c r="BE1131" s="273"/>
      <c r="BF1131" s="273"/>
      <c r="BG1131" s="273"/>
      <c r="BH1131" s="273"/>
      <c r="BI1131" s="273"/>
      <c r="BJ1131" s="273"/>
      <c r="BK1131" s="273"/>
      <c r="BL1131" s="273"/>
      <c r="BM1131" s="273"/>
      <c r="BN1131" s="273"/>
      <c r="BO1131" s="273"/>
      <c r="BP1131" s="273"/>
      <c r="BQ1131" s="273"/>
      <c r="BR1131" s="273"/>
      <c r="BS1131" s="273"/>
      <c r="BT1131" s="273"/>
      <c r="BU1131" s="273"/>
      <c r="BV1131" s="273"/>
      <c r="BW1131" s="273"/>
      <c r="BX1131" s="273"/>
      <c r="BY1131" s="273"/>
      <c r="BZ1131" s="273"/>
    </row>
    <row r="1132" spans="1:78">
      <c r="A1132" s="273"/>
      <c r="B1132" s="273"/>
      <c r="C1132" s="273"/>
      <c r="D1132" s="273"/>
      <c r="E1132" s="273"/>
      <c r="F1132" s="274"/>
      <c r="G1132" s="274"/>
      <c r="H1132" s="274"/>
      <c r="I1132" s="274"/>
      <c r="J1132" s="274"/>
      <c r="K1132" s="274"/>
      <c r="L1132" s="274"/>
      <c r="M1132" s="274"/>
      <c r="N1132" s="274"/>
      <c r="O1132" s="274"/>
      <c r="P1132" s="274"/>
      <c r="Q1132" s="274"/>
      <c r="R1132" s="273"/>
      <c r="S1132" s="273"/>
      <c r="T1132" s="273"/>
      <c r="U1132" s="273"/>
      <c r="V1132" s="273"/>
      <c r="W1132" s="273"/>
      <c r="X1132" s="273"/>
      <c r="Y1132" s="273"/>
      <c r="Z1132" s="273"/>
      <c r="AA1132" s="273"/>
      <c r="AB1132" s="273"/>
      <c r="AC1132" s="273"/>
      <c r="AD1132" s="273"/>
      <c r="AE1132" s="273"/>
      <c r="AF1132" s="273"/>
      <c r="AG1132" s="273"/>
      <c r="AH1132" s="273"/>
      <c r="AI1132" s="273"/>
      <c r="AJ1132" s="273"/>
      <c r="AK1132" s="273"/>
      <c r="AL1132" s="273"/>
      <c r="AM1132" s="273"/>
      <c r="AN1132" s="273"/>
      <c r="AO1132" s="273"/>
      <c r="AP1132" s="273"/>
      <c r="AQ1132" s="273"/>
      <c r="AR1132" s="273"/>
      <c r="AS1132" s="273"/>
      <c r="AT1132" s="273"/>
      <c r="AU1132" s="273"/>
      <c r="AV1132" s="273"/>
      <c r="AW1132" s="273"/>
      <c r="AX1132" s="273"/>
      <c r="AY1132" s="273"/>
      <c r="AZ1132" s="273"/>
      <c r="BA1132" s="273"/>
      <c r="BB1132" s="273"/>
      <c r="BC1132" s="273"/>
      <c r="BD1132" s="273"/>
      <c r="BE1132" s="273"/>
      <c r="BF1132" s="273"/>
      <c r="BG1132" s="273"/>
      <c r="BH1132" s="273"/>
      <c r="BI1132" s="273"/>
      <c r="BJ1132" s="273"/>
      <c r="BK1132" s="273"/>
      <c r="BL1132" s="273"/>
      <c r="BM1132" s="273"/>
      <c r="BN1132" s="273"/>
      <c r="BO1132" s="273"/>
      <c r="BP1132" s="273"/>
      <c r="BQ1132" s="273"/>
      <c r="BR1132" s="273"/>
      <c r="BS1132" s="273"/>
      <c r="BT1132" s="273"/>
      <c r="BU1132" s="273"/>
      <c r="BV1132" s="273"/>
      <c r="BW1132" s="273"/>
      <c r="BX1132" s="273"/>
      <c r="BY1132" s="273"/>
      <c r="BZ1132" s="273"/>
    </row>
    <row r="1133" spans="1:78">
      <c r="A1133" s="273"/>
      <c r="B1133" s="273"/>
      <c r="C1133" s="273"/>
      <c r="D1133" s="273"/>
      <c r="E1133" s="273"/>
      <c r="F1133" s="274"/>
      <c r="G1133" s="274"/>
      <c r="H1133" s="274"/>
      <c r="I1133" s="274"/>
      <c r="J1133" s="274"/>
      <c r="K1133" s="274"/>
      <c r="L1133" s="274"/>
      <c r="M1133" s="274"/>
      <c r="N1133" s="274"/>
      <c r="O1133" s="274"/>
      <c r="P1133" s="274"/>
      <c r="Q1133" s="274"/>
      <c r="R1133" s="273"/>
      <c r="S1133" s="273"/>
      <c r="T1133" s="273"/>
      <c r="U1133" s="273"/>
      <c r="V1133" s="273"/>
      <c r="W1133" s="273"/>
      <c r="X1133" s="273"/>
      <c r="Y1133" s="273"/>
      <c r="Z1133" s="273"/>
      <c r="AA1133" s="273"/>
      <c r="AB1133" s="273"/>
      <c r="AC1133" s="273"/>
      <c r="AD1133" s="273"/>
      <c r="AE1133" s="273"/>
      <c r="AF1133" s="273"/>
      <c r="AG1133" s="273"/>
      <c r="AH1133" s="273"/>
      <c r="AI1133" s="273"/>
      <c r="AJ1133" s="273"/>
      <c r="AK1133" s="273"/>
      <c r="AL1133" s="273"/>
      <c r="AM1133" s="273"/>
      <c r="AN1133" s="273"/>
      <c r="AO1133" s="273"/>
      <c r="AP1133" s="273"/>
      <c r="AQ1133" s="273"/>
      <c r="AR1133" s="273"/>
      <c r="AS1133" s="273"/>
      <c r="AT1133" s="273"/>
      <c r="AU1133" s="273"/>
      <c r="AV1133" s="273"/>
      <c r="AW1133" s="273"/>
      <c r="AX1133" s="273"/>
      <c r="AY1133" s="273"/>
      <c r="AZ1133" s="273"/>
      <c r="BA1133" s="273"/>
      <c r="BB1133" s="273"/>
      <c r="BC1133" s="273"/>
      <c r="BD1133" s="273"/>
      <c r="BE1133" s="273"/>
      <c r="BF1133" s="273"/>
      <c r="BG1133" s="273"/>
      <c r="BH1133" s="273"/>
      <c r="BI1133" s="273"/>
      <c r="BJ1133" s="273"/>
      <c r="BK1133" s="273"/>
      <c r="BL1133" s="273"/>
      <c r="BM1133" s="273"/>
      <c r="BN1133" s="273"/>
      <c r="BO1133" s="273"/>
      <c r="BP1133" s="273"/>
      <c r="BQ1133" s="273"/>
      <c r="BR1133" s="273"/>
      <c r="BS1133" s="273"/>
      <c r="BT1133" s="273"/>
      <c r="BU1133" s="273"/>
      <c r="BV1133" s="273"/>
      <c r="BW1133" s="273"/>
      <c r="BX1133" s="273"/>
      <c r="BY1133" s="273"/>
      <c r="BZ1133" s="273"/>
    </row>
    <row r="1134" spans="1:78">
      <c r="A1134" s="273"/>
      <c r="B1134" s="273"/>
      <c r="C1134" s="273"/>
      <c r="D1134" s="273"/>
      <c r="E1134" s="273"/>
      <c r="F1134" s="274"/>
      <c r="G1134" s="274"/>
      <c r="H1134" s="274"/>
      <c r="I1134" s="274"/>
      <c r="J1134" s="274"/>
      <c r="K1134" s="274"/>
      <c r="L1134" s="274"/>
      <c r="M1134" s="274"/>
      <c r="N1134" s="274"/>
      <c r="O1134" s="274"/>
      <c r="P1134" s="274"/>
      <c r="Q1134" s="274"/>
      <c r="R1134" s="273"/>
      <c r="S1134" s="273"/>
      <c r="T1134" s="273"/>
      <c r="U1134" s="273"/>
      <c r="V1134" s="273"/>
      <c r="W1134" s="273"/>
      <c r="X1134" s="273"/>
      <c r="Y1134" s="273"/>
      <c r="Z1134" s="273"/>
      <c r="AA1134" s="273"/>
      <c r="AB1134" s="273"/>
      <c r="AC1134" s="273"/>
      <c r="AD1134" s="273"/>
      <c r="AE1134" s="273"/>
      <c r="AF1134" s="273"/>
      <c r="AG1134" s="273"/>
      <c r="AH1134" s="273"/>
      <c r="AI1134" s="273"/>
      <c r="AJ1134" s="273"/>
      <c r="AK1134" s="273"/>
      <c r="AL1134" s="273"/>
      <c r="AM1134" s="273"/>
      <c r="AN1134" s="273"/>
      <c r="AO1134" s="273"/>
      <c r="AP1134" s="273"/>
      <c r="AQ1134" s="273"/>
      <c r="AR1134" s="273"/>
      <c r="AS1134" s="273"/>
      <c r="AT1134" s="273"/>
      <c r="AU1134" s="273"/>
      <c r="AV1134" s="273"/>
      <c r="AW1134" s="273"/>
      <c r="AX1134" s="273"/>
      <c r="AY1134" s="273"/>
      <c r="AZ1134" s="273"/>
      <c r="BA1134" s="273"/>
      <c r="BB1134" s="273"/>
      <c r="BC1134" s="273"/>
      <c r="BD1134" s="273"/>
      <c r="BE1134" s="273"/>
      <c r="BF1134" s="273"/>
      <c r="BG1134" s="273"/>
      <c r="BH1134" s="273"/>
      <c r="BI1134" s="273"/>
      <c r="BJ1134" s="273"/>
      <c r="BK1134" s="273"/>
      <c r="BL1134" s="273"/>
      <c r="BM1134" s="273"/>
      <c r="BN1134" s="273"/>
      <c r="BO1134" s="273"/>
      <c r="BP1134" s="273"/>
      <c r="BQ1134" s="273"/>
      <c r="BR1134" s="273"/>
      <c r="BS1134" s="273"/>
      <c r="BT1134" s="273"/>
      <c r="BU1134" s="273"/>
      <c r="BV1134" s="273"/>
      <c r="BW1134" s="273"/>
      <c r="BX1134" s="273"/>
      <c r="BY1134" s="273"/>
      <c r="BZ1134" s="273"/>
    </row>
    <row r="1135" spans="1:78">
      <c r="A1135" s="273"/>
      <c r="B1135" s="273"/>
      <c r="C1135" s="273"/>
      <c r="D1135" s="273"/>
      <c r="E1135" s="273"/>
      <c r="F1135" s="274"/>
      <c r="G1135" s="274"/>
      <c r="H1135" s="274"/>
      <c r="I1135" s="274"/>
      <c r="J1135" s="274"/>
      <c r="K1135" s="274"/>
      <c r="L1135" s="274"/>
      <c r="M1135" s="274"/>
      <c r="N1135" s="274"/>
      <c r="O1135" s="274"/>
      <c r="P1135" s="274"/>
      <c r="Q1135" s="274"/>
      <c r="R1135" s="273"/>
      <c r="S1135" s="273"/>
      <c r="T1135" s="273"/>
      <c r="U1135" s="273"/>
      <c r="V1135" s="273"/>
      <c r="W1135" s="273"/>
      <c r="X1135" s="273"/>
      <c r="Y1135" s="273"/>
      <c r="Z1135" s="273"/>
      <c r="AA1135" s="273"/>
      <c r="AB1135" s="273"/>
      <c r="AC1135" s="273"/>
      <c r="AD1135" s="273"/>
      <c r="AE1135" s="273"/>
      <c r="AF1135" s="273"/>
      <c r="AG1135" s="273"/>
      <c r="AH1135" s="273"/>
      <c r="AI1135" s="273"/>
      <c r="AJ1135" s="273"/>
      <c r="AK1135" s="273"/>
      <c r="AL1135" s="273"/>
      <c r="AM1135" s="273"/>
      <c r="AN1135" s="273"/>
      <c r="AO1135" s="273"/>
      <c r="AP1135" s="273"/>
      <c r="AQ1135" s="273"/>
      <c r="AR1135" s="273"/>
      <c r="AS1135" s="273"/>
      <c r="AT1135" s="273"/>
      <c r="AU1135" s="273"/>
      <c r="AV1135" s="273"/>
      <c r="AW1135" s="273"/>
      <c r="AX1135" s="273"/>
      <c r="AY1135" s="273"/>
      <c r="AZ1135" s="273"/>
      <c r="BA1135" s="273"/>
      <c r="BB1135" s="273"/>
      <c r="BC1135" s="273"/>
      <c r="BD1135" s="273"/>
      <c r="BE1135" s="273"/>
      <c r="BF1135" s="273"/>
      <c r="BG1135" s="273"/>
      <c r="BH1135" s="273"/>
      <c r="BI1135" s="273"/>
      <c r="BJ1135" s="273"/>
      <c r="BK1135" s="273"/>
      <c r="BL1135" s="273"/>
      <c r="BM1135" s="273"/>
      <c r="BN1135" s="273"/>
      <c r="BO1135" s="273"/>
      <c r="BP1135" s="273"/>
      <c r="BQ1135" s="273"/>
      <c r="BR1135" s="273"/>
      <c r="BS1135" s="273"/>
      <c r="BT1135" s="273"/>
      <c r="BU1135" s="273"/>
      <c r="BV1135" s="273"/>
      <c r="BW1135" s="273"/>
      <c r="BX1135" s="273"/>
      <c r="BY1135" s="273"/>
      <c r="BZ1135" s="273"/>
    </row>
    <row r="1136" spans="1:78">
      <c r="A1136" s="273"/>
      <c r="B1136" s="273"/>
      <c r="C1136" s="273"/>
      <c r="D1136" s="273"/>
      <c r="E1136" s="273"/>
      <c r="F1136" s="274"/>
      <c r="G1136" s="274"/>
      <c r="H1136" s="274"/>
      <c r="I1136" s="274"/>
      <c r="J1136" s="274"/>
      <c r="K1136" s="274"/>
      <c r="L1136" s="274"/>
      <c r="M1136" s="274"/>
      <c r="N1136" s="274"/>
      <c r="O1136" s="274"/>
      <c r="P1136" s="274"/>
      <c r="Q1136" s="274"/>
      <c r="R1136" s="273"/>
      <c r="S1136" s="273"/>
      <c r="T1136" s="273"/>
      <c r="U1136" s="273"/>
      <c r="V1136" s="273"/>
      <c r="W1136" s="273"/>
      <c r="X1136" s="273"/>
      <c r="Y1136" s="273"/>
      <c r="Z1136" s="273"/>
      <c r="AA1136" s="273"/>
      <c r="AB1136" s="273"/>
      <c r="AC1136" s="273"/>
      <c r="AD1136" s="273"/>
      <c r="AE1136" s="273"/>
      <c r="AF1136" s="273"/>
      <c r="AG1136" s="273"/>
      <c r="AH1136" s="273"/>
      <c r="AI1136" s="273"/>
      <c r="AJ1136" s="273"/>
      <c r="AK1136" s="273"/>
      <c r="AL1136" s="273"/>
      <c r="AM1136" s="273"/>
      <c r="AN1136" s="273"/>
      <c r="AO1136" s="273"/>
      <c r="AP1136" s="273"/>
      <c r="AQ1136" s="273"/>
      <c r="AR1136" s="273"/>
      <c r="AS1136" s="273"/>
      <c r="AT1136" s="273"/>
      <c r="AU1136" s="273"/>
      <c r="AV1136" s="273"/>
      <c r="AW1136" s="273"/>
      <c r="AX1136" s="273"/>
      <c r="AY1136" s="273"/>
      <c r="AZ1136" s="273"/>
      <c r="BA1136" s="273"/>
      <c r="BB1136" s="273"/>
      <c r="BC1136" s="273"/>
      <c r="BD1136" s="273"/>
      <c r="BE1136" s="273"/>
      <c r="BF1136" s="273"/>
      <c r="BG1136" s="273"/>
      <c r="BH1136" s="273"/>
      <c r="BI1136" s="273"/>
      <c r="BJ1136" s="273"/>
      <c r="BK1136" s="273"/>
      <c r="BL1136" s="273"/>
      <c r="BM1136" s="273"/>
      <c r="BN1136" s="273"/>
      <c r="BO1136" s="273"/>
      <c r="BP1136" s="273"/>
      <c r="BQ1136" s="273"/>
      <c r="BR1136" s="273"/>
      <c r="BS1136" s="273"/>
      <c r="BT1136" s="273"/>
      <c r="BU1136" s="273"/>
      <c r="BV1136" s="273"/>
      <c r="BW1136" s="273"/>
      <c r="BX1136" s="273"/>
      <c r="BY1136" s="273"/>
      <c r="BZ1136" s="273"/>
    </row>
    <row r="1137" spans="1:78">
      <c r="A1137" s="273"/>
      <c r="B1137" s="273"/>
      <c r="C1137" s="273"/>
      <c r="D1137" s="273"/>
      <c r="E1137" s="273"/>
      <c r="F1137" s="274"/>
      <c r="G1137" s="274"/>
      <c r="H1137" s="274"/>
      <c r="I1137" s="274"/>
      <c r="J1137" s="274"/>
      <c r="K1137" s="274"/>
      <c r="L1137" s="274"/>
      <c r="M1137" s="274"/>
      <c r="N1137" s="274"/>
      <c r="O1137" s="274"/>
      <c r="P1137" s="274"/>
      <c r="Q1137" s="274"/>
      <c r="R1137" s="273"/>
      <c r="S1137" s="273"/>
      <c r="T1137" s="273"/>
      <c r="U1137" s="273"/>
      <c r="V1137" s="273"/>
      <c r="W1137" s="273"/>
      <c r="X1137" s="273"/>
      <c r="Y1137" s="273"/>
      <c r="Z1137" s="273"/>
      <c r="AA1137" s="273"/>
      <c r="AB1137" s="273"/>
      <c r="AC1137" s="273"/>
      <c r="AD1137" s="273"/>
      <c r="AE1137" s="273"/>
      <c r="AF1137" s="273"/>
      <c r="AG1137" s="273"/>
      <c r="AH1137" s="273"/>
      <c r="AI1137" s="273"/>
      <c r="AJ1137" s="273"/>
      <c r="AK1137" s="273"/>
      <c r="AL1137" s="273"/>
      <c r="AM1137" s="273"/>
      <c r="AN1137" s="273"/>
      <c r="AO1137" s="273"/>
      <c r="AP1137" s="273"/>
      <c r="AQ1137" s="273"/>
      <c r="AR1137" s="273"/>
      <c r="AS1137" s="273"/>
      <c r="AT1137" s="273"/>
      <c r="AU1137" s="273"/>
      <c r="AV1137" s="273"/>
      <c r="AW1137" s="273"/>
      <c r="AX1137" s="273"/>
      <c r="AY1137" s="273"/>
      <c r="AZ1137" s="273"/>
      <c r="BA1137" s="273"/>
      <c r="BB1137" s="273"/>
      <c r="BC1137" s="273"/>
      <c r="BD1137" s="273"/>
      <c r="BE1137" s="273"/>
      <c r="BF1137" s="273"/>
      <c r="BG1137" s="273"/>
      <c r="BH1137" s="273"/>
      <c r="BI1137" s="273"/>
      <c r="BJ1137" s="273"/>
      <c r="BK1137" s="273"/>
      <c r="BL1137" s="273"/>
      <c r="BM1137" s="273"/>
      <c r="BN1137" s="273"/>
      <c r="BO1137" s="273"/>
      <c r="BP1137" s="273"/>
      <c r="BQ1137" s="273"/>
      <c r="BR1137" s="273"/>
      <c r="BS1137" s="273"/>
      <c r="BT1137" s="273"/>
      <c r="BU1137" s="273"/>
      <c r="BV1137" s="273"/>
      <c r="BW1137" s="273"/>
      <c r="BX1137" s="273"/>
      <c r="BY1137" s="273"/>
      <c r="BZ1137" s="273"/>
    </row>
    <row r="1138" spans="1:78">
      <c r="A1138" s="273"/>
      <c r="B1138" s="273"/>
      <c r="C1138" s="273"/>
      <c r="D1138" s="273"/>
      <c r="E1138" s="273"/>
      <c r="F1138" s="274"/>
      <c r="G1138" s="274"/>
      <c r="H1138" s="274"/>
      <c r="I1138" s="274"/>
      <c r="J1138" s="274"/>
      <c r="K1138" s="274"/>
      <c r="L1138" s="274"/>
      <c r="M1138" s="274"/>
      <c r="N1138" s="274"/>
      <c r="O1138" s="274"/>
      <c r="P1138" s="274"/>
      <c r="Q1138" s="274"/>
      <c r="R1138" s="273"/>
      <c r="S1138" s="273"/>
      <c r="T1138" s="273"/>
      <c r="U1138" s="273"/>
      <c r="V1138" s="273"/>
      <c r="W1138" s="273"/>
      <c r="X1138" s="273"/>
      <c r="Y1138" s="273"/>
      <c r="Z1138" s="273"/>
      <c r="AA1138" s="273"/>
      <c r="AB1138" s="273"/>
      <c r="AC1138" s="273"/>
      <c r="AD1138" s="273"/>
      <c r="AE1138" s="273"/>
      <c r="AF1138" s="273"/>
      <c r="AG1138" s="273"/>
      <c r="AH1138" s="273"/>
      <c r="AI1138" s="273"/>
      <c r="AJ1138" s="273"/>
      <c r="AK1138" s="273"/>
      <c r="AL1138" s="273"/>
      <c r="AM1138" s="273"/>
      <c r="AN1138" s="273"/>
      <c r="AO1138" s="273"/>
      <c r="AP1138" s="273"/>
      <c r="AQ1138" s="273"/>
      <c r="AR1138" s="273"/>
      <c r="AS1138" s="273"/>
      <c r="AT1138" s="273"/>
      <c r="AU1138" s="273"/>
      <c r="AV1138" s="273"/>
      <c r="AW1138" s="273"/>
      <c r="AX1138" s="273"/>
      <c r="AY1138" s="273"/>
      <c r="AZ1138" s="273"/>
      <c r="BA1138" s="273"/>
      <c r="BB1138" s="273"/>
      <c r="BC1138" s="273"/>
      <c r="BD1138" s="273"/>
      <c r="BE1138" s="273"/>
      <c r="BF1138" s="273"/>
      <c r="BG1138" s="273"/>
      <c r="BH1138" s="273"/>
      <c r="BI1138" s="273"/>
      <c r="BJ1138" s="273"/>
      <c r="BK1138" s="273"/>
      <c r="BL1138" s="273"/>
      <c r="BM1138" s="273"/>
      <c r="BN1138" s="273"/>
      <c r="BO1138" s="273"/>
      <c r="BP1138" s="273"/>
      <c r="BQ1138" s="273"/>
      <c r="BR1138" s="273"/>
      <c r="BS1138" s="273"/>
      <c r="BT1138" s="273"/>
      <c r="BU1138" s="273"/>
      <c r="BV1138" s="273"/>
      <c r="BW1138" s="273"/>
      <c r="BX1138" s="273"/>
      <c r="BY1138" s="273"/>
      <c r="BZ1138" s="273"/>
    </row>
    <row r="1139" spans="1:78">
      <c r="A1139" s="273"/>
      <c r="B1139" s="273"/>
      <c r="C1139" s="273"/>
      <c r="D1139" s="273"/>
      <c r="E1139" s="273"/>
      <c r="F1139" s="274"/>
      <c r="G1139" s="274"/>
      <c r="H1139" s="274"/>
      <c r="I1139" s="274"/>
      <c r="J1139" s="274"/>
      <c r="K1139" s="274"/>
      <c r="L1139" s="274"/>
      <c r="M1139" s="274"/>
      <c r="N1139" s="274"/>
      <c r="O1139" s="274"/>
      <c r="P1139" s="274"/>
      <c r="Q1139" s="274"/>
      <c r="R1139" s="273"/>
      <c r="S1139" s="273"/>
      <c r="T1139" s="273"/>
      <c r="U1139" s="273"/>
      <c r="V1139" s="273"/>
      <c r="W1139" s="273"/>
      <c r="X1139" s="273"/>
      <c r="Y1139" s="273"/>
      <c r="Z1139" s="273"/>
      <c r="AA1139" s="273"/>
      <c r="AB1139" s="273"/>
      <c r="AC1139" s="273"/>
      <c r="AD1139" s="273"/>
      <c r="AE1139" s="273"/>
      <c r="AF1139" s="273"/>
      <c r="AG1139" s="273"/>
      <c r="AH1139" s="273"/>
      <c r="AI1139" s="273"/>
      <c r="AJ1139" s="273"/>
      <c r="AK1139" s="273"/>
      <c r="AL1139" s="273"/>
      <c r="AM1139" s="273"/>
      <c r="AN1139" s="273"/>
      <c r="AO1139" s="273"/>
      <c r="AP1139" s="273"/>
      <c r="AQ1139" s="273"/>
      <c r="AR1139" s="273"/>
      <c r="AS1139" s="273"/>
      <c r="AT1139" s="273"/>
      <c r="AU1139" s="273"/>
      <c r="AV1139" s="273"/>
      <c r="AW1139" s="273"/>
      <c r="AX1139" s="273"/>
      <c r="AY1139" s="273"/>
      <c r="AZ1139" s="273"/>
      <c r="BA1139" s="273"/>
      <c r="BB1139" s="273"/>
      <c r="BC1139" s="273"/>
      <c r="BD1139" s="273"/>
      <c r="BE1139" s="273"/>
      <c r="BF1139" s="273"/>
      <c r="BG1139" s="273"/>
      <c r="BH1139" s="273"/>
      <c r="BI1139" s="273"/>
      <c r="BJ1139" s="273"/>
      <c r="BK1139" s="273"/>
      <c r="BL1139" s="273"/>
      <c r="BM1139" s="273"/>
      <c r="BN1139" s="273"/>
      <c r="BO1139" s="273"/>
      <c r="BP1139" s="273"/>
      <c r="BQ1139" s="273"/>
      <c r="BR1139" s="273"/>
      <c r="BS1139" s="273"/>
      <c r="BT1139" s="273"/>
      <c r="BU1139" s="273"/>
      <c r="BV1139" s="273"/>
      <c r="BW1139" s="273"/>
      <c r="BX1139" s="273"/>
      <c r="BY1139" s="273"/>
      <c r="BZ1139" s="273"/>
    </row>
    <row r="1140" spans="1:78">
      <c r="A1140" s="273"/>
      <c r="B1140" s="273"/>
      <c r="C1140" s="273"/>
      <c r="D1140" s="273"/>
      <c r="E1140" s="273"/>
      <c r="F1140" s="274"/>
      <c r="G1140" s="274"/>
      <c r="H1140" s="274"/>
      <c r="I1140" s="274"/>
      <c r="J1140" s="274"/>
      <c r="K1140" s="274"/>
      <c r="L1140" s="274"/>
      <c r="M1140" s="274"/>
      <c r="N1140" s="274"/>
      <c r="O1140" s="274"/>
      <c r="P1140" s="274"/>
      <c r="Q1140" s="274"/>
      <c r="R1140" s="273"/>
      <c r="S1140" s="273"/>
      <c r="T1140" s="273"/>
      <c r="U1140" s="273"/>
      <c r="V1140" s="273"/>
      <c r="W1140" s="273"/>
      <c r="X1140" s="273"/>
      <c r="Y1140" s="273"/>
      <c r="Z1140" s="273"/>
      <c r="AA1140" s="273"/>
      <c r="AB1140" s="273"/>
      <c r="AC1140" s="273"/>
      <c r="AD1140" s="273"/>
      <c r="AE1140" s="273"/>
      <c r="AF1140" s="273"/>
      <c r="AG1140" s="273"/>
      <c r="AH1140" s="273"/>
      <c r="AI1140" s="273"/>
      <c r="AJ1140" s="273"/>
      <c r="AK1140" s="273"/>
      <c r="AL1140" s="273"/>
      <c r="AM1140" s="273"/>
      <c r="AN1140" s="273"/>
      <c r="AO1140" s="273"/>
      <c r="AP1140" s="273"/>
      <c r="AQ1140" s="273"/>
      <c r="AR1140" s="273"/>
      <c r="AS1140" s="273"/>
      <c r="AT1140" s="273"/>
      <c r="AU1140" s="273"/>
      <c r="AV1140" s="273"/>
      <c r="AW1140" s="273"/>
      <c r="AX1140" s="273"/>
      <c r="AY1140" s="273"/>
      <c r="AZ1140" s="273"/>
      <c r="BA1140" s="273"/>
      <c r="BB1140" s="273"/>
      <c r="BC1140" s="273"/>
      <c r="BD1140" s="273"/>
      <c r="BE1140" s="273"/>
      <c r="BF1140" s="273"/>
      <c r="BG1140" s="273"/>
      <c r="BH1140" s="273"/>
      <c r="BI1140" s="273"/>
      <c r="BJ1140" s="273"/>
      <c r="BK1140" s="273"/>
      <c r="BL1140" s="273"/>
      <c r="BM1140" s="273"/>
      <c r="BN1140" s="273"/>
      <c r="BO1140" s="273"/>
      <c r="BP1140" s="273"/>
      <c r="BQ1140" s="273"/>
      <c r="BR1140" s="273"/>
      <c r="BS1140" s="273"/>
      <c r="BT1140" s="273"/>
      <c r="BU1140" s="273"/>
      <c r="BV1140" s="273"/>
      <c r="BW1140" s="273"/>
      <c r="BX1140" s="273"/>
      <c r="BY1140" s="273"/>
      <c r="BZ1140" s="273"/>
    </row>
    <row r="1141" spans="1:78">
      <c r="A1141" s="273"/>
      <c r="B1141" s="273"/>
      <c r="C1141" s="273"/>
      <c r="D1141" s="273"/>
      <c r="E1141" s="273"/>
      <c r="F1141" s="274"/>
      <c r="G1141" s="274"/>
      <c r="H1141" s="274"/>
      <c r="I1141" s="274"/>
      <c r="J1141" s="274"/>
      <c r="K1141" s="274"/>
      <c r="L1141" s="274"/>
      <c r="M1141" s="274"/>
      <c r="N1141" s="274"/>
      <c r="O1141" s="274"/>
      <c r="P1141" s="274"/>
      <c r="Q1141" s="274"/>
      <c r="R1141" s="273"/>
      <c r="S1141" s="273"/>
      <c r="T1141" s="273"/>
      <c r="U1141" s="273"/>
      <c r="V1141" s="273"/>
      <c r="W1141" s="273"/>
      <c r="X1141" s="273"/>
      <c r="Y1141" s="273"/>
      <c r="Z1141" s="273"/>
      <c r="AA1141" s="273"/>
      <c r="AB1141" s="273"/>
      <c r="AC1141" s="273"/>
      <c r="AD1141" s="273"/>
      <c r="AE1141" s="273"/>
      <c r="AF1141" s="273"/>
      <c r="AG1141" s="273"/>
      <c r="AH1141" s="273"/>
      <c r="AI1141" s="273"/>
      <c r="AJ1141" s="273"/>
      <c r="AK1141" s="273"/>
      <c r="AL1141" s="273"/>
      <c r="AM1141" s="273"/>
      <c r="AN1141" s="273"/>
      <c r="AO1141" s="273"/>
      <c r="AP1141" s="273"/>
      <c r="AQ1141" s="273"/>
      <c r="AR1141" s="273"/>
      <c r="AS1141" s="273"/>
      <c r="AT1141" s="273"/>
      <c r="AU1141" s="273"/>
      <c r="AV1141" s="273"/>
      <c r="AW1141" s="273"/>
      <c r="AX1141" s="273"/>
      <c r="AY1141" s="273"/>
      <c r="AZ1141" s="273"/>
      <c r="BA1141" s="273"/>
      <c r="BB1141" s="273"/>
      <c r="BC1141" s="273"/>
      <c r="BD1141" s="273"/>
      <c r="BE1141" s="273"/>
      <c r="BF1141" s="273"/>
      <c r="BG1141" s="273"/>
      <c r="BH1141" s="273"/>
      <c r="BI1141" s="273"/>
      <c r="BJ1141" s="273"/>
      <c r="BK1141" s="273"/>
      <c r="BL1141" s="273"/>
      <c r="BM1141" s="273"/>
      <c r="BN1141" s="273"/>
      <c r="BO1141" s="273"/>
      <c r="BP1141" s="273"/>
      <c r="BQ1141" s="273"/>
      <c r="BR1141" s="273"/>
      <c r="BS1141" s="273"/>
      <c r="BT1141" s="273"/>
      <c r="BU1141" s="273"/>
      <c r="BV1141" s="273"/>
      <c r="BW1141" s="273"/>
      <c r="BX1141" s="273"/>
      <c r="BY1141" s="273"/>
      <c r="BZ1141" s="273"/>
    </row>
    <row r="1142" spans="1:78">
      <c r="A1142" s="273"/>
      <c r="B1142" s="273"/>
      <c r="C1142" s="273"/>
      <c r="D1142" s="273"/>
      <c r="E1142" s="273"/>
      <c r="F1142" s="274"/>
      <c r="G1142" s="274"/>
      <c r="H1142" s="274"/>
      <c r="I1142" s="274"/>
      <c r="J1142" s="274"/>
      <c r="K1142" s="274"/>
      <c r="L1142" s="274"/>
      <c r="M1142" s="274"/>
      <c r="N1142" s="274"/>
      <c r="O1142" s="274"/>
      <c r="P1142" s="274"/>
      <c r="Q1142" s="274"/>
      <c r="R1142" s="273"/>
      <c r="S1142" s="273"/>
      <c r="T1142" s="273"/>
      <c r="U1142" s="273"/>
      <c r="V1142" s="273"/>
      <c r="W1142" s="273"/>
      <c r="X1142" s="273"/>
      <c r="Y1142" s="273"/>
      <c r="Z1142" s="273"/>
      <c r="AA1142" s="273"/>
      <c r="AB1142" s="273"/>
      <c r="AC1142" s="273"/>
      <c r="AD1142" s="273"/>
      <c r="AE1142" s="273"/>
      <c r="AF1142" s="273"/>
      <c r="AG1142" s="273"/>
      <c r="AH1142" s="273"/>
      <c r="AI1142" s="273"/>
      <c r="AJ1142" s="273"/>
      <c r="AK1142" s="273"/>
      <c r="AL1142" s="273"/>
      <c r="AM1142" s="273"/>
      <c r="AN1142" s="273"/>
      <c r="AO1142" s="273"/>
      <c r="AP1142" s="273"/>
      <c r="AQ1142" s="273"/>
      <c r="AR1142" s="273"/>
      <c r="AS1142" s="273"/>
      <c r="AT1142" s="273"/>
      <c r="AU1142" s="273"/>
      <c r="AV1142" s="273"/>
      <c r="AW1142" s="273"/>
      <c r="AX1142" s="273"/>
      <c r="AY1142" s="273"/>
      <c r="AZ1142" s="273"/>
      <c r="BA1142" s="273"/>
      <c r="BB1142" s="273"/>
      <c r="BC1142" s="273"/>
      <c r="BD1142" s="273"/>
      <c r="BE1142" s="273"/>
      <c r="BF1142" s="273"/>
      <c r="BG1142" s="273"/>
      <c r="BH1142" s="273"/>
      <c r="BI1142" s="273"/>
      <c r="BJ1142" s="273"/>
      <c r="BK1142" s="273"/>
      <c r="BL1142" s="273"/>
      <c r="BM1142" s="273"/>
      <c r="BN1142" s="273"/>
      <c r="BO1142" s="273"/>
      <c r="BP1142" s="273"/>
      <c r="BQ1142" s="273"/>
      <c r="BR1142" s="273"/>
      <c r="BS1142" s="273"/>
      <c r="BT1142" s="273"/>
      <c r="BU1142" s="273"/>
      <c r="BV1142" s="273"/>
      <c r="BW1142" s="273"/>
      <c r="BX1142" s="273"/>
      <c r="BY1142" s="273"/>
      <c r="BZ1142" s="273"/>
    </row>
    <row r="1143" spans="1:78">
      <c r="A1143" s="273"/>
      <c r="B1143" s="273"/>
      <c r="C1143" s="273"/>
      <c r="D1143" s="273"/>
      <c r="E1143" s="273"/>
      <c r="F1143" s="274"/>
      <c r="G1143" s="274"/>
      <c r="H1143" s="274"/>
      <c r="I1143" s="274"/>
      <c r="J1143" s="274"/>
      <c r="K1143" s="274"/>
      <c r="L1143" s="274"/>
      <c r="M1143" s="274"/>
      <c r="N1143" s="274"/>
      <c r="O1143" s="274"/>
      <c r="P1143" s="274"/>
      <c r="Q1143" s="274"/>
      <c r="R1143" s="273"/>
      <c r="S1143" s="273"/>
      <c r="T1143" s="273"/>
      <c r="U1143" s="273"/>
      <c r="V1143" s="273"/>
      <c r="W1143" s="273"/>
      <c r="X1143" s="273"/>
      <c r="Y1143" s="273"/>
      <c r="Z1143" s="273"/>
      <c r="AA1143" s="273"/>
      <c r="AB1143" s="273"/>
      <c r="AC1143" s="273"/>
      <c r="AD1143" s="273"/>
      <c r="AE1143" s="273"/>
      <c r="AF1143" s="273"/>
      <c r="AG1143" s="273"/>
      <c r="AH1143" s="273"/>
      <c r="AI1143" s="273"/>
      <c r="AJ1143" s="273"/>
      <c r="AK1143" s="273"/>
      <c r="AL1143" s="273"/>
      <c r="AM1143" s="273"/>
      <c r="AN1143" s="273"/>
      <c r="AO1143" s="273"/>
      <c r="AP1143" s="273"/>
      <c r="AQ1143" s="273"/>
      <c r="AR1143" s="273"/>
      <c r="AS1143" s="273"/>
      <c r="AT1143" s="273"/>
      <c r="AU1143" s="273"/>
      <c r="AV1143" s="273"/>
      <c r="AW1143" s="273"/>
      <c r="AX1143" s="273"/>
      <c r="AY1143" s="273"/>
      <c r="AZ1143" s="273"/>
      <c r="BA1143" s="273"/>
      <c r="BB1143" s="273"/>
      <c r="BC1143" s="273"/>
      <c r="BD1143" s="273"/>
      <c r="BE1143" s="273"/>
      <c r="BF1143" s="273"/>
      <c r="BG1143" s="273"/>
      <c r="BH1143" s="273"/>
      <c r="BI1143" s="273"/>
      <c r="BJ1143" s="273"/>
      <c r="BK1143" s="273"/>
      <c r="BL1143" s="273"/>
      <c r="BM1143" s="273"/>
      <c r="BN1143" s="273"/>
      <c r="BO1143" s="273"/>
      <c r="BP1143" s="273"/>
      <c r="BQ1143" s="273"/>
      <c r="BR1143" s="273"/>
      <c r="BS1143" s="273"/>
      <c r="BT1143" s="273"/>
      <c r="BU1143" s="273"/>
      <c r="BV1143" s="273"/>
      <c r="BW1143" s="273"/>
      <c r="BX1143" s="273"/>
      <c r="BY1143" s="273"/>
      <c r="BZ1143" s="273"/>
    </row>
    <row r="1144" spans="1:78">
      <c r="A1144" s="273"/>
      <c r="B1144" s="273"/>
      <c r="C1144" s="273"/>
      <c r="D1144" s="273"/>
      <c r="E1144" s="273"/>
      <c r="F1144" s="274"/>
      <c r="G1144" s="274"/>
      <c r="H1144" s="274"/>
      <c r="I1144" s="274"/>
      <c r="J1144" s="274"/>
      <c r="K1144" s="274"/>
      <c r="L1144" s="274"/>
      <c r="M1144" s="274"/>
      <c r="N1144" s="274"/>
      <c r="O1144" s="274"/>
      <c r="P1144" s="274"/>
      <c r="Q1144" s="274"/>
      <c r="R1144" s="273"/>
      <c r="S1144" s="273"/>
      <c r="T1144" s="273"/>
      <c r="U1144" s="273"/>
      <c r="V1144" s="273"/>
      <c r="W1144" s="273"/>
      <c r="X1144" s="273"/>
      <c r="Y1144" s="273"/>
      <c r="Z1144" s="273"/>
      <c r="AA1144" s="273"/>
      <c r="AB1144" s="273"/>
      <c r="AC1144" s="273"/>
      <c r="AD1144" s="273"/>
      <c r="AE1144" s="273"/>
      <c r="AF1144" s="273"/>
      <c r="AG1144" s="273"/>
      <c r="AH1144" s="273"/>
      <c r="AI1144" s="273"/>
      <c r="AJ1144" s="273"/>
      <c r="AK1144" s="273"/>
      <c r="AL1144" s="273"/>
      <c r="AM1144" s="273"/>
      <c r="AN1144" s="273"/>
      <c r="AO1144" s="273"/>
      <c r="AP1144" s="273"/>
      <c r="AQ1144" s="273"/>
      <c r="AR1144" s="273"/>
      <c r="AS1144" s="273"/>
      <c r="AT1144" s="273"/>
      <c r="AU1144" s="273"/>
      <c r="AV1144" s="273"/>
      <c r="AW1144" s="273"/>
      <c r="AX1144" s="273"/>
      <c r="AY1144" s="273"/>
      <c r="AZ1144" s="273"/>
      <c r="BA1144" s="273"/>
      <c r="BB1144" s="273"/>
      <c r="BC1144" s="273"/>
      <c r="BD1144" s="273"/>
      <c r="BE1144" s="273"/>
      <c r="BF1144" s="273"/>
      <c r="BG1144" s="273"/>
      <c r="BH1144" s="273"/>
      <c r="BI1144" s="273"/>
      <c r="BJ1144" s="273"/>
      <c r="BK1144" s="273"/>
      <c r="BL1144" s="273"/>
      <c r="BM1144" s="273"/>
      <c r="BN1144" s="273"/>
      <c r="BO1144" s="273"/>
      <c r="BP1144" s="273"/>
      <c r="BQ1144" s="273"/>
      <c r="BR1144" s="273"/>
      <c r="BS1144" s="273"/>
      <c r="BT1144" s="273"/>
      <c r="BU1144" s="273"/>
      <c r="BV1144" s="273"/>
      <c r="BW1144" s="273"/>
      <c r="BX1144" s="273"/>
      <c r="BY1144" s="273"/>
      <c r="BZ1144" s="273"/>
    </row>
    <row r="1145" spans="1:78">
      <c r="A1145" s="273"/>
      <c r="B1145" s="273"/>
      <c r="C1145" s="273"/>
      <c r="D1145" s="273"/>
      <c r="E1145" s="273"/>
      <c r="F1145" s="274"/>
      <c r="G1145" s="274"/>
      <c r="H1145" s="274"/>
      <c r="I1145" s="274"/>
      <c r="J1145" s="274"/>
      <c r="K1145" s="274"/>
      <c r="L1145" s="274"/>
      <c r="M1145" s="274"/>
      <c r="N1145" s="274"/>
      <c r="O1145" s="274"/>
      <c r="P1145" s="274"/>
      <c r="Q1145" s="274"/>
      <c r="R1145" s="273"/>
      <c r="S1145" s="273"/>
      <c r="T1145" s="273"/>
      <c r="U1145" s="273"/>
      <c r="V1145" s="273"/>
      <c r="W1145" s="273"/>
      <c r="X1145" s="273"/>
      <c r="Y1145" s="273"/>
      <c r="Z1145" s="273"/>
      <c r="AA1145" s="273"/>
      <c r="AB1145" s="273"/>
      <c r="AC1145" s="273"/>
      <c r="AD1145" s="273"/>
      <c r="AE1145" s="273"/>
      <c r="AF1145" s="273"/>
      <c r="AG1145" s="273"/>
      <c r="AH1145" s="273"/>
      <c r="AI1145" s="273"/>
      <c r="AJ1145" s="273"/>
      <c r="AK1145" s="273"/>
      <c r="AL1145" s="273"/>
      <c r="AM1145" s="273"/>
      <c r="AN1145" s="273"/>
      <c r="AO1145" s="273"/>
      <c r="AP1145" s="273"/>
      <c r="AQ1145" s="273"/>
      <c r="AR1145" s="273"/>
      <c r="AS1145" s="273"/>
      <c r="AT1145" s="273"/>
      <c r="AU1145" s="273"/>
      <c r="AV1145" s="273"/>
      <c r="AW1145" s="273"/>
      <c r="AX1145" s="273"/>
      <c r="AY1145" s="273"/>
      <c r="AZ1145" s="273"/>
      <c r="BA1145" s="273"/>
      <c r="BB1145" s="273"/>
      <c r="BC1145" s="273"/>
      <c r="BD1145" s="273"/>
      <c r="BE1145" s="273"/>
      <c r="BF1145" s="273"/>
      <c r="BG1145" s="273"/>
      <c r="BH1145" s="273"/>
      <c r="BI1145" s="273"/>
      <c r="BJ1145" s="273"/>
      <c r="BK1145" s="273"/>
      <c r="BL1145" s="273"/>
      <c r="BM1145" s="273"/>
      <c r="BN1145" s="273"/>
      <c r="BO1145" s="273"/>
      <c r="BP1145" s="273"/>
      <c r="BQ1145" s="273"/>
      <c r="BR1145" s="273"/>
      <c r="BS1145" s="273"/>
      <c r="BT1145" s="273"/>
      <c r="BU1145" s="273"/>
      <c r="BV1145" s="273"/>
      <c r="BW1145" s="273"/>
      <c r="BX1145" s="273"/>
      <c r="BY1145" s="273"/>
      <c r="BZ1145" s="273"/>
    </row>
    <row r="1146" spans="1:78">
      <c r="A1146" s="273"/>
      <c r="B1146" s="273"/>
      <c r="C1146" s="273"/>
      <c r="D1146" s="273"/>
      <c r="E1146" s="273"/>
      <c r="F1146" s="274"/>
      <c r="G1146" s="274"/>
      <c r="H1146" s="274"/>
      <c r="I1146" s="274"/>
      <c r="J1146" s="274"/>
      <c r="K1146" s="274"/>
      <c r="L1146" s="274"/>
      <c r="M1146" s="274"/>
      <c r="N1146" s="274"/>
      <c r="O1146" s="274"/>
      <c r="P1146" s="274"/>
      <c r="Q1146" s="274"/>
      <c r="R1146" s="273"/>
      <c r="S1146" s="273"/>
      <c r="T1146" s="273"/>
      <c r="U1146" s="273"/>
      <c r="V1146" s="273"/>
      <c r="W1146" s="273"/>
      <c r="X1146" s="273"/>
      <c r="Y1146" s="273"/>
      <c r="Z1146" s="273"/>
      <c r="AA1146" s="273"/>
      <c r="AB1146" s="273"/>
      <c r="AC1146" s="273"/>
      <c r="AD1146" s="273"/>
      <c r="AE1146" s="273"/>
      <c r="AF1146" s="273"/>
      <c r="AG1146" s="273"/>
      <c r="AH1146" s="273"/>
      <c r="AI1146" s="273"/>
      <c r="AJ1146" s="273"/>
      <c r="AK1146" s="273"/>
      <c r="AL1146" s="273"/>
      <c r="AM1146" s="273"/>
      <c r="AN1146" s="273"/>
      <c r="AO1146" s="273"/>
      <c r="AP1146" s="273"/>
      <c r="AQ1146" s="273"/>
      <c r="AR1146" s="273"/>
      <c r="AS1146" s="273"/>
      <c r="AT1146" s="273"/>
      <c r="AU1146" s="273"/>
      <c r="AV1146" s="273"/>
      <c r="AW1146" s="273"/>
      <c r="AX1146" s="273"/>
      <c r="AY1146" s="273"/>
      <c r="AZ1146" s="273"/>
      <c r="BA1146" s="273"/>
      <c r="BB1146" s="273"/>
      <c r="BC1146" s="273"/>
      <c r="BD1146" s="273"/>
      <c r="BE1146" s="273"/>
      <c r="BF1146" s="273"/>
      <c r="BG1146" s="273"/>
      <c r="BH1146" s="273"/>
      <c r="BI1146" s="273"/>
      <c r="BJ1146" s="273"/>
      <c r="BK1146" s="273"/>
      <c r="BL1146" s="273"/>
      <c r="BM1146" s="273"/>
      <c r="BN1146" s="273"/>
      <c r="BO1146" s="273"/>
      <c r="BP1146" s="273"/>
      <c r="BQ1146" s="273"/>
      <c r="BR1146" s="273"/>
      <c r="BS1146" s="273"/>
      <c r="BT1146" s="273"/>
      <c r="BU1146" s="273"/>
      <c r="BV1146" s="273"/>
      <c r="BW1146" s="273"/>
      <c r="BX1146" s="273"/>
      <c r="BY1146" s="273"/>
      <c r="BZ1146" s="273"/>
    </row>
    <row r="1147" spans="1:78">
      <c r="A1147" s="273"/>
      <c r="B1147" s="273"/>
      <c r="C1147" s="273"/>
      <c r="D1147" s="273"/>
      <c r="E1147" s="273"/>
      <c r="F1147" s="274"/>
      <c r="G1147" s="274"/>
      <c r="H1147" s="274"/>
      <c r="I1147" s="274"/>
      <c r="J1147" s="274"/>
      <c r="K1147" s="274"/>
      <c r="L1147" s="274"/>
      <c r="M1147" s="274"/>
      <c r="N1147" s="274"/>
      <c r="O1147" s="274"/>
      <c r="P1147" s="274"/>
      <c r="Q1147" s="274"/>
      <c r="R1147" s="273"/>
      <c r="S1147" s="273"/>
      <c r="T1147" s="273"/>
      <c r="U1147" s="273"/>
      <c r="V1147" s="273"/>
      <c r="W1147" s="273"/>
      <c r="X1147" s="273"/>
      <c r="Y1147" s="273"/>
      <c r="Z1147" s="273"/>
      <c r="AA1147" s="273"/>
      <c r="AB1147" s="273"/>
      <c r="AC1147" s="273"/>
      <c r="AD1147" s="273"/>
      <c r="AE1147" s="273"/>
      <c r="AF1147" s="273"/>
      <c r="AG1147" s="273"/>
      <c r="AH1147" s="273"/>
      <c r="AI1147" s="273"/>
      <c r="AJ1147" s="273"/>
      <c r="AK1147" s="273"/>
      <c r="AL1147" s="273"/>
      <c r="AM1147" s="273"/>
      <c r="AN1147" s="273"/>
      <c r="AO1147" s="273"/>
      <c r="AP1147" s="273"/>
      <c r="AQ1147" s="273"/>
      <c r="AR1147" s="273"/>
      <c r="AS1147" s="273"/>
      <c r="AT1147" s="273"/>
      <c r="AU1147" s="273"/>
      <c r="AV1147" s="273"/>
      <c r="AW1147" s="273"/>
      <c r="AX1147" s="273"/>
      <c r="AY1147" s="273"/>
      <c r="AZ1147" s="273"/>
      <c r="BA1147" s="273"/>
      <c r="BB1147" s="273"/>
      <c r="BC1147" s="273"/>
      <c r="BD1147" s="273"/>
      <c r="BE1147" s="273"/>
      <c r="BF1147" s="273"/>
      <c r="BG1147" s="273"/>
      <c r="BH1147" s="273"/>
      <c r="BI1147" s="273"/>
      <c r="BJ1147" s="273"/>
      <c r="BK1147" s="273"/>
      <c r="BL1147" s="273"/>
      <c r="BM1147" s="273"/>
      <c r="BN1147" s="273"/>
      <c r="BO1147" s="273"/>
      <c r="BP1147" s="273"/>
      <c r="BQ1147" s="273"/>
      <c r="BR1147" s="273"/>
      <c r="BS1147" s="273"/>
      <c r="BT1147" s="273"/>
      <c r="BU1147" s="273"/>
      <c r="BV1147" s="273"/>
      <c r="BW1147" s="273"/>
      <c r="BX1147" s="273"/>
      <c r="BY1147" s="273"/>
      <c r="BZ1147" s="273"/>
    </row>
    <row r="1148" spans="1:78">
      <c r="A1148" s="273"/>
      <c r="B1148" s="273"/>
      <c r="C1148" s="273"/>
      <c r="D1148" s="273"/>
      <c r="E1148" s="273"/>
      <c r="F1148" s="274"/>
      <c r="G1148" s="274"/>
      <c r="H1148" s="274"/>
      <c r="I1148" s="274"/>
      <c r="J1148" s="274"/>
      <c r="K1148" s="274"/>
      <c r="L1148" s="274"/>
      <c r="M1148" s="274"/>
      <c r="N1148" s="274"/>
      <c r="O1148" s="274"/>
      <c r="P1148" s="274"/>
      <c r="Q1148" s="274"/>
      <c r="R1148" s="273"/>
      <c r="S1148" s="273"/>
      <c r="T1148" s="273"/>
      <c r="U1148" s="273"/>
      <c r="V1148" s="273"/>
      <c r="W1148" s="273"/>
      <c r="X1148" s="273"/>
      <c r="Y1148" s="273"/>
      <c r="Z1148" s="273"/>
      <c r="AA1148" s="273"/>
      <c r="AB1148" s="273"/>
      <c r="AC1148" s="273"/>
      <c r="AD1148" s="273"/>
      <c r="AE1148" s="273"/>
      <c r="AF1148" s="273"/>
      <c r="AG1148" s="273"/>
      <c r="AH1148" s="273"/>
      <c r="AI1148" s="273"/>
      <c r="AJ1148" s="273"/>
      <c r="AK1148" s="273"/>
      <c r="AL1148" s="273"/>
      <c r="AM1148" s="273"/>
      <c r="AN1148" s="273"/>
      <c r="AO1148" s="273"/>
      <c r="AP1148" s="273"/>
      <c r="AQ1148" s="273"/>
      <c r="AR1148" s="273"/>
      <c r="AS1148" s="273"/>
      <c r="AT1148" s="273"/>
      <c r="AU1148" s="273"/>
      <c r="AV1148" s="273"/>
      <c r="AW1148" s="273"/>
      <c r="AX1148" s="273"/>
      <c r="AY1148" s="273"/>
      <c r="AZ1148" s="273"/>
      <c r="BA1148" s="273"/>
      <c r="BB1148" s="273"/>
      <c r="BC1148" s="273"/>
      <c r="BD1148" s="273"/>
      <c r="BE1148" s="273"/>
      <c r="BF1148" s="273"/>
      <c r="BG1148" s="273"/>
      <c r="BH1148" s="273"/>
      <c r="BI1148" s="273"/>
      <c r="BJ1148" s="273"/>
      <c r="BK1148" s="273"/>
      <c r="BL1148" s="273"/>
      <c r="BM1148" s="273"/>
      <c r="BN1148" s="273"/>
      <c r="BO1148" s="273"/>
      <c r="BP1148" s="273"/>
      <c r="BQ1148" s="273"/>
      <c r="BR1148" s="273"/>
      <c r="BS1148" s="273"/>
      <c r="BT1148" s="273"/>
      <c r="BU1148" s="273"/>
      <c r="BV1148" s="273"/>
      <c r="BW1148" s="273"/>
      <c r="BX1148" s="273"/>
      <c r="BY1148" s="273"/>
      <c r="BZ1148" s="273"/>
    </row>
    <row r="1149" spans="1:78">
      <c r="A1149" s="273"/>
      <c r="B1149" s="273"/>
      <c r="C1149" s="273"/>
      <c r="D1149" s="273"/>
      <c r="E1149" s="273"/>
      <c r="F1149" s="274"/>
      <c r="G1149" s="274"/>
      <c r="H1149" s="274"/>
      <c r="I1149" s="274"/>
      <c r="J1149" s="274"/>
      <c r="K1149" s="274"/>
      <c r="L1149" s="274"/>
      <c r="M1149" s="274"/>
      <c r="N1149" s="274"/>
      <c r="O1149" s="274"/>
      <c r="P1149" s="274"/>
      <c r="Q1149" s="274"/>
      <c r="R1149" s="273"/>
      <c r="S1149" s="273"/>
      <c r="T1149" s="273"/>
      <c r="U1149" s="273"/>
      <c r="V1149" s="273"/>
      <c r="W1149" s="273"/>
      <c r="X1149" s="273"/>
      <c r="Y1149" s="273"/>
      <c r="Z1149" s="273"/>
      <c r="AA1149" s="273"/>
      <c r="AB1149" s="273"/>
      <c r="AC1149" s="273"/>
      <c r="AD1149" s="273"/>
      <c r="AE1149" s="273"/>
      <c r="AF1149" s="273"/>
      <c r="AG1149" s="273"/>
      <c r="AH1149" s="273"/>
      <c r="AI1149" s="273"/>
      <c r="AJ1149" s="273"/>
      <c r="AK1149" s="273"/>
      <c r="AL1149" s="273"/>
      <c r="AM1149" s="273"/>
      <c r="AN1149" s="273"/>
      <c r="AO1149" s="273"/>
      <c r="AP1149" s="273"/>
      <c r="AQ1149" s="273"/>
      <c r="AR1149" s="273"/>
      <c r="AS1149" s="273"/>
      <c r="AT1149" s="273"/>
      <c r="AU1149" s="273"/>
      <c r="AV1149" s="273"/>
      <c r="AW1149" s="273"/>
      <c r="AX1149" s="273"/>
      <c r="AY1149" s="273"/>
      <c r="AZ1149" s="273"/>
      <c r="BA1149" s="273"/>
      <c r="BB1149" s="273"/>
      <c r="BC1149" s="273"/>
      <c r="BD1149" s="273"/>
      <c r="BE1149" s="273"/>
      <c r="BF1149" s="273"/>
      <c r="BG1149" s="273"/>
      <c r="BH1149" s="273"/>
      <c r="BI1149" s="273"/>
      <c r="BJ1149" s="273"/>
      <c r="BK1149" s="273"/>
      <c r="BL1149" s="273"/>
      <c r="BM1149" s="273"/>
      <c r="BN1149" s="273"/>
      <c r="BO1149" s="273"/>
      <c r="BP1149" s="273"/>
      <c r="BQ1149" s="273"/>
      <c r="BR1149" s="273"/>
      <c r="BS1149" s="273"/>
      <c r="BT1149" s="273"/>
      <c r="BU1149" s="273"/>
      <c r="BV1149" s="273"/>
      <c r="BW1149" s="273"/>
      <c r="BX1149" s="273"/>
      <c r="BY1149" s="273"/>
      <c r="BZ1149" s="273"/>
    </row>
    <row r="1150" spans="1:78">
      <c r="A1150" s="273"/>
      <c r="B1150" s="273"/>
      <c r="C1150" s="273"/>
      <c r="D1150" s="273"/>
      <c r="E1150" s="273"/>
      <c r="F1150" s="274"/>
      <c r="G1150" s="274"/>
      <c r="H1150" s="274"/>
      <c r="I1150" s="274"/>
      <c r="J1150" s="274"/>
      <c r="K1150" s="274"/>
      <c r="L1150" s="274"/>
      <c r="M1150" s="274"/>
      <c r="N1150" s="274"/>
      <c r="O1150" s="274"/>
      <c r="P1150" s="274"/>
      <c r="Q1150" s="274"/>
      <c r="R1150" s="273"/>
      <c r="S1150" s="273"/>
      <c r="T1150" s="273"/>
      <c r="U1150" s="273"/>
      <c r="V1150" s="273"/>
      <c r="W1150" s="273"/>
      <c r="X1150" s="273"/>
      <c r="Y1150" s="273"/>
      <c r="Z1150" s="273"/>
      <c r="AA1150" s="273"/>
      <c r="AB1150" s="273"/>
      <c r="AC1150" s="273"/>
      <c r="AD1150" s="273"/>
      <c r="AE1150" s="273"/>
      <c r="AF1150" s="273"/>
      <c r="AG1150" s="273"/>
      <c r="AH1150" s="273"/>
      <c r="AI1150" s="273"/>
      <c r="AJ1150" s="273"/>
      <c r="AK1150" s="273"/>
      <c r="AL1150" s="273"/>
      <c r="AM1150" s="273"/>
      <c r="AN1150" s="273"/>
      <c r="AO1150" s="273"/>
      <c r="AP1150" s="273"/>
      <c r="AQ1150" s="273"/>
      <c r="AR1150" s="273"/>
      <c r="AS1150" s="273"/>
      <c r="AT1150" s="273"/>
      <c r="AU1150" s="273"/>
      <c r="AV1150" s="273"/>
      <c r="AW1150" s="273"/>
      <c r="AX1150" s="273"/>
      <c r="AY1150" s="273"/>
      <c r="AZ1150" s="273"/>
      <c r="BA1150" s="273"/>
      <c r="BB1150" s="273"/>
      <c r="BC1150" s="273"/>
      <c r="BD1150" s="273"/>
      <c r="BE1150" s="273"/>
      <c r="BF1150" s="273"/>
      <c r="BG1150" s="273"/>
      <c r="BH1150" s="273"/>
      <c r="BI1150" s="273"/>
      <c r="BJ1150" s="273"/>
      <c r="BK1150" s="273"/>
      <c r="BL1150" s="273"/>
      <c r="BM1150" s="273"/>
      <c r="BN1150" s="273"/>
      <c r="BO1150" s="273"/>
      <c r="BP1150" s="273"/>
      <c r="BQ1150" s="273"/>
      <c r="BR1150" s="273"/>
      <c r="BS1150" s="273"/>
      <c r="BT1150" s="273"/>
      <c r="BU1150" s="273"/>
      <c r="BV1150" s="273"/>
      <c r="BW1150" s="273"/>
      <c r="BX1150" s="273"/>
      <c r="BY1150" s="273"/>
      <c r="BZ1150" s="273"/>
    </row>
    <row r="1151" spans="1:78">
      <c r="A1151" s="273"/>
      <c r="B1151" s="273"/>
      <c r="C1151" s="273"/>
      <c r="D1151" s="273"/>
      <c r="E1151" s="273"/>
      <c r="F1151" s="274"/>
      <c r="G1151" s="274"/>
      <c r="H1151" s="274"/>
      <c r="I1151" s="274"/>
      <c r="J1151" s="274"/>
      <c r="K1151" s="274"/>
      <c r="L1151" s="274"/>
      <c r="M1151" s="274"/>
      <c r="N1151" s="274"/>
      <c r="O1151" s="274"/>
      <c r="P1151" s="274"/>
      <c r="Q1151" s="274"/>
      <c r="R1151" s="273"/>
      <c r="S1151" s="273"/>
      <c r="T1151" s="273"/>
      <c r="U1151" s="273"/>
      <c r="V1151" s="273"/>
      <c r="W1151" s="273"/>
      <c r="X1151" s="273"/>
      <c r="Y1151" s="273"/>
      <c r="Z1151" s="273"/>
      <c r="AA1151" s="273"/>
      <c r="AB1151" s="273"/>
      <c r="AC1151" s="273"/>
      <c r="AD1151" s="273"/>
      <c r="AE1151" s="273"/>
      <c r="AF1151" s="273"/>
      <c r="AG1151" s="273"/>
      <c r="AH1151" s="273"/>
      <c r="AI1151" s="273"/>
      <c r="AJ1151" s="273"/>
      <c r="AK1151" s="273"/>
      <c r="AL1151" s="273"/>
      <c r="AM1151" s="273"/>
      <c r="AN1151" s="273"/>
      <c r="AO1151" s="273"/>
      <c r="AP1151" s="273"/>
      <c r="AQ1151" s="273"/>
      <c r="AR1151" s="273"/>
      <c r="AS1151" s="273"/>
      <c r="AT1151" s="273"/>
      <c r="AU1151" s="273"/>
      <c r="AV1151" s="273"/>
      <c r="AW1151" s="273"/>
      <c r="AX1151" s="273"/>
      <c r="AY1151" s="273"/>
      <c r="AZ1151" s="273"/>
      <c r="BA1151" s="273"/>
      <c r="BB1151" s="273"/>
      <c r="BC1151" s="273"/>
      <c r="BD1151" s="273"/>
      <c r="BE1151" s="273"/>
      <c r="BF1151" s="273"/>
      <c r="BG1151" s="273"/>
      <c r="BH1151" s="273"/>
      <c r="BI1151" s="273"/>
      <c r="BJ1151" s="273"/>
      <c r="BK1151" s="273"/>
      <c r="BL1151" s="273"/>
      <c r="BM1151" s="273"/>
      <c r="BN1151" s="273"/>
      <c r="BO1151" s="273"/>
      <c r="BP1151" s="273"/>
      <c r="BQ1151" s="273"/>
      <c r="BR1151" s="273"/>
      <c r="BS1151" s="273"/>
      <c r="BT1151" s="273"/>
      <c r="BU1151" s="273"/>
      <c r="BV1151" s="273"/>
      <c r="BW1151" s="273"/>
      <c r="BX1151" s="273"/>
      <c r="BY1151" s="273"/>
      <c r="BZ1151" s="273"/>
    </row>
    <row r="1152" spans="1:78">
      <c r="A1152" s="273"/>
      <c r="B1152" s="273"/>
      <c r="C1152" s="273"/>
      <c r="D1152" s="273"/>
      <c r="E1152" s="273"/>
      <c r="F1152" s="274"/>
      <c r="G1152" s="274"/>
      <c r="H1152" s="274"/>
      <c r="I1152" s="274"/>
      <c r="J1152" s="274"/>
      <c r="K1152" s="274"/>
      <c r="L1152" s="274"/>
      <c r="M1152" s="274"/>
      <c r="N1152" s="274"/>
      <c r="O1152" s="274"/>
      <c r="P1152" s="274"/>
      <c r="Q1152" s="274"/>
      <c r="R1152" s="273"/>
      <c r="S1152" s="273"/>
      <c r="T1152" s="273"/>
      <c r="U1152" s="273"/>
      <c r="V1152" s="273"/>
      <c r="W1152" s="273"/>
      <c r="X1152" s="273"/>
      <c r="Y1152" s="273"/>
      <c r="Z1152" s="273"/>
      <c r="AA1152" s="273"/>
      <c r="AB1152" s="273"/>
      <c r="AC1152" s="273"/>
      <c r="AD1152" s="273"/>
      <c r="AE1152" s="273"/>
      <c r="AF1152" s="273"/>
      <c r="AG1152" s="273"/>
      <c r="AH1152" s="273"/>
      <c r="AI1152" s="273"/>
      <c r="AJ1152" s="273"/>
      <c r="AK1152" s="273"/>
      <c r="AL1152" s="273"/>
      <c r="AM1152" s="273"/>
      <c r="AN1152" s="273"/>
      <c r="AO1152" s="273"/>
      <c r="AP1152" s="273"/>
      <c r="AQ1152" s="273"/>
      <c r="AR1152" s="273"/>
      <c r="AS1152" s="273"/>
      <c r="AT1152" s="273"/>
      <c r="AU1152" s="273"/>
      <c r="AV1152" s="273"/>
      <c r="AW1152" s="273"/>
      <c r="AX1152" s="273"/>
      <c r="AY1152" s="273"/>
      <c r="AZ1152" s="273"/>
      <c r="BA1152" s="273"/>
      <c r="BB1152" s="273"/>
      <c r="BC1152" s="273"/>
      <c r="BD1152" s="273"/>
      <c r="BE1152" s="273"/>
      <c r="BF1152" s="273"/>
      <c r="BG1152" s="273"/>
      <c r="BH1152" s="273"/>
      <c r="BI1152" s="273"/>
      <c r="BJ1152" s="273"/>
      <c r="BK1152" s="273"/>
      <c r="BL1152" s="273"/>
      <c r="BM1152" s="273"/>
      <c r="BN1152" s="273"/>
      <c r="BO1152" s="273"/>
      <c r="BP1152" s="273"/>
      <c r="BQ1152" s="273"/>
      <c r="BR1152" s="273"/>
      <c r="BS1152" s="273"/>
      <c r="BT1152" s="273"/>
      <c r="BU1152" s="273"/>
      <c r="BV1152" s="273"/>
      <c r="BW1152" s="273"/>
      <c r="BX1152" s="273"/>
      <c r="BY1152" s="273"/>
      <c r="BZ1152" s="273"/>
    </row>
    <row r="1153" spans="1:78">
      <c r="A1153" s="273"/>
      <c r="B1153" s="273"/>
      <c r="C1153" s="273"/>
      <c r="D1153" s="273"/>
      <c r="E1153" s="273"/>
      <c r="F1153" s="274"/>
      <c r="G1153" s="274"/>
      <c r="H1153" s="274"/>
      <c r="I1153" s="274"/>
      <c r="J1153" s="274"/>
      <c r="K1153" s="274"/>
      <c r="L1153" s="274"/>
      <c r="M1153" s="274"/>
      <c r="N1153" s="274"/>
      <c r="O1153" s="274"/>
      <c r="P1153" s="274"/>
      <c r="Q1153" s="274"/>
      <c r="R1153" s="273"/>
      <c r="S1153" s="273"/>
      <c r="T1153" s="273"/>
      <c r="U1153" s="273"/>
      <c r="V1153" s="273"/>
      <c r="W1153" s="273"/>
      <c r="X1153" s="273"/>
      <c r="Y1153" s="273"/>
      <c r="Z1153" s="273"/>
      <c r="AA1153" s="273"/>
      <c r="AB1153" s="273"/>
      <c r="AC1153" s="273"/>
      <c r="AD1153" s="273"/>
      <c r="AE1153" s="273"/>
      <c r="AF1153" s="273"/>
      <c r="AG1153" s="273"/>
      <c r="AH1153" s="273"/>
      <c r="AI1153" s="273"/>
      <c r="AJ1153" s="273"/>
      <c r="AK1153" s="273"/>
      <c r="AL1153" s="273"/>
      <c r="AM1153" s="273"/>
      <c r="AN1153" s="273"/>
      <c r="AO1153" s="273"/>
      <c r="AP1153" s="273"/>
      <c r="AQ1153" s="273"/>
      <c r="AR1153" s="273"/>
      <c r="AS1153" s="273"/>
      <c r="AT1153" s="273"/>
      <c r="AU1153" s="273"/>
      <c r="AV1153" s="273"/>
      <c r="AW1153" s="273"/>
      <c r="AX1153" s="273"/>
      <c r="AY1153" s="273"/>
      <c r="AZ1153" s="273"/>
      <c r="BA1153" s="273"/>
      <c r="BB1153" s="273"/>
      <c r="BC1153" s="273"/>
      <c r="BD1153" s="273"/>
      <c r="BE1153" s="273"/>
      <c r="BF1153" s="273"/>
      <c r="BG1153" s="273"/>
      <c r="BH1153" s="273"/>
      <c r="BI1153" s="273"/>
      <c r="BJ1153" s="273"/>
      <c r="BK1153" s="273"/>
      <c r="BL1153" s="273"/>
      <c r="BM1153" s="273"/>
      <c r="BN1153" s="273"/>
      <c r="BO1153" s="273"/>
      <c r="BP1153" s="273"/>
      <c r="BQ1153" s="273"/>
      <c r="BR1153" s="273"/>
      <c r="BS1153" s="273"/>
      <c r="BT1153" s="273"/>
      <c r="BU1153" s="273"/>
      <c r="BV1153" s="273"/>
      <c r="BW1153" s="273"/>
      <c r="BX1153" s="273"/>
      <c r="BY1153" s="273"/>
      <c r="BZ1153" s="273"/>
    </row>
    <row r="1154" spans="1:78">
      <c r="A1154" s="273"/>
      <c r="B1154" s="273"/>
      <c r="C1154" s="273"/>
      <c r="D1154" s="273"/>
      <c r="E1154" s="273"/>
      <c r="F1154" s="274"/>
      <c r="G1154" s="274"/>
      <c r="H1154" s="274"/>
      <c r="I1154" s="274"/>
      <c r="J1154" s="274"/>
      <c r="K1154" s="274"/>
      <c r="L1154" s="274"/>
      <c r="M1154" s="274"/>
      <c r="N1154" s="274"/>
      <c r="O1154" s="274"/>
      <c r="P1154" s="274"/>
      <c r="Q1154" s="274"/>
      <c r="R1154" s="273"/>
      <c r="S1154" s="273"/>
      <c r="T1154" s="273"/>
      <c r="U1154" s="273"/>
      <c r="V1154" s="273"/>
      <c r="W1154" s="273"/>
      <c r="X1154" s="273"/>
      <c r="Y1154" s="273"/>
      <c r="Z1154" s="273"/>
      <c r="AA1154" s="273"/>
      <c r="AB1154" s="273"/>
      <c r="AC1154" s="273"/>
      <c r="AD1154" s="273"/>
      <c r="AE1154" s="273"/>
      <c r="AF1154" s="273"/>
      <c r="AG1154" s="273"/>
      <c r="AH1154" s="273"/>
      <c r="AI1154" s="273"/>
      <c r="AJ1154" s="273"/>
      <c r="AK1154" s="273"/>
      <c r="AL1154" s="273"/>
      <c r="AM1154" s="273"/>
      <c r="AN1154" s="273"/>
      <c r="AO1154" s="273"/>
      <c r="AP1154" s="273"/>
      <c r="AQ1154" s="273"/>
      <c r="AR1154" s="273"/>
      <c r="AS1154" s="273"/>
      <c r="AT1154" s="273"/>
      <c r="AU1154" s="273"/>
      <c r="AV1154" s="273"/>
      <c r="AW1154" s="273"/>
      <c r="AX1154" s="273"/>
      <c r="AY1154" s="273"/>
      <c r="AZ1154" s="273"/>
      <c r="BA1154" s="273"/>
      <c r="BB1154" s="273"/>
      <c r="BC1154" s="273"/>
      <c r="BD1154" s="273"/>
      <c r="BE1154" s="273"/>
      <c r="BF1154" s="273"/>
      <c r="BG1154" s="273"/>
      <c r="BH1154" s="273"/>
      <c r="BI1154" s="273"/>
      <c r="BJ1154" s="273"/>
      <c r="BK1154" s="273"/>
      <c r="BL1154" s="273"/>
      <c r="BM1154" s="273"/>
      <c r="BN1154" s="273"/>
      <c r="BO1154" s="273"/>
      <c r="BP1154" s="273"/>
      <c r="BQ1154" s="273"/>
      <c r="BR1154" s="273"/>
      <c r="BS1154" s="273"/>
      <c r="BT1154" s="273"/>
      <c r="BU1154" s="273"/>
      <c r="BV1154" s="273"/>
      <c r="BW1154" s="273"/>
      <c r="BX1154" s="273"/>
      <c r="BY1154" s="273"/>
      <c r="BZ1154" s="273"/>
    </row>
    <row r="1155" spans="1:78">
      <c r="A1155" s="273"/>
      <c r="B1155" s="273"/>
      <c r="C1155" s="273"/>
      <c r="D1155" s="273"/>
      <c r="E1155" s="273"/>
      <c r="F1155" s="274"/>
      <c r="G1155" s="274"/>
      <c r="H1155" s="274"/>
      <c r="I1155" s="274"/>
      <c r="J1155" s="274"/>
      <c r="K1155" s="274"/>
      <c r="L1155" s="274"/>
      <c r="M1155" s="274"/>
      <c r="N1155" s="274"/>
      <c r="O1155" s="274"/>
      <c r="P1155" s="274"/>
      <c r="Q1155" s="274"/>
      <c r="R1155" s="273"/>
      <c r="S1155" s="273"/>
      <c r="T1155" s="273"/>
      <c r="U1155" s="273"/>
      <c r="V1155" s="273"/>
      <c r="W1155" s="273"/>
      <c r="X1155" s="273"/>
      <c r="Y1155" s="273"/>
      <c r="Z1155" s="273"/>
      <c r="AA1155" s="273"/>
      <c r="AB1155" s="273"/>
      <c r="AC1155" s="273"/>
      <c r="AD1155" s="273"/>
      <c r="AE1155" s="273"/>
      <c r="AF1155" s="273"/>
      <c r="AG1155" s="273"/>
      <c r="AH1155" s="273"/>
      <c r="AI1155" s="273"/>
      <c r="AJ1155" s="273"/>
      <c r="AK1155" s="273"/>
      <c r="AL1155" s="273"/>
      <c r="AM1155" s="273"/>
      <c r="AN1155" s="273"/>
      <c r="AO1155" s="273"/>
      <c r="AP1155" s="273"/>
      <c r="AQ1155" s="273"/>
      <c r="AR1155" s="273"/>
      <c r="AS1155" s="273"/>
      <c r="AT1155" s="273"/>
      <c r="AU1155" s="273"/>
      <c r="AV1155" s="273"/>
      <c r="AW1155" s="273"/>
      <c r="AX1155" s="273"/>
      <c r="AY1155" s="273"/>
      <c r="AZ1155" s="273"/>
      <c r="BA1155" s="273"/>
      <c r="BB1155" s="273"/>
      <c r="BC1155" s="273"/>
      <c r="BD1155" s="273"/>
      <c r="BE1155" s="273"/>
      <c r="BF1155" s="273"/>
      <c r="BG1155" s="273"/>
      <c r="BH1155" s="273"/>
      <c r="BI1155" s="273"/>
      <c r="BJ1155" s="273"/>
      <c r="BK1155" s="273"/>
      <c r="BL1155" s="273"/>
      <c r="BM1155" s="273"/>
      <c r="BN1155" s="273"/>
      <c r="BO1155" s="273"/>
      <c r="BP1155" s="273"/>
      <c r="BQ1155" s="273"/>
      <c r="BR1155" s="273"/>
      <c r="BS1155" s="273"/>
      <c r="BT1155" s="273"/>
      <c r="BU1155" s="273"/>
      <c r="BV1155" s="273"/>
      <c r="BW1155" s="273"/>
      <c r="BX1155" s="273"/>
      <c r="BY1155" s="273"/>
      <c r="BZ1155" s="273"/>
    </row>
    <row r="1156" spans="1:78">
      <c r="A1156" s="273"/>
      <c r="B1156" s="273"/>
      <c r="C1156" s="273"/>
      <c r="D1156" s="273"/>
      <c r="E1156" s="273"/>
      <c r="F1156" s="274"/>
      <c r="G1156" s="274"/>
      <c r="H1156" s="274"/>
      <c r="I1156" s="274"/>
      <c r="J1156" s="274"/>
      <c r="K1156" s="274"/>
      <c r="L1156" s="274"/>
      <c r="M1156" s="274"/>
      <c r="N1156" s="274"/>
      <c r="O1156" s="274"/>
      <c r="P1156" s="274"/>
      <c r="Q1156" s="274"/>
      <c r="R1156" s="273"/>
      <c r="S1156" s="273"/>
      <c r="T1156" s="273"/>
      <c r="U1156" s="273"/>
      <c r="V1156" s="273"/>
      <c r="W1156" s="273"/>
      <c r="X1156" s="273"/>
      <c r="Y1156" s="273"/>
      <c r="Z1156" s="273"/>
      <c r="AA1156" s="273"/>
      <c r="AB1156" s="273"/>
      <c r="AC1156" s="273"/>
      <c r="AD1156" s="273"/>
      <c r="AE1156" s="273"/>
      <c r="AF1156" s="273"/>
      <c r="AG1156" s="273"/>
      <c r="AH1156" s="273"/>
      <c r="AI1156" s="273"/>
      <c r="AJ1156" s="273"/>
      <c r="AK1156" s="273"/>
      <c r="AL1156" s="273"/>
      <c r="AM1156" s="273"/>
      <c r="AN1156" s="273"/>
      <c r="AO1156" s="273"/>
      <c r="AP1156" s="273"/>
      <c r="AQ1156" s="273"/>
      <c r="AR1156" s="273"/>
      <c r="AS1156" s="273"/>
      <c r="AT1156" s="273"/>
      <c r="AU1156" s="273"/>
      <c r="AV1156" s="273"/>
      <c r="AW1156" s="273"/>
      <c r="AX1156" s="273"/>
      <c r="AY1156" s="273"/>
      <c r="AZ1156" s="273"/>
      <c r="BA1156" s="273"/>
      <c r="BB1156" s="273"/>
      <c r="BC1156" s="273"/>
      <c r="BD1156" s="273"/>
      <c r="BE1156" s="273"/>
      <c r="BF1156" s="273"/>
      <c r="BG1156" s="273"/>
      <c r="BH1156" s="273"/>
      <c r="BI1156" s="273"/>
      <c r="BJ1156" s="273"/>
      <c r="BK1156" s="273"/>
      <c r="BL1156" s="273"/>
      <c r="BM1156" s="273"/>
      <c r="BN1156" s="273"/>
      <c r="BO1156" s="273"/>
      <c r="BP1156" s="273"/>
      <c r="BQ1156" s="273"/>
      <c r="BR1156" s="273"/>
      <c r="BS1156" s="273"/>
      <c r="BT1156" s="273"/>
      <c r="BU1156" s="273"/>
      <c r="BV1156" s="273"/>
      <c r="BW1156" s="273"/>
      <c r="BX1156" s="273"/>
      <c r="BY1156" s="273"/>
      <c r="BZ1156" s="273"/>
    </row>
    <row r="1157" spans="1:78">
      <c r="A1157" s="273"/>
      <c r="B1157" s="273"/>
      <c r="C1157" s="273"/>
      <c r="D1157" s="273"/>
      <c r="E1157" s="273"/>
      <c r="F1157" s="274"/>
      <c r="G1157" s="274"/>
      <c r="H1157" s="274"/>
      <c r="I1157" s="274"/>
      <c r="J1157" s="274"/>
      <c r="K1157" s="274"/>
      <c r="L1157" s="274"/>
      <c r="M1157" s="274"/>
      <c r="N1157" s="274"/>
      <c r="O1157" s="274"/>
      <c r="P1157" s="274"/>
      <c r="Q1157" s="274"/>
      <c r="R1157" s="273"/>
      <c r="S1157" s="273"/>
      <c r="T1157" s="273"/>
      <c r="U1157" s="273"/>
      <c r="V1157" s="273"/>
      <c r="W1157" s="273"/>
      <c r="X1157" s="273"/>
      <c r="Y1157" s="273"/>
      <c r="Z1157" s="273"/>
      <c r="AA1157" s="273"/>
      <c r="AB1157" s="273"/>
      <c r="AC1157" s="273"/>
      <c r="AD1157" s="273"/>
      <c r="AE1157" s="273"/>
      <c r="AF1157" s="273"/>
      <c r="AG1157" s="273"/>
      <c r="AH1157" s="273"/>
      <c r="AI1157" s="273"/>
      <c r="AJ1157" s="273"/>
      <c r="AK1157" s="273"/>
      <c r="AL1157" s="273"/>
      <c r="AM1157" s="273"/>
      <c r="AN1157" s="273"/>
      <c r="AO1157" s="273"/>
      <c r="AP1157" s="273"/>
      <c r="AQ1157" s="273"/>
      <c r="AR1157" s="273"/>
      <c r="AS1157" s="273"/>
      <c r="AT1157" s="273"/>
      <c r="AU1157" s="273"/>
      <c r="AV1157" s="273"/>
      <c r="AW1157" s="273"/>
      <c r="AX1157" s="273"/>
      <c r="AY1157" s="273"/>
      <c r="AZ1157" s="273"/>
      <c r="BA1157" s="273"/>
      <c r="BB1157" s="273"/>
      <c r="BC1157" s="273"/>
      <c r="BD1157" s="273"/>
      <c r="BE1157" s="273"/>
      <c r="BF1157" s="273"/>
      <c r="BG1157" s="273"/>
      <c r="BH1157" s="273"/>
      <c r="BI1157" s="273"/>
      <c r="BJ1157" s="273"/>
      <c r="BK1157" s="273"/>
      <c r="BL1157" s="273"/>
      <c r="BM1157" s="273"/>
      <c r="BN1157" s="273"/>
      <c r="BO1157" s="273"/>
      <c r="BP1157" s="273"/>
      <c r="BQ1157" s="273"/>
      <c r="BR1157" s="273"/>
      <c r="BS1157" s="273"/>
      <c r="BT1157" s="273"/>
      <c r="BU1157" s="273"/>
      <c r="BV1157" s="273"/>
      <c r="BW1157" s="273"/>
      <c r="BX1157" s="273"/>
      <c r="BY1157" s="273"/>
      <c r="BZ1157" s="273"/>
    </row>
    <row r="1158" spans="1:78">
      <c r="A1158" s="273"/>
      <c r="B1158" s="273"/>
      <c r="C1158" s="273"/>
      <c r="D1158" s="273"/>
      <c r="E1158" s="273"/>
      <c r="F1158" s="274"/>
      <c r="G1158" s="274"/>
      <c r="H1158" s="274"/>
      <c r="I1158" s="274"/>
      <c r="J1158" s="274"/>
      <c r="K1158" s="274"/>
      <c r="L1158" s="274"/>
      <c r="M1158" s="274"/>
      <c r="N1158" s="274"/>
      <c r="O1158" s="274"/>
      <c r="P1158" s="274"/>
      <c r="Q1158" s="274"/>
      <c r="R1158" s="273"/>
      <c r="S1158" s="273"/>
      <c r="T1158" s="273"/>
      <c r="U1158" s="273"/>
      <c r="V1158" s="273"/>
      <c r="W1158" s="273"/>
      <c r="X1158" s="273"/>
      <c r="Y1158" s="273"/>
      <c r="Z1158" s="273"/>
      <c r="AA1158" s="273"/>
      <c r="AB1158" s="273"/>
      <c r="AC1158" s="273"/>
      <c r="AD1158" s="273"/>
      <c r="AE1158" s="273"/>
      <c r="AF1158" s="273"/>
      <c r="AG1158" s="273"/>
      <c r="AH1158" s="273"/>
      <c r="AI1158" s="273"/>
      <c r="AJ1158" s="273"/>
      <c r="AK1158" s="273"/>
      <c r="AL1158" s="273"/>
      <c r="AM1158" s="273"/>
      <c r="AN1158" s="273"/>
      <c r="AO1158" s="273"/>
      <c r="AP1158" s="273"/>
      <c r="AQ1158" s="273"/>
      <c r="AR1158" s="273"/>
      <c r="AS1158" s="273"/>
      <c r="AT1158" s="273"/>
      <c r="AU1158" s="273"/>
      <c r="AV1158" s="273"/>
      <c r="AW1158" s="273"/>
      <c r="AX1158" s="273"/>
      <c r="AY1158" s="273"/>
      <c r="AZ1158" s="273"/>
      <c r="BA1158" s="273"/>
      <c r="BB1158" s="273"/>
      <c r="BC1158" s="273"/>
      <c r="BD1158" s="273"/>
      <c r="BE1158" s="273"/>
      <c r="BF1158" s="273"/>
      <c r="BG1158" s="273"/>
      <c r="BH1158" s="273"/>
      <c r="BI1158" s="273"/>
      <c r="BJ1158" s="273"/>
      <c r="BK1158" s="273"/>
      <c r="BL1158" s="273"/>
      <c r="BM1158" s="273"/>
      <c r="BN1158" s="273"/>
      <c r="BO1158" s="273"/>
      <c r="BP1158" s="273"/>
      <c r="BQ1158" s="273"/>
      <c r="BR1158" s="273"/>
      <c r="BS1158" s="273"/>
      <c r="BT1158" s="273"/>
      <c r="BU1158" s="273"/>
      <c r="BV1158" s="273"/>
      <c r="BW1158" s="273"/>
      <c r="BX1158" s="273"/>
      <c r="BY1158" s="273"/>
      <c r="BZ1158" s="273"/>
    </row>
    <row r="1159" spans="1:78">
      <c r="A1159" s="273"/>
      <c r="B1159" s="273"/>
      <c r="C1159" s="273"/>
      <c r="D1159" s="273"/>
      <c r="E1159" s="273"/>
      <c r="F1159" s="274"/>
      <c r="G1159" s="274"/>
      <c r="H1159" s="274"/>
      <c r="I1159" s="274"/>
      <c r="J1159" s="274"/>
      <c r="K1159" s="274"/>
      <c r="L1159" s="274"/>
      <c r="M1159" s="274"/>
      <c r="N1159" s="274"/>
      <c r="O1159" s="274"/>
      <c r="P1159" s="274"/>
      <c r="Q1159" s="274"/>
      <c r="R1159" s="273"/>
      <c r="S1159" s="273"/>
      <c r="T1159" s="273"/>
      <c r="U1159" s="273"/>
      <c r="V1159" s="273"/>
      <c r="W1159" s="273"/>
      <c r="X1159" s="273"/>
      <c r="Y1159" s="273"/>
      <c r="Z1159" s="273"/>
      <c r="AA1159" s="273"/>
      <c r="AB1159" s="273"/>
      <c r="AC1159" s="273"/>
      <c r="AD1159" s="273"/>
      <c r="AE1159" s="273"/>
      <c r="AF1159" s="273"/>
      <c r="AG1159" s="273"/>
      <c r="AH1159" s="273"/>
      <c r="AI1159" s="273"/>
      <c r="AJ1159" s="273"/>
      <c r="AK1159" s="273"/>
      <c r="AL1159" s="273"/>
      <c r="AM1159" s="273"/>
      <c r="AN1159" s="273"/>
      <c r="AO1159" s="273"/>
      <c r="AP1159" s="273"/>
      <c r="AQ1159" s="273"/>
      <c r="AR1159" s="273"/>
      <c r="AS1159" s="273"/>
      <c r="AT1159" s="273"/>
      <c r="AU1159" s="273"/>
      <c r="AV1159" s="273"/>
      <c r="AW1159" s="273"/>
      <c r="AX1159" s="273"/>
      <c r="AY1159" s="273"/>
      <c r="AZ1159" s="273"/>
      <c r="BA1159" s="273"/>
      <c r="BB1159" s="273"/>
      <c r="BC1159" s="273"/>
      <c r="BD1159" s="273"/>
      <c r="BE1159" s="273"/>
      <c r="BF1159" s="273"/>
      <c r="BG1159" s="273"/>
      <c r="BH1159" s="273"/>
      <c r="BI1159" s="273"/>
      <c r="BJ1159" s="273"/>
      <c r="BK1159" s="273"/>
      <c r="BL1159" s="273"/>
      <c r="BM1159" s="273"/>
      <c r="BN1159" s="273"/>
      <c r="BO1159" s="273"/>
      <c r="BP1159" s="273"/>
      <c r="BQ1159" s="273"/>
      <c r="BR1159" s="273"/>
      <c r="BS1159" s="273"/>
      <c r="BT1159" s="273"/>
      <c r="BU1159" s="273"/>
      <c r="BV1159" s="273"/>
      <c r="BW1159" s="273"/>
      <c r="BX1159" s="273"/>
      <c r="BY1159" s="273"/>
      <c r="BZ1159" s="273"/>
    </row>
    <row r="1160" spans="1:78">
      <c r="A1160" s="273"/>
      <c r="B1160" s="273"/>
      <c r="C1160" s="273"/>
      <c r="D1160" s="273"/>
      <c r="E1160" s="273"/>
      <c r="F1160" s="274"/>
      <c r="G1160" s="274"/>
      <c r="H1160" s="274"/>
      <c r="I1160" s="274"/>
      <c r="J1160" s="274"/>
      <c r="K1160" s="274"/>
      <c r="L1160" s="274"/>
      <c r="M1160" s="274"/>
      <c r="N1160" s="274"/>
      <c r="O1160" s="274"/>
      <c r="P1160" s="274"/>
      <c r="Q1160" s="274"/>
      <c r="R1160" s="273"/>
      <c r="S1160" s="273"/>
      <c r="T1160" s="273"/>
      <c r="U1160" s="273"/>
      <c r="V1160" s="273"/>
      <c r="W1160" s="273"/>
      <c r="X1160" s="273"/>
      <c r="Y1160" s="273"/>
      <c r="Z1160" s="273"/>
      <c r="AA1160" s="273"/>
      <c r="AB1160" s="273"/>
      <c r="AC1160" s="273"/>
      <c r="AD1160" s="273"/>
      <c r="AE1160" s="273"/>
      <c r="AF1160" s="273"/>
      <c r="AG1160" s="273"/>
      <c r="AH1160" s="273"/>
      <c r="AI1160" s="273"/>
      <c r="AJ1160" s="273"/>
      <c r="AK1160" s="273"/>
      <c r="AL1160" s="273"/>
      <c r="AM1160" s="273"/>
      <c r="AN1160" s="273"/>
      <c r="AO1160" s="273"/>
      <c r="AP1160" s="273"/>
      <c r="AQ1160" s="273"/>
      <c r="AR1160" s="273"/>
      <c r="AS1160" s="273"/>
      <c r="AT1160" s="273"/>
      <c r="AU1160" s="273"/>
      <c r="AV1160" s="273"/>
      <c r="AW1160" s="273"/>
      <c r="AX1160" s="273"/>
      <c r="AY1160" s="273"/>
      <c r="AZ1160" s="273"/>
      <c r="BA1160" s="273"/>
      <c r="BB1160" s="273"/>
      <c r="BC1160" s="273"/>
      <c r="BD1160" s="273"/>
      <c r="BE1160" s="273"/>
      <c r="BF1160" s="273"/>
      <c r="BG1160" s="273"/>
      <c r="BH1160" s="273"/>
      <c r="BI1160" s="273"/>
      <c r="BJ1160" s="273"/>
      <c r="BK1160" s="273"/>
      <c r="BL1160" s="273"/>
      <c r="BM1160" s="273"/>
      <c r="BN1160" s="273"/>
      <c r="BO1160" s="273"/>
      <c r="BP1160" s="273"/>
      <c r="BQ1160" s="273"/>
      <c r="BR1160" s="273"/>
      <c r="BS1160" s="273"/>
      <c r="BT1160" s="273"/>
      <c r="BU1160" s="273"/>
      <c r="BV1160" s="273"/>
      <c r="BW1160" s="273"/>
      <c r="BX1160" s="273"/>
      <c r="BY1160" s="273"/>
      <c r="BZ1160" s="273"/>
    </row>
    <row r="1161" spans="1:78">
      <c r="A1161" s="273"/>
      <c r="B1161" s="273"/>
      <c r="C1161" s="273"/>
      <c r="D1161" s="273"/>
      <c r="E1161" s="273"/>
      <c r="F1161" s="274"/>
      <c r="G1161" s="274"/>
      <c r="H1161" s="274"/>
      <c r="I1161" s="274"/>
      <c r="J1161" s="274"/>
      <c r="K1161" s="274"/>
      <c r="L1161" s="274"/>
      <c r="M1161" s="274"/>
      <c r="N1161" s="274"/>
      <c r="O1161" s="274"/>
      <c r="P1161" s="274"/>
      <c r="Q1161" s="274"/>
      <c r="R1161" s="273"/>
      <c r="S1161" s="273"/>
      <c r="T1161" s="273"/>
      <c r="U1161" s="273"/>
      <c r="V1161" s="273"/>
      <c r="W1161" s="273"/>
      <c r="X1161" s="273"/>
      <c r="Y1161" s="273"/>
      <c r="Z1161" s="273"/>
      <c r="AA1161" s="273"/>
      <c r="AB1161" s="273"/>
      <c r="AC1161" s="273"/>
      <c r="AD1161" s="273"/>
      <c r="AE1161" s="273"/>
      <c r="AF1161" s="273"/>
      <c r="AG1161" s="273"/>
      <c r="AH1161" s="273"/>
      <c r="AI1161" s="273"/>
      <c r="AJ1161" s="273"/>
      <c r="AK1161" s="273"/>
      <c r="AL1161" s="273"/>
      <c r="AM1161" s="273"/>
      <c r="AN1161" s="273"/>
      <c r="AO1161" s="273"/>
      <c r="AP1161" s="273"/>
      <c r="AQ1161" s="273"/>
      <c r="AR1161" s="273"/>
      <c r="AS1161" s="273"/>
      <c r="AT1161" s="273"/>
      <c r="AU1161" s="273"/>
      <c r="AV1161" s="273"/>
      <c r="AW1161" s="273"/>
      <c r="AX1161" s="273"/>
      <c r="AY1161" s="273"/>
      <c r="AZ1161" s="273"/>
      <c r="BA1161" s="273"/>
      <c r="BB1161" s="273"/>
      <c r="BC1161" s="273"/>
      <c r="BD1161" s="273"/>
      <c r="BE1161" s="273"/>
      <c r="BF1161" s="273"/>
      <c r="BG1161" s="273"/>
      <c r="BH1161" s="273"/>
      <c r="BI1161" s="273"/>
      <c r="BJ1161" s="273"/>
      <c r="BK1161" s="273"/>
      <c r="BL1161" s="273"/>
      <c r="BM1161" s="273"/>
      <c r="BN1161" s="273"/>
      <c r="BO1161" s="273"/>
      <c r="BP1161" s="273"/>
      <c r="BQ1161" s="273"/>
      <c r="BR1161" s="273"/>
      <c r="BS1161" s="273"/>
      <c r="BT1161" s="273"/>
      <c r="BU1161" s="273"/>
      <c r="BV1161" s="273"/>
      <c r="BW1161" s="273"/>
      <c r="BX1161" s="273"/>
      <c r="BY1161" s="273"/>
      <c r="BZ1161" s="273"/>
    </row>
    <row r="1162" spans="1:78">
      <c r="A1162" s="273"/>
      <c r="B1162" s="273"/>
      <c r="C1162" s="273"/>
      <c r="D1162" s="273"/>
      <c r="E1162" s="273"/>
      <c r="F1162" s="274"/>
      <c r="G1162" s="274"/>
      <c r="H1162" s="274"/>
      <c r="I1162" s="274"/>
      <c r="J1162" s="274"/>
      <c r="K1162" s="274"/>
      <c r="L1162" s="274"/>
      <c r="M1162" s="274"/>
      <c r="N1162" s="274"/>
      <c r="O1162" s="274"/>
      <c r="P1162" s="274"/>
      <c r="Q1162" s="274"/>
      <c r="R1162" s="273"/>
      <c r="S1162" s="273"/>
      <c r="T1162" s="273"/>
      <c r="U1162" s="273"/>
      <c r="V1162" s="273"/>
      <c r="W1162" s="273"/>
      <c r="X1162" s="273"/>
      <c r="Y1162" s="273"/>
      <c r="Z1162" s="273"/>
      <c r="AA1162" s="273"/>
      <c r="AB1162" s="273"/>
      <c r="AC1162" s="273"/>
      <c r="AD1162" s="273"/>
      <c r="AE1162" s="273"/>
      <c r="AF1162" s="273"/>
      <c r="AG1162" s="273"/>
      <c r="AH1162" s="273"/>
      <c r="AI1162" s="273"/>
      <c r="AJ1162" s="273"/>
      <c r="AK1162" s="273"/>
      <c r="AL1162" s="273"/>
      <c r="AM1162" s="273"/>
      <c r="AN1162" s="273"/>
      <c r="AO1162" s="273"/>
      <c r="AP1162" s="273"/>
      <c r="AQ1162" s="273"/>
      <c r="AR1162" s="273"/>
      <c r="AS1162" s="273"/>
      <c r="AT1162" s="273"/>
      <c r="AU1162" s="273"/>
      <c r="AV1162" s="273"/>
      <c r="AW1162" s="273"/>
      <c r="AX1162" s="273"/>
      <c r="AY1162" s="273"/>
      <c r="AZ1162" s="273"/>
      <c r="BA1162" s="273"/>
      <c r="BB1162" s="273"/>
      <c r="BC1162" s="273"/>
      <c r="BD1162" s="273"/>
      <c r="BE1162" s="273"/>
      <c r="BF1162" s="273"/>
      <c r="BG1162" s="273"/>
      <c r="BH1162" s="273"/>
      <c r="BI1162" s="273"/>
      <c r="BJ1162" s="273"/>
      <c r="BK1162" s="273"/>
      <c r="BL1162" s="273"/>
      <c r="BM1162" s="273"/>
      <c r="BN1162" s="273"/>
      <c r="BO1162" s="273"/>
      <c r="BP1162" s="273"/>
      <c r="BQ1162" s="273"/>
      <c r="BR1162" s="273"/>
      <c r="BS1162" s="273"/>
      <c r="BT1162" s="273"/>
      <c r="BU1162" s="273"/>
      <c r="BV1162" s="273"/>
      <c r="BW1162" s="273"/>
      <c r="BX1162" s="273"/>
      <c r="BY1162" s="273"/>
      <c r="BZ1162" s="273"/>
    </row>
    <row r="1163" spans="1:78">
      <c r="A1163" s="273"/>
      <c r="B1163" s="273"/>
      <c r="C1163" s="273"/>
      <c r="D1163" s="273"/>
      <c r="E1163" s="273"/>
      <c r="F1163" s="274"/>
      <c r="G1163" s="274"/>
      <c r="H1163" s="274"/>
      <c r="I1163" s="274"/>
      <c r="J1163" s="274"/>
      <c r="K1163" s="274"/>
      <c r="L1163" s="274"/>
      <c r="M1163" s="274"/>
      <c r="N1163" s="274"/>
      <c r="O1163" s="274"/>
      <c r="P1163" s="274"/>
      <c r="Q1163" s="274"/>
      <c r="R1163" s="273"/>
      <c r="S1163" s="273"/>
      <c r="T1163" s="273"/>
      <c r="U1163" s="273"/>
      <c r="V1163" s="273"/>
      <c r="W1163" s="273"/>
      <c r="X1163" s="273"/>
      <c r="Y1163" s="273"/>
      <c r="Z1163" s="273"/>
      <c r="AA1163" s="273"/>
      <c r="AB1163" s="273"/>
      <c r="AC1163" s="273"/>
      <c r="AD1163" s="273"/>
      <c r="AE1163" s="273"/>
      <c r="AF1163" s="273"/>
      <c r="AG1163" s="273"/>
      <c r="AH1163" s="273"/>
      <c r="AI1163" s="273"/>
      <c r="AJ1163" s="273"/>
      <c r="AK1163" s="273"/>
      <c r="AL1163" s="273"/>
      <c r="AM1163" s="273"/>
      <c r="AN1163" s="273"/>
      <c r="AO1163" s="273"/>
      <c r="AP1163" s="273"/>
      <c r="AQ1163" s="273"/>
      <c r="AR1163" s="273"/>
      <c r="AS1163" s="273"/>
      <c r="AT1163" s="273"/>
      <c r="AU1163" s="273"/>
      <c r="AV1163" s="273"/>
      <c r="AW1163" s="273"/>
      <c r="AX1163" s="273"/>
      <c r="AY1163" s="273"/>
      <c r="AZ1163" s="273"/>
      <c r="BA1163" s="273"/>
      <c r="BB1163" s="273"/>
      <c r="BC1163" s="273"/>
      <c r="BD1163" s="273"/>
      <c r="BE1163" s="273"/>
      <c r="BF1163" s="273"/>
      <c r="BG1163" s="273"/>
      <c r="BH1163" s="273"/>
      <c r="BI1163" s="273"/>
      <c r="BJ1163" s="273"/>
      <c r="BK1163" s="273"/>
      <c r="BL1163" s="273"/>
      <c r="BM1163" s="273"/>
      <c r="BN1163" s="273"/>
      <c r="BO1163" s="273"/>
      <c r="BP1163" s="273"/>
      <c r="BQ1163" s="273"/>
      <c r="BR1163" s="273"/>
      <c r="BS1163" s="273"/>
      <c r="BT1163" s="273"/>
      <c r="BU1163" s="273"/>
      <c r="BV1163" s="273"/>
      <c r="BW1163" s="273"/>
      <c r="BX1163" s="273"/>
      <c r="BY1163" s="273"/>
      <c r="BZ1163" s="273"/>
    </row>
    <row r="1164" spans="1:78">
      <c r="A1164" s="273"/>
      <c r="B1164" s="273"/>
      <c r="C1164" s="273"/>
      <c r="D1164" s="273"/>
      <c r="E1164" s="273"/>
      <c r="F1164" s="274"/>
      <c r="G1164" s="274"/>
      <c r="H1164" s="274"/>
      <c r="I1164" s="274"/>
      <c r="J1164" s="274"/>
      <c r="K1164" s="274"/>
      <c r="L1164" s="274"/>
      <c r="M1164" s="274"/>
      <c r="N1164" s="274"/>
      <c r="O1164" s="274"/>
      <c r="P1164" s="274"/>
      <c r="Q1164" s="274"/>
      <c r="R1164" s="273"/>
      <c r="S1164" s="273"/>
      <c r="T1164" s="273"/>
      <c r="U1164" s="273"/>
      <c r="V1164" s="273"/>
      <c r="W1164" s="273"/>
      <c r="X1164" s="273"/>
      <c r="Y1164" s="273"/>
      <c r="Z1164" s="273"/>
      <c r="AA1164" s="273"/>
      <c r="AB1164" s="273"/>
      <c r="AC1164" s="273"/>
      <c r="AD1164" s="273"/>
      <c r="AE1164" s="273"/>
      <c r="AF1164" s="273"/>
      <c r="AG1164" s="273"/>
      <c r="AH1164" s="273"/>
      <c r="AI1164" s="273"/>
      <c r="AJ1164" s="273"/>
      <c r="AK1164" s="273"/>
      <c r="AL1164" s="273"/>
      <c r="AM1164" s="273"/>
      <c r="AN1164" s="273"/>
      <c r="AO1164" s="273"/>
      <c r="AP1164" s="273"/>
      <c r="AQ1164" s="273"/>
      <c r="AR1164" s="273"/>
      <c r="AS1164" s="273"/>
      <c r="AT1164" s="273"/>
      <c r="AU1164" s="273"/>
      <c r="AV1164" s="273"/>
      <c r="AW1164" s="273"/>
      <c r="AX1164" s="273"/>
      <c r="AY1164" s="273"/>
      <c r="AZ1164" s="273"/>
      <c r="BA1164" s="273"/>
      <c r="BB1164" s="273"/>
      <c r="BC1164" s="273"/>
      <c r="BD1164" s="273"/>
      <c r="BE1164" s="273"/>
      <c r="BF1164" s="273"/>
      <c r="BG1164" s="273"/>
      <c r="BH1164" s="273"/>
      <c r="BI1164" s="273"/>
      <c r="BJ1164" s="273"/>
      <c r="BK1164" s="273"/>
      <c r="BL1164" s="273"/>
      <c r="BM1164" s="273"/>
      <c r="BN1164" s="273"/>
      <c r="BO1164" s="273"/>
      <c r="BP1164" s="273"/>
      <c r="BQ1164" s="273"/>
      <c r="BR1164" s="273"/>
      <c r="BS1164" s="273"/>
      <c r="BT1164" s="273"/>
      <c r="BU1164" s="273"/>
      <c r="BV1164" s="273"/>
      <c r="BW1164" s="273"/>
      <c r="BX1164" s="273"/>
      <c r="BY1164" s="273"/>
      <c r="BZ1164" s="273"/>
    </row>
    <row r="1165" spans="1:78">
      <c r="A1165" s="273"/>
      <c r="B1165" s="273"/>
      <c r="C1165" s="273"/>
      <c r="D1165" s="273"/>
      <c r="E1165" s="273"/>
      <c r="F1165" s="274"/>
      <c r="G1165" s="274"/>
      <c r="H1165" s="274"/>
      <c r="I1165" s="274"/>
      <c r="J1165" s="274"/>
      <c r="K1165" s="274"/>
      <c r="L1165" s="274"/>
      <c r="M1165" s="274"/>
      <c r="N1165" s="274"/>
      <c r="O1165" s="274"/>
      <c r="P1165" s="274"/>
      <c r="Q1165" s="274"/>
      <c r="R1165" s="273"/>
      <c r="S1165" s="273"/>
      <c r="T1165" s="273"/>
      <c r="U1165" s="273"/>
      <c r="V1165" s="273"/>
      <c r="W1165" s="273"/>
      <c r="X1165" s="273"/>
      <c r="Y1165" s="273"/>
      <c r="Z1165" s="273"/>
      <c r="AA1165" s="273"/>
      <c r="AB1165" s="273"/>
      <c r="AC1165" s="273"/>
      <c r="AD1165" s="273"/>
      <c r="AE1165" s="273"/>
      <c r="AF1165" s="273"/>
      <c r="AG1165" s="273"/>
      <c r="AH1165" s="273"/>
      <c r="AI1165" s="273"/>
      <c r="AJ1165" s="273"/>
      <c r="AK1165" s="273"/>
      <c r="AL1165" s="273"/>
      <c r="AM1165" s="273"/>
      <c r="AN1165" s="273"/>
      <c r="AO1165" s="273"/>
      <c r="AP1165" s="273"/>
      <c r="AQ1165" s="273"/>
      <c r="AR1165" s="273"/>
      <c r="AS1165" s="273"/>
      <c r="AT1165" s="273"/>
      <c r="AU1165" s="273"/>
      <c r="AV1165" s="273"/>
      <c r="AW1165" s="273"/>
      <c r="AX1165" s="273"/>
      <c r="AY1165" s="273"/>
      <c r="AZ1165" s="273"/>
      <c r="BA1165" s="273"/>
      <c r="BB1165" s="273"/>
      <c r="BC1165" s="273"/>
      <c r="BD1165" s="273"/>
      <c r="BE1165" s="273"/>
      <c r="BF1165" s="273"/>
      <c r="BG1165" s="273"/>
      <c r="BH1165" s="273"/>
      <c r="BI1165" s="273"/>
      <c r="BJ1165" s="273"/>
      <c r="BK1165" s="273"/>
      <c r="BL1165" s="273"/>
      <c r="BM1165" s="273"/>
      <c r="BN1165" s="273"/>
      <c r="BO1165" s="273"/>
      <c r="BP1165" s="273"/>
      <c r="BQ1165" s="273"/>
      <c r="BR1165" s="273"/>
      <c r="BS1165" s="273"/>
      <c r="BT1165" s="273"/>
      <c r="BU1165" s="273"/>
      <c r="BV1165" s="273"/>
      <c r="BW1165" s="273"/>
      <c r="BX1165" s="273"/>
      <c r="BY1165" s="273"/>
      <c r="BZ1165" s="273"/>
    </row>
    <row r="1166" spans="1:78">
      <c r="A1166" s="273"/>
      <c r="B1166" s="273"/>
      <c r="C1166" s="273"/>
      <c r="D1166" s="273"/>
      <c r="E1166" s="273"/>
      <c r="F1166" s="274"/>
      <c r="G1166" s="274"/>
      <c r="H1166" s="274"/>
      <c r="I1166" s="274"/>
      <c r="J1166" s="274"/>
      <c r="K1166" s="274"/>
      <c r="L1166" s="274"/>
      <c r="M1166" s="274"/>
      <c r="N1166" s="274"/>
      <c r="O1166" s="274"/>
      <c r="P1166" s="274"/>
      <c r="Q1166" s="274"/>
      <c r="R1166" s="273"/>
      <c r="S1166" s="273"/>
      <c r="T1166" s="273"/>
      <c r="U1166" s="273"/>
      <c r="V1166" s="273"/>
      <c r="W1166" s="273"/>
      <c r="X1166" s="273"/>
      <c r="Y1166" s="273"/>
      <c r="Z1166" s="273"/>
      <c r="AA1166" s="273"/>
      <c r="AB1166" s="273"/>
      <c r="AC1166" s="273"/>
      <c r="AD1166" s="273"/>
      <c r="AE1166" s="273"/>
      <c r="AF1166" s="273"/>
      <c r="AG1166" s="273"/>
      <c r="AH1166" s="273"/>
      <c r="AI1166" s="273"/>
      <c r="AJ1166" s="273"/>
      <c r="AK1166" s="273"/>
      <c r="AL1166" s="273"/>
      <c r="AM1166" s="273"/>
      <c r="AN1166" s="273"/>
      <c r="AO1166" s="273"/>
      <c r="AP1166" s="273"/>
      <c r="AQ1166" s="273"/>
      <c r="AR1166" s="273"/>
      <c r="AS1166" s="273"/>
      <c r="AT1166" s="273"/>
      <c r="AU1166" s="273"/>
      <c r="AV1166" s="273"/>
      <c r="AW1166" s="273"/>
      <c r="AX1166" s="273"/>
      <c r="AY1166" s="273"/>
      <c r="AZ1166" s="273"/>
      <c r="BA1166" s="273"/>
      <c r="BB1166" s="273"/>
      <c r="BC1166" s="273"/>
      <c r="BD1166" s="273"/>
      <c r="BE1166" s="273"/>
      <c r="BF1166" s="273"/>
      <c r="BG1166" s="273"/>
      <c r="BH1166" s="273"/>
      <c r="BI1166" s="273"/>
      <c r="BJ1166" s="273"/>
      <c r="BK1166" s="273"/>
      <c r="BL1166" s="273"/>
      <c r="BM1166" s="273"/>
      <c r="BN1166" s="273"/>
      <c r="BO1166" s="273"/>
      <c r="BP1166" s="273"/>
      <c r="BQ1166" s="273"/>
      <c r="BR1166" s="273"/>
      <c r="BS1166" s="273"/>
      <c r="BT1166" s="273"/>
      <c r="BU1166" s="273"/>
      <c r="BV1166" s="273"/>
      <c r="BW1166" s="273"/>
      <c r="BX1166" s="273"/>
      <c r="BY1166" s="273"/>
      <c r="BZ1166" s="273"/>
    </row>
    <row r="1167" spans="1:78">
      <c r="A1167" s="273"/>
      <c r="B1167" s="273"/>
      <c r="C1167" s="273"/>
      <c r="D1167" s="273"/>
      <c r="E1167" s="273"/>
      <c r="F1167" s="274"/>
      <c r="G1167" s="274"/>
      <c r="H1167" s="274"/>
      <c r="I1167" s="274"/>
      <c r="J1167" s="274"/>
      <c r="K1167" s="274"/>
      <c r="L1167" s="274"/>
      <c r="M1167" s="274"/>
      <c r="N1167" s="274"/>
      <c r="O1167" s="274"/>
      <c r="P1167" s="274"/>
      <c r="Q1167" s="274"/>
      <c r="R1167" s="273"/>
      <c r="S1167" s="273"/>
      <c r="T1167" s="273"/>
      <c r="U1167" s="273"/>
      <c r="V1167" s="273"/>
      <c r="W1167" s="273"/>
      <c r="X1167" s="273"/>
      <c r="Y1167" s="273"/>
      <c r="Z1167" s="273"/>
      <c r="AA1167" s="273"/>
      <c r="AB1167" s="273"/>
      <c r="AC1167" s="273"/>
      <c r="AD1167" s="273"/>
      <c r="AE1167" s="273"/>
      <c r="AF1167" s="273"/>
      <c r="AG1167" s="273"/>
      <c r="AH1167" s="273"/>
      <c r="AI1167" s="273"/>
      <c r="AJ1167" s="273"/>
      <c r="AK1167" s="273"/>
      <c r="AL1167" s="273"/>
      <c r="AM1167" s="273"/>
      <c r="AN1167" s="273"/>
      <c r="AO1167" s="273"/>
      <c r="AP1167" s="273"/>
      <c r="AQ1167" s="273"/>
      <c r="AR1167" s="273"/>
      <c r="AS1167" s="273"/>
      <c r="AT1167" s="273"/>
      <c r="AU1167" s="273"/>
      <c r="AV1167" s="273"/>
      <c r="AW1167" s="273"/>
      <c r="AX1167" s="273"/>
      <c r="AY1167" s="273"/>
      <c r="AZ1167" s="273"/>
      <c r="BA1167" s="273"/>
      <c r="BB1167" s="273"/>
      <c r="BC1167" s="273"/>
      <c r="BD1167" s="273"/>
      <c r="BE1167" s="273"/>
      <c r="BF1167" s="273"/>
      <c r="BG1167" s="273"/>
      <c r="BH1167" s="273"/>
      <c r="BI1167" s="273"/>
      <c r="BJ1167" s="273"/>
      <c r="BK1167" s="273"/>
      <c r="BL1167" s="273"/>
      <c r="BM1167" s="273"/>
      <c r="BN1167" s="273"/>
      <c r="BO1167" s="273"/>
      <c r="BP1167" s="273"/>
      <c r="BQ1167" s="273"/>
      <c r="BR1167" s="273"/>
      <c r="BS1167" s="273"/>
      <c r="BT1167" s="273"/>
      <c r="BU1167" s="273"/>
      <c r="BV1167" s="273"/>
      <c r="BW1167" s="273"/>
      <c r="BX1167" s="273"/>
      <c r="BY1167" s="273"/>
      <c r="BZ1167" s="273"/>
    </row>
    <row r="1168" spans="1:78">
      <c r="A1168" s="273"/>
      <c r="B1168" s="273"/>
      <c r="C1168" s="273"/>
      <c r="D1168" s="273"/>
      <c r="E1168" s="273"/>
      <c r="F1168" s="274"/>
      <c r="G1168" s="274"/>
      <c r="H1168" s="274"/>
      <c r="I1168" s="274"/>
      <c r="J1168" s="274"/>
      <c r="K1168" s="274"/>
      <c r="L1168" s="274"/>
      <c r="M1168" s="274"/>
      <c r="N1168" s="274"/>
      <c r="O1168" s="274"/>
      <c r="P1168" s="274"/>
      <c r="Q1168" s="274"/>
      <c r="R1168" s="273"/>
      <c r="S1168" s="273"/>
      <c r="T1168" s="273"/>
      <c r="U1168" s="273"/>
      <c r="V1168" s="273"/>
      <c r="W1168" s="273"/>
      <c r="X1168" s="273"/>
      <c r="Y1168" s="273"/>
      <c r="Z1168" s="273"/>
      <c r="AA1168" s="273"/>
      <c r="AB1168" s="273"/>
      <c r="AC1168" s="273"/>
      <c r="AD1168" s="273"/>
      <c r="AE1168" s="273"/>
      <c r="AF1168" s="273"/>
      <c r="AG1168" s="273"/>
      <c r="AH1168" s="273"/>
      <c r="AI1168" s="273"/>
      <c r="AJ1168" s="273"/>
      <c r="AK1168" s="273"/>
      <c r="AL1168" s="273"/>
      <c r="AM1168" s="273"/>
      <c r="AN1168" s="273"/>
      <c r="AO1168" s="273"/>
      <c r="AP1168" s="273"/>
      <c r="AQ1168" s="273"/>
      <c r="AR1168" s="273"/>
      <c r="AS1168" s="273"/>
      <c r="AT1168" s="273"/>
      <c r="AU1168" s="273"/>
      <c r="AV1168" s="273"/>
      <c r="AW1168" s="273"/>
      <c r="AX1168" s="273"/>
      <c r="AY1168" s="273"/>
      <c r="AZ1168" s="273"/>
      <c r="BA1168" s="273"/>
      <c r="BB1168" s="273"/>
      <c r="BC1168" s="273"/>
      <c r="BD1168" s="273"/>
      <c r="BE1168" s="273"/>
      <c r="BF1168" s="273"/>
      <c r="BG1168" s="273"/>
      <c r="BH1168" s="273"/>
      <c r="BI1168" s="273"/>
      <c r="BJ1168" s="273"/>
      <c r="BK1168" s="273"/>
      <c r="BL1168" s="273"/>
      <c r="BM1168" s="273"/>
      <c r="BN1168" s="273"/>
      <c r="BO1168" s="273"/>
      <c r="BP1168" s="273"/>
      <c r="BQ1168" s="273"/>
      <c r="BR1168" s="273"/>
      <c r="BS1168" s="273"/>
      <c r="BT1168" s="273"/>
      <c r="BU1168" s="273"/>
      <c r="BV1168" s="273"/>
      <c r="BW1168" s="273"/>
      <c r="BX1168" s="273"/>
      <c r="BY1168" s="273"/>
      <c r="BZ1168" s="273"/>
    </row>
    <row r="1169" spans="1:78">
      <c r="A1169" s="273"/>
      <c r="B1169" s="273"/>
      <c r="C1169" s="273"/>
      <c r="D1169" s="273"/>
      <c r="E1169" s="273"/>
      <c r="F1169" s="274"/>
      <c r="G1169" s="274"/>
      <c r="H1169" s="274"/>
      <c r="I1169" s="274"/>
      <c r="J1169" s="274"/>
      <c r="K1169" s="274"/>
      <c r="L1169" s="274"/>
      <c r="M1169" s="274"/>
      <c r="N1169" s="274"/>
      <c r="O1169" s="274"/>
      <c r="P1169" s="274"/>
      <c r="Q1169" s="274"/>
      <c r="R1169" s="273"/>
      <c r="S1169" s="273"/>
      <c r="T1169" s="273"/>
      <c r="U1169" s="273"/>
      <c r="V1169" s="273"/>
      <c r="W1169" s="273"/>
      <c r="X1169" s="273"/>
      <c r="Y1169" s="273"/>
      <c r="Z1169" s="273"/>
      <c r="AA1169" s="273"/>
      <c r="AB1169" s="273"/>
      <c r="AC1169" s="273"/>
      <c r="AD1169" s="273"/>
      <c r="AE1169" s="273"/>
      <c r="AF1169" s="273"/>
      <c r="AG1169" s="273"/>
      <c r="AH1169" s="273"/>
      <c r="AI1169" s="273"/>
      <c r="AJ1169" s="273"/>
      <c r="AK1169" s="273"/>
      <c r="AL1169" s="273"/>
      <c r="AM1169" s="273"/>
      <c r="AN1169" s="273"/>
      <c r="AO1169" s="273"/>
      <c r="AP1169" s="273"/>
      <c r="AQ1169" s="273"/>
      <c r="AR1169" s="273"/>
      <c r="AS1169" s="273"/>
      <c r="AT1169" s="273"/>
      <c r="AU1169" s="273"/>
      <c r="AV1169" s="273"/>
      <c r="AW1169" s="273"/>
      <c r="AX1169" s="273"/>
      <c r="AY1169" s="273"/>
      <c r="AZ1169" s="273"/>
      <c r="BA1169" s="273"/>
      <c r="BB1169" s="273"/>
      <c r="BC1169" s="273"/>
      <c r="BD1169" s="273"/>
      <c r="BE1169" s="273"/>
      <c r="BF1169" s="273"/>
      <c r="BG1169" s="273"/>
      <c r="BH1169" s="273"/>
      <c r="BI1169" s="273"/>
      <c r="BJ1169" s="273"/>
      <c r="BK1169" s="273"/>
      <c r="BL1169" s="273"/>
      <c r="BM1169" s="273"/>
      <c r="BN1169" s="273"/>
      <c r="BO1169" s="273"/>
      <c r="BP1169" s="273"/>
      <c r="BQ1169" s="273"/>
      <c r="BR1169" s="273"/>
      <c r="BS1169" s="273"/>
      <c r="BT1169" s="273"/>
      <c r="BU1169" s="273"/>
      <c r="BV1169" s="273"/>
      <c r="BW1169" s="273"/>
      <c r="BX1169" s="273"/>
      <c r="BY1169" s="273"/>
      <c r="BZ1169" s="273"/>
    </row>
    <row r="1170" spans="1:78">
      <c r="A1170" s="273"/>
      <c r="B1170" s="273"/>
      <c r="C1170" s="273"/>
      <c r="D1170" s="273"/>
      <c r="E1170" s="273"/>
      <c r="F1170" s="274"/>
      <c r="G1170" s="274"/>
      <c r="H1170" s="274"/>
      <c r="I1170" s="274"/>
      <c r="J1170" s="274"/>
      <c r="K1170" s="274"/>
      <c r="L1170" s="274"/>
      <c r="M1170" s="274"/>
      <c r="N1170" s="274"/>
      <c r="O1170" s="274"/>
      <c r="P1170" s="274"/>
      <c r="Q1170" s="274"/>
      <c r="R1170" s="273"/>
      <c r="S1170" s="273"/>
      <c r="T1170" s="273"/>
      <c r="U1170" s="273"/>
      <c r="V1170" s="273"/>
      <c r="W1170" s="273"/>
      <c r="X1170" s="273"/>
      <c r="Y1170" s="273"/>
      <c r="Z1170" s="273"/>
      <c r="AA1170" s="273"/>
      <c r="AB1170" s="273"/>
      <c r="AC1170" s="273"/>
      <c r="AD1170" s="273"/>
      <c r="AE1170" s="273"/>
      <c r="AF1170" s="273"/>
      <c r="AG1170" s="273"/>
      <c r="AH1170" s="273"/>
      <c r="AI1170" s="273"/>
      <c r="AJ1170" s="273"/>
      <c r="AK1170" s="273"/>
      <c r="AL1170" s="273"/>
      <c r="AM1170" s="273"/>
      <c r="AN1170" s="273"/>
      <c r="AO1170" s="273"/>
      <c r="AP1170" s="273"/>
      <c r="AQ1170" s="273"/>
      <c r="AR1170" s="273"/>
      <c r="AS1170" s="273"/>
      <c r="AT1170" s="273"/>
      <c r="AU1170" s="273"/>
      <c r="AV1170" s="273"/>
      <c r="AW1170" s="273"/>
      <c r="AX1170" s="273"/>
      <c r="AY1170" s="273"/>
      <c r="AZ1170" s="273"/>
      <c r="BA1170" s="273"/>
      <c r="BB1170" s="273"/>
      <c r="BC1170" s="273"/>
      <c r="BD1170" s="273"/>
      <c r="BE1170" s="273"/>
      <c r="BF1170" s="273"/>
      <c r="BG1170" s="273"/>
      <c r="BH1170" s="273"/>
      <c r="BI1170" s="273"/>
      <c r="BJ1170" s="273"/>
      <c r="BK1170" s="273"/>
      <c r="BL1170" s="273"/>
      <c r="BM1170" s="273"/>
      <c r="BN1170" s="273"/>
      <c r="BO1170" s="273"/>
      <c r="BP1170" s="273"/>
      <c r="BQ1170" s="273"/>
      <c r="BR1170" s="273"/>
      <c r="BS1170" s="273"/>
      <c r="BT1170" s="273"/>
      <c r="BU1170" s="273"/>
      <c r="BV1170" s="273"/>
      <c r="BW1170" s="273"/>
      <c r="BX1170" s="273"/>
      <c r="BY1170" s="273"/>
      <c r="BZ1170" s="273"/>
    </row>
    <row r="1171" spans="1:78">
      <c r="A1171" s="273"/>
      <c r="B1171" s="273"/>
      <c r="C1171" s="273"/>
      <c r="D1171" s="273"/>
      <c r="E1171" s="273"/>
      <c r="F1171" s="274"/>
      <c r="G1171" s="274"/>
      <c r="H1171" s="274"/>
      <c r="I1171" s="274"/>
      <c r="J1171" s="274"/>
      <c r="K1171" s="274"/>
      <c r="L1171" s="274"/>
      <c r="M1171" s="274"/>
      <c r="N1171" s="274"/>
      <c r="O1171" s="274"/>
      <c r="P1171" s="274"/>
      <c r="Q1171" s="274"/>
      <c r="R1171" s="273"/>
      <c r="S1171" s="273"/>
      <c r="T1171" s="273"/>
      <c r="U1171" s="273"/>
      <c r="V1171" s="273"/>
      <c r="W1171" s="273"/>
      <c r="X1171" s="273"/>
      <c r="Y1171" s="273"/>
      <c r="Z1171" s="273"/>
      <c r="AA1171" s="273"/>
      <c r="AB1171" s="273"/>
      <c r="AC1171" s="273"/>
      <c r="AD1171" s="273"/>
      <c r="AE1171" s="273"/>
      <c r="AF1171" s="273"/>
      <c r="AG1171" s="273"/>
      <c r="AH1171" s="273"/>
      <c r="AI1171" s="273"/>
      <c r="AJ1171" s="273"/>
      <c r="AK1171" s="273"/>
      <c r="AL1171" s="273"/>
      <c r="AM1171" s="273"/>
      <c r="AN1171" s="273"/>
      <c r="AO1171" s="273"/>
      <c r="AP1171" s="273"/>
      <c r="AQ1171" s="273"/>
      <c r="AR1171" s="273"/>
      <c r="AS1171" s="273"/>
      <c r="AT1171" s="273"/>
      <c r="AU1171" s="273"/>
      <c r="AV1171" s="273"/>
      <c r="AW1171" s="273"/>
      <c r="AX1171" s="273"/>
      <c r="AY1171" s="273"/>
      <c r="AZ1171" s="273"/>
      <c r="BA1171" s="273"/>
      <c r="BB1171" s="273"/>
      <c r="BC1171" s="273"/>
      <c r="BD1171" s="273"/>
      <c r="BE1171" s="273"/>
      <c r="BF1171" s="273"/>
      <c r="BG1171" s="273"/>
      <c r="BH1171" s="273"/>
      <c r="BI1171" s="273"/>
      <c r="BJ1171" s="273"/>
      <c r="BK1171" s="273"/>
      <c r="BL1171" s="273"/>
      <c r="BM1171" s="273"/>
      <c r="BN1171" s="273"/>
      <c r="BO1171" s="273"/>
      <c r="BP1171" s="273"/>
      <c r="BQ1171" s="273"/>
      <c r="BR1171" s="273"/>
      <c r="BS1171" s="273"/>
      <c r="BT1171" s="273"/>
      <c r="BU1171" s="273"/>
      <c r="BV1171" s="273"/>
      <c r="BW1171" s="273"/>
      <c r="BX1171" s="273"/>
      <c r="BY1171" s="273"/>
      <c r="BZ1171" s="273"/>
    </row>
    <row r="1172" spans="1:78">
      <c r="A1172" s="273"/>
      <c r="B1172" s="273"/>
      <c r="C1172" s="273"/>
      <c r="D1172" s="273"/>
      <c r="E1172" s="273"/>
      <c r="F1172" s="274"/>
      <c r="G1172" s="274"/>
      <c r="H1172" s="274"/>
      <c r="I1172" s="274"/>
      <c r="J1172" s="274"/>
      <c r="K1172" s="274"/>
      <c r="L1172" s="274"/>
      <c r="M1172" s="274"/>
      <c r="N1172" s="274"/>
      <c r="O1172" s="274"/>
      <c r="P1172" s="274"/>
      <c r="Q1172" s="274"/>
      <c r="R1172" s="273"/>
      <c r="S1172" s="273"/>
      <c r="T1172" s="273"/>
      <c r="U1172" s="273"/>
      <c r="V1172" s="273"/>
      <c r="W1172" s="273"/>
      <c r="X1172" s="273"/>
      <c r="Y1172" s="273"/>
      <c r="Z1172" s="273"/>
      <c r="AA1172" s="273"/>
      <c r="AB1172" s="273"/>
      <c r="AC1172" s="273"/>
      <c r="AD1172" s="273"/>
      <c r="AE1172" s="273"/>
      <c r="AF1172" s="273"/>
      <c r="AG1172" s="273"/>
      <c r="AH1172" s="273"/>
      <c r="AI1172" s="273"/>
      <c r="AJ1172" s="273"/>
      <c r="AK1172" s="273"/>
      <c r="AL1172" s="273"/>
      <c r="AM1172" s="273"/>
      <c r="AN1172" s="273"/>
      <c r="AO1172" s="273"/>
      <c r="AP1172" s="273"/>
      <c r="AQ1172" s="273"/>
      <c r="AR1172" s="273"/>
      <c r="AS1172" s="273"/>
      <c r="AT1172" s="273"/>
      <c r="AU1172" s="273"/>
      <c r="AV1172" s="273"/>
      <c r="AW1172" s="273"/>
      <c r="AX1172" s="273"/>
      <c r="AY1172" s="273"/>
      <c r="AZ1172" s="273"/>
      <c r="BA1172" s="273"/>
      <c r="BB1172" s="273"/>
      <c r="BC1172" s="273"/>
      <c r="BD1172" s="273"/>
      <c r="BE1172" s="273"/>
      <c r="BF1172" s="273"/>
      <c r="BG1172" s="273"/>
      <c r="BH1172" s="273"/>
      <c r="BI1172" s="273"/>
      <c r="BJ1172" s="273"/>
      <c r="BK1172" s="273"/>
      <c r="BL1172" s="273"/>
      <c r="BM1172" s="273"/>
      <c r="BN1172" s="273"/>
      <c r="BO1172" s="273"/>
      <c r="BP1172" s="273"/>
      <c r="BQ1172" s="273"/>
      <c r="BR1172" s="273"/>
      <c r="BS1172" s="273"/>
      <c r="BT1172" s="273"/>
      <c r="BU1172" s="273"/>
      <c r="BV1172" s="273"/>
      <c r="BW1172" s="273"/>
      <c r="BX1172" s="273"/>
      <c r="BY1172" s="273"/>
      <c r="BZ1172" s="273"/>
    </row>
    <row r="1173" spans="1:78">
      <c r="A1173" s="273"/>
      <c r="B1173" s="273"/>
      <c r="C1173" s="273"/>
      <c r="D1173" s="273"/>
      <c r="E1173" s="273"/>
      <c r="F1173" s="274"/>
      <c r="G1173" s="274"/>
      <c r="H1173" s="274"/>
      <c r="I1173" s="274"/>
      <c r="J1173" s="274"/>
      <c r="K1173" s="274"/>
      <c r="L1173" s="274"/>
      <c r="M1173" s="274"/>
      <c r="N1173" s="274"/>
      <c r="O1173" s="274"/>
      <c r="P1173" s="274"/>
      <c r="Q1173" s="274"/>
      <c r="R1173" s="273"/>
      <c r="S1173" s="273"/>
      <c r="T1173" s="273"/>
      <c r="U1173" s="273"/>
      <c r="V1173" s="273"/>
      <c r="W1173" s="273"/>
      <c r="X1173" s="273"/>
      <c r="Y1173" s="273"/>
      <c r="Z1173" s="273"/>
      <c r="AA1173" s="273"/>
      <c r="AB1173" s="273"/>
      <c r="AC1173" s="273"/>
      <c r="AD1173" s="273"/>
      <c r="AE1173" s="273"/>
      <c r="AF1173" s="273"/>
      <c r="AG1173" s="273"/>
      <c r="AH1173" s="273"/>
      <c r="AI1173" s="273"/>
      <c r="AJ1173" s="273"/>
      <c r="AK1173" s="273"/>
      <c r="AL1173" s="273"/>
      <c r="AM1173" s="273"/>
      <c r="AN1173" s="273"/>
      <c r="AO1173" s="273"/>
      <c r="AP1173" s="273"/>
      <c r="AQ1173" s="273"/>
      <c r="AR1173" s="273"/>
      <c r="AS1173" s="273"/>
      <c r="AT1173" s="273"/>
      <c r="AU1173" s="273"/>
      <c r="AV1173" s="273"/>
      <c r="AW1173" s="273"/>
      <c r="AX1173" s="273"/>
      <c r="AY1173" s="273"/>
      <c r="AZ1173" s="273"/>
      <c r="BA1173" s="273"/>
      <c r="BB1173" s="273"/>
      <c r="BC1173" s="273"/>
      <c r="BD1173" s="273"/>
      <c r="BE1173" s="273"/>
      <c r="BF1173" s="273"/>
      <c r="BG1173" s="273"/>
      <c r="BH1173" s="273"/>
      <c r="BI1173" s="273"/>
      <c r="BJ1173" s="273"/>
      <c r="BK1173" s="273"/>
      <c r="BL1173" s="273"/>
      <c r="BM1173" s="273"/>
      <c r="BN1173" s="273"/>
      <c r="BO1173" s="273"/>
      <c r="BP1173" s="273"/>
      <c r="BQ1173" s="273"/>
      <c r="BR1173" s="273"/>
      <c r="BS1173" s="273"/>
      <c r="BT1173" s="273"/>
      <c r="BU1173" s="273"/>
      <c r="BV1173" s="273"/>
      <c r="BW1173" s="273"/>
      <c r="BX1173" s="273"/>
      <c r="BY1173" s="273"/>
      <c r="BZ1173" s="273"/>
    </row>
    <row r="1174" spans="1:78">
      <c r="A1174" s="273"/>
      <c r="B1174" s="273"/>
      <c r="C1174" s="273"/>
      <c r="D1174" s="273"/>
      <c r="E1174" s="273"/>
      <c r="F1174" s="274"/>
      <c r="G1174" s="274"/>
      <c r="H1174" s="274"/>
      <c r="I1174" s="274"/>
      <c r="J1174" s="274"/>
      <c r="K1174" s="274"/>
      <c r="L1174" s="274"/>
      <c r="M1174" s="274"/>
      <c r="N1174" s="274"/>
      <c r="O1174" s="274"/>
      <c r="P1174" s="274"/>
      <c r="Q1174" s="274"/>
      <c r="R1174" s="273"/>
      <c r="S1174" s="273"/>
      <c r="T1174" s="273"/>
      <c r="U1174" s="273"/>
      <c r="V1174" s="273"/>
      <c r="W1174" s="273"/>
      <c r="X1174" s="273"/>
      <c r="Y1174" s="273"/>
      <c r="Z1174" s="273"/>
      <c r="AA1174" s="273"/>
      <c r="AB1174" s="273"/>
      <c r="AC1174" s="273"/>
      <c r="AD1174" s="273"/>
      <c r="AE1174" s="273"/>
      <c r="AF1174" s="273"/>
      <c r="AG1174" s="273"/>
      <c r="AH1174" s="273"/>
      <c r="AI1174" s="273"/>
      <c r="AJ1174" s="273"/>
      <c r="AK1174" s="273"/>
      <c r="AL1174" s="273"/>
      <c r="AM1174" s="273"/>
      <c r="AN1174" s="273"/>
      <c r="AO1174" s="273"/>
      <c r="AP1174" s="273"/>
      <c r="AQ1174" s="273"/>
      <c r="AR1174" s="273"/>
      <c r="AS1174" s="273"/>
      <c r="AT1174" s="273"/>
      <c r="AU1174" s="273"/>
      <c r="AV1174" s="273"/>
      <c r="AW1174" s="273"/>
      <c r="AX1174" s="273"/>
      <c r="AY1174" s="273"/>
      <c r="AZ1174" s="273"/>
      <c r="BA1174" s="273"/>
      <c r="BB1174" s="273"/>
      <c r="BC1174" s="273"/>
      <c r="BD1174" s="273"/>
      <c r="BE1174" s="273"/>
      <c r="BF1174" s="273"/>
      <c r="BG1174" s="273"/>
      <c r="BH1174" s="273"/>
      <c r="BI1174" s="273"/>
      <c r="BJ1174" s="273"/>
      <c r="BK1174" s="273"/>
      <c r="BL1174" s="273"/>
      <c r="BM1174" s="273"/>
      <c r="BN1174" s="273"/>
      <c r="BO1174" s="273"/>
      <c r="BP1174" s="273"/>
      <c r="BQ1174" s="273"/>
      <c r="BR1174" s="273"/>
      <c r="BS1174" s="273"/>
      <c r="BT1174" s="273"/>
      <c r="BU1174" s="273"/>
      <c r="BV1174" s="273"/>
      <c r="BW1174" s="273"/>
      <c r="BX1174" s="273"/>
      <c r="BY1174" s="273"/>
      <c r="BZ1174" s="273"/>
    </row>
    <row r="1175" spans="1:78">
      <c r="A1175" s="273"/>
      <c r="B1175" s="273"/>
      <c r="C1175" s="273"/>
      <c r="D1175" s="273"/>
      <c r="E1175" s="273"/>
      <c r="F1175" s="274"/>
      <c r="G1175" s="274"/>
      <c r="H1175" s="274"/>
      <c r="I1175" s="274"/>
      <c r="J1175" s="274"/>
      <c r="K1175" s="274"/>
      <c r="L1175" s="274"/>
      <c r="M1175" s="274"/>
      <c r="N1175" s="274"/>
      <c r="O1175" s="274"/>
      <c r="P1175" s="274"/>
      <c r="Q1175" s="274"/>
      <c r="R1175" s="273"/>
      <c r="S1175" s="273"/>
      <c r="T1175" s="273"/>
      <c r="U1175" s="273"/>
      <c r="V1175" s="273"/>
      <c r="W1175" s="273"/>
      <c r="X1175" s="273"/>
      <c r="Y1175" s="273"/>
      <c r="Z1175" s="273"/>
      <c r="AA1175" s="273"/>
      <c r="AB1175" s="273"/>
      <c r="AC1175" s="273"/>
      <c r="AD1175" s="273"/>
      <c r="AE1175" s="273"/>
      <c r="AF1175" s="273"/>
      <c r="AG1175" s="273"/>
      <c r="AH1175" s="273"/>
      <c r="AI1175" s="273"/>
      <c r="AJ1175" s="273"/>
      <c r="AK1175" s="273"/>
      <c r="AL1175" s="273"/>
      <c r="AM1175" s="273"/>
      <c r="AN1175" s="273"/>
      <c r="AO1175" s="273"/>
      <c r="AP1175" s="273"/>
      <c r="AQ1175" s="273"/>
      <c r="AR1175" s="273"/>
      <c r="AS1175" s="273"/>
      <c r="AT1175" s="273"/>
      <c r="AU1175" s="273"/>
      <c r="AV1175" s="273"/>
      <c r="AW1175" s="273"/>
      <c r="AX1175" s="273"/>
      <c r="AY1175" s="273"/>
      <c r="AZ1175" s="273"/>
      <c r="BA1175" s="273"/>
      <c r="BB1175" s="273"/>
      <c r="BC1175" s="273"/>
      <c r="BD1175" s="273"/>
      <c r="BE1175" s="273"/>
      <c r="BF1175" s="273"/>
      <c r="BG1175" s="273"/>
      <c r="BH1175" s="273"/>
      <c r="BI1175" s="273"/>
      <c r="BJ1175" s="273"/>
      <c r="BK1175" s="273"/>
      <c r="BL1175" s="273"/>
      <c r="BM1175" s="273"/>
      <c r="BN1175" s="273"/>
      <c r="BO1175" s="273"/>
      <c r="BP1175" s="273"/>
      <c r="BQ1175" s="273"/>
      <c r="BR1175" s="273"/>
      <c r="BS1175" s="273"/>
      <c r="BT1175" s="273"/>
      <c r="BU1175" s="273"/>
      <c r="BV1175" s="273"/>
      <c r="BW1175" s="273"/>
      <c r="BX1175" s="273"/>
      <c r="BY1175" s="273"/>
      <c r="BZ1175" s="273"/>
    </row>
    <row r="1176" spans="1:78">
      <c r="A1176" s="273"/>
      <c r="B1176" s="273"/>
      <c r="C1176" s="273"/>
      <c r="D1176" s="273"/>
      <c r="E1176" s="273"/>
      <c r="F1176" s="274"/>
      <c r="G1176" s="274"/>
      <c r="H1176" s="274"/>
      <c r="I1176" s="274"/>
      <c r="J1176" s="274"/>
      <c r="K1176" s="274"/>
      <c r="L1176" s="274"/>
      <c r="M1176" s="274"/>
      <c r="N1176" s="274"/>
      <c r="O1176" s="274"/>
      <c r="P1176" s="274"/>
      <c r="Q1176" s="274"/>
      <c r="R1176" s="273"/>
      <c r="S1176" s="273"/>
      <c r="T1176" s="273"/>
      <c r="U1176" s="273"/>
      <c r="V1176" s="273"/>
      <c r="W1176" s="273"/>
      <c r="X1176" s="273"/>
      <c r="Y1176" s="273"/>
      <c r="Z1176" s="273"/>
      <c r="AA1176" s="273"/>
      <c r="AB1176" s="273"/>
      <c r="AC1176" s="273"/>
      <c r="AD1176" s="273"/>
      <c r="AE1176" s="273"/>
      <c r="AF1176" s="273"/>
      <c r="AG1176" s="273"/>
      <c r="AH1176" s="273"/>
      <c r="AI1176" s="273"/>
      <c r="AJ1176" s="273"/>
      <c r="AK1176" s="273"/>
      <c r="AL1176" s="273"/>
      <c r="AM1176" s="273"/>
      <c r="AN1176" s="273"/>
      <c r="AO1176" s="273"/>
      <c r="AP1176" s="273"/>
      <c r="AQ1176" s="273"/>
      <c r="AR1176" s="273"/>
      <c r="AS1176" s="273"/>
      <c r="AT1176" s="273"/>
      <c r="AU1176" s="273"/>
      <c r="AV1176" s="273"/>
      <c r="AW1176" s="273"/>
      <c r="AX1176" s="273"/>
      <c r="AY1176" s="273"/>
      <c r="AZ1176" s="273"/>
      <c r="BA1176" s="273"/>
      <c r="BB1176" s="273"/>
      <c r="BC1176" s="273"/>
      <c r="BD1176" s="273"/>
      <c r="BE1176" s="273"/>
      <c r="BF1176" s="273"/>
      <c r="BG1176" s="273"/>
      <c r="BH1176" s="273"/>
      <c r="BI1176" s="273"/>
      <c r="BJ1176" s="273"/>
      <c r="BK1176" s="273"/>
      <c r="BL1176" s="273"/>
      <c r="BM1176" s="273"/>
      <c r="BN1176" s="273"/>
      <c r="BO1176" s="273"/>
      <c r="BP1176" s="273"/>
      <c r="BQ1176" s="273"/>
      <c r="BR1176" s="273"/>
      <c r="BS1176" s="273"/>
      <c r="BT1176" s="273"/>
      <c r="BU1176" s="273"/>
      <c r="BV1176" s="273"/>
      <c r="BW1176" s="273"/>
      <c r="BX1176" s="273"/>
      <c r="BY1176" s="273"/>
      <c r="BZ1176" s="273"/>
    </row>
    <row r="1177" spans="1:78">
      <c r="A1177" s="273"/>
      <c r="B1177" s="273"/>
      <c r="C1177" s="273"/>
      <c r="D1177" s="273"/>
      <c r="E1177" s="273"/>
      <c r="F1177" s="274"/>
      <c r="G1177" s="274"/>
      <c r="H1177" s="274"/>
      <c r="I1177" s="274"/>
      <c r="J1177" s="274"/>
      <c r="K1177" s="274"/>
      <c r="L1177" s="274"/>
      <c r="M1177" s="274"/>
      <c r="N1177" s="274"/>
      <c r="O1177" s="274"/>
      <c r="P1177" s="274"/>
      <c r="Q1177" s="274"/>
      <c r="R1177" s="273"/>
      <c r="S1177" s="273"/>
      <c r="T1177" s="273"/>
      <c r="U1177" s="273"/>
      <c r="V1177" s="273"/>
      <c r="W1177" s="273"/>
      <c r="X1177" s="273"/>
      <c r="Y1177" s="273"/>
      <c r="Z1177" s="273"/>
      <c r="AA1177" s="273"/>
      <c r="AB1177" s="273"/>
      <c r="AC1177" s="273"/>
      <c r="AD1177" s="273"/>
      <c r="AE1177" s="273"/>
      <c r="AF1177" s="273"/>
      <c r="AG1177" s="273"/>
      <c r="AH1177" s="273"/>
      <c r="AI1177" s="273"/>
      <c r="AJ1177" s="273"/>
      <c r="AK1177" s="273"/>
      <c r="AL1177" s="273"/>
      <c r="AM1177" s="273"/>
      <c r="AN1177" s="273"/>
      <c r="AO1177" s="273"/>
      <c r="AP1177" s="273"/>
      <c r="AQ1177" s="273"/>
      <c r="AR1177" s="273"/>
      <c r="AS1177" s="273"/>
      <c r="AT1177" s="273"/>
      <c r="AU1177" s="273"/>
      <c r="AV1177" s="273"/>
      <c r="AW1177" s="273"/>
      <c r="AX1177" s="273"/>
      <c r="AY1177" s="273"/>
      <c r="AZ1177" s="273"/>
      <c r="BA1177" s="273"/>
      <c r="BB1177" s="273"/>
      <c r="BC1177" s="273"/>
      <c r="BD1177" s="273"/>
      <c r="BE1177" s="273"/>
      <c r="BF1177" s="273"/>
      <c r="BG1177" s="273"/>
      <c r="BH1177" s="273"/>
      <c r="BI1177" s="273"/>
      <c r="BJ1177" s="273"/>
      <c r="BK1177" s="273"/>
      <c r="BL1177" s="273"/>
      <c r="BM1177" s="273"/>
      <c r="BN1177" s="273"/>
      <c r="BO1177" s="273"/>
      <c r="BP1177" s="273"/>
      <c r="BQ1177" s="273"/>
      <c r="BR1177" s="273"/>
      <c r="BS1177" s="273"/>
      <c r="BT1177" s="273"/>
      <c r="BU1177" s="273"/>
      <c r="BV1177" s="273"/>
      <c r="BW1177" s="273"/>
      <c r="BX1177" s="273"/>
      <c r="BY1177" s="273"/>
      <c r="BZ1177" s="273"/>
    </row>
    <row r="1178" spans="1:78">
      <c r="A1178" s="273"/>
      <c r="B1178" s="273"/>
      <c r="C1178" s="273"/>
      <c r="D1178" s="273"/>
      <c r="E1178" s="273"/>
      <c r="F1178" s="274"/>
      <c r="G1178" s="274"/>
      <c r="H1178" s="274"/>
      <c r="I1178" s="274"/>
      <c r="J1178" s="274"/>
      <c r="K1178" s="274"/>
      <c r="L1178" s="274"/>
      <c r="M1178" s="274"/>
      <c r="N1178" s="274"/>
      <c r="O1178" s="274"/>
      <c r="P1178" s="274"/>
      <c r="Q1178" s="274"/>
      <c r="R1178" s="273"/>
      <c r="S1178" s="273"/>
      <c r="T1178" s="273"/>
      <c r="U1178" s="273"/>
      <c r="V1178" s="273"/>
      <c r="W1178" s="273"/>
      <c r="X1178" s="273"/>
      <c r="Y1178" s="273"/>
      <c r="Z1178" s="273"/>
      <c r="AA1178" s="273"/>
      <c r="AB1178" s="273"/>
      <c r="AC1178" s="273"/>
      <c r="AD1178" s="273"/>
      <c r="AE1178" s="273"/>
      <c r="AF1178" s="273"/>
      <c r="AG1178" s="273"/>
      <c r="AH1178" s="273"/>
      <c r="AI1178" s="273"/>
      <c r="AJ1178" s="273"/>
      <c r="AK1178" s="273"/>
      <c r="AL1178" s="273"/>
      <c r="AM1178" s="273"/>
      <c r="AN1178" s="273"/>
      <c r="AO1178" s="273"/>
      <c r="AP1178" s="273"/>
      <c r="AQ1178" s="273"/>
      <c r="AR1178" s="273"/>
      <c r="AS1178" s="273"/>
      <c r="AT1178" s="273"/>
      <c r="AU1178" s="273"/>
      <c r="AV1178" s="273"/>
      <c r="AW1178" s="273"/>
      <c r="AX1178" s="273"/>
      <c r="AY1178" s="273"/>
      <c r="AZ1178" s="273"/>
      <c r="BA1178" s="273"/>
      <c r="BB1178" s="273"/>
      <c r="BC1178" s="273"/>
      <c r="BD1178" s="273"/>
      <c r="BE1178" s="273"/>
      <c r="BF1178" s="273"/>
      <c r="BG1178" s="273"/>
      <c r="BH1178" s="273"/>
      <c r="BI1178" s="273"/>
      <c r="BJ1178" s="273"/>
      <c r="BK1178" s="273"/>
      <c r="BL1178" s="273"/>
      <c r="BM1178" s="273"/>
      <c r="BN1178" s="273"/>
      <c r="BO1178" s="273"/>
      <c r="BP1178" s="273"/>
      <c r="BQ1178" s="273"/>
      <c r="BR1178" s="273"/>
      <c r="BS1178" s="273"/>
      <c r="BT1178" s="273"/>
      <c r="BU1178" s="273"/>
      <c r="BV1178" s="273"/>
      <c r="BW1178" s="273"/>
      <c r="BX1178" s="273"/>
      <c r="BY1178" s="273"/>
      <c r="BZ1178" s="273"/>
    </row>
    <row r="1179" spans="1:78">
      <c r="A1179" s="273"/>
      <c r="B1179" s="273"/>
      <c r="C1179" s="273"/>
      <c r="D1179" s="273"/>
      <c r="E1179" s="273"/>
      <c r="F1179" s="274"/>
      <c r="G1179" s="274"/>
      <c r="H1179" s="274"/>
      <c r="I1179" s="274"/>
      <c r="J1179" s="274"/>
      <c r="K1179" s="274"/>
      <c r="L1179" s="274"/>
      <c r="M1179" s="274"/>
      <c r="N1179" s="274"/>
      <c r="O1179" s="274"/>
      <c r="P1179" s="274"/>
      <c r="Q1179" s="274"/>
      <c r="R1179" s="273"/>
      <c r="S1179" s="273"/>
      <c r="T1179" s="273"/>
      <c r="U1179" s="273"/>
      <c r="V1179" s="273"/>
      <c r="W1179" s="273"/>
      <c r="X1179" s="273"/>
      <c r="Y1179" s="273"/>
      <c r="Z1179" s="273"/>
      <c r="AA1179" s="273"/>
      <c r="AB1179" s="273"/>
      <c r="AC1179" s="273"/>
      <c r="AD1179" s="273"/>
      <c r="AE1179" s="273"/>
      <c r="AF1179" s="273"/>
      <c r="AG1179" s="273"/>
      <c r="AH1179" s="273"/>
      <c r="AI1179" s="273"/>
      <c r="AJ1179" s="273"/>
      <c r="AK1179" s="273"/>
      <c r="AL1179" s="273"/>
      <c r="AM1179" s="273"/>
      <c r="AN1179" s="273"/>
      <c r="AO1179" s="273"/>
      <c r="AP1179" s="273"/>
      <c r="AQ1179" s="273"/>
      <c r="AR1179" s="273"/>
      <c r="AS1179" s="273"/>
      <c r="AT1179" s="273"/>
      <c r="AU1179" s="273"/>
      <c r="AV1179" s="273"/>
      <c r="AW1179" s="273"/>
      <c r="AX1179" s="273"/>
      <c r="AY1179" s="273"/>
      <c r="AZ1179" s="273"/>
      <c r="BA1179" s="273"/>
      <c r="BB1179" s="273"/>
      <c r="BC1179" s="273"/>
      <c r="BD1179" s="273"/>
      <c r="BE1179" s="273"/>
      <c r="BF1179" s="273"/>
      <c r="BG1179" s="273"/>
      <c r="BH1179" s="273"/>
      <c r="BI1179" s="273"/>
      <c r="BJ1179" s="273"/>
      <c r="BK1179" s="273"/>
      <c r="BL1179" s="273"/>
      <c r="BM1179" s="273"/>
      <c r="BN1179" s="273"/>
      <c r="BO1179" s="273"/>
      <c r="BP1179" s="273"/>
      <c r="BQ1179" s="273"/>
      <c r="BR1179" s="273"/>
      <c r="BS1179" s="273"/>
      <c r="BT1179" s="273"/>
      <c r="BU1179" s="273"/>
      <c r="BV1179" s="273"/>
      <c r="BW1179" s="273"/>
      <c r="BX1179" s="273"/>
      <c r="BY1179" s="273"/>
      <c r="BZ1179" s="273"/>
    </row>
    <row r="1180" spans="1:78">
      <c r="A1180" s="273"/>
      <c r="B1180" s="273"/>
      <c r="C1180" s="273"/>
      <c r="D1180" s="273"/>
      <c r="E1180" s="273"/>
      <c r="F1180" s="274"/>
      <c r="G1180" s="274"/>
      <c r="H1180" s="274"/>
      <c r="I1180" s="274"/>
      <c r="J1180" s="274"/>
      <c r="K1180" s="274"/>
      <c r="L1180" s="274"/>
      <c r="M1180" s="274"/>
      <c r="N1180" s="274"/>
      <c r="O1180" s="274"/>
      <c r="P1180" s="274"/>
      <c r="Q1180" s="274"/>
      <c r="R1180" s="273"/>
      <c r="S1180" s="273"/>
      <c r="T1180" s="273"/>
      <c r="U1180" s="273"/>
      <c r="V1180" s="273"/>
      <c r="W1180" s="273"/>
      <c r="X1180" s="273"/>
      <c r="Y1180" s="273"/>
      <c r="Z1180" s="273"/>
      <c r="AA1180" s="273"/>
      <c r="AB1180" s="273"/>
      <c r="AC1180" s="273"/>
      <c r="AD1180" s="273"/>
      <c r="AE1180" s="273"/>
      <c r="AF1180" s="273"/>
      <c r="AG1180" s="273"/>
      <c r="AH1180" s="273"/>
      <c r="AI1180" s="273"/>
      <c r="AJ1180" s="273"/>
      <c r="AK1180" s="273"/>
      <c r="AL1180" s="273"/>
      <c r="AM1180" s="273"/>
      <c r="AN1180" s="273"/>
      <c r="AO1180" s="273"/>
      <c r="AP1180" s="273"/>
      <c r="AQ1180" s="273"/>
      <c r="AR1180" s="273"/>
      <c r="AS1180" s="273"/>
      <c r="AT1180" s="273"/>
      <c r="AU1180" s="273"/>
      <c r="AV1180" s="273"/>
      <c r="AW1180" s="273"/>
      <c r="AX1180" s="273"/>
      <c r="AY1180" s="273"/>
      <c r="AZ1180" s="273"/>
      <c r="BA1180" s="273"/>
      <c r="BB1180" s="273"/>
      <c r="BC1180" s="273"/>
      <c r="BD1180" s="273"/>
      <c r="BE1180" s="273"/>
      <c r="BF1180" s="273"/>
      <c r="BG1180" s="273"/>
      <c r="BH1180" s="273"/>
      <c r="BI1180" s="273"/>
      <c r="BJ1180" s="273"/>
      <c r="BK1180" s="273"/>
      <c r="BL1180" s="273"/>
      <c r="BM1180" s="273"/>
      <c r="BN1180" s="273"/>
      <c r="BO1180" s="273"/>
      <c r="BP1180" s="273"/>
      <c r="BQ1180" s="273"/>
      <c r="BR1180" s="273"/>
      <c r="BS1180" s="273"/>
      <c r="BT1180" s="273"/>
      <c r="BU1180" s="273"/>
      <c r="BV1180" s="273"/>
      <c r="BW1180" s="273"/>
      <c r="BX1180" s="273"/>
      <c r="BY1180" s="273"/>
      <c r="BZ1180" s="273"/>
    </row>
    <row r="1181" spans="1:78">
      <c r="A1181" s="273"/>
      <c r="B1181" s="273"/>
      <c r="C1181" s="273"/>
      <c r="D1181" s="273"/>
      <c r="E1181" s="273"/>
      <c r="F1181" s="274"/>
      <c r="G1181" s="274"/>
      <c r="H1181" s="274"/>
      <c r="I1181" s="274"/>
      <c r="J1181" s="274"/>
      <c r="K1181" s="274"/>
      <c r="L1181" s="274"/>
      <c r="M1181" s="274"/>
      <c r="N1181" s="274"/>
      <c r="O1181" s="274"/>
      <c r="P1181" s="274"/>
      <c r="Q1181" s="274"/>
      <c r="R1181" s="273"/>
      <c r="S1181" s="273"/>
      <c r="T1181" s="273"/>
      <c r="U1181" s="273"/>
      <c r="V1181" s="273"/>
      <c r="W1181" s="273"/>
      <c r="X1181" s="273"/>
      <c r="Y1181" s="273"/>
      <c r="Z1181" s="273"/>
      <c r="AA1181" s="273"/>
      <c r="AB1181" s="273"/>
      <c r="AC1181" s="273"/>
      <c r="AD1181" s="273"/>
      <c r="AE1181" s="273"/>
      <c r="AF1181" s="273"/>
      <c r="AG1181" s="273"/>
      <c r="AH1181" s="273"/>
      <c r="AI1181" s="273"/>
      <c r="AJ1181" s="273"/>
      <c r="AK1181" s="273"/>
      <c r="AL1181" s="273"/>
      <c r="AM1181" s="273"/>
      <c r="AN1181" s="273"/>
      <c r="AO1181" s="273"/>
      <c r="AP1181" s="273"/>
      <c r="AQ1181" s="273"/>
      <c r="AR1181" s="273"/>
      <c r="AS1181" s="273"/>
      <c r="AT1181" s="273"/>
      <c r="AU1181" s="273"/>
      <c r="AV1181" s="273"/>
      <c r="AW1181" s="273"/>
      <c r="AX1181" s="273"/>
      <c r="AY1181" s="273"/>
      <c r="AZ1181" s="273"/>
      <c r="BA1181" s="273"/>
      <c r="BB1181" s="273"/>
      <c r="BC1181" s="273"/>
      <c r="BD1181" s="273"/>
      <c r="BE1181" s="273"/>
      <c r="BF1181" s="273"/>
      <c r="BG1181" s="273"/>
      <c r="BH1181" s="273"/>
      <c r="BI1181" s="273"/>
      <c r="BJ1181" s="273"/>
      <c r="BK1181" s="273"/>
      <c r="BL1181" s="273"/>
      <c r="BM1181" s="273"/>
      <c r="BN1181" s="273"/>
      <c r="BO1181" s="273"/>
      <c r="BP1181" s="273"/>
      <c r="BQ1181" s="273"/>
      <c r="BR1181" s="273"/>
      <c r="BS1181" s="273"/>
      <c r="BT1181" s="273"/>
      <c r="BU1181" s="273"/>
      <c r="BV1181" s="273"/>
      <c r="BW1181" s="273"/>
      <c r="BX1181" s="273"/>
      <c r="BY1181" s="273"/>
      <c r="BZ1181" s="273"/>
    </row>
    <row r="1182" spans="1:78">
      <c r="A1182" s="273"/>
      <c r="B1182" s="273"/>
      <c r="C1182" s="273"/>
      <c r="D1182" s="273"/>
      <c r="E1182" s="273"/>
      <c r="F1182" s="274"/>
      <c r="G1182" s="274"/>
      <c r="H1182" s="274"/>
      <c r="I1182" s="274"/>
      <c r="J1182" s="274"/>
      <c r="K1182" s="274"/>
      <c r="L1182" s="274"/>
      <c r="M1182" s="274"/>
      <c r="N1182" s="274"/>
      <c r="O1182" s="274"/>
      <c r="P1182" s="274"/>
      <c r="Q1182" s="274"/>
      <c r="R1182" s="273"/>
      <c r="S1182" s="273"/>
      <c r="T1182" s="273"/>
      <c r="U1182" s="273"/>
      <c r="V1182" s="273"/>
      <c r="W1182" s="273"/>
      <c r="X1182" s="273"/>
      <c r="Y1182" s="273"/>
      <c r="Z1182" s="273"/>
      <c r="AA1182" s="273"/>
      <c r="AB1182" s="273"/>
      <c r="AC1182" s="273"/>
      <c r="AD1182" s="273"/>
      <c r="AE1182" s="273"/>
      <c r="AF1182" s="273"/>
      <c r="AG1182" s="273"/>
      <c r="AH1182" s="273"/>
      <c r="AI1182" s="273"/>
      <c r="AJ1182" s="273"/>
      <c r="AK1182" s="273"/>
      <c r="AL1182" s="273"/>
      <c r="AM1182" s="273"/>
      <c r="AN1182" s="273"/>
      <c r="AO1182" s="273"/>
      <c r="AP1182" s="273"/>
      <c r="AQ1182" s="273"/>
      <c r="AR1182" s="273"/>
      <c r="AS1182" s="273"/>
      <c r="AT1182" s="273"/>
      <c r="AU1182" s="273"/>
      <c r="AV1182" s="273"/>
      <c r="AW1182" s="273"/>
      <c r="AX1182" s="273"/>
      <c r="AY1182" s="273"/>
      <c r="AZ1182" s="273"/>
      <c r="BA1182" s="273"/>
      <c r="BB1182" s="273"/>
      <c r="BC1182" s="273"/>
      <c r="BD1182" s="273"/>
      <c r="BE1182" s="273"/>
      <c r="BF1182" s="273"/>
      <c r="BG1182" s="273"/>
      <c r="BH1182" s="273"/>
      <c r="BI1182" s="273"/>
      <c r="BJ1182" s="273"/>
      <c r="BK1182" s="273"/>
      <c r="BL1182" s="273"/>
      <c r="BM1182" s="273"/>
      <c r="BN1182" s="273"/>
      <c r="BO1182" s="273"/>
      <c r="BP1182" s="273"/>
      <c r="BQ1182" s="273"/>
      <c r="BR1182" s="273"/>
      <c r="BS1182" s="273"/>
      <c r="BT1182" s="273"/>
      <c r="BU1182" s="273"/>
      <c r="BV1182" s="273"/>
      <c r="BW1182" s="273"/>
      <c r="BX1182" s="273"/>
      <c r="BY1182" s="273"/>
      <c r="BZ1182" s="273"/>
    </row>
    <row r="1183" spans="1:78">
      <c r="A1183" s="273"/>
      <c r="B1183" s="273"/>
      <c r="C1183" s="273"/>
      <c r="D1183" s="273"/>
      <c r="E1183" s="273"/>
      <c r="F1183" s="274"/>
      <c r="G1183" s="274"/>
      <c r="H1183" s="274"/>
      <c r="I1183" s="274"/>
      <c r="J1183" s="274"/>
      <c r="K1183" s="274"/>
      <c r="L1183" s="274"/>
      <c r="M1183" s="274"/>
      <c r="N1183" s="274"/>
      <c r="O1183" s="274"/>
      <c r="P1183" s="274"/>
      <c r="Q1183" s="274"/>
      <c r="R1183" s="273"/>
      <c r="S1183" s="273"/>
      <c r="T1183" s="273"/>
      <c r="U1183" s="273"/>
      <c r="V1183" s="273"/>
      <c r="W1183" s="273"/>
      <c r="X1183" s="273"/>
      <c r="Y1183" s="273"/>
      <c r="Z1183" s="273"/>
      <c r="AA1183" s="273"/>
      <c r="AB1183" s="273"/>
      <c r="AC1183" s="273"/>
      <c r="AD1183" s="273"/>
      <c r="AE1183" s="273"/>
      <c r="AF1183" s="273"/>
      <c r="AG1183" s="273"/>
      <c r="AH1183" s="273"/>
      <c r="AI1183" s="273"/>
      <c r="AJ1183" s="273"/>
      <c r="AK1183" s="273"/>
      <c r="AL1183" s="273"/>
      <c r="AM1183" s="273"/>
      <c r="AN1183" s="273"/>
      <c r="AO1183" s="273"/>
      <c r="AP1183" s="273"/>
      <c r="AQ1183" s="273"/>
      <c r="AR1183" s="273"/>
      <c r="AS1183" s="273"/>
      <c r="AT1183" s="273"/>
      <c r="AU1183" s="273"/>
      <c r="AV1183" s="273"/>
      <c r="AW1183" s="273"/>
      <c r="AX1183" s="273"/>
      <c r="AY1183" s="273"/>
      <c r="AZ1183" s="273"/>
      <c r="BA1183" s="273"/>
      <c r="BB1183" s="273"/>
      <c r="BC1183" s="273"/>
      <c r="BD1183" s="273"/>
      <c r="BE1183" s="273"/>
      <c r="BF1183" s="273"/>
      <c r="BG1183" s="273"/>
      <c r="BH1183" s="273"/>
      <c r="BI1183" s="273"/>
      <c r="BJ1183" s="273"/>
      <c r="BK1183" s="273"/>
      <c r="BL1183" s="273"/>
      <c r="BM1183" s="273"/>
      <c r="BN1183" s="273"/>
      <c r="BO1183" s="273"/>
      <c r="BP1183" s="273"/>
      <c r="BQ1183" s="273"/>
      <c r="BR1183" s="273"/>
      <c r="BS1183" s="273"/>
      <c r="BT1183" s="273"/>
      <c r="BU1183" s="273"/>
      <c r="BV1183" s="273"/>
      <c r="BW1183" s="273"/>
      <c r="BX1183" s="273"/>
      <c r="BY1183" s="273"/>
      <c r="BZ1183" s="273"/>
    </row>
    <row r="1184" spans="1:78">
      <c r="A1184" s="273"/>
      <c r="B1184" s="273"/>
      <c r="C1184" s="273"/>
      <c r="D1184" s="273"/>
      <c r="E1184" s="273"/>
      <c r="F1184" s="274"/>
      <c r="G1184" s="274"/>
      <c r="H1184" s="274"/>
      <c r="I1184" s="274"/>
      <c r="J1184" s="274"/>
      <c r="K1184" s="274"/>
      <c r="L1184" s="274"/>
      <c r="M1184" s="274"/>
      <c r="N1184" s="274"/>
      <c r="O1184" s="274"/>
      <c r="P1184" s="274"/>
      <c r="Q1184" s="274"/>
      <c r="R1184" s="273"/>
      <c r="S1184" s="273"/>
      <c r="T1184" s="273"/>
      <c r="U1184" s="273"/>
      <c r="V1184" s="273"/>
      <c r="W1184" s="273"/>
      <c r="X1184" s="273"/>
      <c r="Y1184" s="273"/>
      <c r="Z1184" s="273"/>
      <c r="AA1184" s="273"/>
      <c r="AB1184" s="273"/>
      <c r="AC1184" s="273"/>
      <c r="AD1184" s="273"/>
      <c r="AE1184" s="273"/>
      <c r="AF1184" s="273"/>
      <c r="AG1184" s="273"/>
      <c r="AH1184" s="273"/>
      <c r="AI1184" s="273"/>
      <c r="AJ1184" s="273"/>
      <c r="AK1184" s="273"/>
      <c r="AL1184" s="273"/>
      <c r="AM1184" s="273"/>
      <c r="AN1184" s="273"/>
      <c r="AO1184" s="273"/>
      <c r="AP1184" s="273"/>
      <c r="AQ1184" s="273"/>
      <c r="AR1184" s="273"/>
      <c r="AS1184" s="273"/>
      <c r="AT1184" s="273"/>
      <c r="AU1184" s="273"/>
      <c r="AV1184" s="273"/>
      <c r="AW1184" s="273"/>
      <c r="AX1184" s="273"/>
      <c r="AY1184" s="273"/>
      <c r="AZ1184" s="273"/>
      <c r="BA1184" s="273"/>
      <c r="BB1184" s="273"/>
      <c r="BC1184" s="273"/>
      <c r="BD1184" s="273"/>
      <c r="BE1184" s="273"/>
      <c r="BF1184" s="273"/>
      <c r="BG1184" s="273"/>
      <c r="BH1184" s="273"/>
      <c r="BI1184" s="273"/>
      <c r="BJ1184" s="273"/>
      <c r="BK1184" s="273"/>
      <c r="BL1184" s="273"/>
      <c r="BM1184" s="273"/>
      <c r="BN1184" s="273"/>
      <c r="BO1184" s="273"/>
      <c r="BP1184" s="273"/>
      <c r="BQ1184" s="273"/>
      <c r="BR1184" s="273"/>
      <c r="BS1184" s="273"/>
      <c r="BT1184" s="273"/>
      <c r="BU1184" s="273"/>
      <c r="BV1184" s="273"/>
      <c r="BW1184" s="273"/>
      <c r="BX1184" s="273"/>
      <c r="BY1184" s="273"/>
      <c r="BZ1184" s="273"/>
    </row>
    <row r="1185" spans="1:78">
      <c r="A1185" s="273"/>
      <c r="B1185" s="273"/>
      <c r="C1185" s="273"/>
      <c r="D1185" s="273"/>
      <c r="E1185" s="273"/>
      <c r="F1185" s="274"/>
      <c r="G1185" s="274"/>
      <c r="H1185" s="274"/>
      <c r="I1185" s="274"/>
      <c r="J1185" s="274"/>
      <c r="K1185" s="274"/>
      <c r="L1185" s="274"/>
      <c r="M1185" s="274"/>
      <c r="N1185" s="274"/>
      <c r="O1185" s="274"/>
      <c r="P1185" s="274"/>
      <c r="Q1185" s="274"/>
      <c r="R1185" s="273"/>
      <c r="S1185" s="273"/>
      <c r="T1185" s="273"/>
      <c r="U1185" s="273"/>
      <c r="V1185" s="273"/>
      <c r="W1185" s="273"/>
      <c r="X1185" s="273"/>
      <c r="Y1185" s="273"/>
      <c r="Z1185" s="273"/>
      <c r="AA1185" s="273"/>
      <c r="AB1185" s="273"/>
      <c r="AC1185" s="273"/>
      <c r="AD1185" s="273"/>
      <c r="AE1185" s="273"/>
      <c r="AF1185" s="273"/>
      <c r="AG1185" s="273"/>
      <c r="AH1185" s="273"/>
      <c r="AI1185" s="273"/>
      <c r="AJ1185" s="273"/>
      <c r="AK1185" s="273"/>
      <c r="AL1185" s="273"/>
      <c r="AM1185" s="273"/>
      <c r="AN1185" s="273"/>
      <c r="AO1185" s="273"/>
      <c r="AP1185" s="273"/>
      <c r="AQ1185" s="273"/>
      <c r="AR1185" s="273"/>
      <c r="AS1185" s="273"/>
      <c r="AT1185" s="273"/>
      <c r="AU1185" s="273"/>
      <c r="AV1185" s="273"/>
      <c r="AW1185" s="273"/>
      <c r="AX1185" s="273"/>
      <c r="AY1185" s="273"/>
      <c r="AZ1185" s="273"/>
      <c r="BA1185" s="273"/>
      <c r="BB1185" s="273"/>
      <c r="BC1185" s="273"/>
      <c r="BD1185" s="273"/>
      <c r="BE1185" s="273"/>
      <c r="BF1185" s="273"/>
      <c r="BG1185" s="273"/>
      <c r="BH1185" s="273"/>
      <c r="BI1185" s="273"/>
      <c r="BJ1185" s="273"/>
      <c r="BK1185" s="273"/>
      <c r="BL1185" s="273"/>
      <c r="BM1185" s="273"/>
      <c r="BN1185" s="273"/>
      <c r="BO1185" s="273"/>
      <c r="BP1185" s="273"/>
      <c r="BQ1185" s="273"/>
      <c r="BR1185" s="273"/>
      <c r="BS1185" s="273"/>
      <c r="BT1185" s="273"/>
      <c r="BU1185" s="273"/>
      <c r="BV1185" s="273"/>
      <c r="BW1185" s="273"/>
      <c r="BX1185" s="273"/>
      <c r="BY1185" s="273"/>
      <c r="BZ1185" s="273"/>
    </row>
    <row r="1186" spans="1:78">
      <c r="A1186" s="273"/>
      <c r="B1186" s="273"/>
      <c r="C1186" s="273"/>
      <c r="D1186" s="273"/>
      <c r="E1186" s="273"/>
      <c r="F1186" s="274"/>
      <c r="G1186" s="274"/>
      <c r="H1186" s="274"/>
      <c r="I1186" s="274"/>
      <c r="J1186" s="274"/>
      <c r="K1186" s="274"/>
      <c r="L1186" s="274"/>
      <c r="M1186" s="274"/>
      <c r="N1186" s="274"/>
      <c r="O1186" s="274"/>
      <c r="P1186" s="274"/>
      <c r="Q1186" s="274"/>
      <c r="R1186" s="273"/>
      <c r="S1186" s="273"/>
      <c r="T1186" s="273"/>
      <c r="U1186" s="273"/>
      <c r="V1186" s="273"/>
      <c r="W1186" s="273"/>
      <c r="X1186" s="273"/>
      <c r="Y1186" s="273"/>
      <c r="Z1186" s="273"/>
      <c r="AA1186" s="273"/>
      <c r="AB1186" s="273"/>
      <c r="AC1186" s="273"/>
      <c r="AD1186" s="273"/>
      <c r="AE1186" s="273"/>
      <c r="AF1186" s="273"/>
      <c r="AG1186" s="273"/>
      <c r="AH1186" s="273"/>
      <c r="AI1186" s="273"/>
      <c r="AJ1186" s="273"/>
      <c r="AK1186" s="273"/>
      <c r="AL1186" s="273"/>
      <c r="AM1186" s="273"/>
      <c r="AN1186" s="273"/>
      <c r="AO1186" s="273"/>
      <c r="AP1186" s="273"/>
      <c r="AQ1186" s="273"/>
      <c r="AR1186" s="273"/>
      <c r="AS1186" s="273"/>
      <c r="AT1186" s="273"/>
      <c r="AU1186" s="273"/>
      <c r="AV1186" s="273"/>
      <c r="AW1186" s="273"/>
      <c r="AX1186" s="273"/>
      <c r="AY1186" s="273"/>
      <c r="AZ1186" s="273"/>
      <c r="BA1186" s="273"/>
      <c r="BB1186" s="273"/>
      <c r="BC1186" s="273"/>
      <c r="BD1186" s="273"/>
      <c r="BE1186" s="273"/>
      <c r="BF1186" s="273"/>
      <c r="BG1186" s="273"/>
      <c r="BH1186" s="273"/>
      <c r="BI1186" s="273"/>
      <c r="BJ1186" s="273"/>
      <c r="BK1186" s="273"/>
      <c r="BL1186" s="273"/>
      <c r="BM1186" s="273"/>
      <c r="BN1186" s="273"/>
      <c r="BO1186" s="273"/>
      <c r="BP1186" s="273"/>
      <c r="BQ1186" s="273"/>
      <c r="BR1186" s="273"/>
      <c r="BS1186" s="273"/>
      <c r="BT1186" s="273"/>
      <c r="BU1186" s="273"/>
      <c r="BV1186" s="273"/>
      <c r="BW1186" s="273"/>
      <c r="BX1186" s="273"/>
      <c r="BY1186" s="273"/>
      <c r="BZ1186" s="273"/>
    </row>
    <row r="1187" spans="1:78">
      <c r="A1187" s="273"/>
      <c r="B1187" s="273"/>
      <c r="C1187" s="273"/>
      <c r="D1187" s="273"/>
      <c r="E1187" s="273"/>
      <c r="F1187" s="274"/>
      <c r="G1187" s="274"/>
      <c r="H1187" s="274"/>
      <c r="I1187" s="274"/>
      <c r="J1187" s="274"/>
      <c r="K1187" s="274"/>
      <c r="L1187" s="274"/>
      <c r="M1187" s="274"/>
      <c r="N1187" s="274"/>
      <c r="O1187" s="274"/>
      <c r="P1187" s="274"/>
      <c r="Q1187" s="274"/>
      <c r="R1187" s="273"/>
      <c r="S1187" s="273"/>
      <c r="T1187" s="273"/>
      <c r="U1187" s="273"/>
      <c r="V1187" s="273"/>
      <c r="W1187" s="273"/>
      <c r="X1187" s="273"/>
      <c r="Y1187" s="273"/>
      <c r="Z1187" s="273"/>
      <c r="AA1187" s="273"/>
      <c r="AB1187" s="273"/>
      <c r="AC1187" s="273"/>
      <c r="AD1187" s="273"/>
      <c r="AE1187" s="273"/>
      <c r="AF1187" s="273"/>
      <c r="AG1187" s="273"/>
      <c r="AH1187" s="273"/>
      <c r="AI1187" s="273"/>
      <c r="AJ1187" s="273"/>
      <c r="AK1187" s="273"/>
      <c r="AL1187" s="273"/>
      <c r="AM1187" s="273"/>
      <c r="AN1187" s="273"/>
      <c r="AO1187" s="273"/>
      <c r="AP1187" s="273"/>
      <c r="AQ1187" s="273"/>
      <c r="AR1187" s="273"/>
      <c r="AS1187" s="273"/>
      <c r="AT1187" s="273"/>
      <c r="AU1187" s="273"/>
      <c r="AV1187" s="273"/>
      <c r="AW1187" s="273"/>
      <c r="AX1187" s="273"/>
      <c r="AY1187" s="273"/>
      <c r="AZ1187" s="273"/>
      <c r="BA1187" s="273"/>
      <c r="BB1187" s="273"/>
      <c r="BC1187" s="273"/>
      <c r="BD1187" s="273"/>
      <c r="BE1187" s="273"/>
      <c r="BF1187" s="273"/>
      <c r="BG1187" s="273"/>
      <c r="BH1187" s="273"/>
      <c r="BI1187" s="273"/>
      <c r="BJ1187" s="273"/>
      <c r="BK1187" s="273"/>
      <c r="BL1187" s="273"/>
      <c r="BM1187" s="273"/>
      <c r="BN1187" s="273"/>
      <c r="BO1187" s="273"/>
      <c r="BP1187" s="273"/>
      <c r="BQ1187" s="273"/>
      <c r="BR1187" s="273"/>
      <c r="BS1187" s="273"/>
      <c r="BT1187" s="273"/>
      <c r="BU1187" s="273"/>
      <c r="BV1187" s="273"/>
      <c r="BW1187" s="273"/>
      <c r="BX1187" s="273"/>
      <c r="BY1187" s="273"/>
      <c r="BZ1187" s="273"/>
    </row>
    <row r="1188" spans="1:78">
      <c r="A1188" s="273"/>
      <c r="B1188" s="273"/>
      <c r="C1188" s="273"/>
      <c r="D1188" s="273"/>
      <c r="E1188" s="273"/>
      <c r="F1188" s="274"/>
      <c r="G1188" s="274"/>
      <c r="H1188" s="274"/>
      <c r="I1188" s="274"/>
      <c r="J1188" s="274"/>
      <c r="K1188" s="274"/>
      <c r="L1188" s="274"/>
      <c r="M1188" s="274"/>
      <c r="N1188" s="274"/>
      <c r="O1188" s="274"/>
      <c r="P1188" s="274"/>
      <c r="Q1188" s="274"/>
      <c r="R1188" s="273"/>
      <c r="S1188" s="273"/>
      <c r="T1188" s="273"/>
      <c r="U1188" s="273"/>
      <c r="V1188" s="273"/>
      <c r="W1188" s="273"/>
      <c r="X1188" s="273"/>
      <c r="Y1188" s="273"/>
      <c r="Z1188" s="273"/>
      <c r="AA1188" s="273"/>
      <c r="AB1188" s="273"/>
      <c r="AC1188" s="273"/>
      <c r="AD1188" s="273"/>
      <c r="AE1188" s="273"/>
      <c r="AF1188" s="273"/>
      <c r="AG1188" s="273"/>
      <c r="AH1188" s="273"/>
      <c r="AI1188" s="273"/>
      <c r="AJ1188" s="273"/>
      <c r="AK1188" s="273"/>
      <c r="AL1188" s="273"/>
      <c r="AM1188" s="273"/>
      <c r="AN1188" s="273"/>
      <c r="AO1188" s="273"/>
      <c r="AP1188" s="273"/>
      <c r="AQ1188" s="273"/>
      <c r="AR1188" s="273"/>
      <c r="AS1188" s="273"/>
      <c r="AT1188" s="273"/>
      <c r="AU1188" s="273"/>
      <c r="AV1188" s="273"/>
      <c r="AW1188" s="273"/>
      <c r="AX1188" s="273"/>
      <c r="AY1188" s="273"/>
      <c r="AZ1188" s="273"/>
      <c r="BA1188" s="273"/>
      <c r="BB1188" s="273"/>
      <c r="BC1188" s="273"/>
      <c r="BD1188" s="273"/>
      <c r="BE1188" s="273"/>
      <c r="BF1188" s="273"/>
      <c r="BG1188" s="273"/>
      <c r="BH1188" s="273"/>
      <c r="BI1188" s="273"/>
      <c r="BJ1188" s="273"/>
      <c r="BK1188" s="273"/>
      <c r="BL1188" s="273"/>
      <c r="BM1188" s="273"/>
      <c r="BN1188" s="273"/>
      <c r="BO1188" s="273"/>
      <c r="BP1188" s="273"/>
      <c r="BQ1188" s="273"/>
      <c r="BR1188" s="273"/>
      <c r="BS1188" s="273"/>
      <c r="BT1188" s="273"/>
      <c r="BU1188" s="273"/>
      <c r="BV1188" s="273"/>
      <c r="BW1188" s="273"/>
      <c r="BX1188" s="273"/>
      <c r="BY1188" s="273"/>
      <c r="BZ1188" s="273"/>
    </row>
    <row r="1189" spans="1:78">
      <c r="A1189" s="273"/>
      <c r="B1189" s="273"/>
      <c r="C1189" s="273"/>
      <c r="D1189" s="273"/>
      <c r="E1189" s="273"/>
      <c r="F1189" s="274"/>
      <c r="G1189" s="274"/>
      <c r="H1189" s="274"/>
      <c r="I1189" s="274"/>
      <c r="J1189" s="274"/>
      <c r="K1189" s="274"/>
      <c r="L1189" s="274"/>
      <c r="M1189" s="274"/>
      <c r="N1189" s="274"/>
      <c r="O1189" s="274"/>
      <c r="P1189" s="274"/>
      <c r="Q1189" s="274"/>
      <c r="R1189" s="273"/>
      <c r="S1189" s="273"/>
      <c r="T1189" s="273"/>
      <c r="U1189" s="273"/>
      <c r="V1189" s="273"/>
      <c r="W1189" s="273"/>
      <c r="X1189" s="273"/>
      <c r="Y1189" s="273"/>
      <c r="Z1189" s="273"/>
      <c r="AA1189" s="273"/>
      <c r="AB1189" s="273"/>
      <c r="AC1189" s="273"/>
      <c r="AD1189" s="273"/>
      <c r="AE1189" s="273"/>
      <c r="AF1189" s="273"/>
      <c r="AG1189" s="273"/>
      <c r="AH1189" s="273"/>
      <c r="AI1189" s="273"/>
      <c r="AJ1189" s="273"/>
      <c r="AK1189" s="273"/>
      <c r="AL1189" s="273"/>
      <c r="AM1189" s="273"/>
      <c r="AN1189" s="273"/>
      <c r="AO1189" s="273"/>
      <c r="AP1189" s="273"/>
      <c r="AQ1189" s="273"/>
      <c r="AR1189" s="273"/>
      <c r="AS1189" s="273"/>
      <c r="AT1189" s="273"/>
      <c r="AU1189" s="273"/>
      <c r="AV1189" s="273"/>
      <c r="AW1189" s="273"/>
      <c r="AX1189" s="273"/>
      <c r="AY1189" s="273"/>
      <c r="AZ1189" s="273"/>
      <c r="BA1189" s="273"/>
      <c r="BB1189" s="273"/>
      <c r="BC1189" s="273"/>
      <c r="BD1189" s="273"/>
      <c r="BE1189" s="273"/>
      <c r="BF1189" s="273"/>
      <c r="BG1189" s="273"/>
      <c r="BH1189" s="273"/>
      <c r="BI1189" s="273"/>
      <c r="BJ1189" s="273"/>
      <c r="BK1189" s="273"/>
      <c r="BL1189" s="273"/>
      <c r="BM1189" s="273"/>
      <c r="BN1189" s="273"/>
      <c r="BO1189" s="273"/>
      <c r="BP1189" s="273"/>
      <c r="BQ1189" s="273"/>
      <c r="BR1189" s="273"/>
      <c r="BS1189" s="273"/>
      <c r="BT1189" s="273"/>
      <c r="BU1189" s="273"/>
      <c r="BV1189" s="273"/>
      <c r="BW1189" s="273"/>
      <c r="BX1189" s="273"/>
      <c r="BY1189" s="273"/>
      <c r="BZ1189" s="273"/>
    </row>
    <row r="1190" spans="1:78">
      <c r="A1190" s="273"/>
      <c r="B1190" s="273"/>
      <c r="C1190" s="273"/>
      <c r="D1190" s="273"/>
      <c r="E1190" s="273"/>
      <c r="F1190" s="274"/>
      <c r="G1190" s="274"/>
      <c r="H1190" s="274"/>
      <c r="I1190" s="274"/>
      <c r="J1190" s="274"/>
      <c r="K1190" s="274"/>
      <c r="L1190" s="274"/>
      <c r="M1190" s="274"/>
      <c r="N1190" s="274"/>
      <c r="O1190" s="274"/>
      <c r="P1190" s="274"/>
      <c r="Q1190" s="274"/>
      <c r="R1190" s="273"/>
      <c r="S1190" s="273"/>
      <c r="T1190" s="273"/>
      <c r="U1190" s="273"/>
      <c r="V1190" s="273"/>
      <c r="W1190" s="273"/>
      <c r="X1190" s="273"/>
      <c r="Y1190" s="273"/>
      <c r="Z1190" s="273"/>
      <c r="AA1190" s="273"/>
      <c r="AB1190" s="273"/>
      <c r="AC1190" s="273"/>
      <c r="AD1190" s="273"/>
      <c r="AE1190" s="273"/>
      <c r="AF1190" s="273"/>
      <c r="AG1190" s="273"/>
      <c r="AH1190" s="273"/>
      <c r="AI1190" s="273"/>
      <c r="AJ1190" s="273"/>
      <c r="AK1190" s="273"/>
      <c r="AL1190" s="273"/>
      <c r="AM1190" s="273"/>
      <c r="AN1190" s="273"/>
      <c r="AO1190" s="273"/>
      <c r="AP1190" s="273"/>
      <c r="AQ1190" s="273"/>
      <c r="AR1190" s="273"/>
      <c r="AS1190" s="273"/>
      <c r="AT1190" s="273"/>
      <c r="AU1190" s="273"/>
      <c r="AV1190" s="273"/>
      <c r="AW1190" s="273"/>
      <c r="AX1190" s="273"/>
      <c r="AY1190" s="273"/>
      <c r="AZ1190" s="273"/>
      <c r="BA1190" s="273"/>
      <c r="BB1190" s="273"/>
      <c r="BC1190" s="273"/>
      <c r="BD1190" s="273"/>
      <c r="BE1190" s="273"/>
      <c r="BF1190" s="273"/>
      <c r="BG1190" s="273"/>
      <c r="BH1190" s="273"/>
      <c r="BI1190" s="273"/>
      <c r="BJ1190" s="273"/>
      <c r="BK1190" s="273"/>
      <c r="BL1190" s="273"/>
      <c r="BM1190" s="273"/>
      <c r="BN1190" s="273"/>
      <c r="BO1190" s="273"/>
      <c r="BP1190" s="273"/>
      <c r="BQ1190" s="273"/>
      <c r="BR1190" s="273"/>
      <c r="BS1190" s="273"/>
      <c r="BT1190" s="273"/>
      <c r="BU1190" s="273"/>
      <c r="BV1190" s="273"/>
      <c r="BW1190" s="273"/>
      <c r="BX1190" s="273"/>
      <c r="BY1190" s="273"/>
      <c r="BZ1190" s="273"/>
    </row>
    <row r="1191" spans="1:78">
      <c r="A1191" s="273"/>
      <c r="B1191" s="273"/>
      <c r="C1191" s="273"/>
      <c r="D1191" s="273"/>
      <c r="E1191" s="273"/>
      <c r="F1191" s="274"/>
      <c r="G1191" s="274"/>
      <c r="H1191" s="274"/>
      <c r="I1191" s="274"/>
      <c r="J1191" s="274"/>
      <c r="K1191" s="274"/>
      <c r="L1191" s="274"/>
      <c r="M1191" s="274"/>
      <c r="N1191" s="274"/>
      <c r="O1191" s="274"/>
      <c r="P1191" s="274"/>
      <c r="Q1191" s="274"/>
      <c r="R1191" s="273"/>
      <c r="S1191" s="273"/>
      <c r="T1191" s="273"/>
      <c r="U1191" s="273"/>
      <c r="V1191" s="273"/>
      <c r="W1191" s="273"/>
      <c r="X1191" s="273"/>
      <c r="Y1191" s="273"/>
      <c r="Z1191" s="273"/>
      <c r="AA1191" s="273"/>
      <c r="AB1191" s="273"/>
      <c r="AC1191" s="273"/>
      <c r="AD1191" s="273"/>
      <c r="AE1191" s="273"/>
      <c r="AF1191" s="273"/>
      <c r="AG1191" s="273"/>
      <c r="AH1191" s="273"/>
      <c r="AI1191" s="273"/>
      <c r="AJ1191" s="273"/>
      <c r="AK1191" s="273"/>
      <c r="AL1191" s="273"/>
      <c r="AM1191" s="273"/>
      <c r="AN1191" s="273"/>
      <c r="AO1191" s="273"/>
      <c r="AP1191" s="273"/>
      <c r="AQ1191" s="273"/>
      <c r="AR1191" s="273"/>
      <c r="AS1191" s="273"/>
      <c r="AT1191" s="273"/>
      <c r="AU1191" s="273"/>
      <c r="AV1191" s="273"/>
      <c r="AW1191" s="273"/>
      <c r="AX1191" s="273"/>
      <c r="AY1191" s="273"/>
      <c r="AZ1191" s="273"/>
      <c r="BA1191" s="273"/>
      <c r="BB1191" s="273"/>
      <c r="BC1191" s="273"/>
      <c r="BD1191" s="273"/>
      <c r="BE1191" s="273"/>
      <c r="BF1191" s="273"/>
      <c r="BG1191" s="273"/>
      <c r="BH1191" s="273"/>
      <c r="BI1191" s="273"/>
      <c r="BJ1191" s="273"/>
      <c r="BK1191" s="273"/>
      <c r="BL1191" s="273"/>
      <c r="BM1191" s="273"/>
      <c r="BN1191" s="273"/>
      <c r="BO1191" s="273"/>
      <c r="BP1191" s="273"/>
      <c r="BQ1191" s="273"/>
      <c r="BR1191" s="273"/>
      <c r="BS1191" s="273"/>
      <c r="BT1191" s="273"/>
      <c r="BU1191" s="273"/>
      <c r="BV1191" s="273"/>
      <c r="BW1191" s="273"/>
      <c r="BX1191" s="273"/>
      <c r="BY1191" s="273"/>
      <c r="BZ1191" s="273"/>
    </row>
    <row r="1192" spans="1:78">
      <c r="A1192" s="273"/>
      <c r="B1192" s="273"/>
      <c r="C1192" s="273"/>
      <c r="D1192" s="273"/>
      <c r="E1192" s="273"/>
      <c r="F1192" s="274"/>
      <c r="G1192" s="274"/>
      <c r="H1192" s="274"/>
      <c r="I1192" s="274"/>
      <c r="J1192" s="274"/>
      <c r="K1192" s="274"/>
      <c r="L1192" s="274"/>
      <c r="M1192" s="274"/>
      <c r="N1192" s="274"/>
      <c r="O1192" s="274"/>
      <c r="P1192" s="274"/>
      <c r="Q1192" s="274"/>
      <c r="R1192" s="273"/>
      <c r="S1192" s="273"/>
      <c r="T1192" s="273"/>
      <c r="U1192" s="273"/>
      <c r="V1192" s="273"/>
      <c r="W1192" s="273"/>
      <c r="X1192" s="273"/>
      <c r="Y1192" s="273"/>
      <c r="Z1192" s="273"/>
      <c r="AA1192" s="273"/>
      <c r="AB1192" s="273"/>
      <c r="AC1192" s="273"/>
      <c r="AD1192" s="273"/>
      <c r="AE1192" s="273"/>
      <c r="AF1192" s="273"/>
      <c r="AG1192" s="273"/>
      <c r="AH1192" s="273"/>
      <c r="AI1192" s="273"/>
      <c r="AJ1192" s="273"/>
      <c r="AK1192" s="273"/>
      <c r="AL1192" s="273"/>
      <c r="AM1192" s="273"/>
      <c r="AN1192" s="273"/>
      <c r="AO1192" s="273"/>
      <c r="AP1192" s="273"/>
      <c r="AQ1192" s="273"/>
      <c r="AR1192" s="273"/>
      <c r="AS1192" s="273"/>
      <c r="AT1192" s="273"/>
      <c r="AU1192" s="273"/>
      <c r="AV1192" s="273"/>
      <c r="AW1192" s="273"/>
      <c r="AX1192" s="273"/>
      <c r="AY1192" s="273"/>
      <c r="AZ1192" s="273"/>
      <c r="BA1192" s="273"/>
      <c r="BB1192" s="273"/>
      <c r="BC1192" s="273"/>
      <c r="BD1192" s="273"/>
      <c r="BE1192" s="273"/>
      <c r="BF1192" s="273"/>
      <c r="BG1192" s="273"/>
      <c r="BH1192" s="273"/>
      <c r="BI1192" s="273"/>
      <c r="BJ1192" s="273"/>
      <c r="BK1192" s="273"/>
      <c r="BL1192" s="273"/>
      <c r="BM1192" s="273"/>
      <c r="BN1192" s="273"/>
      <c r="BO1192" s="273"/>
      <c r="BP1192" s="273"/>
      <c r="BQ1192" s="273"/>
      <c r="BR1192" s="273"/>
      <c r="BS1192" s="273"/>
      <c r="BT1192" s="273"/>
      <c r="BU1192" s="273"/>
      <c r="BV1192" s="273"/>
      <c r="BW1192" s="273"/>
      <c r="BX1192" s="273"/>
      <c r="BY1192" s="273"/>
      <c r="BZ1192" s="273"/>
    </row>
    <row r="1193" spans="1:78">
      <c r="A1193" s="273"/>
      <c r="B1193" s="273"/>
      <c r="C1193" s="273"/>
      <c r="D1193" s="273"/>
      <c r="E1193" s="273"/>
      <c r="F1193" s="274"/>
      <c r="G1193" s="274"/>
      <c r="H1193" s="274"/>
      <c r="I1193" s="274"/>
      <c r="J1193" s="274"/>
      <c r="K1193" s="274"/>
      <c r="L1193" s="274"/>
      <c r="M1193" s="274"/>
      <c r="N1193" s="274"/>
      <c r="O1193" s="274"/>
      <c r="P1193" s="274"/>
      <c r="Q1193" s="274"/>
      <c r="R1193" s="273"/>
      <c r="S1193" s="273"/>
      <c r="T1193" s="273"/>
      <c r="U1193" s="273"/>
      <c r="V1193" s="273"/>
      <c r="W1193" s="273"/>
      <c r="X1193" s="273"/>
      <c r="Y1193" s="273"/>
      <c r="Z1193" s="273"/>
      <c r="AA1193" s="273"/>
      <c r="AB1193" s="273"/>
      <c r="AC1193" s="273"/>
      <c r="AD1193" s="273"/>
      <c r="AE1193" s="273"/>
      <c r="AF1193" s="273"/>
      <c r="AG1193" s="273"/>
      <c r="AH1193" s="273"/>
      <c r="AI1193" s="273"/>
      <c r="AJ1193" s="273"/>
      <c r="AK1193" s="273"/>
      <c r="AL1193" s="273"/>
      <c r="AM1193" s="273"/>
      <c r="AN1193" s="273"/>
      <c r="AO1193" s="273"/>
      <c r="AP1193" s="273"/>
      <c r="AQ1193" s="273"/>
      <c r="AR1193" s="273"/>
      <c r="AS1193" s="273"/>
      <c r="AT1193" s="273"/>
      <c r="AU1193" s="273"/>
      <c r="AV1193" s="273"/>
      <c r="AW1193" s="273"/>
      <c r="AX1193" s="273"/>
      <c r="AY1193" s="273"/>
      <c r="AZ1193" s="273"/>
      <c r="BA1193" s="273"/>
      <c r="BB1193" s="273"/>
      <c r="BC1193" s="273"/>
      <c r="BD1193" s="273"/>
      <c r="BE1193" s="273"/>
      <c r="BF1193" s="273"/>
      <c r="BG1193" s="273"/>
      <c r="BH1193" s="273"/>
      <c r="BI1193" s="273"/>
      <c r="BJ1193" s="273"/>
      <c r="BK1193" s="273"/>
      <c r="BL1193" s="273"/>
      <c r="BM1193" s="273"/>
      <c r="BN1193" s="273"/>
      <c r="BO1193" s="273"/>
      <c r="BP1193" s="273"/>
      <c r="BQ1193" s="273"/>
      <c r="BR1193" s="273"/>
      <c r="BS1193" s="273"/>
      <c r="BT1193" s="273"/>
      <c r="BU1193" s="273"/>
      <c r="BV1193" s="273"/>
      <c r="BW1193" s="273"/>
      <c r="BX1193" s="273"/>
      <c r="BY1193" s="273"/>
      <c r="BZ1193" s="273"/>
    </row>
    <row r="1194" spans="1:78">
      <c r="A1194" s="273"/>
      <c r="B1194" s="273"/>
      <c r="C1194" s="273"/>
      <c r="D1194" s="273"/>
      <c r="E1194" s="273"/>
      <c r="F1194" s="274"/>
      <c r="G1194" s="274"/>
      <c r="H1194" s="274"/>
      <c r="I1194" s="274"/>
      <c r="J1194" s="274"/>
      <c r="K1194" s="274"/>
      <c r="L1194" s="274"/>
      <c r="M1194" s="274"/>
      <c r="N1194" s="274"/>
      <c r="O1194" s="274"/>
      <c r="P1194" s="274"/>
      <c r="Q1194" s="274"/>
      <c r="R1194" s="273"/>
      <c r="S1194" s="273"/>
      <c r="T1194" s="273"/>
      <c r="U1194" s="273"/>
      <c r="V1194" s="273"/>
      <c r="W1194" s="273"/>
      <c r="X1194" s="273"/>
      <c r="Y1194" s="273"/>
      <c r="Z1194" s="273"/>
      <c r="AA1194" s="273"/>
      <c r="AB1194" s="273"/>
      <c r="AC1194" s="273"/>
      <c r="AD1194" s="273"/>
      <c r="AE1194" s="273"/>
      <c r="AF1194" s="273"/>
      <c r="AG1194" s="273"/>
      <c r="AH1194" s="273"/>
      <c r="AI1194" s="273"/>
      <c r="AJ1194" s="273"/>
      <c r="AK1194" s="273"/>
      <c r="AL1194" s="273"/>
      <c r="AM1194" s="273"/>
      <c r="AN1194" s="273"/>
      <c r="AO1194" s="273"/>
      <c r="AP1194" s="273"/>
      <c r="AQ1194" s="273"/>
      <c r="AR1194" s="273"/>
      <c r="AS1194" s="273"/>
      <c r="AT1194" s="273"/>
      <c r="AU1194" s="273"/>
      <c r="AV1194" s="273"/>
      <c r="AW1194" s="273"/>
      <c r="AX1194" s="273"/>
      <c r="AY1194" s="273"/>
      <c r="AZ1194" s="273"/>
      <c r="BA1194" s="273"/>
      <c r="BB1194" s="273"/>
      <c r="BC1194" s="273"/>
      <c r="BD1194" s="273"/>
      <c r="BE1194" s="273"/>
      <c r="BF1194" s="273"/>
      <c r="BG1194" s="273"/>
      <c r="BH1194" s="273"/>
      <c r="BI1194" s="273"/>
      <c r="BJ1194" s="273"/>
      <c r="BK1194" s="273"/>
      <c r="BL1194" s="273"/>
      <c r="BM1194" s="273"/>
      <c r="BN1194" s="273"/>
      <c r="BO1194" s="273"/>
      <c r="BP1194" s="273"/>
      <c r="BQ1194" s="273"/>
      <c r="BR1194" s="273"/>
      <c r="BS1194" s="273"/>
      <c r="BT1194" s="273"/>
      <c r="BU1194" s="273"/>
      <c r="BV1194" s="273"/>
      <c r="BW1194" s="273"/>
      <c r="BX1194" s="273"/>
      <c r="BY1194" s="273"/>
      <c r="BZ1194" s="273"/>
    </row>
    <row r="1195" spans="1:78">
      <c r="A1195" s="273"/>
      <c r="B1195" s="273"/>
      <c r="C1195" s="273"/>
      <c r="D1195" s="273"/>
      <c r="E1195" s="273"/>
      <c r="F1195" s="274"/>
      <c r="G1195" s="274"/>
      <c r="H1195" s="274"/>
      <c r="I1195" s="274"/>
      <c r="J1195" s="274"/>
      <c r="K1195" s="274"/>
      <c r="L1195" s="274"/>
      <c r="M1195" s="274"/>
      <c r="N1195" s="274"/>
      <c r="O1195" s="274"/>
      <c r="P1195" s="274"/>
      <c r="Q1195" s="274"/>
      <c r="R1195" s="273"/>
      <c r="S1195" s="273"/>
      <c r="T1195" s="273"/>
      <c r="U1195" s="273"/>
      <c r="V1195" s="273"/>
      <c r="W1195" s="273"/>
      <c r="X1195" s="273"/>
      <c r="Y1195" s="273"/>
      <c r="Z1195" s="273"/>
      <c r="AA1195" s="273"/>
      <c r="AB1195" s="273"/>
      <c r="AC1195" s="273"/>
      <c r="AD1195" s="273"/>
      <c r="AE1195" s="273"/>
      <c r="AF1195" s="273"/>
      <c r="AG1195" s="273"/>
      <c r="AH1195" s="273"/>
      <c r="AI1195" s="273"/>
      <c r="AJ1195" s="273"/>
      <c r="AK1195" s="273"/>
      <c r="AL1195" s="273"/>
      <c r="AM1195" s="273"/>
      <c r="AN1195" s="273"/>
      <c r="AO1195" s="273"/>
      <c r="AP1195" s="273"/>
      <c r="AQ1195" s="273"/>
      <c r="AR1195" s="273"/>
      <c r="AS1195" s="273"/>
      <c r="AT1195" s="273"/>
      <c r="AU1195" s="273"/>
      <c r="AV1195" s="273"/>
      <c r="AW1195" s="273"/>
      <c r="AX1195" s="273"/>
      <c r="AY1195" s="273"/>
      <c r="AZ1195" s="273"/>
      <c r="BA1195" s="273"/>
      <c r="BB1195" s="273"/>
      <c r="BC1195" s="273"/>
      <c r="BD1195" s="273"/>
      <c r="BE1195" s="273"/>
      <c r="BF1195" s="273"/>
      <c r="BG1195" s="273"/>
      <c r="BH1195" s="273"/>
      <c r="BI1195" s="273"/>
      <c r="BJ1195" s="273"/>
      <c r="BK1195" s="273"/>
      <c r="BL1195" s="273"/>
      <c r="BM1195" s="273"/>
      <c r="BN1195" s="273"/>
      <c r="BO1195" s="273"/>
      <c r="BP1195" s="273"/>
      <c r="BQ1195" s="273"/>
      <c r="BR1195" s="273"/>
      <c r="BS1195" s="273"/>
      <c r="BT1195" s="273"/>
      <c r="BU1195" s="273"/>
      <c r="BV1195" s="273"/>
      <c r="BW1195" s="273"/>
      <c r="BX1195" s="273"/>
      <c r="BY1195" s="273"/>
      <c r="BZ1195" s="273"/>
    </row>
    <row r="1196" spans="1:78">
      <c r="A1196" s="273"/>
      <c r="B1196" s="273"/>
      <c r="C1196" s="273"/>
      <c r="D1196" s="273"/>
      <c r="E1196" s="273"/>
      <c r="F1196" s="274"/>
      <c r="G1196" s="274"/>
      <c r="H1196" s="274"/>
      <c r="I1196" s="274"/>
      <c r="J1196" s="274"/>
      <c r="K1196" s="274"/>
      <c r="L1196" s="274"/>
      <c r="M1196" s="274"/>
      <c r="N1196" s="274"/>
      <c r="O1196" s="274"/>
      <c r="P1196" s="274"/>
      <c r="Q1196" s="274"/>
      <c r="R1196" s="273"/>
      <c r="S1196" s="273"/>
      <c r="T1196" s="273"/>
      <c r="U1196" s="273"/>
      <c r="V1196" s="273"/>
      <c r="W1196" s="273"/>
      <c r="X1196" s="273"/>
      <c r="Y1196" s="273"/>
      <c r="Z1196" s="273"/>
      <c r="AA1196" s="273"/>
      <c r="AB1196" s="273"/>
      <c r="AC1196" s="273"/>
      <c r="AD1196" s="273"/>
      <c r="AE1196" s="273"/>
      <c r="AF1196" s="273"/>
      <c r="AG1196" s="273"/>
      <c r="AH1196" s="273"/>
      <c r="AI1196" s="273"/>
      <c r="AJ1196" s="273"/>
      <c r="AK1196" s="273"/>
      <c r="AL1196" s="273"/>
      <c r="AM1196" s="273"/>
      <c r="AN1196" s="273"/>
      <c r="AO1196" s="273"/>
      <c r="AP1196" s="273"/>
      <c r="AQ1196" s="273"/>
      <c r="AR1196" s="273"/>
      <c r="AS1196" s="273"/>
      <c r="AT1196" s="273"/>
      <c r="AU1196" s="273"/>
      <c r="AV1196" s="273"/>
      <c r="AW1196" s="273"/>
      <c r="AX1196" s="273"/>
      <c r="AY1196" s="273"/>
      <c r="AZ1196" s="273"/>
      <c r="BA1196" s="273"/>
      <c r="BB1196" s="273"/>
      <c r="BC1196" s="273"/>
      <c r="BD1196" s="273"/>
      <c r="BE1196" s="273"/>
      <c r="BF1196" s="273"/>
      <c r="BG1196" s="273"/>
      <c r="BH1196" s="273"/>
      <c r="BI1196" s="273"/>
      <c r="BJ1196" s="273"/>
      <c r="BK1196" s="273"/>
      <c r="BL1196" s="273"/>
      <c r="BM1196" s="273"/>
      <c r="BN1196" s="273"/>
      <c r="BO1196" s="273"/>
      <c r="BP1196" s="273"/>
      <c r="BQ1196" s="273"/>
      <c r="BR1196" s="273"/>
      <c r="BS1196" s="273"/>
      <c r="BT1196" s="273"/>
      <c r="BU1196" s="273"/>
      <c r="BV1196" s="273"/>
      <c r="BW1196" s="273"/>
      <c r="BX1196" s="273"/>
      <c r="BY1196" s="273"/>
      <c r="BZ1196" s="273"/>
    </row>
    <row r="1197" spans="1:78">
      <c r="A1197" s="273"/>
      <c r="B1197" s="273"/>
      <c r="C1197" s="273"/>
      <c r="D1197" s="273"/>
      <c r="E1197" s="273"/>
      <c r="F1197" s="274"/>
      <c r="G1197" s="274"/>
      <c r="H1197" s="274"/>
      <c r="I1197" s="274"/>
      <c r="J1197" s="274"/>
      <c r="K1197" s="274"/>
      <c r="L1197" s="274"/>
      <c r="M1197" s="274"/>
      <c r="N1197" s="274"/>
      <c r="O1197" s="274"/>
      <c r="P1197" s="274"/>
      <c r="Q1197" s="274"/>
      <c r="R1197" s="273"/>
      <c r="S1197" s="273"/>
      <c r="T1197" s="273"/>
      <c r="U1197" s="273"/>
      <c r="V1197" s="273"/>
      <c r="W1197" s="273"/>
      <c r="X1197" s="273"/>
      <c r="Y1197" s="273"/>
      <c r="Z1197" s="273"/>
      <c r="AA1197" s="273"/>
      <c r="AB1197" s="273"/>
      <c r="AC1197" s="273"/>
      <c r="AD1197" s="273"/>
      <c r="AE1197" s="273"/>
      <c r="AF1197" s="273"/>
      <c r="AG1197" s="273"/>
      <c r="AH1197" s="273"/>
      <c r="AI1197" s="273"/>
      <c r="AJ1197" s="273"/>
      <c r="AK1197" s="273"/>
      <c r="AL1197" s="273"/>
      <c r="AM1197" s="273"/>
      <c r="AN1197" s="273"/>
      <c r="AO1197" s="273"/>
      <c r="AP1197" s="273"/>
      <c r="AQ1197" s="273"/>
      <c r="AR1197" s="273"/>
      <c r="AS1197" s="273"/>
      <c r="AT1197" s="273"/>
      <c r="AU1197" s="273"/>
      <c r="AV1197" s="273"/>
      <c r="AW1197" s="273"/>
      <c r="AX1197" s="273"/>
      <c r="AY1197" s="273"/>
      <c r="AZ1197" s="273"/>
      <c r="BA1197" s="273"/>
      <c r="BB1197" s="273"/>
      <c r="BC1197" s="273"/>
      <c r="BD1197" s="273"/>
      <c r="BE1197" s="273"/>
      <c r="BF1197" s="273"/>
      <c r="BG1197" s="273"/>
      <c r="BH1197" s="273"/>
      <c r="BI1197" s="273"/>
      <c r="BJ1197" s="273"/>
      <c r="BK1197" s="273"/>
      <c r="BL1197" s="273"/>
      <c r="BM1197" s="273"/>
      <c r="BN1197" s="273"/>
      <c r="BO1197" s="273"/>
      <c r="BP1197" s="273"/>
      <c r="BQ1197" s="273"/>
      <c r="BR1197" s="273"/>
      <c r="BS1197" s="273"/>
      <c r="BT1197" s="273"/>
      <c r="BU1197" s="273"/>
      <c r="BV1197" s="273"/>
      <c r="BW1197" s="273"/>
      <c r="BX1197" s="273"/>
      <c r="BY1197" s="273"/>
      <c r="BZ1197" s="273"/>
    </row>
    <row r="1198" spans="1:78">
      <c r="A1198" s="273"/>
      <c r="B1198" s="273"/>
      <c r="C1198" s="273"/>
      <c r="D1198" s="273"/>
      <c r="E1198" s="273"/>
      <c r="F1198" s="274"/>
      <c r="G1198" s="274"/>
      <c r="H1198" s="274"/>
      <c r="I1198" s="274"/>
      <c r="J1198" s="274"/>
      <c r="K1198" s="274"/>
      <c r="L1198" s="274"/>
      <c r="M1198" s="274"/>
      <c r="N1198" s="274"/>
      <c r="O1198" s="274"/>
      <c r="P1198" s="274"/>
      <c r="Q1198" s="274"/>
      <c r="R1198" s="273"/>
      <c r="S1198" s="273"/>
      <c r="T1198" s="273"/>
      <c r="U1198" s="273"/>
      <c r="V1198" s="273"/>
      <c r="W1198" s="273"/>
      <c r="X1198" s="273"/>
      <c r="Y1198" s="273"/>
      <c r="Z1198" s="273"/>
      <c r="AA1198" s="273"/>
      <c r="AB1198" s="273"/>
      <c r="AC1198" s="273"/>
      <c r="AD1198" s="273"/>
      <c r="AE1198" s="273"/>
      <c r="AF1198" s="273"/>
      <c r="AG1198" s="273"/>
      <c r="AH1198" s="273"/>
      <c r="AI1198" s="273"/>
      <c r="AJ1198" s="273"/>
      <c r="AK1198" s="273"/>
      <c r="AL1198" s="273"/>
      <c r="AM1198" s="273"/>
      <c r="AN1198" s="273"/>
      <c r="AO1198" s="273"/>
      <c r="AP1198" s="273"/>
      <c r="AQ1198" s="273"/>
      <c r="AR1198" s="273"/>
      <c r="AS1198" s="273"/>
      <c r="AT1198" s="273"/>
      <c r="AU1198" s="273"/>
      <c r="AV1198" s="273"/>
      <c r="AW1198" s="273"/>
      <c r="AX1198" s="273"/>
      <c r="AY1198" s="273"/>
      <c r="AZ1198" s="273"/>
      <c r="BA1198" s="273"/>
      <c r="BB1198" s="273"/>
      <c r="BC1198" s="273"/>
      <c r="BD1198" s="273"/>
      <c r="BE1198" s="273"/>
      <c r="BF1198" s="273"/>
      <c r="BG1198" s="273"/>
      <c r="BH1198" s="273"/>
      <c r="BI1198" s="273"/>
      <c r="BJ1198" s="273"/>
      <c r="BK1198" s="273"/>
      <c r="BL1198" s="273"/>
      <c r="BM1198" s="273"/>
      <c r="BN1198" s="273"/>
      <c r="BO1198" s="273"/>
      <c r="BP1198" s="273"/>
      <c r="BQ1198" s="273"/>
      <c r="BR1198" s="273"/>
      <c r="BS1198" s="273"/>
      <c r="BT1198" s="273"/>
      <c r="BU1198" s="273"/>
      <c r="BV1198" s="273"/>
      <c r="BW1198" s="273"/>
      <c r="BX1198" s="273"/>
      <c r="BY1198" s="273"/>
      <c r="BZ1198" s="273"/>
    </row>
    <row r="1199" spans="1:78">
      <c r="A1199" s="273"/>
      <c r="B1199" s="273"/>
      <c r="C1199" s="273"/>
      <c r="D1199" s="273"/>
      <c r="E1199" s="273"/>
      <c r="F1199" s="274"/>
      <c r="G1199" s="274"/>
      <c r="H1199" s="274"/>
      <c r="I1199" s="274"/>
      <c r="J1199" s="274"/>
      <c r="K1199" s="274"/>
      <c r="L1199" s="274"/>
      <c r="M1199" s="274"/>
      <c r="N1199" s="274"/>
      <c r="O1199" s="274"/>
      <c r="P1199" s="274"/>
      <c r="Q1199" s="274"/>
      <c r="R1199" s="273"/>
      <c r="S1199" s="273"/>
      <c r="T1199" s="273"/>
      <c r="U1199" s="273"/>
      <c r="V1199" s="273"/>
      <c r="W1199" s="273"/>
      <c r="X1199" s="273"/>
      <c r="Y1199" s="273"/>
      <c r="Z1199" s="273"/>
      <c r="AA1199" s="273"/>
      <c r="AB1199" s="273"/>
      <c r="AC1199" s="273"/>
      <c r="AD1199" s="273"/>
      <c r="AE1199" s="273"/>
      <c r="AF1199" s="273"/>
      <c r="AG1199" s="273"/>
      <c r="AH1199" s="273"/>
      <c r="AI1199" s="273"/>
      <c r="AJ1199" s="273"/>
      <c r="AK1199" s="273"/>
      <c r="AL1199" s="273"/>
      <c r="AM1199" s="273"/>
      <c r="AN1199" s="273"/>
      <c r="AO1199" s="273"/>
      <c r="AP1199" s="273"/>
      <c r="AQ1199" s="273"/>
      <c r="AR1199" s="273"/>
      <c r="AS1199" s="273"/>
      <c r="AT1199" s="273"/>
      <c r="AU1199" s="273"/>
      <c r="AV1199" s="273"/>
      <c r="AW1199" s="273"/>
      <c r="AX1199" s="273"/>
      <c r="AY1199" s="273"/>
      <c r="AZ1199" s="273"/>
      <c r="BA1199" s="273"/>
      <c r="BB1199" s="273"/>
      <c r="BC1199" s="273"/>
      <c r="BD1199" s="273"/>
      <c r="BE1199" s="273"/>
      <c r="BF1199" s="273"/>
      <c r="BG1199" s="273"/>
      <c r="BH1199" s="273"/>
      <c r="BI1199" s="273"/>
      <c r="BJ1199" s="273"/>
      <c r="BK1199" s="273"/>
      <c r="BL1199" s="273"/>
      <c r="BM1199" s="273"/>
      <c r="BN1199" s="273"/>
      <c r="BO1199" s="273"/>
      <c r="BP1199" s="273"/>
      <c r="BQ1199" s="273"/>
      <c r="BR1199" s="273"/>
      <c r="BS1199" s="273"/>
      <c r="BT1199" s="273"/>
      <c r="BU1199" s="273"/>
      <c r="BV1199" s="273"/>
      <c r="BW1199" s="273"/>
      <c r="BX1199" s="273"/>
      <c r="BY1199" s="273"/>
      <c r="BZ1199" s="273"/>
    </row>
    <row r="1200" spans="1:78">
      <c r="A1200" s="273"/>
      <c r="B1200" s="273"/>
      <c r="C1200" s="273"/>
      <c r="D1200" s="273"/>
      <c r="E1200" s="273"/>
      <c r="F1200" s="274"/>
      <c r="G1200" s="274"/>
      <c r="H1200" s="274"/>
      <c r="I1200" s="274"/>
      <c r="J1200" s="274"/>
      <c r="K1200" s="274"/>
      <c r="L1200" s="274"/>
      <c r="M1200" s="274"/>
      <c r="N1200" s="274"/>
      <c r="O1200" s="274"/>
      <c r="P1200" s="274"/>
      <c r="Q1200" s="274"/>
      <c r="R1200" s="273"/>
      <c r="S1200" s="273"/>
      <c r="T1200" s="273"/>
      <c r="U1200" s="273"/>
      <c r="V1200" s="273"/>
      <c r="W1200" s="273"/>
      <c r="X1200" s="273"/>
      <c r="Y1200" s="273"/>
      <c r="Z1200" s="273"/>
      <c r="AA1200" s="273"/>
      <c r="AB1200" s="273"/>
      <c r="AC1200" s="273"/>
      <c r="AD1200" s="273"/>
      <c r="AE1200" s="273"/>
      <c r="AF1200" s="273"/>
      <c r="AG1200" s="273"/>
      <c r="AH1200" s="273"/>
      <c r="AI1200" s="273"/>
      <c r="AJ1200" s="273"/>
      <c r="AK1200" s="273"/>
      <c r="AL1200" s="273"/>
      <c r="AM1200" s="273"/>
      <c r="AN1200" s="273"/>
      <c r="AO1200" s="273"/>
      <c r="AP1200" s="273"/>
      <c r="AQ1200" s="273"/>
      <c r="AR1200" s="273"/>
      <c r="AS1200" s="273"/>
      <c r="AT1200" s="273"/>
      <c r="AU1200" s="273"/>
      <c r="AV1200" s="273"/>
      <c r="AW1200" s="273"/>
      <c r="AX1200" s="273"/>
      <c r="AY1200" s="273"/>
      <c r="AZ1200" s="273"/>
      <c r="BA1200" s="273"/>
      <c r="BB1200" s="273"/>
      <c r="BC1200" s="273"/>
      <c r="BD1200" s="273"/>
      <c r="BE1200" s="273"/>
      <c r="BF1200" s="273"/>
      <c r="BG1200" s="273"/>
      <c r="BH1200" s="273"/>
      <c r="BI1200" s="273"/>
      <c r="BJ1200" s="273"/>
      <c r="BK1200" s="273"/>
      <c r="BL1200" s="273"/>
      <c r="BM1200" s="273"/>
      <c r="BN1200" s="273"/>
      <c r="BO1200" s="273"/>
      <c r="BP1200" s="273"/>
      <c r="BQ1200" s="273"/>
      <c r="BR1200" s="273"/>
      <c r="BS1200" s="273"/>
      <c r="BT1200" s="273"/>
      <c r="BU1200" s="273"/>
      <c r="BV1200" s="273"/>
      <c r="BW1200" s="273"/>
      <c r="BX1200" s="273"/>
      <c r="BY1200" s="273"/>
      <c r="BZ1200" s="273"/>
    </row>
    <row r="1201" spans="1:78">
      <c r="A1201" s="273"/>
      <c r="B1201" s="273"/>
      <c r="C1201" s="273"/>
      <c r="D1201" s="273"/>
      <c r="E1201" s="273"/>
      <c r="F1201" s="274"/>
      <c r="G1201" s="274"/>
      <c r="H1201" s="274"/>
      <c r="I1201" s="274"/>
      <c r="J1201" s="274"/>
      <c r="K1201" s="274"/>
      <c r="L1201" s="274"/>
      <c r="M1201" s="274"/>
      <c r="N1201" s="274"/>
      <c r="O1201" s="274"/>
      <c r="P1201" s="274"/>
      <c r="Q1201" s="274"/>
      <c r="R1201" s="273"/>
      <c r="S1201" s="273"/>
      <c r="T1201" s="273"/>
      <c r="U1201" s="273"/>
      <c r="V1201" s="273"/>
      <c r="W1201" s="273"/>
      <c r="X1201" s="273"/>
      <c r="Y1201" s="273"/>
      <c r="Z1201" s="273"/>
      <c r="AA1201" s="273"/>
      <c r="AB1201" s="273"/>
      <c r="AC1201" s="273"/>
      <c r="AD1201" s="273"/>
      <c r="AE1201" s="273"/>
      <c r="AF1201" s="273"/>
      <c r="AG1201" s="273"/>
      <c r="AH1201" s="273"/>
      <c r="AI1201" s="273"/>
      <c r="AJ1201" s="273"/>
      <c r="AK1201" s="273"/>
      <c r="AL1201" s="273"/>
      <c r="AM1201" s="273"/>
      <c r="AN1201" s="273"/>
      <c r="AO1201" s="273"/>
      <c r="AP1201" s="273"/>
      <c r="AQ1201" s="273"/>
      <c r="AR1201" s="273"/>
      <c r="AS1201" s="273"/>
      <c r="AT1201" s="273"/>
      <c r="AU1201" s="273"/>
      <c r="AV1201" s="273"/>
      <c r="AW1201" s="273"/>
      <c r="AX1201" s="273"/>
      <c r="AY1201" s="273"/>
      <c r="AZ1201" s="273"/>
      <c r="BA1201" s="273"/>
      <c r="BB1201" s="273"/>
      <c r="BC1201" s="273"/>
      <c r="BD1201" s="273"/>
      <c r="BE1201" s="273"/>
      <c r="BF1201" s="273"/>
      <c r="BG1201" s="273"/>
      <c r="BH1201" s="273"/>
      <c r="BI1201" s="273"/>
      <c r="BJ1201" s="273"/>
      <c r="BK1201" s="273"/>
      <c r="BL1201" s="273"/>
      <c r="BM1201" s="273"/>
      <c r="BN1201" s="273"/>
      <c r="BO1201" s="273"/>
      <c r="BP1201" s="273"/>
      <c r="BQ1201" s="273"/>
      <c r="BR1201" s="273"/>
      <c r="BS1201" s="273"/>
      <c r="BT1201" s="273"/>
      <c r="BU1201" s="273"/>
      <c r="BV1201" s="273"/>
      <c r="BW1201" s="273"/>
      <c r="BX1201" s="273"/>
      <c r="BY1201" s="273"/>
      <c r="BZ1201" s="273"/>
    </row>
    <row r="1202" spans="1:78">
      <c r="A1202" s="273"/>
      <c r="B1202" s="273"/>
      <c r="C1202" s="273"/>
      <c r="D1202" s="273"/>
      <c r="E1202" s="273"/>
      <c r="F1202" s="274"/>
      <c r="G1202" s="274"/>
      <c r="H1202" s="274"/>
      <c r="I1202" s="274"/>
      <c r="J1202" s="274"/>
      <c r="K1202" s="274"/>
      <c r="L1202" s="274"/>
      <c r="M1202" s="274"/>
      <c r="N1202" s="274"/>
      <c r="O1202" s="274"/>
      <c r="P1202" s="274"/>
      <c r="Q1202" s="274"/>
      <c r="R1202" s="273"/>
      <c r="S1202" s="273"/>
      <c r="T1202" s="273"/>
      <c r="U1202" s="273"/>
      <c r="V1202" s="273"/>
      <c r="W1202" s="273"/>
      <c r="X1202" s="273"/>
      <c r="Y1202" s="273"/>
      <c r="Z1202" s="273"/>
      <c r="AA1202" s="273"/>
      <c r="AB1202" s="273"/>
      <c r="AC1202" s="273"/>
      <c r="AD1202" s="273"/>
      <c r="AE1202" s="273"/>
      <c r="AF1202" s="273"/>
      <c r="AG1202" s="273"/>
      <c r="AH1202" s="273"/>
      <c r="AI1202" s="273"/>
      <c r="AJ1202" s="273"/>
      <c r="AK1202" s="273"/>
      <c r="AL1202" s="273"/>
      <c r="AM1202" s="273"/>
      <c r="AN1202" s="273"/>
      <c r="AO1202" s="273"/>
      <c r="AP1202" s="273"/>
      <c r="AQ1202" s="273"/>
      <c r="AR1202" s="273"/>
      <c r="AS1202" s="273"/>
      <c r="AT1202" s="273"/>
      <c r="AU1202" s="273"/>
      <c r="AV1202" s="273"/>
      <c r="AW1202" s="273"/>
      <c r="AX1202" s="273"/>
      <c r="AY1202" s="273"/>
      <c r="AZ1202" s="273"/>
      <c r="BA1202" s="273"/>
      <c r="BB1202" s="273"/>
      <c r="BC1202" s="273"/>
      <c r="BD1202" s="273"/>
      <c r="BE1202" s="273"/>
      <c r="BF1202" s="273"/>
      <c r="BG1202" s="273"/>
      <c r="BH1202" s="273"/>
      <c r="BI1202" s="273"/>
      <c r="BJ1202" s="273"/>
      <c r="BK1202" s="273"/>
      <c r="BL1202" s="273"/>
      <c r="BM1202" s="273"/>
      <c r="BN1202" s="273"/>
      <c r="BO1202" s="273"/>
      <c r="BP1202" s="273"/>
      <c r="BQ1202" s="273"/>
      <c r="BR1202" s="273"/>
      <c r="BS1202" s="273"/>
      <c r="BT1202" s="273"/>
      <c r="BU1202" s="273"/>
      <c r="BV1202" s="273"/>
      <c r="BW1202" s="273"/>
      <c r="BX1202" s="273"/>
      <c r="BY1202" s="273"/>
      <c r="BZ1202" s="273"/>
    </row>
    <row r="1203" spans="1:78">
      <c r="A1203" s="273"/>
      <c r="B1203" s="273"/>
      <c r="C1203" s="273"/>
      <c r="D1203" s="273"/>
      <c r="E1203" s="273"/>
      <c r="F1203" s="274"/>
      <c r="G1203" s="274"/>
      <c r="H1203" s="274"/>
      <c r="I1203" s="274"/>
      <c r="J1203" s="274"/>
      <c r="K1203" s="274"/>
      <c r="L1203" s="274"/>
      <c r="M1203" s="274"/>
      <c r="N1203" s="274"/>
      <c r="O1203" s="274"/>
      <c r="P1203" s="274"/>
      <c r="Q1203" s="274"/>
      <c r="R1203" s="273"/>
      <c r="S1203" s="273"/>
      <c r="T1203" s="273"/>
      <c r="U1203" s="273"/>
      <c r="V1203" s="273"/>
      <c r="W1203" s="273"/>
      <c r="X1203" s="273"/>
      <c r="Y1203" s="273"/>
      <c r="Z1203" s="273"/>
      <c r="AA1203" s="273"/>
      <c r="AB1203" s="273"/>
      <c r="AC1203" s="273"/>
      <c r="AD1203" s="273"/>
      <c r="AE1203" s="273"/>
      <c r="AF1203" s="273"/>
      <c r="AG1203" s="273"/>
      <c r="AH1203" s="273"/>
      <c r="AI1203" s="273"/>
      <c r="AJ1203" s="273"/>
      <c r="AK1203" s="273"/>
      <c r="AL1203" s="273"/>
      <c r="AM1203" s="273"/>
      <c r="AN1203" s="273"/>
      <c r="AO1203" s="273"/>
      <c r="AP1203" s="273"/>
      <c r="AQ1203" s="273"/>
      <c r="AR1203" s="273"/>
      <c r="AS1203" s="273"/>
      <c r="AT1203" s="273"/>
      <c r="AU1203" s="273"/>
      <c r="AV1203" s="273"/>
      <c r="AW1203" s="273"/>
      <c r="AX1203" s="273"/>
      <c r="AY1203" s="273"/>
      <c r="AZ1203" s="273"/>
      <c r="BA1203" s="273"/>
      <c r="BB1203" s="273"/>
      <c r="BC1203" s="273"/>
      <c r="BD1203" s="273"/>
      <c r="BE1203" s="273"/>
      <c r="BF1203" s="273"/>
      <c r="BG1203" s="273"/>
      <c r="BH1203" s="273"/>
      <c r="BI1203" s="273"/>
      <c r="BJ1203" s="273"/>
      <c r="BK1203" s="273"/>
      <c r="BL1203" s="273"/>
      <c r="BM1203" s="273"/>
      <c r="BN1203" s="273"/>
      <c r="BO1203" s="273"/>
      <c r="BP1203" s="273"/>
      <c r="BQ1203" s="273"/>
      <c r="BR1203" s="273"/>
      <c r="BS1203" s="273"/>
      <c r="BT1203" s="273"/>
      <c r="BU1203" s="273"/>
      <c r="BV1203" s="273"/>
      <c r="BW1203" s="273"/>
      <c r="BX1203" s="273"/>
      <c r="BY1203" s="273"/>
      <c r="BZ1203" s="273"/>
    </row>
    <row r="1204" spans="1:78">
      <c r="A1204" s="273"/>
      <c r="B1204" s="273"/>
      <c r="C1204" s="273"/>
      <c r="D1204" s="273"/>
      <c r="E1204" s="273"/>
      <c r="F1204" s="274"/>
      <c r="G1204" s="274"/>
      <c r="H1204" s="274"/>
      <c r="I1204" s="274"/>
      <c r="J1204" s="274"/>
      <c r="K1204" s="274"/>
      <c r="L1204" s="274"/>
      <c r="M1204" s="274"/>
      <c r="N1204" s="274"/>
      <c r="O1204" s="274"/>
      <c r="P1204" s="274"/>
      <c r="Q1204" s="274"/>
      <c r="R1204" s="273"/>
      <c r="S1204" s="273"/>
      <c r="T1204" s="273"/>
      <c r="U1204" s="273"/>
      <c r="V1204" s="273"/>
      <c r="W1204" s="273"/>
      <c r="X1204" s="273"/>
      <c r="Y1204" s="273"/>
      <c r="Z1204" s="273"/>
      <c r="AA1204" s="273"/>
      <c r="AB1204" s="273"/>
      <c r="AC1204" s="273"/>
      <c r="AD1204" s="273"/>
      <c r="AE1204" s="273"/>
      <c r="AF1204" s="273"/>
      <c r="AG1204" s="273"/>
      <c r="AH1204" s="273"/>
      <c r="AI1204" s="273"/>
      <c r="AJ1204" s="273"/>
      <c r="AK1204" s="273"/>
      <c r="AL1204" s="273"/>
      <c r="AM1204" s="273"/>
      <c r="AN1204" s="273"/>
      <c r="AO1204" s="273"/>
      <c r="AP1204" s="273"/>
      <c r="AQ1204" s="273"/>
      <c r="AR1204" s="273"/>
      <c r="AS1204" s="273"/>
      <c r="AT1204" s="273"/>
      <c r="AU1204" s="273"/>
      <c r="AV1204" s="273"/>
      <c r="AW1204" s="273"/>
      <c r="AX1204" s="273"/>
      <c r="AY1204" s="273"/>
      <c r="AZ1204" s="273"/>
      <c r="BA1204" s="273"/>
      <c r="BB1204" s="273"/>
      <c r="BC1204" s="273"/>
      <c r="BD1204" s="273"/>
      <c r="BE1204" s="273"/>
      <c r="BF1204" s="273"/>
      <c r="BG1204" s="273"/>
      <c r="BH1204" s="273"/>
      <c r="BI1204" s="273"/>
      <c r="BJ1204" s="273"/>
      <c r="BK1204" s="273"/>
      <c r="BL1204" s="273"/>
      <c r="BM1204" s="273"/>
      <c r="BN1204" s="273"/>
      <c r="BO1204" s="273"/>
      <c r="BP1204" s="273"/>
      <c r="BQ1204" s="273"/>
      <c r="BR1204" s="273"/>
      <c r="BS1204" s="273"/>
      <c r="BT1204" s="273"/>
      <c r="BU1204" s="273"/>
      <c r="BV1204" s="273"/>
      <c r="BW1204" s="273"/>
      <c r="BX1204" s="273"/>
      <c r="BY1204" s="273"/>
      <c r="BZ1204" s="273"/>
    </row>
    <row r="1205" spans="1:78">
      <c r="A1205" s="273"/>
      <c r="B1205" s="273"/>
      <c r="C1205" s="273"/>
      <c r="D1205" s="273"/>
      <c r="E1205" s="273"/>
      <c r="F1205" s="274"/>
      <c r="G1205" s="274"/>
      <c r="H1205" s="274"/>
      <c r="I1205" s="274"/>
      <c r="J1205" s="274"/>
      <c r="K1205" s="274"/>
      <c r="L1205" s="274"/>
      <c r="M1205" s="274"/>
      <c r="N1205" s="274"/>
      <c r="O1205" s="274"/>
      <c r="P1205" s="274"/>
      <c r="Q1205" s="274"/>
      <c r="R1205" s="273"/>
      <c r="S1205" s="273"/>
      <c r="T1205" s="273"/>
      <c r="U1205" s="273"/>
      <c r="V1205" s="273"/>
      <c r="W1205" s="273"/>
      <c r="X1205" s="273"/>
      <c r="Y1205" s="273"/>
      <c r="Z1205" s="273"/>
      <c r="AA1205" s="273"/>
      <c r="AB1205" s="273"/>
      <c r="AC1205" s="273"/>
      <c r="AD1205" s="273"/>
      <c r="AE1205" s="273"/>
      <c r="AF1205" s="273"/>
      <c r="AG1205" s="273"/>
      <c r="AH1205" s="273"/>
      <c r="AI1205" s="273"/>
      <c r="AJ1205" s="273"/>
      <c r="AK1205" s="273"/>
      <c r="AL1205" s="273"/>
      <c r="AM1205" s="273"/>
      <c r="AN1205" s="273"/>
      <c r="AO1205" s="273"/>
      <c r="AP1205" s="273"/>
      <c r="AQ1205" s="273"/>
      <c r="AR1205" s="273"/>
      <c r="AS1205" s="273"/>
      <c r="AT1205" s="273"/>
      <c r="AU1205" s="273"/>
      <c r="AV1205" s="273"/>
      <c r="AW1205" s="273"/>
      <c r="AX1205" s="273"/>
      <c r="AY1205" s="273"/>
      <c r="AZ1205" s="273"/>
      <c r="BA1205" s="273"/>
      <c r="BB1205" s="273"/>
      <c r="BC1205" s="273"/>
      <c r="BD1205" s="273"/>
      <c r="BE1205" s="273"/>
      <c r="BF1205" s="273"/>
      <c r="BG1205" s="273"/>
      <c r="BH1205" s="273"/>
      <c r="BI1205" s="273"/>
      <c r="BJ1205" s="273"/>
      <c r="BK1205" s="273"/>
      <c r="BL1205" s="273"/>
      <c r="BM1205" s="273"/>
      <c r="BN1205" s="273"/>
      <c r="BO1205" s="273"/>
      <c r="BP1205" s="273"/>
      <c r="BQ1205" s="273"/>
      <c r="BR1205" s="273"/>
      <c r="BS1205" s="273"/>
      <c r="BT1205" s="273"/>
      <c r="BU1205" s="273"/>
      <c r="BV1205" s="273"/>
      <c r="BW1205" s="273"/>
      <c r="BX1205" s="273"/>
      <c r="BY1205" s="273"/>
      <c r="BZ1205" s="273"/>
    </row>
    <row r="1206" spans="1:78">
      <c r="A1206" s="273"/>
      <c r="B1206" s="273"/>
      <c r="C1206" s="273"/>
      <c r="D1206" s="273"/>
      <c r="E1206" s="273"/>
      <c r="F1206" s="274"/>
      <c r="G1206" s="274"/>
      <c r="H1206" s="274"/>
      <c r="I1206" s="274"/>
      <c r="J1206" s="274"/>
      <c r="K1206" s="274"/>
      <c r="L1206" s="274"/>
      <c r="M1206" s="274"/>
      <c r="N1206" s="274"/>
      <c r="O1206" s="274"/>
      <c r="P1206" s="274"/>
      <c r="Q1206" s="274"/>
      <c r="R1206" s="273"/>
      <c r="S1206" s="273"/>
      <c r="T1206" s="273"/>
      <c r="U1206" s="273"/>
      <c r="V1206" s="273"/>
      <c r="W1206" s="273"/>
      <c r="X1206" s="273"/>
      <c r="Y1206" s="273"/>
      <c r="Z1206" s="273"/>
      <c r="AA1206" s="273"/>
      <c r="AB1206" s="273"/>
      <c r="AC1206" s="273"/>
      <c r="AD1206" s="273"/>
      <c r="AE1206" s="273"/>
      <c r="AF1206" s="273"/>
      <c r="AG1206" s="273"/>
      <c r="AH1206" s="273"/>
      <c r="AI1206" s="273"/>
      <c r="AJ1206" s="273"/>
      <c r="AK1206" s="273"/>
      <c r="AL1206" s="273"/>
      <c r="AM1206" s="273"/>
      <c r="AN1206" s="273"/>
      <c r="AO1206" s="273"/>
      <c r="AP1206" s="273"/>
      <c r="AQ1206" s="273"/>
      <c r="AR1206" s="273"/>
      <c r="AS1206" s="273"/>
      <c r="AT1206" s="273"/>
      <c r="AU1206" s="273"/>
      <c r="AV1206" s="273"/>
      <c r="AW1206" s="273"/>
      <c r="AX1206" s="273"/>
      <c r="AY1206" s="273"/>
      <c r="AZ1206" s="273"/>
      <c r="BA1206" s="273"/>
      <c r="BB1206" s="273"/>
      <c r="BC1206" s="273"/>
      <c r="BD1206" s="273"/>
      <c r="BE1206" s="273"/>
      <c r="BF1206" s="273"/>
      <c r="BG1206" s="273"/>
      <c r="BH1206" s="273"/>
      <c r="BI1206" s="273"/>
      <c r="BJ1206" s="273"/>
      <c r="BK1206" s="273"/>
      <c r="BL1206" s="273"/>
      <c r="BM1206" s="273"/>
      <c r="BN1206" s="273"/>
      <c r="BO1206" s="273"/>
      <c r="BP1206" s="273"/>
      <c r="BQ1206" s="273"/>
      <c r="BR1206" s="273"/>
      <c r="BS1206" s="273"/>
      <c r="BT1206" s="273"/>
      <c r="BU1206" s="273"/>
      <c r="BV1206" s="273"/>
      <c r="BW1206" s="273"/>
      <c r="BX1206" s="273"/>
      <c r="BY1206" s="273"/>
      <c r="BZ1206" s="273"/>
    </row>
    <row r="1207" spans="1:78">
      <c r="A1207" s="273"/>
      <c r="B1207" s="273"/>
      <c r="C1207" s="273"/>
      <c r="D1207" s="273"/>
      <c r="E1207" s="273"/>
      <c r="F1207" s="274"/>
      <c r="G1207" s="274"/>
      <c r="H1207" s="274"/>
      <c r="I1207" s="274"/>
      <c r="J1207" s="274"/>
      <c r="K1207" s="274"/>
      <c r="L1207" s="274"/>
      <c r="M1207" s="274"/>
      <c r="N1207" s="274"/>
      <c r="O1207" s="274"/>
      <c r="P1207" s="274"/>
      <c r="Q1207" s="274"/>
      <c r="R1207" s="273"/>
      <c r="S1207" s="273"/>
      <c r="T1207" s="273"/>
      <c r="U1207" s="273"/>
      <c r="V1207" s="273"/>
      <c r="W1207" s="273"/>
      <c r="X1207" s="273"/>
      <c r="Y1207" s="273"/>
      <c r="Z1207" s="273"/>
      <c r="AA1207" s="273"/>
      <c r="AB1207" s="273"/>
      <c r="AC1207" s="273"/>
      <c r="AD1207" s="273"/>
      <c r="AE1207" s="273"/>
      <c r="AF1207" s="273"/>
      <c r="AG1207" s="273"/>
      <c r="AH1207" s="273"/>
      <c r="AI1207" s="273"/>
      <c r="AJ1207" s="273"/>
      <c r="AK1207" s="273"/>
      <c r="AL1207" s="273"/>
      <c r="AM1207" s="273"/>
      <c r="AN1207" s="273"/>
      <c r="AO1207" s="273"/>
      <c r="AP1207" s="273"/>
      <c r="AQ1207" s="273"/>
      <c r="AR1207" s="273"/>
      <c r="AS1207" s="273"/>
      <c r="AT1207" s="273"/>
      <c r="AU1207" s="273"/>
      <c r="AV1207" s="273"/>
      <c r="AW1207" s="273"/>
      <c r="AX1207" s="273"/>
      <c r="AY1207" s="273"/>
      <c r="AZ1207" s="273"/>
      <c r="BA1207" s="273"/>
      <c r="BB1207" s="273"/>
      <c r="BC1207" s="273"/>
      <c r="BD1207" s="273"/>
      <c r="BE1207" s="273"/>
      <c r="BF1207" s="273"/>
      <c r="BG1207" s="273"/>
      <c r="BH1207" s="273"/>
      <c r="BI1207" s="273"/>
      <c r="BJ1207" s="273"/>
      <c r="BK1207" s="273"/>
      <c r="BL1207" s="273"/>
      <c r="BM1207" s="273"/>
      <c r="BN1207" s="273"/>
      <c r="BO1207" s="273"/>
      <c r="BP1207" s="273"/>
      <c r="BQ1207" s="273"/>
      <c r="BR1207" s="273"/>
      <c r="BS1207" s="273"/>
      <c r="BT1207" s="273"/>
      <c r="BU1207" s="273"/>
      <c r="BV1207" s="273"/>
      <c r="BW1207" s="273"/>
      <c r="BX1207" s="273"/>
      <c r="BY1207" s="273"/>
      <c r="BZ1207" s="273"/>
    </row>
    <row r="1208" spans="1:78">
      <c r="A1208" s="273"/>
      <c r="B1208" s="273"/>
      <c r="C1208" s="273"/>
      <c r="D1208" s="273"/>
      <c r="E1208" s="273"/>
      <c r="F1208" s="274"/>
      <c r="G1208" s="274"/>
      <c r="H1208" s="274"/>
      <c r="I1208" s="274"/>
      <c r="J1208" s="274"/>
      <c r="K1208" s="274"/>
      <c r="L1208" s="274"/>
      <c r="M1208" s="274"/>
      <c r="N1208" s="274"/>
      <c r="O1208" s="274"/>
      <c r="P1208" s="274"/>
      <c r="Q1208" s="274"/>
      <c r="R1208" s="273"/>
      <c r="S1208" s="273"/>
      <c r="T1208" s="273"/>
      <c r="U1208" s="273"/>
      <c r="V1208" s="273"/>
      <c r="W1208" s="273"/>
      <c r="X1208" s="273"/>
      <c r="Y1208" s="273"/>
      <c r="Z1208" s="273"/>
      <c r="AA1208" s="273"/>
      <c r="AB1208" s="273"/>
      <c r="AC1208" s="273"/>
      <c r="AD1208" s="273"/>
      <c r="AE1208" s="273"/>
      <c r="AF1208" s="273"/>
      <c r="AG1208" s="273"/>
      <c r="AH1208" s="273"/>
      <c r="AI1208" s="273"/>
      <c r="AJ1208" s="273"/>
      <c r="AK1208" s="273"/>
      <c r="AL1208" s="273"/>
      <c r="AM1208" s="273"/>
      <c r="AN1208" s="273"/>
      <c r="AO1208" s="273"/>
      <c r="AP1208" s="273"/>
      <c r="AQ1208" s="273"/>
      <c r="AR1208" s="273"/>
      <c r="AS1208" s="273"/>
      <c r="AT1208" s="273"/>
      <c r="AU1208" s="273"/>
      <c r="AV1208" s="273"/>
      <c r="AW1208" s="273"/>
      <c r="AX1208" s="273"/>
      <c r="AY1208" s="273"/>
      <c r="AZ1208" s="273"/>
      <c r="BA1208" s="273"/>
      <c r="BB1208" s="273"/>
      <c r="BC1208" s="273"/>
      <c r="BD1208" s="273"/>
      <c r="BE1208" s="273"/>
      <c r="BF1208" s="273"/>
      <c r="BG1208" s="273"/>
      <c r="BH1208" s="273"/>
      <c r="BI1208" s="273"/>
      <c r="BJ1208" s="273"/>
      <c r="BK1208" s="273"/>
      <c r="BL1208" s="273"/>
      <c r="BM1208" s="273"/>
      <c r="BN1208" s="273"/>
      <c r="BO1208" s="273"/>
      <c r="BP1208" s="273"/>
      <c r="BQ1208" s="273"/>
      <c r="BR1208" s="273"/>
      <c r="BS1208" s="273"/>
      <c r="BT1208" s="273"/>
      <c r="BU1208" s="273"/>
      <c r="BV1208" s="273"/>
      <c r="BW1208" s="273"/>
      <c r="BX1208" s="273"/>
      <c r="BY1208" s="273"/>
      <c r="BZ1208" s="273"/>
    </row>
    <row r="1209" spans="1:78">
      <c r="A1209" s="273"/>
      <c r="B1209" s="273"/>
      <c r="C1209" s="273"/>
      <c r="D1209" s="273"/>
      <c r="E1209" s="273"/>
      <c r="F1209" s="274"/>
      <c r="G1209" s="274"/>
      <c r="H1209" s="274"/>
      <c r="I1209" s="274"/>
      <c r="J1209" s="274"/>
      <c r="K1209" s="274"/>
      <c r="L1209" s="274"/>
      <c r="M1209" s="274"/>
      <c r="N1209" s="274"/>
      <c r="O1209" s="274"/>
      <c r="P1209" s="274"/>
      <c r="Q1209" s="274"/>
      <c r="R1209" s="273"/>
      <c r="S1209" s="273"/>
      <c r="T1209" s="273"/>
      <c r="U1209" s="273"/>
      <c r="V1209" s="273"/>
      <c r="W1209" s="273"/>
      <c r="X1209" s="273"/>
      <c r="Y1209" s="273"/>
      <c r="Z1209" s="273"/>
      <c r="AA1209" s="273"/>
      <c r="AB1209" s="273"/>
      <c r="AC1209" s="273"/>
      <c r="AD1209" s="273"/>
      <c r="AE1209" s="273"/>
      <c r="AF1209" s="273"/>
      <c r="AG1209" s="273"/>
      <c r="AH1209" s="273"/>
      <c r="AI1209" s="273"/>
      <c r="AJ1209" s="273"/>
      <c r="AK1209" s="273"/>
      <c r="AL1209" s="273"/>
      <c r="AM1209" s="273"/>
      <c r="AN1209" s="273"/>
      <c r="AO1209" s="273"/>
      <c r="AP1209" s="273"/>
      <c r="AQ1209" s="273"/>
      <c r="AR1209" s="273"/>
      <c r="AS1209" s="273"/>
      <c r="AT1209" s="273"/>
      <c r="AU1209" s="273"/>
      <c r="AV1209" s="273"/>
      <c r="AW1209" s="273"/>
      <c r="AX1209" s="273"/>
      <c r="AY1209" s="273"/>
      <c r="AZ1209" s="273"/>
      <c r="BA1209" s="273"/>
      <c r="BB1209" s="273"/>
      <c r="BC1209" s="273"/>
      <c r="BD1209" s="273"/>
      <c r="BE1209" s="273"/>
      <c r="BF1209" s="273"/>
      <c r="BG1209" s="273"/>
      <c r="BH1209" s="273"/>
      <c r="BI1209" s="273"/>
      <c r="BJ1209" s="273"/>
      <c r="BK1209" s="273"/>
      <c r="BL1209" s="273"/>
      <c r="BM1209" s="273"/>
      <c r="BN1209" s="273"/>
      <c r="BO1209" s="273"/>
      <c r="BP1209" s="273"/>
      <c r="BQ1209" s="273"/>
      <c r="BR1209" s="273"/>
      <c r="BS1209" s="273"/>
      <c r="BT1209" s="273"/>
      <c r="BU1209" s="273"/>
      <c r="BV1209" s="273"/>
      <c r="BW1209" s="273"/>
      <c r="BX1209" s="273"/>
      <c r="BY1209" s="273"/>
      <c r="BZ1209" s="273"/>
    </row>
    <row r="1210" spans="1:78">
      <c r="A1210" s="273"/>
      <c r="B1210" s="273"/>
      <c r="C1210" s="273"/>
      <c r="D1210" s="273"/>
      <c r="E1210" s="273"/>
      <c r="F1210" s="274"/>
      <c r="G1210" s="274"/>
      <c r="H1210" s="274"/>
      <c r="I1210" s="274"/>
      <c r="J1210" s="274"/>
      <c r="K1210" s="274"/>
      <c r="L1210" s="274"/>
      <c r="M1210" s="274"/>
      <c r="N1210" s="274"/>
      <c r="O1210" s="274"/>
      <c r="P1210" s="274"/>
      <c r="Q1210" s="274"/>
      <c r="R1210" s="273"/>
      <c r="S1210" s="273"/>
      <c r="T1210" s="273"/>
      <c r="U1210" s="273"/>
      <c r="V1210" s="273"/>
      <c r="W1210" s="273"/>
      <c r="X1210" s="273"/>
      <c r="Y1210" s="273"/>
      <c r="Z1210" s="273"/>
      <c r="AA1210" s="273"/>
      <c r="AB1210" s="273"/>
      <c r="AC1210" s="273"/>
      <c r="AD1210" s="273"/>
      <c r="AE1210" s="273"/>
      <c r="AF1210" s="273"/>
      <c r="AG1210" s="273"/>
      <c r="AH1210" s="273"/>
      <c r="AI1210" s="273"/>
      <c r="AJ1210" s="273"/>
      <c r="AK1210" s="273"/>
      <c r="AL1210" s="273"/>
      <c r="AM1210" s="273"/>
      <c r="AN1210" s="273"/>
      <c r="AO1210" s="273"/>
      <c r="AP1210" s="273"/>
      <c r="AQ1210" s="273"/>
      <c r="AR1210" s="273"/>
      <c r="AS1210" s="273"/>
      <c r="AT1210" s="273"/>
      <c r="AU1210" s="273"/>
      <c r="AV1210" s="273"/>
      <c r="AW1210" s="273"/>
      <c r="AX1210" s="273"/>
      <c r="AY1210" s="273"/>
      <c r="AZ1210" s="273"/>
      <c r="BA1210" s="273"/>
      <c r="BB1210" s="273"/>
      <c r="BC1210" s="273"/>
      <c r="BD1210" s="273"/>
      <c r="BE1210" s="273"/>
      <c r="BF1210" s="273"/>
      <c r="BG1210" s="273"/>
      <c r="BH1210" s="273"/>
      <c r="BI1210" s="273"/>
      <c r="BJ1210" s="273"/>
      <c r="BK1210" s="273"/>
      <c r="BL1210" s="273"/>
      <c r="BM1210" s="273"/>
      <c r="BN1210" s="273"/>
      <c r="BO1210" s="273"/>
      <c r="BP1210" s="273"/>
      <c r="BQ1210" s="273"/>
      <c r="BR1210" s="273"/>
      <c r="BS1210" s="273"/>
      <c r="BT1210" s="273"/>
      <c r="BU1210" s="273"/>
      <c r="BV1210" s="273"/>
      <c r="BW1210" s="273"/>
      <c r="BX1210" s="273"/>
      <c r="BY1210" s="273"/>
      <c r="BZ1210" s="273"/>
    </row>
    <row r="1211" spans="1:78">
      <c r="A1211" s="273"/>
      <c r="B1211" s="273"/>
      <c r="C1211" s="273"/>
      <c r="D1211" s="273"/>
      <c r="E1211" s="273"/>
      <c r="F1211" s="274"/>
      <c r="G1211" s="274"/>
      <c r="H1211" s="274"/>
      <c r="I1211" s="274"/>
      <c r="J1211" s="274"/>
      <c r="K1211" s="274"/>
      <c r="L1211" s="274"/>
      <c r="M1211" s="274"/>
      <c r="N1211" s="274"/>
      <c r="O1211" s="274"/>
      <c r="P1211" s="274"/>
      <c r="Q1211" s="274"/>
      <c r="R1211" s="273"/>
      <c r="S1211" s="273"/>
      <c r="T1211" s="273"/>
      <c r="U1211" s="273"/>
      <c r="V1211" s="273"/>
      <c r="W1211" s="273"/>
      <c r="X1211" s="273"/>
      <c r="Y1211" s="273"/>
      <c r="Z1211" s="273"/>
      <c r="AA1211" s="273"/>
      <c r="AB1211" s="273"/>
      <c r="AC1211" s="273"/>
      <c r="AD1211" s="273"/>
      <c r="AE1211" s="273"/>
      <c r="AF1211" s="273"/>
      <c r="AG1211" s="273"/>
      <c r="AH1211" s="273"/>
      <c r="AI1211" s="273"/>
      <c r="AJ1211" s="273"/>
      <c r="AK1211" s="273"/>
      <c r="AL1211" s="273"/>
      <c r="AM1211" s="273"/>
      <c r="AN1211" s="273"/>
      <c r="AO1211" s="273"/>
      <c r="AP1211" s="273"/>
      <c r="AQ1211" s="273"/>
      <c r="AR1211" s="273"/>
      <c r="AS1211" s="273"/>
      <c r="AT1211" s="273"/>
      <c r="AU1211" s="273"/>
      <c r="AV1211" s="273"/>
      <c r="AW1211" s="273"/>
      <c r="AX1211" s="273"/>
      <c r="AY1211" s="273"/>
      <c r="AZ1211" s="273"/>
      <c r="BA1211" s="273"/>
      <c r="BB1211" s="273"/>
      <c r="BC1211" s="273"/>
      <c r="BD1211" s="273"/>
      <c r="BE1211" s="273"/>
      <c r="BF1211" s="273"/>
      <c r="BG1211" s="273"/>
      <c r="BH1211" s="273"/>
      <c r="BI1211" s="273"/>
      <c r="BJ1211" s="273"/>
      <c r="BK1211" s="273"/>
      <c r="BL1211" s="273"/>
      <c r="BM1211" s="273"/>
      <c r="BN1211" s="273"/>
      <c r="BO1211" s="273"/>
      <c r="BP1211" s="273"/>
      <c r="BQ1211" s="273"/>
      <c r="BR1211" s="273"/>
      <c r="BS1211" s="273"/>
      <c r="BT1211" s="273"/>
      <c r="BU1211" s="273"/>
      <c r="BV1211" s="273"/>
      <c r="BW1211" s="273"/>
      <c r="BX1211" s="273"/>
      <c r="BY1211" s="273"/>
      <c r="BZ1211" s="273"/>
    </row>
    <row r="1212" spans="1:78">
      <c r="A1212" s="273"/>
      <c r="B1212" s="273"/>
      <c r="C1212" s="273"/>
      <c r="D1212" s="273"/>
      <c r="E1212" s="273"/>
      <c r="F1212" s="274"/>
      <c r="G1212" s="274"/>
      <c r="H1212" s="274"/>
      <c r="I1212" s="274"/>
      <c r="J1212" s="274"/>
      <c r="K1212" s="274"/>
      <c r="L1212" s="274"/>
      <c r="M1212" s="274"/>
      <c r="N1212" s="274"/>
      <c r="O1212" s="274"/>
      <c r="P1212" s="274"/>
      <c r="Q1212" s="274"/>
      <c r="R1212" s="273"/>
      <c r="S1212" s="273"/>
      <c r="T1212" s="273"/>
      <c r="U1212" s="273"/>
      <c r="V1212" s="273"/>
      <c r="W1212" s="273"/>
      <c r="X1212" s="273"/>
      <c r="Y1212" s="273"/>
      <c r="Z1212" s="273"/>
      <c r="AA1212" s="273"/>
      <c r="AB1212" s="273"/>
      <c r="AC1212" s="273"/>
      <c r="AD1212" s="273"/>
      <c r="AE1212" s="273"/>
      <c r="AF1212" s="273"/>
      <c r="AG1212" s="273"/>
      <c r="AH1212" s="273"/>
      <c r="AI1212" s="273"/>
      <c r="AJ1212" s="273"/>
      <c r="AK1212" s="273"/>
      <c r="AL1212" s="273"/>
      <c r="AM1212" s="273"/>
      <c r="AN1212" s="273"/>
      <c r="AO1212" s="273"/>
      <c r="AP1212" s="273"/>
      <c r="AQ1212" s="273"/>
      <c r="AR1212" s="273"/>
      <c r="AS1212" s="273"/>
      <c r="AT1212" s="273"/>
      <c r="AU1212" s="273"/>
      <c r="AV1212" s="273"/>
      <c r="AW1212" s="273"/>
      <c r="AX1212" s="273"/>
      <c r="AY1212" s="273"/>
      <c r="AZ1212" s="273"/>
      <c r="BA1212" s="273"/>
      <c r="BB1212" s="273"/>
      <c r="BC1212" s="273"/>
      <c r="BD1212" s="273"/>
      <c r="BE1212" s="273"/>
      <c r="BF1212" s="273"/>
      <c r="BG1212" s="273"/>
      <c r="BH1212" s="273"/>
      <c r="BI1212" s="273"/>
      <c r="BJ1212" s="273"/>
      <c r="BK1212" s="273"/>
      <c r="BL1212" s="273"/>
      <c r="BM1212" s="273"/>
      <c r="BN1212" s="273"/>
      <c r="BO1212" s="273"/>
      <c r="BP1212" s="273"/>
      <c r="BQ1212" s="273"/>
      <c r="BR1212" s="273"/>
      <c r="BS1212" s="273"/>
      <c r="BT1212" s="273"/>
      <c r="BU1212" s="273"/>
      <c r="BV1212" s="273"/>
      <c r="BW1212" s="273"/>
      <c r="BX1212" s="273"/>
      <c r="BY1212" s="273"/>
      <c r="BZ1212" s="273"/>
    </row>
    <row r="1213" spans="1:78">
      <c r="A1213" s="273"/>
      <c r="B1213" s="273"/>
      <c r="C1213" s="273"/>
      <c r="D1213" s="273"/>
      <c r="E1213" s="273"/>
      <c r="F1213" s="274"/>
      <c r="G1213" s="274"/>
      <c r="H1213" s="274"/>
      <c r="I1213" s="274"/>
      <c r="J1213" s="274"/>
      <c r="K1213" s="274"/>
      <c r="L1213" s="274"/>
      <c r="M1213" s="274"/>
      <c r="N1213" s="274"/>
      <c r="O1213" s="274"/>
      <c r="P1213" s="274"/>
      <c r="Q1213" s="274"/>
      <c r="R1213" s="273"/>
      <c r="S1213" s="273"/>
      <c r="T1213" s="273"/>
      <c r="U1213" s="273"/>
      <c r="V1213" s="273"/>
      <c r="W1213" s="273"/>
      <c r="X1213" s="273"/>
      <c r="Y1213" s="273"/>
      <c r="Z1213" s="273"/>
      <c r="AA1213" s="273"/>
      <c r="AB1213" s="273"/>
      <c r="AC1213" s="273"/>
      <c r="AD1213" s="273"/>
      <c r="AE1213" s="273"/>
      <c r="AF1213" s="273"/>
      <c r="AG1213" s="273"/>
      <c r="AH1213" s="273"/>
      <c r="AI1213" s="273"/>
      <c r="AJ1213" s="273"/>
      <c r="AK1213" s="273"/>
      <c r="AL1213" s="273"/>
      <c r="AM1213" s="273"/>
      <c r="AN1213" s="273"/>
      <c r="AO1213" s="273"/>
      <c r="AP1213" s="273"/>
      <c r="AQ1213" s="273"/>
      <c r="AR1213" s="273"/>
      <c r="AS1213" s="273"/>
      <c r="AT1213" s="273"/>
      <c r="AU1213" s="273"/>
      <c r="AV1213" s="273"/>
      <c r="AW1213" s="273"/>
      <c r="AX1213" s="273"/>
      <c r="AY1213" s="273"/>
      <c r="AZ1213" s="273"/>
      <c r="BA1213" s="273"/>
      <c r="BB1213" s="273"/>
      <c r="BC1213" s="273"/>
      <c r="BD1213" s="273"/>
      <c r="BE1213" s="273"/>
      <c r="BF1213" s="273"/>
      <c r="BG1213" s="273"/>
      <c r="BH1213" s="273"/>
      <c r="BI1213" s="273"/>
      <c r="BJ1213" s="273"/>
      <c r="BK1213" s="273"/>
      <c r="BL1213" s="273"/>
      <c r="BM1213" s="273"/>
      <c r="BN1213" s="273"/>
      <c r="BO1213" s="273"/>
      <c r="BP1213" s="273"/>
      <c r="BQ1213" s="273"/>
      <c r="BR1213" s="273"/>
      <c r="BS1213" s="273"/>
      <c r="BT1213" s="273"/>
      <c r="BU1213" s="273"/>
      <c r="BV1213" s="273"/>
      <c r="BW1213" s="273"/>
      <c r="BX1213" s="273"/>
      <c r="BY1213" s="273"/>
      <c r="BZ1213" s="273"/>
    </row>
    <row r="1214" spans="1:78">
      <c r="A1214" s="273"/>
      <c r="B1214" s="273"/>
      <c r="C1214" s="273"/>
      <c r="D1214" s="273"/>
      <c r="E1214" s="273"/>
      <c r="F1214" s="274"/>
      <c r="G1214" s="274"/>
      <c r="H1214" s="274"/>
      <c r="I1214" s="274"/>
      <c r="J1214" s="274"/>
      <c r="K1214" s="274"/>
      <c r="L1214" s="274"/>
      <c r="M1214" s="274"/>
      <c r="N1214" s="274"/>
      <c r="O1214" s="274"/>
      <c r="P1214" s="274"/>
      <c r="Q1214" s="274"/>
      <c r="R1214" s="273"/>
      <c r="S1214" s="273"/>
      <c r="T1214" s="273"/>
      <c r="U1214" s="273"/>
      <c r="V1214" s="273"/>
      <c r="W1214" s="273"/>
      <c r="X1214" s="273"/>
      <c r="Y1214" s="273"/>
      <c r="Z1214" s="273"/>
      <c r="AA1214" s="273"/>
      <c r="AB1214" s="273"/>
      <c r="AC1214" s="273"/>
      <c r="AD1214" s="273"/>
      <c r="AE1214" s="273"/>
      <c r="AF1214" s="273"/>
      <c r="AG1214" s="273"/>
      <c r="AH1214" s="273"/>
      <c r="AI1214" s="273"/>
      <c r="AJ1214" s="273"/>
      <c r="AK1214" s="273"/>
      <c r="AL1214" s="273"/>
      <c r="AM1214" s="273"/>
      <c r="AN1214" s="273"/>
      <c r="AO1214" s="273"/>
      <c r="AP1214" s="273"/>
      <c r="AQ1214" s="273"/>
      <c r="AR1214" s="273"/>
      <c r="AS1214" s="273"/>
      <c r="AT1214" s="273"/>
      <c r="AU1214" s="273"/>
      <c r="AV1214" s="273"/>
      <c r="AW1214" s="273"/>
      <c r="AX1214" s="273"/>
      <c r="AY1214" s="273"/>
      <c r="AZ1214" s="273"/>
      <c r="BA1214" s="273"/>
      <c r="BB1214" s="273"/>
      <c r="BC1214" s="273"/>
      <c r="BD1214" s="273"/>
      <c r="BE1214" s="273"/>
      <c r="BF1214" s="273"/>
      <c r="BG1214" s="273"/>
      <c r="BH1214" s="273"/>
      <c r="BI1214" s="273"/>
      <c r="BJ1214" s="273"/>
      <c r="BK1214" s="273"/>
      <c r="BL1214" s="273"/>
      <c r="BM1214" s="273"/>
      <c r="BN1214" s="273"/>
      <c r="BO1214" s="273"/>
      <c r="BP1214" s="273"/>
      <c r="BQ1214" s="273"/>
      <c r="BR1214" s="273"/>
      <c r="BS1214" s="273"/>
      <c r="BT1214" s="273"/>
      <c r="BU1214" s="273"/>
      <c r="BV1214" s="273"/>
      <c r="BW1214" s="273"/>
      <c r="BX1214" s="273"/>
      <c r="BY1214" s="273"/>
      <c r="BZ1214" s="273"/>
    </row>
    <row r="1215" spans="1:78">
      <c r="A1215" s="273"/>
      <c r="B1215" s="273"/>
      <c r="C1215" s="273"/>
      <c r="D1215" s="273"/>
      <c r="E1215" s="273"/>
      <c r="F1215" s="274"/>
      <c r="G1215" s="274"/>
      <c r="H1215" s="274"/>
      <c r="I1215" s="274"/>
      <c r="J1215" s="274"/>
      <c r="K1215" s="274"/>
      <c r="L1215" s="274"/>
      <c r="M1215" s="274"/>
      <c r="N1215" s="274"/>
      <c r="O1215" s="274"/>
      <c r="P1215" s="274"/>
      <c r="Q1215" s="274"/>
      <c r="R1215" s="273"/>
      <c r="S1215" s="273"/>
      <c r="T1215" s="273"/>
      <c r="U1215" s="273"/>
      <c r="V1215" s="273"/>
      <c r="W1215" s="273"/>
      <c r="X1215" s="273"/>
      <c r="Y1215" s="273"/>
      <c r="Z1215" s="273"/>
      <c r="AA1215" s="273"/>
      <c r="AB1215" s="273"/>
      <c r="AC1215" s="273"/>
      <c r="AD1215" s="273"/>
      <c r="AE1215" s="273"/>
      <c r="AF1215" s="273"/>
      <c r="AG1215" s="273"/>
      <c r="AH1215" s="273"/>
      <c r="AI1215" s="273"/>
      <c r="AJ1215" s="273"/>
      <c r="AK1215" s="273"/>
      <c r="AL1215" s="273"/>
      <c r="AM1215" s="273"/>
      <c r="AN1215" s="273"/>
      <c r="AO1215" s="273"/>
      <c r="AP1215" s="273"/>
      <c r="AQ1215" s="273"/>
      <c r="AR1215" s="273"/>
      <c r="AS1215" s="273"/>
      <c r="AT1215" s="273"/>
      <c r="AU1215" s="273"/>
      <c r="AV1215" s="273"/>
      <c r="AW1215" s="273"/>
      <c r="AX1215" s="273"/>
      <c r="AY1215" s="273"/>
      <c r="AZ1215" s="273"/>
      <c r="BA1215" s="273"/>
      <c r="BB1215" s="273"/>
      <c r="BC1215" s="273"/>
      <c r="BD1215" s="273"/>
      <c r="BE1215" s="273"/>
      <c r="BF1215" s="273"/>
      <c r="BG1215" s="273"/>
      <c r="BH1215" s="273"/>
      <c r="BI1215" s="273"/>
      <c r="BJ1215" s="273"/>
      <c r="BK1215" s="273"/>
      <c r="BL1215" s="273"/>
      <c r="BM1215" s="273"/>
      <c r="BN1215" s="273"/>
      <c r="BO1215" s="273"/>
      <c r="BP1215" s="273"/>
      <c r="BQ1215" s="273"/>
      <c r="BR1215" s="273"/>
      <c r="BS1215" s="273"/>
      <c r="BT1215" s="273"/>
      <c r="BU1215" s="273"/>
      <c r="BV1215" s="273"/>
      <c r="BW1215" s="273"/>
      <c r="BX1215" s="273"/>
      <c r="BY1215" s="273"/>
      <c r="BZ1215" s="273"/>
    </row>
    <row r="1216" spans="1:78">
      <c r="A1216" s="273"/>
      <c r="B1216" s="273"/>
      <c r="C1216" s="273"/>
      <c r="D1216" s="273"/>
      <c r="E1216" s="273"/>
      <c r="F1216" s="274"/>
      <c r="G1216" s="274"/>
      <c r="H1216" s="274"/>
      <c r="I1216" s="274"/>
      <c r="J1216" s="274"/>
      <c r="K1216" s="274"/>
      <c r="L1216" s="274"/>
      <c r="M1216" s="274"/>
      <c r="N1216" s="274"/>
      <c r="O1216" s="274"/>
      <c r="P1216" s="274"/>
      <c r="Q1216" s="274"/>
      <c r="R1216" s="273"/>
      <c r="S1216" s="273"/>
      <c r="T1216" s="273"/>
      <c r="U1216" s="273"/>
      <c r="V1216" s="273"/>
      <c r="W1216" s="273"/>
      <c r="X1216" s="273"/>
      <c r="Y1216" s="273"/>
      <c r="Z1216" s="273"/>
      <c r="AA1216" s="273"/>
      <c r="AB1216" s="273"/>
      <c r="AC1216" s="273"/>
      <c r="AD1216" s="273"/>
      <c r="AE1216" s="273"/>
      <c r="AF1216" s="273"/>
      <c r="AG1216" s="273"/>
      <c r="AH1216" s="273"/>
      <c r="AI1216" s="273"/>
      <c r="AJ1216" s="273"/>
      <c r="AK1216" s="273"/>
      <c r="AL1216" s="273"/>
      <c r="AM1216" s="273"/>
      <c r="AN1216" s="273"/>
      <c r="AO1216" s="273"/>
      <c r="AP1216" s="273"/>
      <c r="AQ1216" s="273"/>
      <c r="AR1216" s="273"/>
      <c r="AS1216" s="273"/>
      <c r="AT1216" s="273"/>
      <c r="AU1216" s="273"/>
      <c r="AV1216" s="273"/>
      <c r="AW1216" s="273"/>
      <c r="AX1216" s="273"/>
      <c r="AY1216" s="273"/>
      <c r="AZ1216" s="273"/>
      <c r="BA1216" s="273"/>
      <c r="BB1216" s="273"/>
      <c r="BC1216" s="273"/>
      <c r="BD1216" s="273"/>
      <c r="BE1216" s="273"/>
      <c r="BF1216" s="273"/>
      <c r="BG1216" s="273"/>
      <c r="BH1216" s="273"/>
      <c r="BI1216" s="273"/>
      <c r="BJ1216" s="273"/>
      <c r="BK1216" s="273"/>
      <c r="BL1216" s="273"/>
      <c r="BM1216" s="273"/>
      <c r="BN1216" s="273"/>
      <c r="BO1216" s="273"/>
      <c r="BP1216" s="273"/>
      <c r="BQ1216" s="273"/>
      <c r="BR1216" s="273"/>
      <c r="BS1216" s="273"/>
      <c r="BT1216" s="273"/>
      <c r="BU1216" s="273"/>
      <c r="BV1216" s="273"/>
      <c r="BW1216" s="273"/>
      <c r="BX1216" s="273"/>
      <c r="BY1216" s="273"/>
      <c r="BZ1216" s="273"/>
    </row>
    <row r="1217" spans="1:78">
      <c r="A1217" s="273"/>
      <c r="B1217" s="273"/>
      <c r="C1217" s="273"/>
      <c r="D1217" s="273"/>
      <c r="E1217" s="273"/>
      <c r="F1217" s="274"/>
      <c r="G1217" s="274"/>
      <c r="H1217" s="274"/>
      <c r="I1217" s="274"/>
      <c r="J1217" s="274"/>
      <c r="K1217" s="274"/>
      <c r="L1217" s="274"/>
      <c r="M1217" s="274"/>
      <c r="N1217" s="274"/>
      <c r="O1217" s="274"/>
      <c r="P1217" s="274"/>
      <c r="Q1217" s="274"/>
      <c r="R1217" s="273"/>
      <c r="S1217" s="273"/>
      <c r="T1217" s="273"/>
      <c r="U1217" s="273"/>
      <c r="V1217" s="273"/>
      <c r="W1217" s="273"/>
      <c r="X1217" s="273"/>
      <c r="Y1217" s="273"/>
      <c r="Z1217" s="273"/>
      <c r="AA1217" s="273"/>
      <c r="AB1217" s="273"/>
      <c r="AC1217" s="273"/>
      <c r="AD1217" s="273"/>
      <c r="AE1217" s="273"/>
      <c r="AF1217" s="273"/>
      <c r="AG1217" s="273"/>
      <c r="AH1217" s="273"/>
      <c r="AI1217" s="273"/>
      <c r="AJ1217" s="273"/>
      <c r="AK1217" s="273"/>
      <c r="AL1217" s="273"/>
      <c r="AM1217" s="273"/>
      <c r="AN1217" s="273"/>
      <c r="AO1217" s="273"/>
      <c r="AP1217" s="273"/>
      <c r="AQ1217" s="273"/>
      <c r="AR1217" s="273"/>
      <c r="AS1217" s="273"/>
      <c r="AT1217" s="273"/>
      <c r="AU1217" s="273"/>
      <c r="AV1217" s="273"/>
      <c r="AW1217" s="273"/>
      <c r="AX1217" s="273"/>
      <c r="AY1217" s="273"/>
      <c r="AZ1217" s="273"/>
      <c r="BA1217" s="273"/>
      <c r="BB1217" s="273"/>
      <c r="BC1217" s="273"/>
      <c r="BD1217" s="273"/>
      <c r="BE1217" s="273"/>
      <c r="BF1217" s="273"/>
      <c r="BG1217" s="273"/>
      <c r="BH1217" s="273"/>
      <c r="BI1217" s="273"/>
      <c r="BJ1217" s="273"/>
      <c r="BK1217" s="273"/>
      <c r="BL1217" s="273"/>
      <c r="BM1217" s="273"/>
      <c r="BN1217" s="273"/>
      <c r="BO1217" s="273"/>
      <c r="BP1217" s="273"/>
      <c r="BQ1217" s="273"/>
      <c r="BR1217" s="273"/>
      <c r="BS1217" s="273"/>
      <c r="BT1217" s="273"/>
      <c r="BU1217" s="273"/>
      <c r="BV1217" s="273"/>
      <c r="BW1217" s="273"/>
      <c r="BX1217" s="273"/>
      <c r="BY1217" s="273"/>
      <c r="BZ1217" s="273"/>
    </row>
    <row r="1218" spans="1:78">
      <c r="A1218" s="273"/>
      <c r="B1218" s="273"/>
      <c r="C1218" s="273"/>
      <c r="D1218" s="273"/>
      <c r="E1218" s="273"/>
      <c r="F1218" s="274"/>
      <c r="G1218" s="274"/>
      <c r="H1218" s="274"/>
      <c r="I1218" s="274"/>
      <c r="J1218" s="274"/>
      <c r="K1218" s="274"/>
      <c r="L1218" s="274"/>
      <c r="M1218" s="274"/>
      <c r="N1218" s="274"/>
      <c r="O1218" s="274"/>
      <c r="P1218" s="274"/>
      <c r="Q1218" s="274"/>
      <c r="R1218" s="273"/>
      <c r="S1218" s="273"/>
      <c r="T1218" s="273"/>
      <c r="U1218" s="273"/>
      <c r="V1218" s="273"/>
      <c r="W1218" s="273"/>
      <c r="X1218" s="273"/>
      <c r="Y1218" s="273"/>
      <c r="Z1218" s="273"/>
      <c r="AA1218" s="273"/>
      <c r="AB1218" s="273"/>
      <c r="AC1218" s="273"/>
      <c r="AD1218" s="273"/>
      <c r="AE1218" s="273"/>
      <c r="AF1218" s="273"/>
      <c r="AG1218" s="273"/>
      <c r="AH1218" s="273"/>
      <c r="AI1218" s="273"/>
      <c r="AJ1218" s="273"/>
      <c r="AK1218" s="273"/>
      <c r="AL1218" s="273"/>
      <c r="AM1218" s="273"/>
      <c r="AN1218" s="273"/>
      <c r="AO1218" s="273"/>
      <c r="AP1218" s="273"/>
      <c r="AQ1218" s="273"/>
      <c r="AR1218" s="273"/>
      <c r="AS1218" s="273"/>
      <c r="AT1218" s="273"/>
      <c r="AU1218" s="273"/>
      <c r="AV1218" s="273"/>
      <c r="AW1218" s="273"/>
      <c r="AX1218" s="273"/>
      <c r="AY1218" s="273"/>
      <c r="AZ1218" s="273"/>
      <c r="BA1218" s="273"/>
      <c r="BB1218" s="273"/>
      <c r="BC1218" s="273"/>
      <c r="BD1218" s="273"/>
      <c r="BE1218" s="273"/>
      <c r="BF1218" s="273"/>
      <c r="BG1218" s="273"/>
      <c r="BH1218" s="273"/>
      <c r="BI1218" s="273"/>
      <c r="BJ1218" s="273"/>
      <c r="BK1218" s="273"/>
      <c r="BL1218" s="273"/>
      <c r="BM1218" s="273"/>
      <c r="BN1218" s="273"/>
      <c r="BO1218" s="273"/>
      <c r="BP1218" s="273"/>
      <c r="BQ1218" s="273"/>
      <c r="BR1218" s="273"/>
      <c r="BS1218" s="273"/>
      <c r="BT1218" s="273"/>
      <c r="BU1218" s="273"/>
      <c r="BV1218" s="273"/>
      <c r="BW1218" s="273"/>
      <c r="BX1218" s="273"/>
      <c r="BY1218" s="273"/>
      <c r="BZ1218" s="273"/>
    </row>
    <row r="1219" spans="1:78">
      <c r="A1219" s="273"/>
      <c r="B1219" s="273"/>
      <c r="C1219" s="273"/>
      <c r="D1219" s="273"/>
      <c r="E1219" s="273"/>
      <c r="F1219" s="274"/>
      <c r="G1219" s="274"/>
      <c r="H1219" s="274"/>
      <c r="I1219" s="274"/>
      <c r="J1219" s="274"/>
      <c r="K1219" s="274"/>
      <c r="L1219" s="274"/>
      <c r="M1219" s="274"/>
      <c r="N1219" s="274"/>
      <c r="O1219" s="274"/>
      <c r="P1219" s="274"/>
      <c r="Q1219" s="274"/>
      <c r="R1219" s="273"/>
      <c r="S1219" s="273"/>
      <c r="T1219" s="273"/>
      <c r="U1219" s="273"/>
      <c r="V1219" s="273"/>
      <c r="W1219" s="273"/>
      <c r="X1219" s="273"/>
      <c r="Y1219" s="273"/>
      <c r="Z1219" s="273"/>
      <c r="AA1219" s="273"/>
      <c r="AB1219" s="273"/>
      <c r="AC1219" s="273"/>
      <c r="AD1219" s="273"/>
      <c r="AE1219" s="273"/>
      <c r="AF1219" s="273"/>
      <c r="AG1219" s="273"/>
      <c r="AH1219" s="273"/>
      <c r="AI1219" s="273"/>
      <c r="AJ1219" s="273"/>
      <c r="AK1219" s="273"/>
      <c r="AL1219" s="273"/>
      <c r="AM1219" s="273"/>
      <c r="AN1219" s="273"/>
      <c r="AO1219" s="273"/>
      <c r="AP1219" s="273"/>
      <c r="AQ1219" s="273"/>
      <c r="AR1219" s="273"/>
      <c r="AS1219" s="273"/>
      <c r="AT1219" s="273"/>
      <c r="AU1219" s="273"/>
      <c r="AV1219" s="273"/>
      <c r="AW1219" s="273"/>
      <c r="AX1219" s="273"/>
      <c r="AY1219" s="273"/>
      <c r="AZ1219" s="273"/>
      <c r="BA1219" s="273"/>
      <c r="BB1219" s="273"/>
      <c r="BC1219" s="273"/>
      <c r="BD1219" s="273"/>
      <c r="BE1219" s="273"/>
      <c r="BF1219" s="273"/>
      <c r="BG1219" s="273"/>
      <c r="BH1219" s="273"/>
      <c r="BI1219" s="273"/>
      <c r="BJ1219" s="273"/>
      <c r="BK1219" s="273"/>
      <c r="BL1219" s="273"/>
      <c r="BM1219" s="273"/>
      <c r="BN1219" s="273"/>
      <c r="BO1219" s="273"/>
      <c r="BP1219" s="273"/>
      <c r="BQ1219" s="273"/>
      <c r="BR1219" s="273"/>
      <c r="BS1219" s="273"/>
      <c r="BT1219" s="273"/>
      <c r="BU1219" s="273"/>
      <c r="BV1219" s="273"/>
      <c r="BW1219" s="273"/>
      <c r="BX1219" s="273"/>
      <c r="BY1219" s="273"/>
      <c r="BZ1219" s="273"/>
    </row>
    <row r="1220" spans="1:78">
      <c r="A1220" s="273"/>
      <c r="B1220" s="273"/>
      <c r="C1220" s="273"/>
      <c r="D1220" s="273"/>
      <c r="E1220" s="273"/>
      <c r="F1220" s="274"/>
      <c r="G1220" s="274"/>
      <c r="H1220" s="274"/>
      <c r="I1220" s="274"/>
      <c r="J1220" s="274"/>
      <c r="K1220" s="274"/>
      <c r="L1220" s="274"/>
      <c r="M1220" s="274"/>
      <c r="N1220" s="274"/>
      <c r="O1220" s="274"/>
      <c r="P1220" s="274"/>
      <c r="Q1220" s="274"/>
      <c r="R1220" s="273"/>
      <c r="S1220" s="273"/>
      <c r="T1220" s="273"/>
      <c r="U1220" s="273"/>
      <c r="V1220" s="273"/>
      <c r="W1220" s="273"/>
      <c r="X1220" s="273"/>
      <c r="Y1220" s="273"/>
      <c r="Z1220" s="273"/>
      <c r="AA1220" s="273"/>
      <c r="AB1220" s="273"/>
      <c r="AC1220" s="273"/>
      <c r="AD1220" s="273"/>
      <c r="AE1220" s="273"/>
      <c r="AF1220" s="273"/>
      <c r="AG1220" s="273"/>
      <c r="AH1220" s="273"/>
      <c r="AI1220" s="273"/>
      <c r="AJ1220" s="273"/>
      <c r="AK1220" s="273"/>
      <c r="AL1220" s="273"/>
      <c r="AM1220" s="273"/>
      <c r="AN1220" s="273"/>
      <c r="AO1220" s="273"/>
      <c r="AP1220" s="273"/>
      <c r="AQ1220" s="273"/>
      <c r="AR1220" s="273"/>
      <c r="AS1220" s="273"/>
      <c r="AT1220" s="273"/>
      <c r="AU1220" s="273"/>
      <c r="AV1220" s="273"/>
      <c r="AW1220" s="273"/>
      <c r="AX1220" s="273"/>
      <c r="AY1220" s="273"/>
      <c r="AZ1220" s="273"/>
      <c r="BA1220" s="273"/>
      <c r="BB1220" s="273"/>
      <c r="BC1220" s="273"/>
      <c r="BD1220" s="273"/>
      <c r="BE1220" s="273"/>
      <c r="BF1220" s="273"/>
      <c r="BG1220" s="273"/>
      <c r="BH1220" s="273"/>
      <c r="BI1220" s="273"/>
      <c r="BJ1220" s="273"/>
      <c r="BK1220" s="273"/>
      <c r="BL1220" s="273"/>
      <c r="BM1220" s="273"/>
      <c r="BN1220" s="273"/>
      <c r="BO1220" s="273"/>
      <c r="BP1220" s="273"/>
      <c r="BQ1220" s="273"/>
      <c r="BR1220" s="273"/>
      <c r="BS1220" s="273"/>
      <c r="BT1220" s="273"/>
      <c r="BU1220" s="273"/>
      <c r="BV1220" s="273"/>
      <c r="BW1220" s="273"/>
      <c r="BX1220" s="273"/>
      <c r="BY1220" s="273"/>
      <c r="BZ1220" s="273"/>
    </row>
    <row r="1221" spans="1:78">
      <c r="A1221" s="273"/>
      <c r="B1221" s="273"/>
      <c r="C1221" s="273"/>
      <c r="D1221" s="273"/>
      <c r="E1221" s="273"/>
      <c r="F1221" s="274"/>
      <c r="G1221" s="274"/>
      <c r="H1221" s="274"/>
      <c r="I1221" s="274"/>
      <c r="J1221" s="274"/>
      <c r="K1221" s="274"/>
      <c r="L1221" s="274"/>
      <c r="M1221" s="274"/>
      <c r="N1221" s="274"/>
      <c r="O1221" s="274"/>
      <c r="P1221" s="274"/>
      <c r="Q1221" s="274"/>
      <c r="R1221" s="273"/>
      <c r="S1221" s="273"/>
      <c r="T1221" s="273"/>
      <c r="U1221" s="273"/>
      <c r="V1221" s="273"/>
      <c r="W1221" s="273"/>
      <c r="X1221" s="273"/>
      <c r="Y1221" s="273"/>
      <c r="Z1221" s="273"/>
      <c r="AA1221" s="273"/>
      <c r="AB1221" s="273"/>
      <c r="AC1221" s="273"/>
      <c r="AD1221" s="273"/>
      <c r="AE1221" s="273"/>
      <c r="AF1221" s="273"/>
      <c r="AG1221" s="273"/>
      <c r="AH1221" s="273"/>
      <c r="AI1221" s="273"/>
      <c r="AJ1221" s="273"/>
      <c r="AK1221" s="273"/>
      <c r="AL1221" s="273"/>
      <c r="AM1221" s="273"/>
      <c r="AN1221" s="273"/>
      <c r="AO1221" s="273"/>
      <c r="AP1221" s="273"/>
      <c r="AQ1221" s="273"/>
      <c r="AR1221" s="273"/>
      <c r="AS1221" s="273"/>
      <c r="AT1221" s="273"/>
      <c r="AU1221" s="273"/>
      <c r="AV1221" s="273"/>
      <c r="AW1221" s="273"/>
      <c r="AX1221" s="273"/>
      <c r="AY1221" s="273"/>
      <c r="AZ1221" s="273"/>
      <c r="BA1221" s="273"/>
      <c r="BB1221" s="273"/>
      <c r="BC1221" s="273"/>
      <c r="BD1221" s="273"/>
      <c r="BE1221" s="273"/>
      <c r="BF1221" s="273"/>
      <c r="BG1221" s="273"/>
      <c r="BH1221" s="273"/>
      <c r="BI1221" s="273"/>
      <c r="BJ1221" s="273"/>
      <c r="BK1221" s="273"/>
      <c r="BL1221" s="273"/>
      <c r="BM1221" s="273"/>
      <c r="BN1221" s="273"/>
      <c r="BO1221" s="273"/>
      <c r="BP1221" s="273"/>
      <c r="BQ1221" s="273"/>
      <c r="BR1221" s="273"/>
      <c r="BS1221" s="273"/>
      <c r="BT1221" s="273"/>
      <c r="BU1221" s="273"/>
      <c r="BV1221" s="273"/>
      <c r="BW1221" s="273"/>
      <c r="BX1221" s="273"/>
      <c r="BY1221" s="273"/>
      <c r="BZ1221" s="273"/>
    </row>
    <row r="1222" spans="1:78">
      <c r="A1222" s="273"/>
      <c r="B1222" s="273"/>
      <c r="C1222" s="273"/>
      <c r="D1222" s="273"/>
      <c r="E1222" s="273"/>
      <c r="F1222" s="274"/>
      <c r="G1222" s="274"/>
      <c r="H1222" s="274"/>
      <c r="I1222" s="274"/>
      <c r="J1222" s="274"/>
      <c r="K1222" s="274"/>
      <c r="L1222" s="274"/>
      <c r="M1222" s="274"/>
      <c r="N1222" s="274"/>
      <c r="O1222" s="274"/>
      <c r="P1222" s="274"/>
      <c r="Q1222" s="274"/>
      <c r="R1222" s="273"/>
      <c r="S1222" s="273"/>
      <c r="T1222" s="273"/>
      <c r="U1222" s="273"/>
      <c r="V1222" s="273"/>
      <c r="W1222" s="273"/>
      <c r="X1222" s="273"/>
      <c r="Y1222" s="273"/>
      <c r="Z1222" s="273"/>
      <c r="AA1222" s="273"/>
      <c r="AB1222" s="273"/>
      <c r="AC1222" s="273"/>
      <c r="AD1222" s="273"/>
      <c r="AE1222" s="273"/>
      <c r="AF1222" s="273"/>
      <c r="AG1222" s="273"/>
      <c r="AH1222" s="273"/>
      <c r="AI1222" s="273"/>
      <c r="AJ1222" s="273"/>
      <c r="AK1222" s="273"/>
      <c r="AL1222" s="273"/>
      <c r="AM1222" s="273"/>
      <c r="AN1222" s="273"/>
      <c r="AO1222" s="273"/>
      <c r="AP1222" s="273"/>
      <c r="AQ1222" s="273"/>
      <c r="AR1222" s="273"/>
      <c r="AS1222" s="273"/>
      <c r="AT1222" s="273"/>
      <c r="AU1222" s="273"/>
      <c r="AV1222" s="273"/>
      <c r="AW1222" s="273"/>
      <c r="AX1222" s="273"/>
      <c r="AY1222" s="273"/>
      <c r="AZ1222" s="273"/>
      <c r="BA1222" s="273"/>
      <c r="BB1222" s="273"/>
      <c r="BC1222" s="273"/>
      <c r="BD1222" s="273"/>
      <c r="BE1222" s="273"/>
      <c r="BF1222" s="273"/>
      <c r="BG1222" s="273"/>
      <c r="BH1222" s="273"/>
      <c r="BI1222" s="273"/>
      <c r="BJ1222" s="273"/>
      <c r="BK1222" s="273"/>
      <c r="BL1222" s="273"/>
      <c r="BM1222" s="273"/>
      <c r="BN1222" s="273"/>
      <c r="BO1222" s="273"/>
      <c r="BP1222" s="273"/>
      <c r="BQ1222" s="273"/>
      <c r="BR1222" s="273"/>
      <c r="BS1222" s="273"/>
      <c r="BT1222" s="273"/>
      <c r="BU1222" s="273"/>
      <c r="BV1222" s="273"/>
      <c r="BW1222" s="273"/>
      <c r="BX1222" s="273"/>
      <c r="BY1222" s="273"/>
      <c r="BZ1222" s="273"/>
    </row>
    <row r="1223" spans="1:78">
      <c r="A1223" s="273"/>
      <c r="B1223" s="273"/>
      <c r="C1223" s="273"/>
      <c r="D1223" s="273"/>
      <c r="E1223" s="273"/>
      <c r="F1223" s="274"/>
      <c r="G1223" s="274"/>
      <c r="H1223" s="274"/>
      <c r="I1223" s="274"/>
      <c r="J1223" s="274"/>
      <c r="K1223" s="274"/>
      <c r="L1223" s="274"/>
      <c r="M1223" s="274"/>
      <c r="N1223" s="274"/>
      <c r="O1223" s="274"/>
      <c r="P1223" s="274"/>
      <c r="Q1223" s="274"/>
      <c r="R1223" s="273"/>
      <c r="S1223" s="273"/>
      <c r="T1223" s="273"/>
      <c r="U1223" s="273"/>
      <c r="V1223" s="273"/>
      <c r="W1223" s="273"/>
      <c r="X1223" s="273"/>
      <c r="Y1223" s="273"/>
      <c r="Z1223" s="273"/>
      <c r="AA1223" s="273"/>
      <c r="AB1223" s="273"/>
      <c r="AC1223" s="273"/>
      <c r="AD1223" s="273"/>
      <c r="AE1223" s="273"/>
      <c r="AF1223" s="273"/>
      <c r="AG1223" s="273"/>
      <c r="AH1223" s="273"/>
      <c r="AI1223" s="273"/>
      <c r="AJ1223" s="273"/>
      <c r="AK1223" s="273"/>
      <c r="AL1223" s="273"/>
      <c r="AM1223" s="273"/>
      <c r="AN1223" s="273"/>
      <c r="AO1223" s="273"/>
      <c r="AP1223" s="273"/>
      <c r="AQ1223" s="273"/>
      <c r="AR1223" s="273"/>
      <c r="AS1223" s="273"/>
      <c r="AT1223" s="273"/>
      <c r="AU1223" s="273"/>
      <c r="AV1223" s="273"/>
      <c r="AW1223" s="273"/>
      <c r="AX1223" s="273"/>
      <c r="AY1223" s="273"/>
      <c r="AZ1223" s="273"/>
      <c r="BA1223" s="273"/>
      <c r="BB1223" s="273"/>
      <c r="BC1223" s="273"/>
      <c r="BD1223" s="273"/>
      <c r="BE1223" s="273"/>
      <c r="BF1223" s="273"/>
      <c r="BG1223" s="273"/>
      <c r="BH1223" s="273"/>
      <c r="BI1223" s="273"/>
      <c r="BJ1223" s="273"/>
      <c r="BK1223" s="273"/>
      <c r="BL1223" s="273"/>
      <c r="BM1223" s="273"/>
      <c r="BN1223" s="273"/>
      <c r="BO1223" s="273"/>
      <c r="BP1223" s="273"/>
      <c r="BQ1223" s="273"/>
      <c r="BR1223" s="273"/>
      <c r="BS1223" s="273"/>
      <c r="BT1223" s="273"/>
      <c r="BU1223" s="273"/>
      <c r="BV1223" s="273"/>
      <c r="BW1223" s="273"/>
      <c r="BX1223" s="273"/>
      <c r="BY1223" s="273"/>
      <c r="BZ1223" s="273"/>
    </row>
    <row r="1224" spans="1:78">
      <c r="A1224" s="273"/>
      <c r="B1224" s="273"/>
      <c r="C1224" s="273"/>
      <c r="D1224" s="273"/>
      <c r="E1224" s="273"/>
      <c r="F1224" s="274"/>
      <c r="G1224" s="274"/>
      <c r="H1224" s="274"/>
      <c r="I1224" s="274"/>
      <c r="J1224" s="274"/>
      <c r="K1224" s="274"/>
      <c r="L1224" s="274"/>
      <c r="M1224" s="274"/>
      <c r="N1224" s="274"/>
      <c r="O1224" s="274"/>
      <c r="P1224" s="274"/>
      <c r="Q1224" s="274"/>
      <c r="R1224" s="273"/>
      <c r="S1224" s="273"/>
      <c r="T1224" s="273"/>
      <c r="U1224" s="273"/>
      <c r="V1224" s="273"/>
      <c r="W1224" s="273"/>
      <c r="X1224" s="273"/>
      <c r="Y1224" s="273"/>
      <c r="Z1224" s="273"/>
      <c r="AA1224" s="273"/>
      <c r="AB1224" s="273"/>
      <c r="AC1224" s="273"/>
      <c r="AD1224" s="273"/>
      <c r="AE1224" s="273"/>
      <c r="AF1224" s="273"/>
      <c r="AG1224" s="273"/>
      <c r="AH1224" s="273"/>
      <c r="AI1224" s="273"/>
      <c r="AJ1224" s="273"/>
      <c r="AK1224" s="273"/>
      <c r="AL1224" s="273"/>
      <c r="AM1224" s="273"/>
      <c r="AN1224" s="273"/>
      <c r="AO1224" s="273"/>
      <c r="AP1224" s="273"/>
      <c r="AQ1224" s="273"/>
      <c r="AR1224" s="273"/>
      <c r="AS1224" s="273"/>
      <c r="AT1224" s="273"/>
      <c r="AU1224" s="273"/>
      <c r="AV1224" s="273"/>
      <c r="AW1224" s="273"/>
      <c r="AX1224" s="273"/>
      <c r="AY1224" s="273"/>
      <c r="AZ1224" s="273"/>
      <c r="BA1224" s="273"/>
      <c r="BB1224" s="273"/>
      <c r="BC1224" s="273"/>
      <c r="BD1224" s="273"/>
      <c r="BE1224" s="273"/>
      <c r="BF1224" s="273"/>
      <c r="BG1224" s="273"/>
      <c r="BH1224" s="273"/>
      <c r="BI1224" s="273"/>
      <c r="BJ1224" s="273"/>
      <c r="BK1224" s="273"/>
      <c r="BL1224" s="273"/>
      <c r="BM1224" s="273"/>
      <c r="BN1224" s="273"/>
      <c r="BO1224" s="273"/>
      <c r="BP1224" s="273"/>
      <c r="BQ1224" s="273"/>
      <c r="BR1224" s="273"/>
      <c r="BS1224" s="273"/>
      <c r="BT1224" s="273"/>
      <c r="BU1224" s="273"/>
      <c r="BV1224" s="273"/>
      <c r="BW1224" s="273"/>
      <c r="BX1224" s="273"/>
      <c r="BY1224" s="273"/>
      <c r="BZ1224" s="273"/>
    </row>
    <row r="1225" spans="1:78">
      <c r="A1225" s="273"/>
      <c r="B1225" s="273"/>
      <c r="C1225" s="273"/>
      <c r="D1225" s="273"/>
      <c r="E1225" s="273"/>
      <c r="F1225" s="274"/>
      <c r="G1225" s="274"/>
      <c r="H1225" s="274"/>
      <c r="I1225" s="274"/>
      <c r="J1225" s="274"/>
      <c r="K1225" s="274"/>
      <c r="L1225" s="274"/>
      <c r="M1225" s="274"/>
      <c r="N1225" s="274"/>
      <c r="O1225" s="274"/>
      <c r="P1225" s="274"/>
      <c r="Q1225" s="274"/>
      <c r="R1225" s="273"/>
      <c r="S1225" s="273"/>
      <c r="T1225" s="273"/>
      <c r="U1225" s="273"/>
      <c r="V1225" s="273"/>
      <c r="W1225" s="273"/>
      <c r="X1225" s="273"/>
      <c r="Y1225" s="273"/>
      <c r="Z1225" s="273"/>
      <c r="AA1225" s="273"/>
      <c r="AB1225" s="273"/>
      <c r="AC1225" s="273"/>
      <c r="AD1225" s="273"/>
      <c r="AE1225" s="273"/>
      <c r="AF1225" s="273"/>
      <c r="AG1225" s="273"/>
      <c r="AH1225" s="273"/>
      <c r="AI1225" s="273"/>
      <c r="AJ1225" s="273"/>
      <c r="AK1225" s="273"/>
      <c r="AL1225" s="273"/>
      <c r="AM1225" s="273"/>
      <c r="AN1225" s="273"/>
      <c r="AO1225" s="273"/>
      <c r="AP1225" s="273"/>
      <c r="AQ1225" s="273"/>
      <c r="AR1225" s="273"/>
      <c r="AS1225" s="273"/>
      <c r="AT1225" s="273"/>
      <c r="AU1225" s="273"/>
      <c r="AV1225" s="273"/>
      <c r="AW1225" s="273"/>
      <c r="AX1225" s="273"/>
      <c r="AY1225" s="273"/>
      <c r="AZ1225" s="273"/>
      <c r="BA1225" s="273"/>
      <c r="BB1225" s="273"/>
      <c r="BC1225" s="273"/>
      <c r="BD1225" s="273"/>
      <c r="BE1225" s="273"/>
      <c r="BF1225" s="273"/>
      <c r="BG1225" s="273"/>
      <c r="BH1225" s="273"/>
      <c r="BI1225" s="273"/>
      <c r="BJ1225" s="273"/>
      <c r="BK1225" s="273"/>
      <c r="BL1225" s="273"/>
      <c r="BM1225" s="273"/>
      <c r="BN1225" s="273"/>
      <c r="BO1225" s="273"/>
      <c r="BP1225" s="273"/>
      <c r="BQ1225" s="273"/>
      <c r="BR1225" s="273"/>
      <c r="BS1225" s="273"/>
      <c r="BT1225" s="273"/>
      <c r="BU1225" s="273"/>
      <c r="BV1225" s="273"/>
      <c r="BW1225" s="273"/>
      <c r="BX1225" s="273"/>
      <c r="BY1225" s="273"/>
      <c r="BZ1225" s="273"/>
    </row>
    <row r="1226" spans="1:78">
      <c r="A1226" s="273"/>
      <c r="B1226" s="273"/>
      <c r="C1226" s="273"/>
      <c r="D1226" s="273"/>
      <c r="E1226" s="273"/>
      <c r="F1226" s="274"/>
      <c r="G1226" s="274"/>
      <c r="H1226" s="274"/>
      <c r="I1226" s="274"/>
      <c r="J1226" s="274"/>
      <c r="K1226" s="274"/>
      <c r="L1226" s="274"/>
      <c r="M1226" s="274"/>
      <c r="N1226" s="274"/>
      <c r="O1226" s="274"/>
      <c r="P1226" s="274"/>
      <c r="Q1226" s="274"/>
      <c r="R1226" s="273"/>
      <c r="S1226" s="273"/>
      <c r="T1226" s="273"/>
      <c r="U1226" s="273"/>
      <c r="V1226" s="273"/>
      <c r="W1226" s="273"/>
      <c r="X1226" s="273"/>
      <c r="Y1226" s="273"/>
      <c r="Z1226" s="273"/>
      <c r="AA1226" s="273"/>
      <c r="AB1226" s="273"/>
      <c r="AC1226" s="273"/>
      <c r="AD1226" s="273"/>
      <c r="AE1226" s="273"/>
      <c r="AF1226" s="273"/>
      <c r="AG1226" s="273"/>
      <c r="AH1226" s="273"/>
      <c r="AI1226" s="273"/>
      <c r="AJ1226" s="273"/>
      <c r="AK1226" s="273"/>
      <c r="AL1226" s="273"/>
      <c r="AM1226" s="273"/>
      <c r="AN1226" s="273"/>
      <c r="AO1226" s="273"/>
      <c r="AP1226" s="273"/>
      <c r="AQ1226" s="273"/>
      <c r="AR1226" s="273"/>
      <c r="AS1226" s="273"/>
      <c r="AT1226" s="273"/>
      <c r="AU1226" s="273"/>
      <c r="AV1226" s="273"/>
      <c r="AW1226" s="273"/>
      <c r="AX1226" s="273"/>
      <c r="AY1226" s="273"/>
      <c r="AZ1226" s="273"/>
      <c r="BA1226" s="273"/>
      <c r="BB1226" s="273"/>
      <c r="BC1226" s="273"/>
      <c r="BD1226" s="273"/>
      <c r="BE1226" s="273"/>
      <c r="BF1226" s="273"/>
      <c r="BG1226" s="273"/>
      <c r="BH1226" s="273"/>
      <c r="BI1226" s="273"/>
      <c r="BJ1226" s="273"/>
      <c r="BK1226" s="273"/>
      <c r="BL1226" s="273"/>
      <c r="BM1226" s="273"/>
      <c r="BN1226" s="273"/>
      <c r="BO1226" s="273"/>
      <c r="BP1226" s="273"/>
      <c r="BQ1226" s="273"/>
      <c r="BR1226" s="273"/>
      <c r="BS1226" s="273"/>
      <c r="BT1226" s="273"/>
      <c r="BU1226" s="273"/>
      <c r="BV1226" s="273"/>
      <c r="BW1226" s="273"/>
      <c r="BX1226" s="273"/>
      <c r="BY1226" s="273"/>
      <c r="BZ1226" s="273"/>
    </row>
    <row r="1227" spans="1:78">
      <c r="A1227" s="273"/>
      <c r="B1227" s="273"/>
      <c r="C1227" s="273"/>
      <c r="D1227" s="273"/>
      <c r="E1227" s="273"/>
      <c r="F1227" s="274"/>
      <c r="G1227" s="274"/>
      <c r="H1227" s="274"/>
      <c r="I1227" s="274"/>
      <c r="J1227" s="274"/>
      <c r="K1227" s="274"/>
      <c r="L1227" s="274"/>
      <c r="M1227" s="274"/>
      <c r="N1227" s="274"/>
      <c r="O1227" s="274"/>
      <c r="P1227" s="274"/>
      <c r="Q1227" s="274"/>
      <c r="R1227" s="273"/>
      <c r="S1227" s="273"/>
      <c r="T1227" s="273"/>
      <c r="U1227" s="273"/>
      <c r="V1227" s="273"/>
      <c r="W1227" s="273"/>
      <c r="X1227" s="273"/>
      <c r="Y1227" s="273"/>
      <c r="Z1227" s="273"/>
      <c r="AA1227" s="273"/>
      <c r="AB1227" s="273"/>
      <c r="AC1227" s="273"/>
      <c r="AD1227" s="273"/>
      <c r="AE1227" s="273"/>
      <c r="AF1227" s="273"/>
      <c r="AG1227" s="273"/>
      <c r="AH1227" s="273"/>
      <c r="AI1227" s="273"/>
      <c r="AJ1227" s="273"/>
      <c r="AK1227" s="273"/>
      <c r="AL1227" s="273"/>
      <c r="AM1227" s="273"/>
      <c r="AN1227" s="273"/>
      <c r="AO1227" s="273"/>
      <c r="AP1227" s="273"/>
      <c r="AQ1227" s="273"/>
      <c r="AR1227" s="273"/>
      <c r="AS1227" s="273"/>
      <c r="AT1227" s="273"/>
      <c r="AU1227" s="273"/>
      <c r="AV1227" s="273"/>
      <c r="AW1227" s="273"/>
      <c r="AX1227" s="273"/>
      <c r="AY1227" s="273"/>
      <c r="AZ1227" s="273"/>
      <c r="BA1227" s="273"/>
      <c r="BB1227" s="273"/>
      <c r="BC1227" s="273"/>
      <c r="BD1227" s="273"/>
      <c r="BE1227" s="273"/>
      <c r="BF1227" s="273"/>
      <c r="BG1227" s="273"/>
      <c r="BH1227" s="273"/>
      <c r="BI1227" s="273"/>
      <c r="BJ1227" s="273"/>
      <c r="BK1227" s="273"/>
      <c r="BL1227" s="273"/>
      <c r="BM1227" s="273"/>
      <c r="BN1227" s="273"/>
      <c r="BO1227" s="273"/>
      <c r="BP1227" s="273"/>
      <c r="BQ1227" s="273"/>
      <c r="BR1227" s="273"/>
      <c r="BS1227" s="273"/>
      <c r="BT1227" s="273"/>
      <c r="BU1227" s="273"/>
      <c r="BV1227" s="273"/>
      <c r="BW1227" s="273"/>
      <c r="BX1227" s="273"/>
      <c r="BY1227" s="273"/>
      <c r="BZ1227" s="273"/>
    </row>
    <row r="1228" spans="1:78">
      <c r="A1228" s="273"/>
      <c r="B1228" s="273"/>
      <c r="C1228" s="273"/>
      <c r="D1228" s="273"/>
      <c r="E1228" s="273"/>
      <c r="F1228" s="274"/>
      <c r="G1228" s="274"/>
      <c r="H1228" s="274"/>
      <c r="I1228" s="274"/>
      <c r="J1228" s="274"/>
      <c r="K1228" s="274"/>
      <c r="L1228" s="274"/>
      <c r="M1228" s="274"/>
      <c r="N1228" s="274"/>
      <c r="O1228" s="274"/>
      <c r="P1228" s="274"/>
      <c r="Q1228" s="274"/>
      <c r="R1228" s="273"/>
      <c r="S1228" s="273"/>
      <c r="T1228" s="273"/>
      <c r="U1228" s="273"/>
      <c r="V1228" s="273"/>
      <c r="W1228" s="273"/>
      <c r="X1228" s="273"/>
      <c r="Y1228" s="273"/>
      <c r="Z1228" s="273"/>
      <c r="AA1228" s="273"/>
      <c r="AB1228" s="273"/>
      <c r="AC1228" s="273"/>
      <c r="AD1228" s="273"/>
      <c r="AE1228" s="273"/>
      <c r="AF1228" s="273"/>
      <c r="AG1228" s="273"/>
      <c r="AH1228" s="273"/>
      <c r="AI1228" s="273"/>
      <c r="AJ1228" s="273"/>
      <c r="AK1228" s="273"/>
      <c r="AL1228" s="273"/>
      <c r="AM1228" s="273"/>
      <c r="AN1228" s="273"/>
      <c r="AO1228" s="273"/>
      <c r="AP1228" s="273"/>
      <c r="AQ1228" s="273"/>
      <c r="AR1228" s="273"/>
      <c r="AS1228" s="273"/>
      <c r="AT1228" s="273"/>
      <c r="AU1228" s="273"/>
      <c r="AV1228" s="273"/>
      <c r="AW1228" s="273"/>
      <c r="AX1228" s="273"/>
      <c r="AY1228" s="273"/>
      <c r="AZ1228" s="273"/>
      <c r="BA1228" s="273"/>
      <c r="BB1228" s="273"/>
      <c r="BC1228" s="273"/>
      <c r="BD1228" s="273"/>
      <c r="BE1228" s="273"/>
      <c r="BF1228" s="273"/>
      <c r="BG1228" s="273"/>
      <c r="BH1228" s="273"/>
      <c r="BI1228" s="273"/>
      <c r="BJ1228" s="273"/>
      <c r="BK1228" s="273"/>
      <c r="BL1228" s="273"/>
      <c r="BM1228" s="273"/>
      <c r="BN1228" s="273"/>
      <c r="BO1228" s="273"/>
      <c r="BP1228" s="273"/>
      <c r="BQ1228" s="273"/>
      <c r="BR1228" s="273"/>
      <c r="BS1228" s="273"/>
      <c r="BT1228" s="273"/>
      <c r="BU1228" s="273"/>
      <c r="BV1228" s="273"/>
      <c r="BW1228" s="273"/>
      <c r="BX1228" s="273"/>
      <c r="BY1228" s="273"/>
      <c r="BZ1228" s="273"/>
    </row>
    <row r="1229" spans="1:78">
      <c r="A1229" s="273"/>
      <c r="B1229" s="273"/>
      <c r="C1229" s="273"/>
      <c r="D1229" s="273"/>
      <c r="E1229" s="273"/>
      <c r="F1229" s="274"/>
      <c r="G1229" s="274"/>
      <c r="H1229" s="274"/>
      <c r="I1229" s="274"/>
      <c r="J1229" s="274"/>
      <c r="K1229" s="274"/>
      <c r="L1229" s="274"/>
      <c r="M1229" s="274"/>
      <c r="N1229" s="274"/>
      <c r="O1229" s="274"/>
      <c r="P1229" s="274"/>
      <c r="Q1229" s="274"/>
      <c r="R1229" s="273"/>
      <c r="S1229" s="273"/>
      <c r="T1229" s="273"/>
      <c r="U1229" s="273"/>
      <c r="V1229" s="273"/>
      <c r="W1229" s="273"/>
      <c r="X1229" s="273"/>
      <c r="Y1229" s="273"/>
      <c r="Z1229" s="273"/>
      <c r="AA1229" s="273"/>
      <c r="AB1229" s="273"/>
      <c r="AC1229" s="273"/>
      <c r="AD1229" s="273"/>
      <c r="AE1229" s="273"/>
      <c r="AF1229" s="273"/>
      <c r="AG1229" s="273"/>
      <c r="AH1229" s="273"/>
      <c r="AI1229" s="273"/>
      <c r="AJ1229" s="273"/>
      <c r="AK1229" s="273"/>
      <c r="AL1229" s="273"/>
      <c r="AM1229" s="273"/>
      <c r="AN1229" s="273"/>
      <c r="AO1229" s="273"/>
      <c r="AP1229" s="273"/>
      <c r="AQ1229" s="273"/>
      <c r="AR1229" s="273"/>
      <c r="AS1229" s="273"/>
      <c r="AT1229" s="273"/>
      <c r="AU1229" s="273"/>
      <c r="AV1229" s="273"/>
      <c r="AW1229" s="273"/>
      <c r="AX1229" s="273"/>
      <c r="AY1229" s="273"/>
      <c r="AZ1229" s="273"/>
      <c r="BA1229" s="273"/>
      <c r="BB1229" s="273"/>
      <c r="BC1229" s="273"/>
      <c r="BD1229" s="273"/>
      <c r="BE1229" s="273"/>
      <c r="BF1229" s="273"/>
      <c r="BG1229" s="273"/>
      <c r="BH1229" s="273"/>
      <c r="BI1229" s="273"/>
      <c r="BJ1229" s="273"/>
      <c r="BK1229" s="273"/>
      <c r="BL1229" s="273"/>
      <c r="BM1229" s="273"/>
      <c r="BN1229" s="273"/>
      <c r="BO1229" s="273"/>
      <c r="BP1229" s="273"/>
      <c r="BQ1229" s="273"/>
      <c r="BR1229" s="273"/>
      <c r="BS1229" s="273"/>
      <c r="BT1229" s="273"/>
      <c r="BU1229" s="273"/>
      <c r="BV1229" s="273"/>
      <c r="BW1229" s="273"/>
      <c r="BX1229" s="273"/>
      <c r="BY1229" s="273"/>
      <c r="BZ1229" s="273"/>
    </row>
    <row r="1230" spans="1:78">
      <c r="A1230" s="273"/>
      <c r="B1230" s="273"/>
      <c r="C1230" s="273"/>
      <c r="D1230" s="273"/>
      <c r="E1230" s="273"/>
      <c r="F1230" s="274"/>
      <c r="G1230" s="274"/>
      <c r="H1230" s="274"/>
      <c r="I1230" s="274"/>
      <c r="J1230" s="274"/>
      <c r="K1230" s="274"/>
      <c r="L1230" s="274"/>
      <c r="M1230" s="274"/>
      <c r="N1230" s="274"/>
      <c r="O1230" s="274"/>
      <c r="P1230" s="274"/>
      <c r="Q1230" s="274"/>
      <c r="R1230" s="273"/>
      <c r="S1230" s="273"/>
      <c r="T1230" s="273"/>
      <c r="U1230" s="273"/>
      <c r="V1230" s="273"/>
      <c r="W1230" s="273"/>
      <c r="X1230" s="273"/>
      <c r="Y1230" s="273"/>
      <c r="Z1230" s="273"/>
      <c r="AA1230" s="273"/>
      <c r="AB1230" s="273"/>
      <c r="AC1230" s="273"/>
      <c r="AD1230" s="273"/>
      <c r="AE1230" s="273"/>
      <c r="AF1230" s="273"/>
      <c r="AG1230" s="273"/>
      <c r="AH1230" s="273"/>
      <c r="AI1230" s="273"/>
      <c r="AJ1230" s="273"/>
      <c r="AK1230" s="273"/>
      <c r="AL1230" s="273"/>
      <c r="AM1230" s="273"/>
      <c r="AN1230" s="273"/>
      <c r="AO1230" s="273"/>
      <c r="AP1230" s="273"/>
      <c r="AQ1230" s="273"/>
      <c r="AR1230" s="273"/>
      <c r="AS1230" s="273"/>
      <c r="AT1230" s="273"/>
      <c r="AU1230" s="273"/>
      <c r="AV1230" s="273"/>
      <c r="AW1230" s="273"/>
      <c r="AX1230" s="273"/>
      <c r="AY1230" s="273"/>
      <c r="AZ1230" s="273"/>
      <c r="BA1230" s="273"/>
      <c r="BB1230" s="273"/>
      <c r="BC1230" s="273"/>
      <c r="BD1230" s="273"/>
      <c r="BE1230" s="273"/>
      <c r="BF1230" s="273"/>
      <c r="BG1230" s="273"/>
      <c r="BH1230" s="273"/>
      <c r="BI1230" s="273"/>
      <c r="BJ1230" s="273"/>
      <c r="BK1230" s="273"/>
      <c r="BL1230" s="273"/>
      <c r="BM1230" s="273"/>
      <c r="BN1230" s="273"/>
      <c r="BO1230" s="273"/>
      <c r="BP1230" s="273"/>
      <c r="BQ1230" s="273"/>
      <c r="BR1230" s="273"/>
      <c r="BS1230" s="273"/>
      <c r="BT1230" s="273"/>
      <c r="BU1230" s="273"/>
      <c r="BV1230" s="273"/>
      <c r="BW1230" s="273"/>
      <c r="BX1230" s="273"/>
      <c r="BY1230" s="273"/>
      <c r="BZ1230" s="273"/>
    </row>
    <row r="1231" spans="1:78">
      <c r="A1231" s="273"/>
      <c r="B1231" s="273"/>
      <c r="C1231" s="273"/>
      <c r="D1231" s="273"/>
      <c r="E1231" s="273"/>
      <c r="F1231" s="274"/>
      <c r="G1231" s="274"/>
      <c r="H1231" s="274"/>
      <c r="I1231" s="274"/>
      <c r="J1231" s="274"/>
      <c r="K1231" s="274"/>
      <c r="L1231" s="274"/>
      <c r="M1231" s="274"/>
      <c r="N1231" s="274"/>
      <c r="O1231" s="274"/>
      <c r="P1231" s="274"/>
      <c r="Q1231" s="274"/>
      <c r="R1231" s="273"/>
      <c r="S1231" s="273"/>
      <c r="T1231" s="273"/>
      <c r="U1231" s="273"/>
      <c r="V1231" s="273"/>
      <c r="W1231" s="273"/>
      <c r="X1231" s="273"/>
      <c r="Y1231" s="273"/>
      <c r="Z1231" s="273"/>
      <c r="AA1231" s="273"/>
      <c r="AB1231" s="273"/>
      <c r="AC1231" s="273"/>
      <c r="AD1231" s="273"/>
      <c r="AE1231" s="273"/>
      <c r="AF1231" s="273"/>
      <c r="AG1231" s="273"/>
      <c r="AH1231" s="273"/>
      <c r="AI1231" s="273"/>
      <c r="AJ1231" s="273"/>
      <c r="AK1231" s="273"/>
      <c r="AL1231" s="273"/>
      <c r="AM1231" s="273"/>
      <c r="AN1231" s="273"/>
      <c r="AO1231" s="273"/>
      <c r="AP1231" s="273"/>
      <c r="AQ1231" s="273"/>
      <c r="AR1231" s="273"/>
      <c r="AS1231" s="273"/>
      <c r="AT1231" s="273"/>
      <c r="AU1231" s="273"/>
      <c r="AV1231" s="273"/>
      <c r="AW1231" s="273"/>
      <c r="AX1231" s="273"/>
      <c r="AY1231" s="273"/>
      <c r="AZ1231" s="273"/>
      <c r="BA1231" s="273"/>
      <c r="BB1231" s="273"/>
      <c r="BC1231" s="273"/>
      <c r="BD1231" s="273"/>
      <c r="BE1231" s="273"/>
      <c r="BF1231" s="273"/>
      <c r="BG1231" s="273"/>
      <c r="BH1231" s="273"/>
      <c r="BI1231" s="273"/>
      <c r="BJ1231" s="273"/>
      <c r="BK1231" s="273"/>
      <c r="BL1231" s="273"/>
      <c r="BM1231" s="273"/>
      <c r="BN1231" s="273"/>
      <c r="BO1231" s="273"/>
      <c r="BP1231" s="273"/>
      <c r="BQ1231" s="273"/>
      <c r="BR1231" s="273"/>
      <c r="BS1231" s="273"/>
      <c r="BT1231" s="273"/>
      <c r="BU1231" s="273"/>
      <c r="BV1231" s="273"/>
      <c r="BW1231" s="273"/>
      <c r="BX1231" s="273"/>
      <c r="BY1231" s="273"/>
      <c r="BZ1231" s="273"/>
    </row>
    <row r="1232" spans="1:78">
      <c r="A1232" s="273"/>
      <c r="B1232" s="273"/>
      <c r="C1232" s="273"/>
      <c r="D1232" s="273"/>
      <c r="E1232" s="273"/>
      <c r="F1232" s="274"/>
      <c r="G1232" s="274"/>
      <c r="H1232" s="274"/>
      <c r="I1232" s="274"/>
      <c r="J1232" s="274"/>
      <c r="K1232" s="274"/>
      <c r="L1232" s="274"/>
      <c r="M1232" s="274"/>
      <c r="N1232" s="274"/>
      <c r="O1232" s="274"/>
      <c r="P1232" s="274"/>
      <c r="Q1232" s="274"/>
      <c r="R1232" s="273"/>
      <c r="S1232" s="273"/>
      <c r="T1232" s="273"/>
      <c r="U1232" s="273"/>
      <c r="V1232" s="273"/>
      <c r="W1232" s="273"/>
      <c r="X1232" s="273"/>
      <c r="Y1232" s="273"/>
      <c r="Z1232" s="273"/>
      <c r="AA1232" s="273"/>
      <c r="AB1232" s="273"/>
      <c r="AC1232" s="273"/>
      <c r="AD1232" s="273"/>
      <c r="AE1232" s="273"/>
      <c r="AF1232" s="273"/>
      <c r="AG1232" s="273"/>
      <c r="AH1232" s="273"/>
      <c r="AI1232" s="273"/>
      <c r="AJ1232" s="273"/>
      <c r="AK1232" s="273"/>
      <c r="AL1232" s="273"/>
      <c r="AM1232" s="273"/>
      <c r="AN1232" s="273"/>
      <c r="AO1232" s="273"/>
      <c r="AP1232" s="273"/>
      <c r="AQ1232" s="273"/>
      <c r="AR1232" s="273"/>
      <c r="AS1232" s="273"/>
      <c r="AT1232" s="273"/>
      <c r="AU1232" s="273"/>
      <c r="AV1232" s="273"/>
      <c r="AW1232" s="273"/>
      <c r="AX1232" s="273"/>
      <c r="AY1232" s="273"/>
      <c r="AZ1232" s="273"/>
      <c r="BA1232" s="273"/>
      <c r="BB1232" s="273"/>
      <c r="BC1232" s="273"/>
      <c r="BD1232" s="273"/>
      <c r="BE1232" s="273"/>
      <c r="BF1232" s="273"/>
      <c r="BG1232" s="273"/>
      <c r="BH1232" s="273"/>
      <c r="BI1232" s="273"/>
      <c r="BJ1232" s="273"/>
      <c r="BK1232" s="273"/>
      <c r="BL1232" s="273"/>
      <c r="BM1232" s="273"/>
      <c r="BN1232" s="273"/>
      <c r="BO1232" s="273"/>
      <c r="BP1232" s="273"/>
      <c r="BQ1232" s="273"/>
      <c r="BR1232" s="273"/>
      <c r="BS1232" s="273"/>
      <c r="BT1232" s="273"/>
      <c r="BU1232" s="273"/>
      <c r="BV1232" s="273"/>
      <c r="BW1232" s="273"/>
      <c r="BX1232" s="273"/>
      <c r="BY1232" s="273"/>
      <c r="BZ1232" s="273"/>
    </row>
    <row r="1233" spans="1:78">
      <c r="A1233" s="273"/>
      <c r="B1233" s="273"/>
      <c r="C1233" s="273"/>
      <c r="D1233" s="273"/>
      <c r="E1233" s="273"/>
      <c r="F1233" s="274"/>
      <c r="G1233" s="274"/>
      <c r="H1233" s="274"/>
      <c r="I1233" s="274"/>
      <c r="J1233" s="274"/>
      <c r="K1233" s="274"/>
      <c r="L1233" s="274"/>
      <c r="M1233" s="274"/>
      <c r="N1233" s="274"/>
      <c r="O1233" s="274"/>
      <c r="P1233" s="274"/>
      <c r="Q1233" s="274"/>
      <c r="R1233" s="273"/>
      <c r="S1233" s="273"/>
      <c r="T1233" s="273"/>
      <c r="U1233" s="273"/>
      <c r="V1233" s="273"/>
      <c r="W1233" s="273"/>
      <c r="X1233" s="273"/>
      <c r="Y1233" s="273"/>
      <c r="Z1233" s="273"/>
      <c r="AA1233" s="273"/>
      <c r="AB1233" s="273"/>
      <c r="AC1233" s="273"/>
      <c r="AD1233" s="273"/>
      <c r="AE1233" s="273"/>
      <c r="AF1233" s="273"/>
      <c r="AG1233" s="273"/>
      <c r="AH1233" s="273"/>
      <c r="AI1233" s="273"/>
      <c r="AJ1233" s="273"/>
      <c r="AK1233" s="273"/>
      <c r="AL1233" s="273"/>
      <c r="AM1233" s="273"/>
      <c r="AN1233" s="273"/>
      <c r="AO1233" s="273"/>
      <c r="AP1233" s="273"/>
      <c r="AQ1233" s="273"/>
      <c r="AR1233" s="273"/>
      <c r="AS1233" s="273"/>
      <c r="AT1233" s="273"/>
      <c r="AU1233" s="273"/>
      <c r="AV1233" s="273"/>
      <c r="AW1233" s="273"/>
      <c r="AX1233" s="273"/>
      <c r="AY1233" s="273"/>
      <c r="AZ1233" s="273"/>
      <c r="BA1233" s="273"/>
      <c r="BB1233" s="273"/>
      <c r="BC1233" s="273"/>
      <c r="BD1233" s="273"/>
      <c r="BE1233" s="273"/>
      <c r="BF1233" s="273"/>
      <c r="BG1233" s="273"/>
      <c r="BH1233" s="273"/>
      <c r="BI1233" s="273"/>
      <c r="BJ1233" s="273"/>
      <c r="BK1233" s="273"/>
      <c r="BL1233" s="273"/>
      <c r="BM1233" s="273"/>
      <c r="BN1233" s="273"/>
      <c r="BO1233" s="273"/>
      <c r="BP1233" s="273"/>
      <c r="BQ1233" s="273"/>
      <c r="BR1233" s="273"/>
      <c r="BS1233" s="273"/>
      <c r="BT1233" s="273"/>
      <c r="BU1233" s="273"/>
      <c r="BV1233" s="273"/>
      <c r="BW1233" s="273"/>
      <c r="BX1233" s="273"/>
      <c r="BY1233" s="273"/>
      <c r="BZ1233" s="273"/>
    </row>
    <row r="1234" spans="1:78">
      <c r="A1234" s="273"/>
      <c r="B1234" s="273"/>
      <c r="C1234" s="273"/>
      <c r="D1234" s="273"/>
      <c r="E1234" s="273"/>
      <c r="F1234" s="274"/>
      <c r="G1234" s="274"/>
      <c r="H1234" s="274"/>
      <c r="I1234" s="274"/>
      <c r="J1234" s="274"/>
      <c r="K1234" s="274"/>
      <c r="L1234" s="274"/>
      <c r="M1234" s="274"/>
      <c r="N1234" s="274"/>
      <c r="O1234" s="274"/>
      <c r="P1234" s="274"/>
      <c r="Q1234" s="274"/>
      <c r="R1234" s="273"/>
      <c r="S1234" s="273"/>
      <c r="T1234" s="273"/>
      <c r="U1234" s="273"/>
      <c r="V1234" s="273"/>
      <c r="W1234" s="273"/>
      <c r="X1234" s="273"/>
      <c r="Y1234" s="273"/>
      <c r="Z1234" s="273"/>
      <c r="AA1234" s="273"/>
      <c r="AB1234" s="273"/>
      <c r="AC1234" s="273"/>
      <c r="AD1234" s="273"/>
      <c r="AE1234" s="273"/>
      <c r="AF1234" s="273"/>
      <c r="AG1234" s="273"/>
      <c r="AH1234" s="273"/>
      <c r="AI1234" s="273"/>
      <c r="AJ1234" s="273"/>
      <c r="AK1234" s="273"/>
      <c r="AL1234" s="273"/>
      <c r="AM1234" s="273"/>
      <c r="AN1234" s="273"/>
      <c r="AO1234" s="273"/>
      <c r="AP1234" s="273"/>
      <c r="AQ1234" s="273"/>
      <c r="AR1234" s="273"/>
      <c r="AS1234" s="273"/>
      <c r="AT1234" s="273"/>
      <c r="AU1234" s="273"/>
      <c r="AV1234" s="273"/>
      <c r="AW1234" s="273"/>
      <c r="AX1234" s="273"/>
      <c r="AY1234" s="273"/>
      <c r="AZ1234" s="273"/>
      <c r="BA1234" s="273"/>
      <c r="BB1234" s="273"/>
      <c r="BC1234" s="273"/>
      <c r="BD1234" s="273"/>
      <c r="BE1234" s="273"/>
      <c r="BF1234" s="273"/>
      <c r="BG1234" s="273"/>
      <c r="BH1234" s="273"/>
      <c r="BI1234" s="273"/>
      <c r="BJ1234" s="273"/>
      <c r="BK1234" s="273"/>
      <c r="BL1234" s="273"/>
      <c r="BM1234" s="273"/>
      <c r="BN1234" s="273"/>
      <c r="BO1234" s="273"/>
      <c r="BP1234" s="273"/>
      <c r="BQ1234" s="273"/>
      <c r="BR1234" s="273"/>
      <c r="BS1234" s="273"/>
      <c r="BT1234" s="273"/>
      <c r="BU1234" s="273"/>
      <c r="BV1234" s="273"/>
      <c r="BW1234" s="273"/>
      <c r="BX1234" s="273"/>
      <c r="BY1234" s="273"/>
      <c r="BZ1234" s="273"/>
    </row>
    <row r="1235" spans="1:78">
      <c r="A1235" s="273"/>
      <c r="B1235" s="273"/>
      <c r="C1235" s="273"/>
      <c r="D1235" s="273"/>
      <c r="E1235" s="273"/>
      <c r="F1235" s="274"/>
      <c r="G1235" s="274"/>
      <c r="H1235" s="274"/>
      <c r="I1235" s="274"/>
      <c r="J1235" s="274"/>
      <c r="K1235" s="274"/>
      <c r="L1235" s="274"/>
      <c r="M1235" s="274"/>
      <c r="N1235" s="274"/>
      <c r="O1235" s="274"/>
      <c r="P1235" s="274"/>
      <c r="Q1235" s="274"/>
      <c r="R1235" s="273"/>
      <c r="S1235" s="273"/>
      <c r="T1235" s="273"/>
      <c r="U1235" s="273"/>
      <c r="V1235" s="273"/>
      <c r="W1235" s="273"/>
      <c r="X1235" s="273"/>
      <c r="Y1235" s="273"/>
      <c r="Z1235" s="273"/>
      <c r="AA1235" s="273"/>
      <c r="AB1235" s="273"/>
      <c r="AC1235" s="273"/>
      <c r="AD1235" s="273"/>
      <c r="AE1235" s="273"/>
      <c r="AF1235" s="273"/>
      <c r="AG1235" s="273"/>
      <c r="AH1235" s="273"/>
      <c r="AI1235" s="273"/>
      <c r="AJ1235" s="273"/>
      <c r="AK1235" s="273"/>
      <c r="AL1235" s="273"/>
      <c r="AM1235" s="273"/>
      <c r="AN1235" s="273"/>
      <c r="AO1235" s="273"/>
      <c r="AP1235" s="273"/>
      <c r="AQ1235" s="273"/>
      <c r="AR1235" s="273"/>
      <c r="AS1235" s="273"/>
      <c r="AT1235" s="273"/>
      <c r="AU1235" s="273"/>
      <c r="AV1235" s="273"/>
      <c r="AW1235" s="273"/>
      <c r="AX1235" s="273"/>
      <c r="AY1235" s="273"/>
      <c r="AZ1235" s="273"/>
      <c r="BA1235" s="273"/>
      <c r="BB1235" s="273"/>
      <c r="BC1235" s="273"/>
      <c r="BD1235" s="273"/>
      <c r="BE1235" s="273"/>
      <c r="BF1235" s="273"/>
      <c r="BG1235" s="273"/>
      <c r="BH1235" s="273"/>
      <c r="BI1235" s="273"/>
      <c r="BJ1235" s="273"/>
      <c r="BK1235" s="273"/>
      <c r="BL1235" s="273"/>
      <c r="BM1235" s="273"/>
      <c r="BN1235" s="273"/>
      <c r="BO1235" s="273"/>
      <c r="BP1235" s="273"/>
      <c r="BQ1235" s="273"/>
      <c r="BR1235" s="273"/>
      <c r="BS1235" s="273"/>
      <c r="BT1235" s="273"/>
      <c r="BU1235" s="273"/>
      <c r="BV1235" s="273"/>
      <c r="BW1235" s="273"/>
      <c r="BX1235" s="273"/>
      <c r="BY1235" s="273"/>
      <c r="BZ1235" s="273"/>
    </row>
    <row r="1236" spans="1:78">
      <c r="A1236" s="273"/>
      <c r="B1236" s="273"/>
      <c r="C1236" s="273"/>
      <c r="D1236" s="273"/>
      <c r="E1236" s="273"/>
      <c r="F1236" s="274"/>
      <c r="G1236" s="274"/>
      <c r="H1236" s="274"/>
      <c r="I1236" s="274"/>
      <c r="J1236" s="274"/>
      <c r="K1236" s="274"/>
      <c r="L1236" s="274"/>
      <c r="M1236" s="274"/>
      <c r="N1236" s="274"/>
      <c r="O1236" s="274"/>
      <c r="P1236" s="274"/>
      <c r="Q1236" s="274"/>
      <c r="R1236" s="273"/>
      <c r="S1236" s="273"/>
      <c r="T1236" s="273"/>
      <c r="U1236" s="273"/>
      <c r="V1236" s="273"/>
      <c r="W1236" s="273"/>
      <c r="X1236" s="273"/>
      <c r="Y1236" s="273"/>
      <c r="Z1236" s="273"/>
      <c r="AA1236" s="273"/>
      <c r="AB1236" s="273"/>
      <c r="AC1236" s="273"/>
      <c r="AD1236" s="273"/>
      <c r="AE1236" s="273"/>
      <c r="AF1236" s="273"/>
      <c r="AG1236" s="273"/>
      <c r="AH1236" s="273"/>
      <c r="AI1236" s="273"/>
      <c r="AJ1236" s="273"/>
      <c r="AK1236" s="273"/>
      <c r="AL1236" s="273"/>
      <c r="AM1236" s="273"/>
      <c r="AN1236" s="273"/>
      <c r="AO1236" s="273"/>
      <c r="AP1236" s="273"/>
      <c r="AQ1236" s="273"/>
      <c r="AR1236" s="273"/>
      <c r="AS1236" s="273"/>
      <c r="AT1236" s="273"/>
      <c r="AU1236" s="273"/>
      <c r="AV1236" s="273"/>
      <c r="AW1236" s="273"/>
      <c r="AX1236" s="273"/>
      <c r="AY1236" s="273"/>
      <c r="AZ1236" s="273"/>
      <c r="BA1236" s="273"/>
      <c r="BB1236" s="273"/>
      <c r="BC1236" s="273"/>
      <c r="BD1236" s="273"/>
      <c r="BE1236" s="273"/>
      <c r="BF1236" s="273"/>
      <c r="BG1236" s="273"/>
      <c r="BH1236" s="273"/>
      <c r="BI1236" s="273"/>
      <c r="BJ1236" s="273"/>
      <c r="BK1236" s="273"/>
      <c r="BL1236" s="273"/>
      <c r="BM1236" s="273"/>
      <c r="BN1236" s="273"/>
      <c r="BO1236" s="273"/>
      <c r="BP1236" s="273"/>
      <c r="BQ1236" s="273"/>
      <c r="BR1236" s="273"/>
      <c r="BS1236" s="273"/>
      <c r="BT1236" s="273"/>
      <c r="BU1236" s="273"/>
      <c r="BV1236" s="273"/>
      <c r="BW1236" s="273"/>
      <c r="BX1236" s="273"/>
      <c r="BY1236" s="273"/>
      <c r="BZ1236" s="273"/>
    </row>
    <row r="1237" spans="1:78">
      <c r="A1237" s="273"/>
      <c r="B1237" s="273"/>
      <c r="C1237" s="273"/>
      <c r="D1237" s="273"/>
      <c r="E1237" s="273"/>
      <c r="F1237" s="274"/>
      <c r="G1237" s="274"/>
      <c r="H1237" s="274"/>
      <c r="I1237" s="274"/>
      <c r="J1237" s="274"/>
      <c r="K1237" s="274"/>
      <c r="L1237" s="274"/>
      <c r="M1237" s="274"/>
      <c r="N1237" s="274"/>
      <c r="O1237" s="274"/>
      <c r="P1237" s="274"/>
      <c r="Q1237" s="274"/>
      <c r="R1237" s="273"/>
      <c r="S1237" s="273"/>
      <c r="T1237" s="273"/>
      <c r="U1237" s="273"/>
      <c r="V1237" s="273"/>
      <c r="W1237" s="273"/>
      <c r="X1237" s="273"/>
      <c r="Y1237" s="273"/>
      <c r="Z1237" s="273"/>
      <c r="AA1237" s="273"/>
      <c r="AB1237" s="273"/>
      <c r="AC1237" s="273"/>
      <c r="AD1237" s="273"/>
      <c r="AE1237" s="273"/>
      <c r="AF1237" s="273"/>
      <c r="AG1237" s="273"/>
      <c r="AH1237" s="273"/>
      <c r="AI1237" s="273"/>
      <c r="AJ1237" s="273"/>
      <c r="AK1237" s="273"/>
      <c r="AL1237" s="273"/>
      <c r="AM1237" s="273"/>
      <c r="AN1237" s="273"/>
      <c r="AO1237" s="273"/>
      <c r="AP1237" s="273"/>
      <c r="AQ1237" s="273"/>
      <c r="AR1237" s="273"/>
      <c r="AS1237" s="273"/>
      <c r="AT1237" s="273"/>
      <c r="AU1237" s="273"/>
      <c r="AV1237" s="273"/>
      <c r="AW1237" s="273"/>
      <c r="AX1237" s="273"/>
      <c r="AY1237" s="273"/>
      <c r="AZ1237" s="273"/>
      <c r="BA1237" s="273"/>
      <c r="BB1237" s="273"/>
      <c r="BC1237" s="273"/>
      <c r="BD1237" s="273"/>
      <c r="BE1237" s="273"/>
      <c r="BF1237" s="273"/>
      <c r="BG1237" s="273"/>
      <c r="BH1237" s="273"/>
      <c r="BI1237" s="273"/>
      <c r="BJ1237" s="273"/>
      <c r="BK1237" s="273"/>
      <c r="BL1237" s="273"/>
      <c r="BM1237" s="273"/>
      <c r="BN1237" s="273"/>
      <c r="BO1237" s="273"/>
      <c r="BP1237" s="273"/>
      <c r="BQ1237" s="273"/>
      <c r="BR1237" s="273"/>
      <c r="BS1237" s="273"/>
      <c r="BT1237" s="273"/>
      <c r="BU1237" s="273"/>
      <c r="BV1237" s="273"/>
      <c r="BW1237" s="273"/>
      <c r="BX1237" s="273"/>
      <c r="BY1237" s="273"/>
      <c r="BZ1237" s="273"/>
    </row>
    <row r="1238" spans="1:78">
      <c r="A1238" s="273"/>
      <c r="B1238" s="273"/>
      <c r="C1238" s="273"/>
      <c r="D1238" s="273"/>
      <c r="E1238" s="273"/>
      <c r="F1238" s="274"/>
      <c r="G1238" s="274"/>
      <c r="H1238" s="274"/>
      <c r="I1238" s="274"/>
      <c r="J1238" s="274"/>
      <c r="K1238" s="274"/>
      <c r="L1238" s="274"/>
      <c r="M1238" s="274"/>
      <c r="N1238" s="274"/>
      <c r="O1238" s="274"/>
      <c r="P1238" s="274"/>
      <c r="Q1238" s="274"/>
      <c r="R1238" s="273"/>
      <c r="S1238" s="273"/>
      <c r="T1238" s="273"/>
      <c r="U1238" s="273"/>
      <c r="V1238" s="273"/>
      <c r="W1238" s="273"/>
      <c r="X1238" s="273"/>
      <c r="Y1238" s="273"/>
      <c r="Z1238" s="273"/>
      <c r="AA1238" s="273"/>
      <c r="AB1238" s="273"/>
      <c r="AC1238" s="273"/>
      <c r="AD1238" s="273"/>
      <c r="AE1238" s="273"/>
      <c r="AF1238" s="273"/>
      <c r="AG1238" s="273"/>
      <c r="AH1238" s="273"/>
      <c r="AI1238" s="273"/>
      <c r="AJ1238" s="273"/>
      <c r="AK1238" s="273"/>
      <c r="AL1238" s="273"/>
      <c r="AM1238" s="273"/>
      <c r="AN1238" s="273"/>
      <c r="AO1238" s="273"/>
      <c r="AP1238" s="273"/>
      <c r="AQ1238" s="273"/>
      <c r="AR1238" s="273"/>
      <c r="AS1238" s="273"/>
      <c r="AT1238" s="273"/>
      <c r="AU1238" s="273"/>
      <c r="AV1238" s="273"/>
      <c r="AW1238" s="273"/>
      <c r="AX1238" s="273"/>
      <c r="AY1238" s="273"/>
      <c r="AZ1238" s="273"/>
      <c r="BA1238" s="273"/>
      <c r="BB1238" s="273"/>
      <c r="BC1238" s="273"/>
      <c r="BD1238" s="273"/>
      <c r="BE1238" s="273"/>
      <c r="BF1238" s="273"/>
      <c r="BG1238" s="273"/>
      <c r="BH1238" s="273"/>
      <c r="BI1238" s="273"/>
      <c r="BJ1238" s="273"/>
      <c r="BK1238" s="273"/>
      <c r="BL1238" s="273"/>
      <c r="BM1238" s="273"/>
      <c r="BN1238" s="273"/>
      <c r="BO1238" s="273"/>
      <c r="BP1238" s="273"/>
      <c r="BQ1238" s="273"/>
      <c r="BR1238" s="273"/>
      <c r="BS1238" s="273"/>
      <c r="BT1238" s="273"/>
      <c r="BU1238" s="273"/>
      <c r="BV1238" s="273"/>
      <c r="BW1238" s="273"/>
      <c r="BX1238" s="273"/>
      <c r="BY1238" s="273"/>
      <c r="BZ1238" s="273"/>
    </row>
    <row r="1239" spans="1:78">
      <c r="A1239" s="273"/>
      <c r="B1239" s="273"/>
      <c r="C1239" s="273"/>
      <c r="D1239" s="273"/>
      <c r="E1239" s="273"/>
      <c r="F1239" s="274"/>
      <c r="G1239" s="274"/>
      <c r="H1239" s="274"/>
      <c r="I1239" s="274"/>
      <c r="J1239" s="274"/>
      <c r="K1239" s="274"/>
      <c r="L1239" s="274"/>
      <c r="M1239" s="274"/>
      <c r="N1239" s="274"/>
      <c r="O1239" s="274"/>
      <c r="P1239" s="274"/>
      <c r="Q1239" s="274"/>
      <c r="R1239" s="273"/>
      <c r="S1239" s="273"/>
      <c r="T1239" s="273"/>
      <c r="U1239" s="273"/>
      <c r="V1239" s="273"/>
      <c r="W1239" s="273"/>
      <c r="X1239" s="273"/>
      <c r="Y1239" s="273"/>
      <c r="Z1239" s="273"/>
      <c r="AA1239" s="273"/>
      <c r="AB1239" s="273"/>
      <c r="AC1239" s="273"/>
      <c r="AD1239" s="273"/>
      <c r="AE1239" s="273"/>
      <c r="AF1239" s="273"/>
      <c r="AG1239" s="273"/>
      <c r="AH1239" s="273"/>
      <c r="AI1239" s="273"/>
      <c r="AJ1239" s="273"/>
      <c r="AK1239" s="273"/>
      <c r="AL1239" s="273"/>
      <c r="AM1239" s="273"/>
      <c r="AN1239" s="273"/>
      <c r="AO1239" s="273"/>
      <c r="AP1239" s="273"/>
      <c r="AQ1239" s="273"/>
      <c r="AR1239" s="273"/>
      <c r="AS1239" s="273"/>
      <c r="AT1239" s="273"/>
      <c r="AU1239" s="273"/>
      <c r="AV1239" s="273"/>
      <c r="AW1239" s="273"/>
      <c r="AX1239" s="273"/>
      <c r="AY1239" s="273"/>
      <c r="AZ1239" s="273"/>
      <c r="BA1239" s="273"/>
      <c r="BB1239" s="273"/>
      <c r="BC1239" s="273"/>
      <c r="BD1239" s="273"/>
      <c r="BE1239" s="273"/>
      <c r="BF1239" s="273"/>
      <c r="BG1239" s="273"/>
      <c r="BH1239" s="273"/>
      <c r="BI1239" s="273"/>
      <c r="BJ1239" s="273"/>
      <c r="BK1239" s="273"/>
      <c r="BL1239" s="273"/>
      <c r="BM1239" s="273"/>
      <c r="BN1239" s="273"/>
      <c r="BO1239" s="273"/>
      <c r="BP1239" s="273"/>
      <c r="BQ1239" s="273"/>
      <c r="BR1239" s="273"/>
      <c r="BS1239" s="273"/>
      <c r="BT1239" s="273"/>
      <c r="BU1239" s="273"/>
      <c r="BV1239" s="273"/>
      <c r="BW1239" s="273"/>
      <c r="BX1239" s="273"/>
      <c r="BY1239" s="273"/>
      <c r="BZ1239" s="273"/>
    </row>
    <row r="1240" spans="1:78">
      <c r="A1240" s="273"/>
      <c r="B1240" s="273"/>
      <c r="C1240" s="273"/>
      <c r="D1240" s="273"/>
      <c r="E1240" s="273"/>
      <c r="F1240" s="274"/>
      <c r="G1240" s="274"/>
      <c r="H1240" s="274"/>
      <c r="I1240" s="274"/>
      <c r="J1240" s="274"/>
      <c r="K1240" s="274"/>
      <c r="L1240" s="274"/>
      <c r="M1240" s="274"/>
      <c r="N1240" s="274"/>
      <c r="O1240" s="274"/>
      <c r="P1240" s="274"/>
      <c r="Q1240" s="274"/>
      <c r="R1240" s="273"/>
      <c r="S1240" s="273"/>
      <c r="T1240" s="273"/>
      <c r="U1240" s="273"/>
      <c r="V1240" s="273"/>
      <c r="W1240" s="273"/>
      <c r="X1240" s="273"/>
      <c r="Y1240" s="273"/>
      <c r="Z1240" s="273"/>
      <c r="AA1240" s="273"/>
      <c r="AB1240" s="273"/>
      <c r="AC1240" s="273"/>
      <c r="AD1240" s="273"/>
      <c r="AE1240" s="273"/>
      <c r="AF1240" s="273"/>
      <c r="AG1240" s="273"/>
      <c r="AH1240" s="273"/>
      <c r="AI1240" s="273"/>
      <c r="AJ1240" s="273"/>
      <c r="AK1240" s="273"/>
      <c r="AL1240" s="273"/>
      <c r="AM1240" s="273"/>
      <c r="AN1240" s="273"/>
      <c r="AO1240" s="273"/>
      <c r="AP1240" s="273"/>
      <c r="AQ1240" s="273"/>
      <c r="AR1240" s="273"/>
      <c r="AS1240" s="273"/>
      <c r="AT1240" s="273"/>
      <c r="AU1240" s="273"/>
      <c r="AV1240" s="273"/>
      <c r="AW1240" s="273"/>
      <c r="AX1240" s="273"/>
      <c r="AY1240" s="273"/>
      <c r="AZ1240" s="273"/>
      <c r="BA1240" s="273"/>
      <c r="BB1240" s="273"/>
      <c r="BC1240" s="273"/>
      <c r="BD1240" s="273"/>
      <c r="BE1240" s="273"/>
      <c r="BF1240" s="273"/>
      <c r="BG1240" s="273"/>
      <c r="BH1240" s="273"/>
      <c r="BI1240" s="273"/>
      <c r="BJ1240" s="273"/>
      <c r="BK1240" s="273"/>
      <c r="BL1240" s="273"/>
      <c r="BM1240" s="273"/>
      <c r="BN1240" s="273"/>
      <c r="BO1240" s="273"/>
      <c r="BP1240" s="273"/>
      <c r="BQ1240" s="273"/>
      <c r="BR1240" s="273"/>
      <c r="BS1240" s="273"/>
      <c r="BT1240" s="273"/>
      <c r="BU1240" s="273"/>
      <c r="BV1240" s="273"/>
      <c r="BW1240" s="273"/>
      <c r="BX1240" s="273"/>
      <c r="BY1240" s="273"/>
      <c r="BZ1240" s="273"/>
    </row>
    <row r="1241" spans="1:78">
      <c r="A1241" s="273"/>
      <c r="B1241" s="273"/>
      <c r="C1241" s="273"/>
      <c r="D1241" s="273"/>
      <c r="E1241" s="273"/>
      <c r="F1241" s="274"/>
      <c r="G1241" s="274"/>
      <c r="H1241" s="274"/>
      <c r="I1241" s="274"/>
      <c r="J1241" s="274"/>
      <c r="K1241" s="274"/>
      <c r="L1241" s="274"/>
      <c r="M1241" s="274"/>
      <c r="N1241" s="274"/>
      <c r="O1241" s="274"/>
      <c r="P1241" s="274"/>
      <c r="Q1241" s="274"/>
      <c r="R1241" s="273"/>
      <c r="S1241" s="273"/>
      <c r="T1241" s="273"/>
      <c r="U1241" s="273"/>
      <c r="V1241" s="273"/>
      <c r="W1241" s="273"/>
      <c r="X1241" s="273"/>
      <c r="Y1241" s="273"/>
      <c r="Z1241" s="273"/>
      <c r="AA1241" s="273"/>
      <c r="AB1241" s="273"/>
      <c r="AC1241" s="273"/>
      <c r="AD1241" s="273"/>
      <c r="AE1241" s="273"/>
      <c r="AF1241" s="273"/>
      <c r="AG1241" s="273"/>
      <c r="AH1241" s="273"/>
      <c r="AI1241" s="273"/>
      <c r="AJ1241" s="273"/>
      <c r="AK1241" s="273"/>
      <c r="AL1241" s="273"/>
      <c r="AM1241" s="273"/>
      <c r="AN1241" s="273"/>
      <c r="AO1241" s="273"/>
      <c r="AP1241" s="273"/>
      <c r="AQ1241" s="273"/>
      <c r="AR1241" s="273"/>
      <c r="AS1241" s="273"/>
      <c r="AT1241" s="273"/>
      <c r="AU1241" s="273"/>
      <c r="AV1241" s="273"/>
      <c r="AW1241" s="273"/>
      <c r="AX1241" s="273"/>
      <c r="AY1241" s="273"/>
      <c r="AZ1241" s="273"/>
      <c r="BA1241" s="273"/>
      <c r="BB1241" s="273"/>
      <c r="BC1241" s="273"/>
      <c r="BD1241" s="273"/>
      <c r="BE1241" s="273"/>
      <c r="BF1241" s="273"/>
      <c r="BG1241" s="273"/>
      <c r="BH1241" s="273"/>
      <c r="BI1241" s="273"/>
      <c r="BJ1241" s="273"/>
      <c r="BK1241" s="273"/>
      <c r="BL1241" s="273"/>
      <c r="BM1241" s="273"/>
      <c r="BN1241" s="273"/>
      <c r="BO1241" s="273"/>
      <c r="BP1241" s="273"/>
      <c r="BQ1241" s="273"/>
      <c r="BR1241" s="273"/>
      <c r="BS1241" s="273"/>
      <c r="BT1241" s="273"/>
      <c r="BU1241" s="273"/>
      <c r="BV1241" s="273"/>
      <c r="BW1241" s="273"/>
      <c r="BX1241" s="273"/>
      <c r="BY1241" s="273"/>
      <c r="BZ1241" s="273"/>
    </row>
    <row r="1242" spans="1:78">
      <c r="A1242" s="273"/>
      <c r="B1242" s="273"/>
      <c r="C1242" s="273"/>
      <c r="D1242" s="273"/>
      <c r="E1242" s="273"/>
      <c r="F1242" s="274"/>
      <c r="G1242" s="274"/>
      <c r="H1242" s="274"/>
      <c r="I1242" s="274"/>
      <c r="J1242" s="274"/>
      <c r="K1242" s="274"/>
      <c r="L1242" s="274"/>
      <c r="M1242" s="274"/>
      <c r="N1242" s="274"/>
      <c r="O1242" s="274"/>
      <c r="P1242" s="274"/>
      <c r="Q1242" s="274"/>
      <c r="R1242" s="273"/>
      <c r="S1242" s="273"/>
      <c r="T1242" s="273"/>
      <c r="U1242" s="273"/>
      <c r="V1242" s="273"/>
      <c r="W1242" s="273"/>
      <c r="X1242" s="273"/>
      <c r="Y1242" s="273"/>
      <c r="Z1242" s="273"/>
      <c r="AA1242" s="273"/>
      <c r="AB1242" s="273"/>
      <c r="AC1242" s="273"/>
      <c r="AD1242" s="273"/>
      <c r="AE1242" s="273"/>
      <c r="AF1242" s="273"/>
      <c r="AG1242" s="273"/>
      <c r="AH1242" s="273"/>
      <c r="AI1242" s="273"/>
      <c r="AJ1242" s="273"/>
      <c r="AK1242" s="273"/>
      <c r="AL1242" s="273"/>
      <c r="AM1242" s="273"/>
      <c r="AN1242" s="273"/>
      <c r="AO1242" s="273"/>
      <c r="AP1242" s="273"/>
      <c r="AQ1242" s="273"/>
      <c r="AR1242" s="273"/>
      <c r="AS1242" s="273"/>
      <c r="AT1242" s="273"/>
      <c r="AU1242" s="273"/>
      <c r="AV1242" s="273"/>
      <c r="AW1242" s="273"/>
      <c r="AX1242" s="273"/>
      <c r="AY1242" s="273"/>
      <c r="AZ1242" s="273"/>
      <c r="BA1242" s="273"/>
      <c r="BB1242" s="273"/>
      <c r="BC1242" s="273"/>
      <c r="BD1242" s="273"/>
      <c r="BE1242" s="273"/>
      <c r="BF1242" s="273"/>
      <c r="BG1242" s="273"/>
      <c r="BH1242" s="273"/>
      <c r="BI1242" s="273"/>
      <c r="BJ1242" s="273"/>
      <c r="BK1242" s="273"/>
      <c r="BL1242" s="273"/>
      <c r="BM1242" s="273"/>
      <c r="BN1242" s="273"/>
      <c r="BO1242" s="273"/>
      <c r="BP1242" s="273"/>
      <c r="BQ1242" s="273"/>
      <c r="BR1242" s="273"/>
      <c r="BS1242" s="273"/>
      <c r="BT1242" s="273"/>
      <c r="BU1242" s="273"/>
      <c r="BV1242" s="273"/>
      <c r="BW1242" s="273"/>
      <c r="BX1242" s="273"/>
      <c r="BY1242" s="273"/>
      <c r="BZ1242" s="273"/>
    </row>
    <row r="1243" spans="1:78">
      <c r="A1243" s="273"/>
      <c r="B1243" s="273"/>
      <c r="C1243" s="273"/>
      <c r="D1243" s="273"/>
      <c r="E1243" s="273"/>
      <c r="F1243" s="274"/>
      <c r="G1243" s="274"/>
      <c r="H1243" s="274"/>
      <c r="I1243" s="274"/>
      <c r="J1243" s="274"/>
      <c r="K1243" s="274"/>
      <c r="L1243" s="274"/>
      <c r="M1243" s="274"/>
      <c r="N1243" s="274"/>
      <c r="O1243" s="274"/>
      <c r="P1243" s="274"/>
      <c r="Q1243" s="274"/>
      <c r="R1243" s="273"/>
      <c r="S1243" s="273"/>
      <c r="T1243" s="273"/>
      <c r="U1243" s="273"/>
      <c r="V1243" s="273"/>
      <c r="W1243" s="273"/>
      <c r="X1243" s="273"/>
      <c r="Y1243" s="273"/>
      <c r="Z1243" s="273"/>
      <c r="AA1243" s="273"/>
      <c r="AB1243" s="273"/>
      <c r="AC1243" s="273"/>
      <c r="AD1243" s="273"/>
      <c r="AE1243" s="273"/>
      <c r="AF1243" s="273"/>
      <c r="AG1243" s="273"/>
      <c r="AH1243" s="273"/>
      <c r="AI1243" s="273"/>
      <c r="AJ1243" s="273"/>
      <c r="AK1243" s="273"/>
      <c r="AL1243" s="273"/>
      <c r="AM1243" s="273"/>
      <c r="AN1243" s="273"/>
      <c r="AO1243" s="273"/>
      <c r="AP1243" s="273"/>
      <c r="AQ1243" s="273"/>
      <c r="AR1243" s="273"/>
      <c r="AS1243" s="273"/>
      <c r="AT1243" s="273"/>
      <c r="AU1243" s="273"/>
      <c r="AV1243" s="273"/>
      <c r="AW1243" s="273"/>
      <c r="AX1243" s="273"/>
      <c r="AY1243" s="273"/>
      <c r="AZ1243" s="273"/>
      <c r="BA1243" s="273"/>
      <c r="BB1243" s="273"/>
      <c r="BC1243" s="273"/>
      <c r="BD1243" s="273"/>
      <c r="BE1243" s="273"/>
      <c r="BF1243" s="273"/>
      <c r="BG1243" s="273"/>
      <c r="BH1243" s="273"/>
      <c r="BI1243" s="273"/>
      <c r="BJ1243" s="273"/>
      <c r="BK1243" s="273"/>
      <c r="BL1243" s="273"/>
      <c r="BM1243" s="273"/>
      <c r="BN1243" s="273"/>
      <c r="BO1243" s="273"/>
      <c r="BP1243" s="273"/>
      <c r="BQ1243" s="273"/>
      <c r="BR1243" s="273"/>
      <c r="BS1243" s="273"/>
      <c r="BT1243" s="273"/>
      <c r="BU1243" s="273"/>
      <c r="BV1243" s="273"/>
      <c r="BW1243" s="273"/>
      <c r="BX1243" s="273"/>
      <c r="BY1243" s="273"/>
      <c r="BZ1243" s="273"/>
    </row>
    <row r="1244" spans="1:78">
      <c r="A1244" s="273"/>
      <c r="B1244" s="273"/>
      <c r="C1244" s="273"/>
      <c r="D1244" s="273"/>
      <c r="E1244" s="273"/>
      <c r="F1244" s="274"/>
      <c r="G1244" s="274"/>
      <c r="H1244" s="274"/>
      <c r="I1244" s="274"/>
      <c r="J1244" s="274"/>
      <c r="K1244" s="274"/>
      <c r="L1244" s="274"/>
      <c r="M1244" s="274"/>
      <c r="N1244" s="274"/>
      <c r="O1244" s="274"/>
      <c r="P1244" s="274"/>
      <c r="Q1244" s="274"/>
      <c r="R1244" s="273"/>
      <c r="S1244" s="273"/>
      <c r="T1244" s="273"/>
      <c r="U1244" s="273"/>
      <c r="V1244" s="273"/>
      <c r="W1244" s="273"/>
      <c r="X1244" s="273"/>
      <c r="Y1244" s="273"/>
      <c r="Z1244" s="273"/>
      <c r="AA1244" s="273"/>
      <c r="AB1244" s="273"/>
      <c r="AC1244" s="273"/>
      <c r="AD1244" s="273"/>
      <c r="AE1244" s="273"/>
      <c r="AF1244" s="273"/>
      <c r="AG1244" s="273"/>
      <c r="AH1244" s="273"/>
      <c r="AI1244" s="273"/>
      <c r="AJ1244" s="273"/>
      <c r="AK1244" s="273"/>
      <c r="AL1244" s="273"/>
      <c r="AM1244" s="273"/>
      <c r="AN1244" s="273"/>
      <c r="AO1244" s="273"/>
      <c r="AP1244" s="273"/>
      <c r="AQ1244" s="273"/>
      <c r="AR1244" s="273"/>
      <c r="AS1244" s="273"/>
      <c r="AT1244" s="273"/>
      <c r="AU1244" s="273"/>
      <c r="AV1244" s="273"/>
      <c r="AW1244" s="273"/>
      <c r="AX1244" s="273"/>
      <c r="AY1244" s="273"/>
      <c r="AZ1244" s="273"/>
      <c r="BA1244" s="273"/>
      <c r="BB1244" s="273"/>
      <c r="BC1244" s="273"/>
      <c r="BD1244" s="273"/>
      <c r="BE1244" s="273"/>
      <c r="BF1244" s="273"/>
      <c r="BG1244" s="273"/>
      <c r="BH1244" s="273"/>
      <c r="BI1244" s="273"/>
      <c r="BJ1244" s="273"/>
      <c r="BK1244" s="273"/>
      <c r="BL1244" s="273"/>
      <c r="BM1244" s="273"/>
      <c r="BN1244" s="273"/>
      <c r="BO1244" s="273"/>
      <c r="BP1244" s="273"/>
      <c r="BQ1244" s="273"/>
      <c r="BR1244" s="273"/>
      <c r="BS1244" s="273"/>
      <c r="BT1244" s="273"/>
      <c r="BU1244" s="273"/>
      <c r="BV1244" s="273"/>
      <c r="BW1244" s="273"/>
      <c r="BX1244" s="273"/>
      <c r="BY1244" s="273"/>
      <c r="BZ1244" s="273"/>
    </row>
    <row r="1245" spans="1:78">
      <c r="A1245" s="273"/>
      <c r="B1245" s="273"/>
      <c r="C1245" s="273"/>
      <c r="D1245" s="273"/>
      <c r="E1245" s="273"/>
      <c r="F1245" s="274"/>
      <c r="G1245" s="274"/>
      <c r="H1245" s="274"/>
      <c r="I1245" s="274"/>
      <c r="J1245" s="274"/>
      <c r="K1245" s="274"/>
      <c r="L1245" s="274"/>
      <c r="M1245" s="274"/>
      <c r="N1245" s="274"/>
      <c r="O1245" s="274"/>
      <c r="P1245" s="274"/>
      <c r="Q1245" s="274"/>
      <c r="R1245" s="273"/>
      <c r="S1245" s="273"/>
      <c r="T1245" s="273"/>
      <c r="U1245" s="273"/>
      <c r="V1245" s="273"/>
      <c r="W1245" s="273"/>
      <c r="X1245" s="273"/>
      <c r="Y1245" s="273"/>
      <c r="Z1245" s="273"/>
      <c r="AA1245" s="273"/>
      <c r="AB1245" s="273"/>
      <c r="AC1245" s="273"/>
      <c r="AD1245" s="273"/>
      <c r="AE1245" s="273"/>
      <c r="AF1245" s="273"/>
      <c r="AG1245" s="273"/>
      <c r="AH1245" s="273"/>
      <c r="AI1245" s="273"/>
      <c r="AJ1245" s="273"/>
      <c r="AK1245" s="273"/>
      <c r="AL1245" s="273"/>
      <c r="AM1245" s="273"/>
      <c r="AN1245" s="273"/>
      <c r="AO1245" s="273"/>
      <c r="AP1245" s="273"/>
      <c r="AQ1245" s="273"/>
      <c r="AR1245" s="273"/>
      <c r="AS1245" s="273"/>
      <c r="AT1245" s="273"/>
      <c r="AU1245" s="273"/>
      <c r="AV1245" s="273"/>
      <c r="AW1245" s="273"/>
      <c r="AX1245" s="273"/>
      <c r="AY1245" s="273"/>
      <c r="AZ1245" s="273"/>
      <c r="BA1245" s="273"/>
      <c r="BB1245" s="273"/>
      <c r="BC1245" s="273"/>
      <c r="BD1245" s="273"/>
      <c r="BE1245" s="273"/>
      <c r="BF1245" s="273"/>
      <c r="BG1245" s="273"/>
      <c r="BH1245" s="273"/>
      <c r="BI1245" s="273"/>
      <c r="BJ1245" s="273"/>
      <c r="BK1245" s="273"/>
      <c r="BL1245" s="273"/>
      <c r="BM1245" s="273"/>
      <c r="BN1245" s="273"/>
      <c r="BO1245" s="273"/>
      <c r="BP1245" s="273"/>
      <c r="BQ1245" s="273"/>
      <c r="BR1245" s="273"/>
      <c r="BS1245" s="273"/>
      <c r="BT1245" s="273"/>
      <c r="BU1245" s="273"/>
      <c r="BV1245" s="273"/>
      <c r="BW1245" s="273"/>
      <c r="BX1245" s="273"/>
      <c r="BY1245" s="273"/>
      <c r="BZ1245" s="273"/>
    </row>
    <row r="1246" spans="1:78">
      <c r="A1246" s="273"/>
      <c r="B1246" s="273"/>
      <c r="C1246" s="273"/>
      <c r="D1246" s="273"/>
      <c r="E1246" s="273"/>
      <c r="F1246" s="274"/>
      <c r="G1246" s="274"/>
      <c r="H1246" s="274"/>
      <c r="I1246" s="274"/>
      <c r="J1246" s="274"/>
      <c r="K1246" s="274"/>
      <c r="L1246" s="274"/>
      <c r="M1246" s="274"/>
      <c r="N1246" s="274"/>
      <c r="O1246" s="274"/>
      <c r="P1246" s="274"/>
      <c r="Q1246" s="274"/>
      <c r="R1246" s="273"/>
      <c r="S1246" s="273"/>
      <c r="T1246" s="273"/>
      <c r="U1246" s="273"/>
      <c r="V1246" s="273"/>
      <c r="W1246" s="273"/>
      <c r="X1246" s="273"/>
      <c r="Y1246" s="273"/>
      <c r="Z1246" s="273"/>
      <c r="AA1246" s="273"/>
      <c r="AB1246" s="273"/>
      <c r="AC1246" s="273"/>
      <c r="AD1246" s="273"/>
      <c r="AE1246" s="273"/>
      <c r="AF1246" s="273"/>
      <c r="AG1246" s="273"/>
      <c r="AH1246" s="273"/>
      <c r="AI1246" s="273"/>
      <c r="AJ1246" s="273"/>
      <c r="AK1246" s="273"/>
      <c r="AL1246" s="273"/>
      <c r="AM1246" s="273"/>
      <c r="AN1246" s="273"/>
      <c r="AO1246" s="273"/>
      <c r="AP1246" s="273"/>
      <c r="AQ1246" s="273"/>
      <c r="AR1246" s="273"/>
      <c r="AS1246" s="273"/>
      <c r="AT1246" s="273"/>
      <c r="AU1246" s="273"/>
      <c r="AV1246" s="273"/>
      <c r="AW1246" s="273"/>
      <c r="AX1246" s="273"/>
      <c r="AY1246" s="273"/>
      <c r="AZ1246" s="273"/>
      <c r="BA1246" s="273"/>
      <c r="BB1246" s="273"/>
      <c r="BC1246" s="273"/>
      <c r="BD1246" s="273"/>
      <c r="BE1246" s="273"/>
      <c r="BF1246" s="273"/>
      <c r="BG1246" s="273"/>
      <c r="BH1246" s="273"/>
      <c r="BI1246" s="273"/>
      <c r="BJ1246" s="273"/>
      <c r="BK1246" s="273"/>
      <c r="BL1246" s="273"/>
      <c r="BM1246" s="273"/>
      <c r="BN1246" s="273"/>
      <c r="BO1246" s="273"/>
      <c r="BP1246" s="273"/>
      <c r="BQ1246" s="273"/>
      <c r="BR1246" s="273"/>
      <c r="BS1246" s="273"/>
      <c r="BT1246" s="273"/>
      <c r="BU1246" s="273"/>
      <c r="BV1246" s="273"/>
      <c r="BW1246" s="273"/>
      <c r="BX1246" s="273"/>
      <c r="BY1246" s="273"/>
      <c r="BZ1246" s="273"/>
    </row>
    <row r="1247" spans="1:78">
      <c r="A1247" s="273"/>
      <c r="B1247" s="273"/>
      <c r="C1247" s="273"/>
      <c r="D1247" s="273"/>
      <c r="E1247" s="273"/>
      <c r="F1247" s="274"/>
      <c r="G1247" s="274"/>
      <c r="H1247" s="274"/>
      <c r="I1247" s="274"/>
      <c r="J1247" s="274"/>
      <c r="K1247" s="274"/>
      <c r="L1247" s="274"/>
      <c r="M1247" s="274"/>
      <c r="N1247" s="274"/>
      <c r="O1247" s="274"/>
      <c r="P1247" s="274"/>
      <c r="Q1247" s="274"/>
      <c r="R1247" s="273"/>
      <c r="S1247" s="273"/>
      <c r="T1247" s="273"/>
      <c r="U1247" s="273"/>
      <c r="V1247" s="273"/>
      <c r="W1247" s="273"/>
      <c r="X1247" s="273"/>
      <c r="Y1247" s="273"/>
      <c r="Z1247" s="273"/>
      <c r="AA1247" s="273"/>
      <c r="AB1247" s="273"/>
      <c r="AC1247" s="273"/>
      <c r="AD1247" s="273"/>
      <c r="AE1247" s="273"/>
      <c r="AF1247" s="273"/>
      <c r="AG1247" s="273"/>
      <c r="AH1247" s="273"/>
      <c r="AI1247" s="273"/>
      <c r="AJ1247" s="273"/>
      <c r="AK1247" s="273"/>
      <c r="AL1247" s="273"/>
      <c r="AM1247" s="273"/>
      <c r="AN1247" s="273"/>
      <c r="AO1247" s="273"/>
      <c r="AP1247" s="273"/>
      <c r="AQ1247" s="273"/>
      <c r="AR1247" s="273"/>
      <c r="AS1247" s="273"/>
      <c r="AT1247" s="273"/>
      <c r="AU1247" s="273"/>
      <c r="AV1247" s="273"/>
      <c r="AW1247" s="273"/>
      <c r="AX1247" s="273"/>
      <c r="AY1247" s="273"/>
      <c r="AZ1247" s="273"/>
      <c r="BA1247" s="273"/>
      <c r="BB1247" s="273"/>
      <c r="BC1247" s="273"/>
      <c r="BD1247" s="273"/>
      <c r="BE1247" s="273"/>
      <c r="BF1247" s="273"/>
      <c r="BG1247" s="273"/>
      <c r="BH1247" s="273"/>
      <c r="BI1247" s="273"/>
      <c r="BJ1247" s="273"/>
      <c r="BK1247" s="273"/>
      <c r="BL1247" s="273"/>
      <c r="BM1247" s="273"/>
      <c r="BN1247" s="273"/>
      <c r="BO1247" s="273"/>
      <c r="BP1247" s="273"/>
      <c r="BQ1247" s="273"/>
      <c r="BR1247" s="273"/>
      <c r="BS1247" s="273"/>
      <c r="BT1247" s="273"/>
      <c r="BU1247" s="273"/>
      <c r="BV1247" s="273"/>
      <c r="BW1247" s="273"/>
      <c r="BX1247" s="273"/>
      <c r="BY1247" s="273"/>
      <c r="BZ1247" s="273"/>
    </row>
    <row r="1248" spans="1:78">
      <c r="A1248" s="273"/>
      <c r="B1248" s="273"/>
      <c r="C1248" s="273"/>
      <c r="D1248" s="273"/>
      <c r="E1248" s="273"/>
      <c r="F1248" s="274"/>
      <c r="G1248" s="274"/>
      <c r="H1248" s="274"/>
      <c r="I1248" s="274"/>
      <c r="J1248" s="274"/>
      <c r="K1248" s="274"/>
      <c r="L1248" s="274"/>
      <c r="M1248" s="274"/>
      <c r="N1248" s="274"/>
      <c r="O1248" s="274"/>
      <c r="P1248" s="274"/>
      <c r="Q1248" s="274"/>
      <c r="R1248" s="273"/>
      <c r="S1248" s="273"/>
      <c r="T1248" s="273"/>
      <c r="U1248" s="273"/>
      <c r="V1248" s="273"/>
      <c r="W1248" s="273"/>
      <c r="X1248" s="273"/>
      <c r="Y1248" s="273"/>
      <c r="Z1248" s="273"/>
      <c r="AA1248" s="273"/>
      <c r="AB1248" s="273"/>
      <c r="AC1248" s="273"/>
      <c r="AD1248" s="273"/>
      <c r="AE1248" s="273"/>
      <c r="AF1248" s="273"/>
      <c r="AG1248" s="273"/>
      <c r="AH1248" s="273"/>
      <c r="AI1248" s="273"/>
      <c r="AJ1248" s="273"/>
      <c r="AK1248" s="273"/>
      <c r="AL1248" s="273"/>
      <c r="AM1248" s="273"/>
      <c r="AN1248" s="273"/>
      <c r="AO1248" s="273"/>
      <c r="AP1248" s="273"/>
      <c r="AQ1248" s="273"/>
      <c r="AR1248" s="273"/>
      <c r="AS1248" s="273"/>
      <c r="AT1248" s="273"/>
      <c r="AU1248" s="273"/>
      <c r="AV1248" s="273"/>
      <c r="AW1248" s="273"/>
      <c r="AX1248" s="273"/>
      <c r="AY1248" s="273"/>
      <c r="AZ1248" s="273"/>
      <c r="BA1248" s="273"/>
      <c r="BB1248" s="273"/>
      <c r="BC1248" s="273"/>
      <c r="BD1248" s="273"/>
      <c r="BE1248" s="273"/>
      <c r="BF1248" s="273"/>
      <c r="BG1248" s="273"/>
      <c r="BH1248" s="273"/>
      <c r="BI1248" s="273"/>
      <c r="BJ1248" s="273"/>
      <c r="BK1248" s="273"/>
      <c r="BL1248" s="273"/>
      <c r="BM1248" s="273"/>
      <c r="BN1248" s="273"/>
      <c r="BO1248" s="273"/>
      <c r="BP1248" s="273"/>
      <c r="BQ1248" s="273"/>
      <c r="BR1248" s="273"/>
      <c r="BS1248" s="273"/>
      <c r="BT1248" s="273"/>
      <c r="BU1248" s="273"/>
      <c r="BV1248" s="273"/>
      <c r="BW1248" s="273"/>
      <c r="BX1248" s="273"/>
      <c r="BY1248" s="273"/>
      <c r="BZ1248" s="273"/>
    </row>
    <row r="1249" spans="1:78">
      <c r="A1249" s="273"/>
      <c r="B1249" s="273"/>
      <c r="C1249" s="273"/>
      <c r="D1249" s="273"/>
      <c r="E1249" s="273"/>
      <c r="F1249" s="274"/>
      <c r="G1249" s="274"/>
      <c r="H1249" s="274"/>
      <c r="I1249" s="274"/>
      <c r="J1249" s="274"/>
      <c r="K1249" s="274"/>
      <c r="L1249" s="274"/>
      <c r="M1249" s="274"/>
      <c r="N1249" s="274"/>
      <c r="O1249" s="274"/>
      <c r="P1249" s="274"/>
      <c r="Q1249" s="274"/>
      <c r="R1249" s="273"/>
      <c r="S1249" s="273"/>
      <c r="T1249" s="273"/>
      <c r="U1249" s="273"/>
      <c r="V1249" s="273"/>
      <c r="W1249" s="273"/>
      <c r="X1249" s="273"/>
      <c r="Y1249" s="273"/>
      <c r="Z1249" s="273"/>
      <c r="AA1249" s="273"/>
      <c r="AB1249" s="273"/>
      <c r="AC1249" s="273"/>
      <c r="AD1249" s="273"/>
      <c r="AE1249" s="273"/>
      <c r="AF1249" s="273"/>
      <c r="AG1249" s="273"/>
      <c r="AH1249" s="273"/>
      <c r="AI1249" s="273"/>
      <c r="AJ1249" s="273"/>
      <c r="AK1249" s="273"/>
      <c r="AL1249" s="273"/>
      <c r="AM1249" s="273"/>
      <c r="AN1249" s="273"/>
      <c r="AO1249" s="273"/>
      <c r="AP1249" s="273"/>
      <c r="AQ1249" s="273"/>
      <c r="AR1249" s="273"/>
      <c r="AS1249" s="273"/>
      <c r="AT1249" s="273"/>
      <c r="AU1249" s="273"/>
      <c r="AV1249" s="273"/>
      <c r="AW1249" s="273"/>
      <c r="AX1249" s="273"/>
      <c r="AY1249" s="273"/>
      <c r="AZ1249" s="273"/>
      <c r="BA1249" s="273"/>
      <c r="BB1249" s="273"/>
      <c r="BC1249" s="273"/>
      <c r="BD1249" s="273"/>
      <c r="BE1249" s="273"/>
      <c r="BF1249" s="273"/>
      <c r="BG1249" s="273"/>
      <c r="BH1249" s="273"/>
      <c r="BI1249" s="273"/>
      <c r="BJ1249" s="273"/>
      <c r="BK1249" s="273"/>
      <c r="BL1249" s="273"/>
      <c r="BM1249" s="273"/>
      <c r="BN1249" s="273"/>
      <c r="BO1249" s="273"/>
      <c r="BP1249" s="273"/>
      <c r="BQ1249" s="273"/>
      <c r="BR1249" s="273"/>
      <c r="BS1249" s="273"/>
      <c r="BT1249" s="273"/>
      <c r="BU1249" s="273"/>
      <c r="BV1249" s="273"/>
      <c r="BW1249" s="273"/>
      <c r="BX1249" s="273"/>
      <c r="BY1249" s="273"/>
      <c r="BZ1249" s="273"/>
    </row>
    <row r="1250" spans="1:78">
      <c r="A1250" s="273"/>
      <c r="B1250" s="273"/>
      <c r="C1250" s="273"/>
      <c r="D1250" s="273"/>
      <c r="E1250" s="273"/>
      <c r="F1250" s="274"/>
      <c r="G1250" s="274"/>
      <c r="H1250" s="274"/>
      <c r="I1250" s="274"/>
      <c r="J1250" s="274"/>
      <c r="K1250" s="274"/>
      <c r="L1250" s="274"/>
      <c r="M1250" s="274"/>
      <c r="N1250" s="274"/>
      <c r="O1250" s="274"/>
      <c r="P1250" s="274"/>
      <c r="Q1250" s="274"/>
      <c r="R1250" s="273"/>
      <c r="S1250" s="273"/>
      <c r="T1250" s="273"/>
      <c r="U1250" s="273"/>
      <c r="V1250" s="273"/>
      <c r="W1250" s="273"/>
      <c r="X1250" s="273"/>
      <c r="Y1250" s="273"/>
      <c r="Z1250" s="273"/>
      <c r="AA1250" s="273"/>
      <c r="AB1250" s="273"/>
      <c r="AC1250" s="273"/>
      <c r="AD1250" s="273"/>
      <c r="AE1250" s="273"/>
      <c r="AF1250" s="273"/>
      <c r="AG1250" s="273"/>
      <c r="AH1250" s="273"/>
      <c r="AI1250" s="273"/>
      <c r="AJ1250" s="273"/>
      <c r="AK1250" s="273"/>
      <c r="AL1250" s="273"/>
      <c r="AM1250" s="273"/>
      <c r="AN1250" s="273"/>
      <c r="AO1250" s="273"/>
      <c r="AP1250" s="273"/>
      <c r="AQ1250" s="273"/>
      <c r="AR1250" s="273"/>
      <c r="AS1250" s="273"/>
      <c r="AT1250" s="273"/>
      <c r="AU1250" s="273"/>
      <c r="AV1250" s="273"/>
      <c r="AW1250" s="273"/>
      <c r="AX1250" s="273"/>
      <c r="AY1250" s="273"/>
      <c r="AZ1250" s="273"/>
      <c r="BA1250" s="273"/>
      <c r="BB1250" s="273"/>
      <c r="BC1250" s="273"/>
      <c r="BD1250" s="273"/>
      <c r="BE1250" s="273"/>
      <c r="BF1250" s="273"/>
      <c r="BG1250" s="273"/>
      <c r="BH1250" s="273"/>
      <c r="BI1250" s="273"/>
      <c r="BJ1250" s="273"/>
      <c r="BK1250" s="273"/>
      <c r="BL1250" s="273"/>
      <c r="BM1250" s="273"/>
      <c r="BN1250" s="273"/>
      <c r="BO1250" s="273"/>
      <c r="BP1250" s="273"/>
      <c r="BQ1250" s="273"/>
      <c r="BR1250" s="273"/>
      <c r="BS1250" s="273"/>
      <c r="BT1250" s="273"/>
      <c r="BU1250" s="273"/>
      <c r="BV1250" s="273"/>
      <c r="BW1250" s="273"/>
      <c r="BX1250" s="273"/>
      <c r="BY1250" s="273"/>
      <c r="BZ1250" s="273"/>
    </row>
    <row r="1251" spans="1:78">
      <c r="A1251" s="273"/>
      <c r="B1251" s="273"/>
      <c r="C1251" s="273"/>
      <c r="D1251" s="273"/>
      <c r="E1251" s="273"/>
      <c r="F1251" s="274"/>
      <c r="G1251" s="274"/>
      <c r="H1251" s="274"/>
      <c r="I1251" s="274"/>
      <c r="J1251" s="274"/>
      <c r="K1251" s="274"/>
      <c r="L1251" s="274"/>
      <c r="M1251" s="274"/>
      <c r="N1251" s="274"/>
      <c r="O1251" s="274"/>
      <c r="P1251" s="274"/>
      <c r="Q1251" s="274"/>
      <c r="R1251" s="273"/>
      <c r="S1251" s="273"/>
      <c r="T1251" s="273"/>
      <c r="U1251" s="273"/>
      <c r="V1251" s="273"/>
      <c r="W1251" s="273"/>
      <c r="X1251" s="273"/>
      <c r="Y1251" s="273"/>
      <c r="Z1251" s="273"/>
      <c r="AA1251" s="273"/>
      <c r="AB1251" s="273"/>
      <c r="AC1251" s="273"/>
      <c r="AD1251" s="273"/>
      <c r="AE1251" s="273"/>
      <c r="AF1251" s="273"/>
      <c r="AG1251" s="273"/>
      <c r="AH1251" s="273"/>
      <c r="AI1251" s="273"/>
      <c r="AJ1251" s="273"/>
      <c r="AK1251" s="273"/>
      <c r="AL1251" s="273"/>
      <c r="AM1251" s="273"/>
      <c r="AN1251" s="273"/>
      <c r="AO1251" s="273"/>
      <c r="AP1251" s="273"/>
      <c r="AQ1251" s="273"/>
      <c r="AR1251" s="273"/>
      <c r="AS1251" s="273"/>
      <c r="AT1251" s="273"/>
      <c r="AU1251" s="273"/>
      <c r="AV1251" s="273"/>
      <c r="AW1251" s="273"/>
      <c r="AX1251" s="273"/>
      <c r="AY1251" s="273"/>
      <c r="AZ1251" s="273"/>
      <c r="BA1251" s="273"/>
      <c r="BB1251" s="273"/>
      <c r="BC1251" s="273"/>
      <c r="BD1251" s="273"/>
      <c r="BE1251" s="273"/>
      <c r="BF1251" s="273"/>
      <c r="BG1251" s="273"/>
      <c r="BH1251" s="273"/>
      <c r="BI1251" s="273"/>
      <c r="BJ1251" s="273"/>
      <c r="BK1251" s="273"/>
      <c r="BL1251" s="273"/>
      <c r="BM1251" s="273"/>
      <c r="BN1251" s="273"/>
      <c r="BO1251" s="273"/>
      <c r="BP1251" s="273"/>
      <c r="BQ1251" s="273"/>
      <c r="BR1251" s="273"/>
      <c r="BS1251" s="273"/>
      <c r="BT1251" s="273"/>
      <c r="BU1251" s="273"/>
      <c r="BV1251" s="273"/>
      <c r="BW1251" s="273"/>
      <c r="BX1251" s="273"/>
      <c r="BY1251" s="273"/>
      <c r="BZ1251" s="273"/>
    </row>
    <row r="1252" spans="1:78">
      <c r="A1252" s="273"/>
      <c r="B1252" s="273"/>
      <c r="C1252" s="273"/>
      <c r="D1252" s="273"/>
      <c r="E1252" s="273"/>
      <c r="F1252" s="274"/>
      <c r="G1252" s="274"/>
      <c r="H1252" s="274"/>
      <c r="I1252" s="274"/>
      <c r="J1252" s="274"/>
      <c r="K1252" s="274"/>
      <c r="L1252" s="274"/>
      <c r="M1252" s="274"/>
      <c r="N1252" s="274"/>
      <c r="O1252" s="274"/>
      <c r="P1252" s="274"/>
      <c r="Q1252" s="274"/>
      <c r="R1252" s="273"/>
      <c r="S1252" s="273"/>
      <c r="T1252" s="273"/>
      <c r="U1252" s="273"/>
      <c r="V1252" s="273"/>
      <c r="W1252" s="273"/>
      <c r="X1252" s="273"/>
      <c r="Y1252" s="273"/>
      <c r="Z1252" s="273"/>
      <c r="AA1252" s="273"/>
      <c r="AB1252" s="273"/>
      <c r="AC1252" s="273"/>
      <c r="AD1252" s="273"/>
      <c r="AE1252" s="273"/>
      <c r="AF1252" s="273"/>
      <c r="AG1252" s="273"/>
      <c r="AH1252" s="273"/>
      <c r="AI1252" s="273"/>
      <c r="AJ1252" s="273"/>
      <c r="AK1252" s="273"/>
      <c r="AL1252" s="273"/>
      <c r="AM1252" s="273"/>
      <c r="AN1252" s="273"/>
      <c r="AO1252" s="273"/>
      <c r="AP1252" s="273"/>
      <c r="AQ1252" s="273"/>
      <c r="AR1252" s="273"/>
      <c r="AS1252" s="273"/>
      <c r="AT1252" s="273"/>
      <c r="AU1252" s="273"/>
      <c r="AV1252" s="273"/>
      <c r="AW1252" s="273"/>
      <c r="AX1252" s="273"/>
      <c r="AY1252" s="273"/>
      <c r="AZ1252" s="273"/>
      <c r="BA1252" s="273"/>
      <c r="BB1252" s="273"/>
      <c r="BC1252" s="273"/>
      <c r="BD1252" s="273"/>
      <c r="BE1252" s="273"/>
      <c r="BF1252" s="273"/>
      <c r="BG1252" s="273"/>
      <c r="BH1252" s="273"/>
      <c r="BI1252" s="273"/>
      <c r="BJ1252" s="273"/>
      <c r="BK1252" s="273"/>
      <c r="BL1252" s="273"/>
      <c r="BM1252" s="273"/>
      <c r="BN1252" s="273"/>
      <c r="BO1252" s="273"/>
      <c r="BP1252" s="273"/>
      <c r="BQ1252" s="273"/>
      <c r="BR1252" s="273"/>
      <c r="BS1252" s="273"/>
      <c r="BT1252" s="273"/>
      <c r="BU1252" s="273"/>
      <c r="BV1252" s="273"/>
      <c r="BW1252" s="273"/>
      <c r="BX1252" s="273"/>
      <c r="BY1252" s="273"/>
      <c r="BZ1252" s="273"/>
    </row>
    <row r="1253" spans="1:78">
      <c r="A1253" s="273"/>
      <c r="B1253" s="273"/>
      <c r="C1253" s="273"/>
      <c r="D1253" s="273"/>
      <c r="E1253" s="273"/>
      <c r="F1253" s="274"/>
      <c r="G1253" s="274"/>
      <c r="H1253" s="274"/>
      <c r="I1253" s="274"/>
      <c r="J1253" s="274"/>
      <c r="K1253" s="274"/>
      <c r="L1253" s="274"/>
      <c r="M1253" s="274"/>
      <c r="N1253" s="274"/>
      <c r="O1253" s="274"/>
      <c r="P1253" s="274"/>
      <c r="Q1253" s="274"/>
      <c r="R1253" s="273"/>
      <c r="S1253" s="273"/>
      <c r="T1253" s="273"/>
      <c r="U1253" s="273"/>
      <c r="V1253" s="273"/>
      <c r="W1253" s="273"/>
      <c r="X1253" s="273"/>
      <c r="Y1253" s="273"/>
      <c r="Z1253" s="273"/>
      <c r="AA1253" s="273"/>
      <c r="AB1253" s="273"/>
      <c r="AC1253" s="273"/>
      <c r="AD1253" s="273"/>
      <c r="AE1253" s="273"/>
      <c r="AF1253" s="273"/>
      <c r="AG1253" s="273"/>
      <c r="AH1253" s="273"/>
      <c r="AI1253" s="273"/>
      <c r="AJ1253" s="273"/>
      <c r="AK1253" s="273"/>
      <c r="AL1253" s="273"/>
      <c r="AM1253" s="273"/>
      <c r="AN1253" s="273"/>
      <c r="AO1253" s="273"/>
      <c r="AP1253" s="273"/>
      <c r="AQ1253" s="273"/>
      <c r="AR1253" s="273"/>
      <c r="AS1253" s="273"/>
      <c r="AT1253" s="273"/>
      <c r="AU1253" s="273"/>
      <c r="AV1253" s="273"/>
      <c r="AW1253" s="273"/>
      <c r="AX1253" s="273"/>
      <c r="AY1253" s="273"/>
      <c r="AZ1253" s="273"/>
      <c r="BA1253" s="273"/>
      <c r="BB1253" s="273"/>
      <c r="BC1253" s="273"/>
      <c r="BD1253" s="273"/>
      <c r="BE1253" s="273"/>
      <c r="BF1253" s="273"/>
      <c r="BG1253" s="273"/>
      <c r="BH1253" s="273"/>
      <c r="BI1253" s="273"/>
      <c r="BJ1253" s="273"/>
      <c r="BK1253" s="273"/>
      <c r="BL1253" s="273"/>
      <c r="BM1253" s="273"/>
      <c r="BN1253" s="273"/>
      <c r="BO1253" s="273"/>
      <c r="BP1253" s="273"/>
      <c r="BQ1253" s="273"/>
      <c r="BR1253" s="273"/>
      <c r="BS1253" s="273"/>
      <c r="BT1253" s="273"/>
      <c r="BU1253" s="273"/>
      <c r="BV1253" s="273"/>
      <c r="BW1253" s="273"/>
      <c r="BX1253" s="273"/>
      <c r="BY1253" s="273"/>
      <c r="BZ1253" s="273"/>
    </row>
    <row r="1254" spans="1:78">
      <c r="A1254" s="273"/>
      <c r="B1254" s="273"/>
      <c r="C1254" s="273"/>
      <c r="D1254" s="273"/>
      <c r="E1254" s="273"/>
      <c r="F1254" s="274"/>
      <c r="G1254" s="274"/>
      <c r="H1254" s="274"/>
      <c r="I1254" s="274"/>
      <c r="J1254" s="274"/>
      <c r="K1254" s="274"/>
      <c r="L1254" s="274"/>
      <c r="M1254" s="274"/>
      <c r="N1254" s="274"/>
      <c r="O1254" s="274"/>
      <c r="P1254" s="274"/>
      <c r="Q1254" s="274"/>
      <c r="R1254" s="273"/>
      <c r="S1254" s="273"/>
      <c r="T1254" s="273"/>
      <c r="U1254" s="273"/>
      <c r="V1254" s="273"/>
      <c r="W1254" s="273"/>
      <c r="X1254" s="273"/>
      <c r="Y1254" s="273"/>
      <c r="Z1254" s="273"/>
      <c r="AA1254" s="273"/>
      <c r="AB1254" s="273"/>
      <c r="AC1254" s="273"/>
      <c r="AD1254" s="273"/>
      <c r="AE1254" s="273"/>
      <c r="AF1254" s="273"/>
      <c r="AG1254" s="273"/>
      <c r="AH1254" s="273"/>
      <c r="AI1254" s="273"/>
      <c r="AJ1254" s="273"/>
      <c r="AK1254" s="273"/>
      <c r="AL1254" s="273"/>
      <c r="AM1254" s="273"/>
      <c r="AN1254" s="273"/>
      <c r="AO1254" s="273"/>
      <c r="AP1254" s="273"/>
      <c r="AQ1254" s="273"/>
      <c r="AR1254" s="273"/>
      <c r="AS1254" s="273"/>
      <c r="AT1254" s="273"/>
      <c r="AU1254" s="273"/>
      <c r="AV1254" s="273"/>
      <c r="AW1254" s="273"/>
      <c r="AX1254" s="273"/>
      <c r="AY1254" s="273"/>
      <c r="AZ1254" s="273"/>
      <c r="BA1254" s="273"/>
      <c r="BB1254" s="273"/>
      <c r="BC1254" s="273"/>
      <c r="BD1254" s="273"/>
      <c r="BE1254" s="273"/>
      <c r="BF1254" s="273"/>
      <c r="BG1254" s="273"/>
      <c r="BH1254" s="273"/>
      <c r="BI1254" s="273"/>
      <c r="BJ1254" s="273"/>
      <c r="BK1254" s="273"/>
      <c r="BL1254" s="273"/>
      <c r="BM1254" s="273"/>
      <c r="BN1254" s="273"/>
      <c r="BO1254" s="273"/>
      <c r="BP1254" s="273"/>
      <c r="BQ1254" s="273"/>
      <c r="BR1254" s="273"/>
      <c r="BS1254" s="273"/>
      <c r="BT1254" s="273"/>
      <c r="BU1254" s="273"/>
      <c r="BV1254" s="273"/>
      <c r="BW1254" s="273"/>
      <c r="BX1254" s="273"/>
      <c r="BY1254" s="273"/>
      <c r="BZ1254" s="273"/>
    </row>
    <row r="1255" spans="1:78">
      <c r="A1255" s="273"/>
      <c r="B1255" s="273"/>
      <c r="C1255" s="273"/>
      <c r="D1255" s="273"/>
      <c r="E1255" s="273"/>
      <c r="F1255" s="274"/>
      <c r="G1255" s="274"/>
      <c r="H1255" s="274"/>
      <c r="I1255" s="274"/>
      <c r="J1255" s="274"/>
      <c r="K1255" s="274"/>
      <c r="L1255" s="274"/>
      <c r="M1255" s="274"/>
      <c r="N1255" s="274"/>
      <c r="O1255" s="274"/>
      <c r="P1255" s="274"/>
      <c r="Q1255" s="274"/>
      <c r="R1255" s="273"/>
      <c r="S1255" s="273"/>
      <c r="T1255" s="273"/>
      <c r="U1255" s="273"/>
      <c r="V1255" s="273"/>
      <c r="W1255" s="273"/>
      <c r="X1255" s="273"/>
      <c r="Y1255" s="273"/>
      <c r="Z1255" s="273"/>
      <c r="AA1255" s="273"/>
      <c r="AB1255" s="273"/>
      <c r="AC1255" s="273"/>
      <c r="AD1255" s="273"/>
      <c r="AE1255" s="273"/>
      <c r="AF1255" s="273"/>
      <c r="AG1255" s="273"/>
      <c r="AH1255" s="273"/>
      <c r="AI1255" s="273"/>
      <c r="AJ1255" s="273"/>
      <c r="AK1255" s="273"/>
      <c r="AL1255" s="273"/>
      <c r="AM1255" s="273"/>
      <c r="AN1255" s="273"/>
      <c r="AO1255" s="273"/>
      <c r="AP1255" s="273"/>
      <c r="AQ1255" s="273"/>
      <c r="AR1255" s="273"/>
      <c r="AS1255" s="273"/>
      <c r="AT1255" s="273"/>
      <c r="AU1255" s="273"/>
      <c r="AV1255" s="273"/>
      <c r="AW1255" s="273"/>
      <c r="AX1255" s="273"/>
      <c r="AY1255" s="273"/>
      <c r="AZ1255" s="273"/>
      <c r="BA1255" s="273"/>
      <c r="BB1255" s="273"/>
      <c r="BC1255" s="273"/>
      <c r="BD1255" s="273"/>
      <c r="BE1255" s="273"/>
      <c r="BF1255" s="273"/>
      <c r="BG1255" s="273"/>
      <c r="BH1255" s="273"/>
      <c r="BI1255" s="273"/>
      <c r="BJ1255" s="273"/>
      <c r="BK1255" s="273"/>
      <c r="BL1255" s="273"/>
      <c r="BM1255" s="273"/>
      <c r="BN1255" s="273"/>
      <c r="BO1255" s="273"/>
      <c r="BP1255" s="273"/>
      <c r="BQ1255" s="273"/>
      <c r="BR1255" s="273"/>
      <c r="BS1255" s="273"/>
      <c r="BT1255" s="273"/>
      <c r="BU1255" s="273"/>
      <c r="BV1255" s="273"/>
      <c r="BW1255" s="273"/>
      <c r="BX1255" s="273"/>
      <c r="BY1255" s="273"/>
      <c r="BZ1255" s="273"/>
    </row>
    <row r="1256" spans="1:78">
      <c r="A1256" s="273"/>
      <c r="B1256" s="273"/>
      <c r="C1256" s="273"/>
      <c r="D1256" s="273"/>
      <c r="E1256" s="273"/>
      <c r="F1256" s="274"/>
      <c r="G1256" s="274"/>
      <c r="H1256" s="274"/>
      <c r="I1256" s="274"/>
      <c r="J1256" s="274"/>
      <c r="K1256" s="274"/>
      <c r="L1256" s="274"/>
      <c r="M1256" s="274"/>
      <c r="N1256" s="274"/>
      <c r="O1256" s="274"/>
      <c r="P1256" s="274"/>
      <c r="Q1256" s="274"/>
      <c r="R1256" s="273"/>
      <c r="S1256" s="273"/>
      <c r="T1256" s="273"/>
      <c r="U1256" s="273"/>
      <c r="V1256" s="273"/>
      <c r="W1256" s="273"/>
      <c r="X1256" s="273"/>
      <c r="Y1256" s="273"/>
      <c r="Z1256" s="273"/>
      <c r="AA1256" s="273"/>
      <c r="AB1256" s="273"/>
      <c r="AC1256" s="273"/>
      <c r="AD1256" s="273"/>
      <c r="AE1256" s="273"/>
      <c r="AF1256" s="273"/>
      <c r="AG1256" s="273"/>
      <c r="AH1256" s="273"/>
      <c r="AI1256" s="273"/>
      <c r="AJ1256" s="273"/>
      <c r="AK1256" s="273"/>
      <c r="AL1256" s="273"/>
      <c r="AM1256" s="273"/>
      <c r="AN1256" s="273"/>
      <c r="AO1256" s="273"/>
      <c r="AP1256" s="273"/>
      <c r="AQ1256" s="273"/>
      <c r="AR1256" s="273"/>
      <c r="AS1256" s="273"/>
      <c r="AT1256" s="273"/>
      <c r="AU1256" s="273"/>
      <c r="AV1256" s="273"/>
      <c r="AW1256" s="273"/>
      <c r="AX1256" s="273"/>
      <c r="AY1256" s="273"/>
      <c r="AZ1256" s="273"/>
      <c r="BA1256" s="273"/>
      <c r="BB1256" s="273"/>
      <c r="BC1256" s="273"/>
      <c r="BD1256" s="273"/>
      <c r="BE1256" s="273"/>
      <c r="BF1256" s="273"/>
      <c r="BG1256" s="273"/>
      <c r="BH1256" s="273"/>
      <c r="BI1256" s="273"/>
      <c r="BJ1256" s="273"/>
      <c r="BK1256" s="273"/>
      <c r="BL1256" s="273"/>
      <c r="BM1256" s="273"/>
      <c r="BN1256" s="273"/>
      <c r="BO1256" s="273"/>
      <c r="BP1256" s="273"/>
      <c r="BQ1256" s="273"/>
      <c r="BR1256" s="273"/>
      <c r="BS1256" s="273"/>
      <c r="BT1256" s="273"/>
      <c r="BU1256" s="273"/>
      <c r="BV1256" s="273"/>
      <c r="BW1256" s="273"/>
      <c r="BX1256" s="273"/>
      <c r="BY1256" s="273"/>
      <c r="BZ1256" s="273"/>
    </row>
    <row r="1257" spans="1:78">
      <c r="A1257" s="273"/>
      <c r="B1257" s="273"/>
      <c r="C1257" s="273"/>
      <c r="D1257" s="273"/>
      <c r="E1257" s="273"/>
      <c r="F1257" s="274"/>
      <c r="G1257" s="274"/>
      <c r="H1257" s="274"/>
      <c r="I1257" s="274"/>
      <c r="J1257" s="274"/>
      <c r="K1257" s="274"/>
      <c r="L1257" s="274"/>
      <c r="M1257" s="274"/>
      <c r="N1257" s="274"/>
      <c r="O1257" s="274"/>
      <c r="P1257" s="274"/>
      <c r="Q1257" s="274"/>
      <c r="R1257" s="273"/>
      <c r="S1257" s="273"/>
      <c r="T1257" s="273"/>
      <c r="U1257" s="273"/>
      <c r="V1257" s="273"/>
      <c r="W1257" s="273"/>
      <c r="X1257" s="273"/>
      <c r="Y1257" s="273"/>
      <c r="Z1257" s="273"/>
      <c r="AA1257" s="273"/>
      <c r="AB1257" s="273"/>
      <c r="AC1257" s="273"/>
      <c r="AD1257" s="273"/>
      <c r="AE1257" s="273"/>
      <c r="AF1257" s="273"/>
      <c r="AG1257" s="273"/>
      <c r="AH1257" s="273"/>
      <c r="AI1257" s="273"/>
      <c r="AJ1257" s="273"/>
      <c r="AK1257" s="273"/>
      <c r="AL1257" s="273"/>
      <c r="AM1257" s="273"/>
      <c r="AN1257" s="273"/>
      <c r="AO1257" s="273"/>
      <c r="AP1257" s="273"/>
      <c r="AQ1257" s="273"/>
      <c r="AR1257" s="273"/>
      <c r="AS1257" s="273"/>
      <c r="AT1257" s="273"/>
      <c r="AU1257" s="273"/>
      <c r="AV1257" s="273"/>
      <c r="AW1257" s="273"/>
      <c r="AX1257" s="273"/>
      <c r="AY1257" s="273"/>
      <c r="AZ1257" s="273"/>
      <c r="BA1257" s="273"/>
      <c r="BB1257" s="273"/>
      <c r="BC1257" s="273"/>
      <c r="BD1257" s="273"/>
      <c r="BE1257" s="273"/>
      <c r="BF1257" s="273"/>
      <c r="BG1257" s="273"/>
      <c r="BH1257" s="273"/>
      <c r="BI1257" s="273"/>
      <c r="BJ1257" s="273"/>
      <c r="BK1257" s="273"/>
      <c r="BL1257" s="273"/>
      <c r="BM1257" s="273"/>
      <c r="BN1257" s="273"/>
      <c r="BO1257" s="273"/>
      <c r="BP1257" s="273"/>
      <c r="BQ1257" s="273"/>
      <c r="BR1257" s="273"/>
      <c r="BS1257" s="273"/>
      <c r="BT1257" s="273"/>
      <c r="BU1257" s="273"/>
      <c r="BV1257" s="273"/>
      <c r="BW1257" s="273"/>
      <c r="BX1257" s="273"/>
      <c r="BY1257" s="273"/>
      <c r="BZ1257" s="273"/>
    </row>
    <row r="1258" spans="1:78">
      <c r="A1258" s="273"/>
      <c r="B1258" s="273"/>
      <c r="C1258" s="273"/>
      <c r="D1258" s="273"/>
      <c r="E1258" s="273"/>
      <c r="F1258" s="274"/>
      <c r="G1258" s="274"/>
      <c r="H1258" s="274"/>
      <c r="I1258" s="274"/>
      <c r="J1258" s="274"/>
      <c r="K1258" s="274"/>
      <c r="L1258" s="274"/>
      <c r="M1258" s="274"/>
      <c r="N1258" s="274"/>
      <c r="O1258" s="274"/>
      <c r="P1258" s="274"/>
      <c r="Q1258" s="274"/>
      <c r="R1258" s="273"/>
      <c r="S1258" s="273"/>
      <c r="T1258" s="273"/>
      <c r="U1258" s="273"/>
      <c r="V1258" s="273"/>
      <c r="W1258" s="273"/>
      <c r="X1258" s="273"/>
      <c r="Y1258" s="273"/>
      <c r="Z1258" s="273"/>
      <c r="AA1258" s="273"/>
      <c r="AB1258" s="273"/>
      <c r="AC1258" s="273"/>
      <c r="AD1258" s="273"/>
      <c r="AE1258" s="273"/>
      <c r="AF1258" s="273"/>
      <c r="AG1258" s="273"/>
      <c r="AH1258" s="273"/>
      <c r="AI1258" s="273"/>
      <c r="AJ1258" s="273"/>
      <c r="AK1258" s="273"/>
      <c r="AL1258" s="273"/>
      <c r="AM1258" s="273"/>
      <c r="AN1258" s="273"/>
      <c r="AO1258" s="273"/>
      <c r="AP1258" s="273"/>
      <c r="AQ1258" s="273"/>
      <c r="AR1258" s="273"/>
      <c r="AS1258" s="273"/>
      <c r="AT1258" s="273"/>
      <c r="AU1258" s="273"/>
      <c r="AV1258" s="273"/>
      <c r="AW1258" s="273"/>
      <c r="AX1258" s="273"/>
      <c r="AY1258" s="273"/>
      <c r="AZ1258" s="273"/>
      <c r="BA1258" s="273"/>
      <c r="BB1258" s="273"/>
      <c r="BC1258" s="273"/>
      <c r="BD1258" s="273"/>
      <c r="BE1258" s="273"/>
      <c r="BF1258" s="273"/>
      <c r="BG1258" s="273"/>
      <c r="BH1258" s="273"/>
      <c r="BI1258" s="273"/>
      <c r="BJ1258" s="273"/>
      <c r="BK1258" s="273"/>
      <c r="BL1258" s="273"/>
      <c r="BM1258" s="273"/>
      <c r="BN1258" s="273"/>
      <c r="BO1258" s="273"/>
      <c r="BP1258" s="273"/>
      <c r="BQ1258" s="273"/>
      <c r="BR1258" s="273"/>
      <c r="BS1258" s="273"/>
      <c r="BT1258" s="273"/>
      <c r="BU1258" s="273"/>
      <c r="BV1258" s="273"/>
      <c r="BW1258" s="273"/>
      <c r="BX1258" s="273"/>
      <c r="BY1258" s="273"/>
      <c r="BZ1258" s="273"/>
    </row>
    <row r="1259" spans="1:78">
      <c r="A1259" s="273"/>
      <c r="B1259" s="273"/>
      <c r="C1259" s="273"/>
      <c r="D1259" s="273"/>
      <c r="E1259" s="273"/>
      <c r="F1259" s="274"/>
      <c r="G1259" s="274"/>
      <c r="H1259" s="274"/>
      <c r="I1259" s="274"/>
      <c r="J1259" s="274"/>
      <c r="K1259" s="274"/>
      <c r="L1259" s="274"/>
      <c r="M1259" s="274"/>
      <c r="N1259" s="274"/>
      <c r="O1259" s="274"/>
      <c r="P1259" s="274"/>
      <c r="Q1259" s="274"/>
      <c r="R1259" s="273"/>
      <c r="S1259" s="273"/>
      <c r="T1259" s="273"/>
      <c r="U1259" s="273"/>
      <c r="V1259" s="273"/>
      <c r="W1259" s="273"/>
      <c r="X1259" s="273"/>
      <c r="Y1259" s="273"/>
      <c r="Z1259" s="273"/>
      <c r="AA1259" s="273"/>
      <c r="AB1259" s="273"/>
      <c r="AC1259" s="273"/>
      <c r="AD1259" s="273"/>
      <c r="AE1259" s="273"/>
      <c r="AF1259" s="273"/>
      <c r="AG1259" s="273"/>
      <c r="AH1259" s="273"/>
      <c r="AI1259" s="273"/>
      <c r="AJ1259" s="273"/>
      <c r="AK1259" s="273"/>
      <c r="AL1259" s="273"/>
      <c r="AM1259" s="273"/>
      <c r="AN1259" s="273"/>
      <c r="AO1259" s="273"/>
      <c r="AP1259" s="273"/>
      <c r="AQ1259" s="273"/>
      <c r="AR1259" s="273"/>
      <c r="AS1259" s="273"/>
      <c r="AT1259" s="273"/>
      <c r="AU1259" s="273"/>
      <c r="AV1259" s="273"/>
      <c r="AW1259" s="273"/>
      <c r="AX1259" s="273"/>
      <c r="AY1259" s="273"/>
      <c r="AZ1259" s="273"/>
      <c r="BA1259" s="273"/>
      <c r="BB1259" s="273"/>
      <c r="BC1259" s="273"/>
      <c r="BD1259" s="273"/>
      <c r="BE1259" s="273"/>
      <c r="BF1259" s="273"/>
      <c r="BG1259" s="273"/>
      <c r="BH1259" s="273"/>
      <c r="BI1259" s="273"/>
      <c r="BJ1259" s="273"/>
      <c r="BK1259" s="273"/>
      <c r="BL1259" s="273"/>
      <c r="BM1259" s="273"/>
      <c r="BN1259" s="273"/>
      <c r="BO1259" s="273"/>
      <c r="BP1259" s="273"/>
      <c r="BQ1259" s="273"/>
      <c r="BR1259" s="273"/>
      <c r="BS1259" s="273"/>
      <c r="BT1259" s="273"/>
      <c r="BU1259" s="273"/>
      <c r="BV1259" s="273"/>
      <c r="BW1259" s="273"/>
      <c r="BX1259" s="273"/>
      <c r="BY1259" s="273"/>
      <c r="BZ1259" s="273"/>
    </row>
    <row r="1260" spans="1:78">
      <c r="A1260" s="273"/>
      <c r="B1260" s="273"/>
      <c r="C1260" s="273"/>
      <c r="D1260" s="273"/>
      <c r="E1260" s="273"/>
      <c r="F1260" s="274"/>
      <c r="G1260" s="274"/>
      <c r="H1260" s="274"/>
      <c r="I1260" s="274"/>
      <c r="J1260" s="274"/>
      <c r="K1260" s="274"/>
      <c r="L1260" s="274"/>
      <c r="M1260" s="274"/>
      <c r="N1260" s="274"/>
      <c r="O1260" s="274"/>
      <c r="P1260" s="274"/>
      <c r="Q1260" s="274"/>
      <c r="R1260" s="273"/>
      <c r="S1260" s="273"/>
      <c r="T1260" s="273"/>
      <c r="U1260" s="273"/>
      <c r="V1260" s="273"/>
      <c r="W1260" s="273"/>
      <c r="X1260" s="273"/>
      <c r="Y1260" s="273"/>
      <c r="Z1260" s="273"/>
      <c r="AA1260" s="273"/>
      <c r="AB1260" s="273"/>
      <c r="AC1260" s="273"/>
      <c r="AD1260" s="273"/>
      <c r="AE1260" s="273"/>
      <c r="AF1260" s="273"/>
      <c r="AG1260" s="273"/>
      <c r="AH1260" s="273"/>
      <c r="AI1260" s="273"/>
      <c r="AJ1260" s="273"/>
      <c r="AK1260" s="273"/>
      <c r="AL1260" s="273"/>
      <c r="AM1260" s="273"/>
      <c r="AN1260" s="273"/>
      <c r="AO1260" s="273"/>
      <c r="AP1260" s="273"/>
      <c r="AQ1260" s="273"/>
      <c r="AR1260" s="273"/>
      <c r="AS1260" s="273"/>
      <c r="AT1260" s="273"/>
      <c r="AU1260" s="273"/>
      <c r="AV1260" s="273"/>
      <c r="AW1260" s="273"/>
      <c r="AX1260" s="273"/>
      <c r="AY1260" s="273"/>
      <c r="AZ1260" s="273"/>
      <c r="BA1260" s="273"/>
      <c r="BB1260" s="273"/>
      <c r="BC1260" s="273"/>
      <c r="BD1260" s="273"/>
      <c r="BE1260" s="273"/>
      <c r="BF1260" s="273"/>
      <c r="BG1260" s="273"/>
      <c r="BH1260" s="273"/>
      <c r="BI1260" s="273"/>
      <c r="BJ1260" s="273"/>
      <c r="BK1260" s="273"/>
      <c r="BL1260" s="273"/>
      <c r="BM1260" s="273"/>
      <c r="BN1260" s="273"/>
      <c r="BO1260" s="273"/>
      <c r="BP1260" s="273"/>
      <c r="BQ1260" s="273"/>
      <c r="BR1260" s="273"/>
      <c r="BS1260" s="273"/>
      <c r="BT1260" s="273"/>
      <c r="BU1260" s="273"/>
      <c r="BV1260" s="273"/>
      <c r="BW1260" s="273"/>
      <c r="BX1260" s="273"/>
      <c r="BY1260" s="273"/>
      <c r="BZ1260" s="273"/>
    </row>
    <row r="1261" spans="1:78">
      <c r="A1261" s="273"/>
      <c r="B1261" s="273"/>
      <c r="C1261" s="273"/>
      <c r="D1261" s="273"/>
      <c r="E1261" s="273"/>
      <c r="F1261" s="274"/>
      <c r="G1261" s="274"/>
      <c r="H1261" s="274"/>
      <c r="I1261" s="274"/>
      <c r="J1261" s="274"/>
      <c r="K1261" s="274"/>
      <c r="L1261" s="274"/>
      <c r="M1261" s="274"/>
      <c r="N1261" s="274"/>
      <c r="O1261" s="274"/>
      <c r="P1261" s="274"/>
      <c r="Q1261" s="274"/>
      <c r="R1261" s="273"/>
      <c r="S1261" s="273"/>
      <c r="T1261" s="273"/>
      <c r="U1261" s="273"/>
      <c r="V1261" s="273"/>
      <c r="W1261" s="273"/>
      <c r="X1261" s="273"/>
      <c r="Y1261" s="273"/>
      <c r="Z1261" s="273"/>
      <c r="AA1261" s="273"/>
      <c r="AB1261" s="273"/>
      <c r="AC1261" s="273"/>
      <c r="AD1261" s="273"/>
      <c r="AE1261" s="273"/>
      <c r="AF1261" s="273"/>
      <c r="AG1261" s="273"/>
      <c r="AH1261" s="273"/>
      <c r="AI1261" s="273"/>
      <c r="AJ1261" s="273"/>
      <c r="AK1261" s="273"/>
      <c r="AL1261" s="273"/>
      <c r="AM1261" s="273"/>
      <c r="AN1261" s="273"/>
      <c r="AO1261" s="273"/>
      <c r="AP1261" s="273"/>
      <c r="AQ1261" s="273"/>
      <c r="AR1261" s="273"/>
      <c r="AS1261" s="273"/>
      <c r="AT1261" s="273"/>
      <c r="AU1261" s="273"/>
      <c r="AV1261" s="273"/>
      <c r="AW1261" s="273"/>
      <c r="AX1261" s="273"/>
      <c r="AY1261" s="273"/>
      <c r="AZ1261" s="273"/>
      <c r="BA1261" s="273"/>
      <c r="BB1261" s="273"/>
      <c r="BC1261" s="273"/>
      <c r="BD1261" s="273"/>
      <c r="BE1261" s="273"/>
      <c r="BF1261" s="273"/>
      <c r="BG1261" s="273"/>
      <c r="BH1261" s="273"/>
      <c r="BI1261" s="273"/>
      <c r="BJ1261" s="273"/>
      <c r="BK1261" s="273"/>
      <c r="BL1261" s="273"/>
      <c r="BM1261" s="273"/>
      <c r="BN1261" s="273"/>
      <c r="BO1261" s="273"/>
      <c r="BP1261" s="273"/>
      <c r="BQ1261" s="273"/>
      <c r="BR1261" s="273"/>
      <c r="BS1261" s="273"/>
      <c r="BT1261" s="273"/>
      <c r="BU1261" s="273"/>
      <c r="BV1261" s="273"/>
      <c r="BW1261" s="273"/>
      <c r="BX1261" s="273"/>
      <c r="BY1261" s="273"/>
      <c r="BZ1261" s="273"/>
    </row>
    <row r="1262" spans="1:78">
      <c r="A1262" s="273"/>
      <c r="B1262" s="273"/>
      <c r="C1262" s="273"/>
      <c r="D1262" s="273"/>
      <c r="E1262" s="273"/>
      <c r="F1262" s="274"/>
      <c r="G1262" s="274"/>
      <c r="H1262" s="274"/>
      <c r="I1262" s="274"/>
      <c r="J1262" s="274"/>
      <c r="K1262" s="274"/>
      <c r="L1262" s="274"/>
      <c r="M1262" s="274"/>
      <c r="N1262" s="274"/>
      <c r="O1262" s="274"/>
      <c r="P1262" s="274"/>
      <c r="Q1262" s="274"/>
      <c r="R1262" s="273"/>
      <c r="S1262" s="273"/>
      <c r="T1262" s="273"/>
      <c r="U1262" s="273"/>
      <c r="V1262" s="273"/>
      <c r="W1262" s="273"/>
      <c r="X1262" s="273"/>
      <c r="Y1262" s="273"/>
      <c r="Z1262" s="273"/>
      <c r="AA1262" s="273"/>
      <c r="AB1262" s="273"/>
      <c r="AC1262" s="273"/>
      <c r="AD1262" s="273"/>
      <c r="AE1262" s="273"/>
      <c r="AF1262" s="273"/>
      <c r="AG1262" s="273"/>
      <c r="AH1262" s="273"/>
      <c r="AI1262" s="273"/>
      <c r="AJ1262" s="273"/>
      <c r="AK1262" s="273"/>
      <c r="AL1262" s="273"/>
      <c r="AM1262" s="273"/>
      <c r="AN1262" s="273"/>
      <c r="AO1262" s="273"/>
      <c r="AP1262" s="273"/>
      <c r="AQ1262" s="273"/>
      <c r="AR1262" s="273"/>
      <c r="AS1262" s="273"/>
      <c r="AT1262" s="273"/>
      <c r="AU1262" s="273"/>
      <c r="AV1262" s="273"/>
      <c r="AW1262" s="273"/>
      <c r="AX1262" s="273"/>
      <c r="AY1262" s="273"/>
      <c r="AZ1262" s="273"/>
      <c r="BA1262" s="273"/>
      <c r="BB1262" s="273"/>
      <c r="BC1262" s="273"/>
      <c r="BD1262" s="273"/>
      <c r="BE1262" s="273"/>
      <c r="BF1262" s="273"/>
      <c r="BG1262" s="273"/>
      <c r="BH1262" s="273"/>
      <c r="BI1262" s="273"/>
      <c r="BJ1262" s="273"/>
      <c r="BK1262" s="273"/>
      <c r="BL1262" s="273"/>
      <c r="BM1262" s="273"/>
      <c r="BN1262" s="273"/>
      <c r="BO1262" s="273"/>
      <c r="BP1262" s="273"/>
      <c r="BQ1262" s="273"/>
      <c r="BR1262" s="273"/>
      <c r="BS1262" s="273"/>
      <c r="BT1262" s="273"/>
      <c r="BU1262" s="273"/>
      <c r="BV1262" s="273"/>
      <c r="BW1262" s="273"/>
      <c r="BX1262" s="273"/>
      <c r="BY1262" s="273"/>
      <c r="BZ1262" s="273"/>
    </row>
    <row r="1263" spans="1:78">
      <c r="A1263" s="273"/>
      <c r="B1263" s="273"/>
      <c r="C1263" s="273"/>
      <c r="D1263" s="273"/>
      <c r="E1263" s="273"/>
      <c r="F1263" s="274"/>
      <c r="G1263" s="274"/>
      <c r="H1263" s="274"/>
      <c r="I1263" s="274"/>
      <c r="J1263" s="274"/>
      <c r="K1263" s="274"/>
      <c r="L1263" s="274"/>
      <c r="M1263" s="274"/>
      <c r="N1263" s="274"/>
      <c r="O1263" s="274"/>
      <c r="P1263" s="274"/>
      <c r="Q1263" s="274"/>
      <c r="R1263" s="273"/>
      <c r="S1263" s="273"/>
      <c r="T1263" s="273"/>
      <c r="U1263" s="273"/>
      <c r="V1263" s="273"/>
      <c r="W1263" s="273"/>
      <c r="X1263" s="273"/>
      <c r="Y1263" s="273"/>
      <c r="Z1263" s="273"/>
      <c r="AA1263" s="273"/>
      <c r="AB1263" s="273"/>
      <c r="AC1263" s="273"/>
      <c r="AD1263" s="273"/>
      <c r="AE1263" s="273"/>
      <c r="AF1263" s="273"/>
      <c r="AG1263" s="273"/>
      <c r="AH1263" s="273"/>
      <c r="AI1263" s="273"/>
      <c r="AJ1263" s="273"/>
      <c r="AK1263" s="273"/>
      <c r="AL1263" s="273"/>
      <c r="AM1263" s="273"/>
      <c r="AN1263" s="273"/>
      <c r="AO1263" s="273"/>
      <c r="AP1263" s="273"/>
      <c r="AQ1263" s="273"/>
      <c r="AR1263" s="273"/>
      <c r="AS1263" s="273"/>
      <c r="AT1263" s="273"/>
      <c r="AU1263" s="273"/>
      <c r="AV1263" s="273"/>
      <c r="AW1263" s="273"/>
      <c r="AX1263" s="273"/>
      <c r="AY1263" s="273"/>
      <c r="AZ1263" s="273"/>
      <c r="BA1263" s="273"/>
      <c r="BB1263" s="273"/>
      <c r="BC1263" s="273"/>
      <c r="BD1263" s="273"/>
      <c r="BE1263" s="273"/>
      <c r="BF1263" s="273"/>
      <c r="BG1263" s="273"/>
      <c r="BH1263" s="273"/>
      <c r="BI1263" s="273"/>
      <c r="BJ1263" s="273"/>
      <c r="BK1263" s="273"/>
      <c r="BL1263" s="273"/>
      <c r="BM1263" s="273"/>
      <c r="BN1263" s="273"/>
      <c r="BO1263" s="273"/>
      <c r="BP1263" s="273"/>
      <c r="BQ1263" s="273"/>
      <c r="BR1263" s="273"/>
      <c r="BS1263" s="273"/>
      <c r="BT1263" s="273"/>
      <c r="BU1263" s="273"/>
      <c r="BV1263" s="273"/>
      <c r="BW1263" s="273"/>
      <c r="BX1263" s="273"/>
      <c r="BY1263" s="273"/>
      <c r="BZ1263" s="273"/>
    </row>
    <row r="1264" spans="1:78">
      <c r="A1264" s="273"/>
      <c r="B1264" s="273"/>
      <c r="C1264" s="273"/>
      <c r="D1264" s="273"/>
      <c r="E1264" s="273"/>
      <c r="F1264" s="274"/>
      <c r="G1264" s="274"/>
      <c r="H1264" s="274"/>
      <c r="I1264" s="274"/>
      <c r="J1264" s="274"/>
      <c r="K1264" s="274"/>
      <c r="L1264" s="274"/>
      <c r="M1264" s="274"/>
      <c r="N1264" s="274"/>
      <c r="O1264" s="274"/>
      <c r="P1264" s="274"/>
      <c r="Q1264" s="274"/>
      <c r="R1264" s="273"/>
      <c r="S1264" s="273"/>
      <c r="T1264" s="273"/>
      <c r="U1264" s="273"/>
      <c r="V1264" s="273"/>
      <c r="W1264" s="273"/>
      <c r="X1264" s="273"/>
      <c r="Y1264" s="273"/>
      <c r="Z1264" s="273"/>
      <c r="AA1264" s="273"/>
      <c r="AB1264" s="273"/>
      <c r="AC1264" s="273"/>
      <c r="AD1264" s="273"/>
      <c r="AE1264" s="273"/>
      <c r="AF1264" s="273"/>
      <c r="AG1264" s="273"/>
      <c r="AH1264" s="273"/>
      <c r="AI1264" s="273"/>
      <c r="AJ1264" s="273"/>
      <c r="AK1264" s="273"/>
      <c r="AL1264" s="273"/>
      <c r="AM1264" s="273"/>
      <c r="AN1264" s="273"/>
      <c r="AO1264" s="273"/>
      <c r="AP1264" s="273"/>
      <c r="AQ1264" s="273"/>
      <c r="AR1264" s="273"/>
      <c r="AS1264" s="273"/>
      <c r="AT1264" s="273"/>
      <c r="AU1264" s="273"/>
      <c r="AV1264" s="273"/>
      <c r="AW1264" s="273"/>
      <c r="AX1264" s="273"/>
      <c r="AY1264" s="273"/>
      <c r="AZ1264" s="273"/>
      <c r="BA1264" s="273"/>
      <c r="BB1264" s="273"/>
      <c r="BC1264" s="273"/>
      <c r="BD1264" s="273"/>
      <c r="BE1264" s="273"/>
      <c r="BF1264" s="273"/>
      <c r="BG1264" s="273"/>
      <c r="BH1264" s="273"/>
      <c r="BI1264" s="273"/>
      <c r="BJ1264" s="273"/>
      <c r="BK1264" s="273"/>
      <c r="BL1264" s="273"/>
      <c r="BM1264" s="273"/>
      <c r="BN1264" s="273"/>
      <c r="BO1264" s="273"/>
      <c r="BP1264" s="273"/>
      <c r="BQ1264" s="273"/>
      <c r="BR1264" s="273"/>
      <c r="BS1264" s="273"/>
      <c r="BT1264" s="273"/>
      <c r="BU1264" s="273"/>
      <c r="BV1264" s="273"/>
      <c r="BW1264" s="273"/>
      <c r="BX1264" s="273"/>
      <c r="BY1264" s="273"/>
      <c r="BZ1264" s="273"/>
    </row>
    <row r="1265" spans="1:78">
      <c r="A1265" s="273"/>
      <c r="B1265" s="273"/>
      <c r="C1265" s="273"/>
      <c r="D1265" s="273"/>
      <c r="E1265" s="273"/>
      <c r="F1265" s="274"/>
      <c r="G1265" s="274"/>
      <c r="H1265" s="274"/>
      <c r="I1265" s="274"/>
      <c r="J1265" s="274"/>
      <c r="K1265" s="274"/>
      <c r="L1265" s="274"/>
      <c r="M1265" s="274"/>
      <c r="N1265" s="274"/>
      <c r="O1265" s="274"/>
      <c r="P1265" s="274"/>
      <c r="Q1265" s="274"/>
      <c r="R1265" s="273"/>
      <c r="S1265" s="273"/>
      <c r="T1265" s="273"/>
      <c r="U1265" s="273"/>
      <c r="V1265" s="273"/>
      <c r="W1265" s="273"/>
      <c r="X1265" s="273"/>
      <c r="Y1265" s="273"/>
      <c r="Z1265" s="273"/>
      <c r="AA1265" s="273"/>
      <c r="AB1265" s="273"/>
      <c r="AC1265" s="273"/>
      <c r="AD1265" s="273"/>
      <c r="AE1265" s="273"/>
      <c r="AF1265" s="273"/>
      <c r="AG1265" s="273"/>
      <c r="AH1265" s="273"/>
      <c r="AI1265" s="273"/>
      <c r="AJ1265" s="273"/>
      <c r="AK1265" s="273"/>
      <c r="AL1265" s="273"/>
      <c r="AM1265" s="273"/>
      <c r="AN1265" s="273"/>
      <c r="AO1265" s="273"/>
      <c r="AP1265" s="273"/>
      <c r="AQ1265" s="273"/>
      <c r="AR1265" s="273"/>
      <c r="AS1265" s="273"/>
      <c r="AT1265" s="273"/>
      <c r="AU1265" s="273"/>
      <c r="AV1265" s="273"/>
      <c r="AW1265" s="273"/>
      <c r="AX1265" s="273"/>
      <c r="AY1265" s="273"/>
      <c r="AZ1265" s="273"/>
      <c r="BA1265" s="273"/>
      <c r="BB1265" s="273"/>
      <c r="BC1265" s="273"/>
      <c r="BD1265" s="273"/>
      <c r="BE1265" s="273"/>
      <c r="BF1265" s="273"/>
      <c r="BG1265" s="273"/>
      <c r="BH1265" s="273"/>
      <c r="BI1265" s="273"/>
      <c r="BJ1265" s="273"/>
      <c r="BK1265" s="273"/>
      <c r="BL1265" s="273"/>
      <c r="BM1265" s="273"/>
      <c r="BN1265" s="273"/>
      <c r="BO1265" s="273"/>
      <c r="BP1265" s="273"/>
      <c r="BQ1265" s="273"/>
      <c r="BR1265" s="273"/>
      <c r="BS1265" s="273"/>
      <c r="BT1265" s="273"/>
      <c r="BU1265" s="273"/>
      <c r="BV1265" s="273"/>
      <c r="BW1265" s="273"/>
      <c r="BX1265" s="273"/>
      <c r="BY1265" s="273"/>
      <c r="BZ1265" s="273"/>
    </row>
    <row r="1266" spans="1:78">
      <c r="A1266" s="273"/>
      <c r="B1266" s="273"/>
      <c r="C1266" s="273"/>
      <c r="D1266" s="273"/>
      <c r="E1266" s="273"/>
      <c r="F1266" s="274"/>
      <c r="G1266" s="274"/>
      <c r="H1266" s="274"/>
      <c r="I1266" s="274"/>
      <c r="J1266" s="274"/>
      <c r="K1266" s="274"/>
      <c r="L1266" s="274"/>
      <c r="M1266" s="274"/>
      <c r="N1266" s="274"/>
      <c r="O1266" s="274"/>
      <c r="P1266" s="274"/>
      <c r="Q1266" s="274"/>
      <c r="R1266" s="273"/>
      <c r="S1266" s="273"/>
      <c r="T1266" s="273"/>
      <c r="U1266" s="273"/>
      <c r="V1266" s="273"/>
      <c r="W1266" s="273"/>
      <c r="X1266" s="273"/>
      <c r="Y1266" s="273"/>
      <c r="Z1266" s="273"/>
      <c r="AA1266" s="273"/>
      <c r="AB1266" s="273"/>
      <c r="AC1266" s="273"/>
      <c r="AD1266" s="273"/>
      <c r="AE1266" s="273"/>
      <c r="AF1266" s="273"/>
      <c r="AG1266" s="273"/>
      <c r="AH1266" s="273"/>
      <c r="AI1266" s="273"/>
      <c r="AJ1266" s="273"/>
      <c r="AK1266" s="273"/>
      <c r="AL1266" s="273"/>
      <c r="AM1266" s="273"/>
      <c r="AN1266" s="273"/>
      <c r="AO1266" s="273"/>
      <c r="AP1266" s="273"/>
      <c r="AQ1266" s="273"/>
      <c r="AR1266" s="273"/>
      <c r="AS1266" s="273"/>
      <c r="AT1266" s="273"/>
      <c r="AU1266" s="273"/>
      <c r="AV1266" s="273"/>
      <c r="AW1266" s="273"/>
      <c r="AX1266" s="273"/>
      <c r="AY1266" s="273"/>
      <c r="AZ1266" s="273"/>
      <c r="BA1266" s="273"/>
      <c r="BB1266" s="273"/>
      <c r="BC1266" s="273"/>
      <c r="BD1266" s="273"/>
      <c r="BE1266" s="273"/>
      <c r="BF1266" s="273"/>
      <c r="BG1266" s="273"/>
      <c r="BH1266" s="273"/>
      <c r="BI1266" s="273"/>
      <c r="BJ1266" s="273"/>
      <c r="BK1266" s="273"/>
      <c r="BL1266" s="273"/>
      <c r="BM1266" s="273"/>
      <c r="BN1266" s="273"/>
      <c r="BO1266" s="273"/>
      <c r="BP1266" s="273"/>
      <c r="BQ1266" s="273"/>
      <c r="BR1266" s="273"/>
      <c r="BS1266" s="273"/>
      <c r="BT1266" s="273"/>
      <c r="BU1266" s="273"/>
      <c r="BV1266" s="273"/>
      <c r="BW1266" s="273"/>
      <c r="BX1266" s="273"/>
      <c r="BY1266" s="273"/>
      <c r="BZ1266" s="273"/>
    </row>
    <row r="1267" spans="1:78">
      <c r="A1267" s="273"/>
      <c r="B1267" s="273"/>
      <c r="C1267" s="273"/>
      <c r="D1267" s="273"/>
      <c r="E1267" s="273"/>
      <c r="F1267" s="274"/>
      <c r="G1267" s="274"/>
      <c r="H1267" s="274"/>
      <c r="I1267" s="274"/>
      <c r="J1267" s="274"/>
      <c r="K1267" s="274"/>
      <c r="L1267" s="274"/>
      <c r="M1267" s="274"/>
      <c r="N1267" s="274"/>
      <c r="O1267" s="274"/>
      <c r="P1267" s="274"/>
      <c r="Q1267" s="274"/>
      <c r="R1267" s="273"/>
      <c r="S1267" s="273"/>
      <c r="T1267" s="273"/>
      <c r="U1267" s="273"/>
      <c r="V1267" s="273"/>
      <c r="W1267" s="273"/>
      <c r="X1267" s="273"/>
      <c r="Y1267" s="273"/>
      <c r="Z1267" s="273"/>
      <c r="AA1267" s="273"/>
      <c r="AB1267" s="273"/>
      <c r="AC1267" s="273"/>
      <c r="AD1267" s="273"/>
      <c r="AE1267" s="273"/>
      <c r="AF1267" s="273"/>
      <c r="AG1267" s="273"/>
      <c r="AH1267" s="273"/>
      <c r="AI1267" s="273"/>
      <c r="AJ1267" s="273"/>
      <c r="AK1267" s="273"/>
      <c r="AL1267" s="273"/>
      <c r="AM1267" s="273"/>
      <c r="AN1267" s="273"/>
      <c r="AO1267" s="273"/>
      <c r="AP1267" s="273"/>
      <c r="AQ1267" s="273"/>
      <c r="AR1267" s="273"/>
      <c r="AS1267" s="273"/>
      <c r="AT1267" s="273"/>
      <c r="AU1267" s="273"/>
      <c r="AV1267" s="273"/>
      <c r="AW1267" s="273"/>
      <c r="AX1267" s="273"/>
      <c r="AY1267" s="273"/>
      <c r="AZ1267" s="273"/>
      <c r="BA1267" s="273"/>
      <c r="BB1267" s="273"/>
      <c r="BC1267" s="273"/>
      <c r="BD1267" s="273"/>
      <c r="BE1267" s="273"/>
      <c r="BF1267" s="273"/>
      <c r="BG1267" s="273"/>
      <c r="BH1267" s="273"/>
      <c r="BI1267" s="273"/>
      <c r="BJ1267" s="273"/>
      <c r="BK1267" s="273"/>
      <c r="BL1267" s="273"/>
      <c r="BM1267" s="273"/>
      <c r="BN1267" s="273"/>
      <c r="BO1267" s="273"/>
      <c r="BP1267" s="273"/>
      <c r="BQ1267" s="273"/>
      <c r="BR1267" s="273"/>
      <c r="BS1267" s="273"/>
      <c r="BT1267" s="273"/>
      <c r="BU1267" s="273"/>
      <c r="BV1267" s="273"/>
      <c r="BW1267" s="273"/>
      <c r="BX1267" s="273"/>
      <c r="BY1267" s="273"/>
      <c r="BZ1267" s="273"/>
    </row>
    <row r="1268" spans="1:78">
      <c r="A1268" s="273"/>
      <c r="B1268" s="273"/>
      <c r="C1268" s="273"/>
      <c r="D1268" s="273"/>
      <c r="E1268" s="273"/>
      <c r="F1268" s="274"/>
      <c r="G1268" s="274"/>
      <c r="H1268" s="274"/>
      <c r="I1268" s="274"/>
      <c r="J1268" s="274"/>
      <c r="K1268" s="274"/>
      <c r="L1268" s="274"/>
      <c r="M1268" s="274"/>
      <c r="N1268" s="274"/>
      <c r="O1268" s="274"/>
      <c r="P1268" s="274"/>
      <c r="Q1268" s="274"/>
      <c r="R1268" s="273"/>
      <c r="S1268" s="273"/>
      <c r="T1268" s="273"/>
      <c r="U1268" s="273"/>
      <c r="V1268" s="273"/>
      <c r="W1268" s="273"/>
      <c r="X1268" s="273"/>
      <c r="Y1268" s="273"/>
      <c r="Z1268" s="273"/>
      <c r="AA1268" s="273"/>
      <c r="AB1268" s="273"/>
      <c r="AC1268" s="273"/>
      <c r="AD1268" s="273"/>
      <c r="AE1268" s="273"/>
      <c r="AF1268" s="273"/>
      <c r="AG1268" s="273"/>
      <c r="AH1268" s="273"/>
      <c r="AI1268" s="273"/>
      <c r="AJ1268" s="273"/>
      <c r="AK1268" s="273"/>
      <c r="AL1268" s="273"/>
      <c r="AM1268" s="273"/>
      <c r="AN1268" s="273"/>
      <c r="AO1268" s="273"/>
      <c r="AP1268" s="273"/>
      <c r="AQ1268" s="273"/>
      <c r="AR1268" s="273"/>
      <c r="AS1268" s="273"/>
      <c r="AT1268" s="273"/>
      <c r="AU1268" s="273"/>
      <c r="AV1268" s="273"/>
      <c r="AW1268" s="273"/>
      <c r="AX1268" s="273"/>
      <c r="AY1268" s="273"/>
      <c r="AZ1268" s="273"/>
      <c r="BA1268" s="273"/>
      <c r="BB1268" s="273"/>
      <c r="BC1268" s="273"/>
      <c r="BD1268" s="273"/>
      <c r="BE1268" s="273"/>
      <c r="BF1268" s="273"/>
      <c r="BG1268" s="273"/>
      <c r="BH1268" s="273"/>
      <c r="BI1268" s="273"/>
      <c r="BJ1268" s="273"/>
      <c r="BK1268" s="273"/>
      <c r="BL1268" s="273"/>
      <c r="BM1268" s="273"/>
      <c r="BN1268" s="273"/>
      <c r="BO1268" s="273"/>
      <c r="BP1268" s="273"/>
      <c r="BQ1268" s="273"/>
      <c r="BR1268" s="273"/>
      <c r="BS1268" s="273"/>
      <c r="BT1268" s="273"/>
      <c r="BU1268" s="273"/>
      <c r="BV1268" s="273"/>
      <c r="BW1268" s="273"/>
      <c r="BX1268" s="273"/>
      <c r="BY1268" s="273"/>
      <c r="BZ1268" s="273"/>
    </row>
    <row r="1269" spans="1:78">
      <c r="A1269" s="273"/>
      <c r="B1269" s="273"/>
      <c r="C1269" s="273"/>
      <c r="D1269" s="273"/>
      <c r="E1269" s="273"/>
      <c r="F1269" s="274"/>
      <c r="G1269" s="274"/>
      <c r="H1269" s="274"/>
      <c r="I1269" s="274"/>
      <c r="J1269" s="274"/>
      <c r="K1269" s="274"/>
      <c r="L1269" s="274"/>
      <c r="M1269" s="274"/>
      <c r="N1269" s="274"/>
      <c r="O1269" s="274"/>
      <c r="P1269" s="274"/>
      <c r="Q1269" s="274"/>
      <c r="R1269" s="273"/>
      <c r="S1269" s="273"/>
      <c r="T1269" s="273"/>
      <c r="U1269" s="273"/>
      <c r="V1269" s="273"/>
      <c r="W1269" s="273"/>
      <c r="X1269" s="273"/>
      <c r="Y1269" s="273"/>
      <c r="Z1269" s="273"/>
      <c r="AA1269" s="273"/>
      <c r="AB1269" s="273"/>
      <c r="AC1269" s="273"/>
      <c r="AD1269" s="273"/>
      <c r="AE1269" s="273"/>
      <c r="AF1269" s="273"/>
      <c r="AG1269" s="273"/>
      <c r="AH1269" s="273"/>
      <c r="AI1269" s="273"/>
      <c r="AJ1269" s="273"/>
      <c r="AK1269" s="273"/>
      <c r="AL1269" s="273"/>
      <c r="AM1269" s="273"/>
      <c r="AN1269" s="273"/>
      <c r="AO1269" s="273"/>
      <c r="AP1269" s="273"/>
      <c r="AQ1269" s="273"/>
      <c r="AR1269" s="273"/>
      <c r="AS1269" s="273"/>
      <c r="AT1269" s="273"/>
      <c r="AU1269" s="273"/>
      <c r="AV1269" s="273"/>
      <c r="AW1269" s="273"/>
      <c r="AX1269" s="273"/>
      <c r="AY1269" s="273"/>
      <c r="AZ1269" s="273"/>
      <c r="BA1269" s="273"/>
      <c r="BB1269" s="273"/>
      <c r="BC1269" s="273"/>
      <c r="BD1269" s="273"/>
      <c r="BE1269" s="273"/>
      <c r="BF1269" s="273"/>
      <c r="BG1269" s="273"/>
      <c r="BH1269" s="273"/>
      <c r="BI1269" s="273"/>
      <c r="BJ1269" s="273"/>
      <c r="BK1269" s="273"/>
      <c r="BL1269" s="273"/>
      <c r="BM1269" s="273"/>
      <c r="BN1269" s="273"/>
      <c r="BO1269" s="273"/>
      <c r="BP1269" s="273"/>
      <c r="BQ1269" s="273"/>
      <c r="BR1269" s="273"/>
      <c r="BS1269" s="273"/>
      <c r="BT1269" s="273"/>
      <c r="BU1269" s="273"/>
      <c r="BV1269" s="273"/>
      <c r="BW1269" s="273"/>
      <c r="BX1269" s="273"/>
      <c r="BY1269" s="273"/>
      <c r="BZ1269" s="273"/>
    </row>
    <row r="1270" spans="1:78">
      <c r="A1270" s="273"/>
      <c r="B1270" s="273"/>
      <c r="C1270" s="273"/>
      <c r="D1270" s="273"/>
      <c r="E1270" s="273"/>
      <c r="F1270" s="274"/>
      <c r="G1270" s="274"/>
      <c r="H1270" s="274"/>
      <c r="I1270" s="274"/>
      <c r="J1270" s="274"/>
      <c r="K1270" s="274"/>
      <c r="L1270" s="274"/>
      <c r="M1270" s="274"/>
      <c r="N1270" s="274"/>
      <c r="O1270" s="274"/>
      <c r="P1270" s="274"/>
      <c r="Q1270" s="274"/>
      <c r="R1270" s="273"/>
      <c r="S1270" s="273"/>
      <c r="T1270" s="273"/>
      <c r="U1270" s="273"/>
      <c r="V1270" s="273"/>
      <c r="W1270" s="273"/>
      <c r="X1270" s="273"/>
      <c r="Y1270" s="273"/>
      <c r="Z1270" s="273"/>
      <c r="AA1270" s="273"/>
      <c r="AB1270" s="273"/>
      <c r="AC1270" s="273"/>
      <c r="AD1270" s="273"/>
      <c r="AE1270" s="273"/>
      <c r="AF1270" s="273"/>
      <c r="AG1270" s="273"/>
      <c r="AH1270" s="273"/>
      <c r="AI1270" s="273"/>
      <c r="AJ1270" s="273"/>
      <c r="AK1270" s="273"/>
      <c r="AL1270" s="273"/>
      <c r="AM1270" s="273"/>
      <c r="AN1270" s="273"/>
      <c r="AO1270" s="273"/>
      <c r="AP1270" s="273"/>
      <c r="AQ1270" s="273"/>
      <c r="AR1270" s="273"/>
      <c r="AS1270" s="273"/>
      <c r="AT1270" s="273"/>
      <c r="AU1270" s="273"/>
      <c r="AV1270" s="273"/>
      <c r="AW1270" s="273"/>
      <c r="AX1270" s="273"/>
      <c r="AY1270" s="273"/>
      <c r="AZ1270" s="273"/>
      <c r="BA1270" s="273"/>
      <c r="BB1270" s="273"/>
      <c r="BC1270" s="273"/>
      <c r="BD1270" s="273"/>
      <c r="BE1270" s="273"/>
      <c r="BF1270" s="273"/>
      <c r="BG1270" s="273"/>
      <c r="BH1270" s="273"/>
      <c r="BI1270" s="273"/>
      <c r="BJ1270" s="273"/>
      <c r="BK1270" s="273"/>
      <c r="BL1270" s="273"/>
      <c r="BM1270" s="273"/>
      <c r="BN1270" s="273"/>
      <c r="BO1270" s="273"/>
      <c r="BP1270" s="273"/>
      <c r="BQ1270" s="273"/>
      <c r="BR1270" s="273"/>
      <c r="BS1270" s="273"/>
      <c r="BT1270" s="273"/>
      <c r="BU1270" s="273"/>
      <c r="BV1270" s="273"/>
      <c r="BW1270" s="273"/>
      <c r="BX1270" s="273"/>
      <c r="BY1270" s="273"/>
      <c r="BZ1270" s="273"/>
    </row>
    <row r="1271" spans="1:78">
      <c r="A1271" s="273"/>
      <c r="B1271" s="273"/>
      <c r="C1271" s="273"/>
      <c r="D1271" s="273"/>
      <c r="E1271" s="273"/>
      <c r="F1271" s="274"/>
      <c r="G1271" s="274"/>
      <c r="H1271" s="274"/>
      <c r="I1271" s="274"/>
      <c r="J1271" s="274"/>
      <c r="K1271" s="274"/>
      <c r="L1271" s="274"/>
      <c r="M1271" s="274"/>
      <c r="N1271" s="274"/>
      <c r="O1271" s="274"/>
      <c r="P1271" s="274"/>
      <c r="Q1271" s="274"/>
      <c r="R1271" s="273"/>
      <c r="S1271" s="273"/>
      <c r="T1271" s="273"/>
      <c r="U1271" s="273"/>
      <c r="V1271" s="273"/>
      <c r="W1271" s="273"/>
      <c r="X1271" s="273"/>
      <c r="Y1271" s="273"/>
      <c r="Z1271" s="273"/>
      <c r="AA1271" s="273"/>
      <c r="AB1271" s="273"/>
      <c r="AC1271" s="273"/>
      <c r="AD1271" s="273"/>
      <c r="AE1271" s="273"/>
      <c r="AF1271" s="273"/>
      <c r="AG1271" s="273"/>
      <c r="AH1271" s="273"/>
      <c r="AI1271" s="273"/>
      <c r="AJ1271" s="273"/>
      <c r="AK1271" s="273"/>
      <c r="AL1271" s="273"/>
      <c r="AM1271" s="273"/>
      <c r="AN1271" s="273"/>
      <c r="AO1271" s="273"/>
      <c r="AP1271" s="273"/>
      <c r="AQ1271" s="273"/>
      <c r="AR1271" s="273"/>
      <c r="AS1271" s="273"/>
      <c r="AT1271" s="273"/>
      <c r="AU1271" s="273"/>
      <c r="AV1271" s="273"/>
      <c r="AW1271" s="273"/>
      <c r="AX1271" s="273"/>
      <c r="AY1271" s="273"/>
      <c r="AZ1271" s="273"/>
      <c r="BA1271" s="273"/>
      <c r="BB1271" s="273"/>
      <c r="BC1271" s="273"/>
      <c r="BD1271" s="273"/>
      <c r="BE1271" s="273"/>
      <c r="BF1271" s="273"/>
      <c r="BG1271" s="273"/>
      <c r="BH1271" s="273"/>
      <c r="BI1271" s="273"/>
      <c r="BJ1271" s="273"/>
      <c r="BK1271" s="273"/>
      <c r="BL1271" s="273"/>
      <c r="BM1271" s="273"/>
      <c r="BN1271" s="273"/>
      <c r="BO1271" s="273"/>
      <c r="BP1271" s="273"/>
      <c r="BQ1271" s="273"/>
      <c r="BR1271" s="273"/>
      <c r="BS1271" s="273"/>
      <c r="BT1271" s="273"/>
      <c r="BU1271" s="273"/>
      <c r="BV1271" s="273"/>
      <c r="BW1271" s="273"/>
      <c r="BX1271" s="273"/>
      <c r="BY1271" s="273"/>
      <c r="BZ1271" s="273"/>
    </row>
    <row r="1272" spans="1:78">
      <c r="A1272" s="273"/>
      <c r="B1272" s="273"/>
      <c r="C1272" s="273"/>
      <c r="D1272" s="273"/>
      <c r="E1272" s="273"/>
      <c r="F1272" s="274"/>
      <c r="G1272" s="274"/>
      <c r="H1272" s="274"/>
      <c r="I1272" s="274"/>
      <c r="J1272" s="274"/>
      <c r="K1272" s="274"/>
      <c r="L1272" s="274"/>
      <c r="M1272" s="274"/>
      <c r="N1272" s="274"/>
      <c r="O1272" s="274"/>
      <c r="P1272" s="274"/>
      <c r="Q1272" s="274"/>
      <c r="R1272" s="273"/>
      <c r="S1272" s="273"/>
      <c r="T1272" s="273"/>
      <c r="U1272" s="273"/>
      <c r="V1272" s="273"/>
      <c r="W1272" s="273"/>
      <c r="X1272" s="273"/>
      <c r="Y1272" s="273"/>
      <c r="Z1272" s="273"/>
      <c r="AA1272" s="273"/>
      <c r="AB1272" s="273"/>
      <c r="AC1272" s="273"/>
      <c r="AD1272" s="273"/>
      <c r="AE1272" s="273"/>
      <c r="AF1272" s="273"/>
      <c r="AG1272" s="273"/>
      <c r="AH1272" s="273"/>
      <c r="AI1272" s="273"/>
      <c r="AJ1272" s="273"/>
      <c r="AK1272" s="273"/>
      <c r="AL1272" s="273"/>
      <c r="AM1272" s="273"/>
      <c r="AN1272" s="273"/>
      <c r="AO1272" s="273"/>
      <c r="AP1272" s="273"/>
      <c r="AQ1272" s="273"/>
      <c r="AR1272" s="273"/>
      <c r="AS1272" s="273"/>
      <c r="AT1272" s="273"/>
      <c r="AU1272" s="273"/>
      <c r="AV1272" s="273"/>
      <c r="AW1272" s="273"/>
      <c r="AX1272" s="273"/>
      <c r="AY1272" s="273"/>
      <c r="AZ1272" s="273"/>
      <c r="BA1272" s="273"/>
      <c r="BB1272" s="273"/>
      <c r="BC1272" s="273"/>
      <c r="BD1272" s="273"/>
      <c r="BE1272" s="273"/>
      <c r="BF1272" s="273"/>
      <c r="BG1272" s="273"/>
      <c r="BH1272" s="273"/>
      <c r="BI1272" s="273"/>
      <c r="BJ1272" s="273"/>
      <c r="BK1272" s="273"/>
      <c r="BL1272" s="273"/>
      <c r="BM1272" s="273"/>
      <c r="BN1272" s="273"/>
      <c r="BO1272" s="273"/>
      <c r="BP1272" s="273"/>
      <c r="BQ1272" s="273"/>
      <c r="BR1272" s="273"/>
      <c r="BS1272" s="273"/>
      <c r="BT1272" s="273"/>
      <c r="BU1272" s="273"/>
      <c r="BV1272" s="273"/>
      <c r="BW1272" s="273"/>
      <c r="BX1272" s="273"/>
      <c r="BY1272" s="273"/>
      <c r="BZ1272" s="273"/>
    </row>
    <row r="1273" spans="1:78">
      <c r="A1273" s="273"/>
      <c r="B1273" s="273"/>
      <c r="C1273" s="273"/>
      <c r="D1273" s="273"/>
      <c r="E1273" s="273"/>
      <c r="F1273" s="274"/>
      <c r="G1273" s="274"/>
      <c r="H1273" s="274"/>
      <c r="I1273" s="274"/>
      <c r="J1273" s="274"/>
      <c r="K1273" s="274"/>
      <c r="L1273" s="274"/>
      <c r="M1273" s="274"/>
      <c r="N1273" s="274"/>
      <c r="O1273" s="274"/>
      <c r="P1273" s="274"/>
      <c r="Q1273" s="274"/>
      <c r="R1273" s="273"/>
      <c r="S1273" s="273"/>
      <c r="T1273" s="273"/>
      <c r="U1273" s="273"/>
      <c r="V1273" s="273"/>
      <c r="W1273" s="273"/>
      <c r="X1273" s="273"/>
      <c r="Y1273" s="273"/>
      <c r="Z1273" s="273"/>
      <c r="AA1273" s="273"/>
      <c r="AB1273" s="273"/>
      <c r="AC1273" s="273"/>
      <c r="AD1273" s="273"/>
      <c r="AE1273" s="273"/>
      <c r="AF1273" s="273"/>
      <c r="AG1273" s="273"/>
      <c r="AH1273" s="273"/>
      <c r="AI1273" s="273"/>
      <c r="AJ1273" s="273"/>
      <c r="AK1273" s="273"/>
      <c r="AL1273" s="273"/>
      <c r="AM1273" s="273"/>
      <c r="AN1273" s="273"/>
      <c r="AO1273" s="273"/>
      <c r="AP1273" s="273"/>
      <c r="AQ1273" s="273"/>
      <c r="AR1273" s="273"/>
      <c r="AS1273" s="273"/>
      <c r="AT1273" s="273"/>
      <c r="AU1273" s="273"/>
      <c r="AV1273" s="273"/>
      <c r="AW1273" s="273"/>
      <c r="AX1273" s="273"/>
      <c r="AY1273" s="273"/>
      <c r="AZ1273" s="273"/>
      <c r="BA1273" s="273"/>
      <c r="BB1273" s="273"/>
      <c r="BC1273" s="273"/>
      <c r="BD1273" s="273"/>
      <c r="BE1273" s="273"/>
      <c r="BF1273" s="273"/>
      <c r="BG1273" s="273"/>
      <c r="BH1273" s="273"/>
      <c r="BI1273" s="273"/>
      <c r="BJ1273" s="273"/>
      <c r="BK1273" s="273"/>
      <c r="BL1273" s="273"/>
      <c r="BM1273" s="273"/>
      <c r="BN1273" s="273"/>
      <c r="BO1273" s="273"/>
      <c r="BP1273" s="273"/>
      <c r="BQ1273" s="273"/>
      <c r="BR1273" s="273"/>
      <c r="BS1273" s="273"/>
      <c r="BT1273" s="273"/>
      <c r="BU1273" s="273"/>
      <c r="BV1273" s="273"/>
      <c r="BW1273" s="273"/>
      <c r="BX1273" s="273"/>
      <c r="BY1273" s="273"/>
      <c r="BZ1273" s="273"/>
    </row>
    <row r="1274" spans="1:78">
      <c r="A1274" s="273"/>
      <c r="B1274" s="273"/>
      <c r="C1274" s="273"/>
      <c r="D1274" s="273"/>
      <c r="E1274" s="273"/>
      <c r="F1274" s="274"/>
      <c r="G1274" s="274"/>
      <c r="H1274" s="274"/>
      <c r="I1274" s="274"/>
      <c r="J1274" s="274"/>
      <c r="K1274" s="274"/>
      <c r="L1274" s="274"/>
      <c r="M1274" s="274"/>
      <c r="N1274" s="274"/>
      <c r="O1274" s="274"/>
      <c r="P1274" s="274"/>
      <c r="Q1274" s="274"/>
      <c r="R1274" s="273"/>
      <c r="S1274" s="273"/>
      <c r="T1274" s="273"/>
      <c r="U1274" s="273"/>
      <c r="V1274" s="273"/>
      <c r="W1274" s="273"/>
      <c r="X1274" s="273"/>
      <c r="Y1274" s="273"/>
      <c r="Z1274" s="273"/>
      <c r="AA1274" s="273"/>
      <c r="AB1274" s="273"/>
      <c r="AC1274" s="273"/>
      <c r="AD1274" s="273"/>
      <c r="AE1274" s="273"/>
      <c r="AF1274" s="273"/>
      <c r="AG1274" s="273"/>
      <c r="AH1274" s="273"/>
      <c r="AI1274" s="273"/>
      <c r="AJ1274" s="273"/>
      <c r="AK1274" s="273"/>
      <c r="AL1274" s="273"/>
      <c r="AM1274" s="273"/>
      <c r="AN1274" s="273"/>
      <c r="AO1274" s="273"/>
      <c r="AP1274" s="273"/>
      <c r="AQ1274" s="273"/>
      <c r="AR1274" s="273"/>
      <c r="AS1274" s="273"/>
      <c r="AT1274" s="273"/>
      <c r="AU1274" s="273"/>
      <c r="AV1274" s="273"/>
      <c r="AW1274" s="273"/>
      <c r="AX1274" s="273"/>
      <c r="AY1274" s="273"/>
      <c r="AZ1274" s="273"/>
      <c r="BA1274" s="273"/>
      <c r="BB1274" s="273"/>
      <c r="BC1274" s="273"/>
      <c r="BD1274" s="273"/>
      <c r="BE1274" s="273"/>
      <c r="BF1274" s="273"/>
      <c r="BG1274" s="273"/>
      <c r="BH1274" s="273"/>
      <c r="BI1274" s="273"/>
      <c r="BJ1274" s="273"/>
      <c r="BK1274" s="273"/>
      <c r="BL1274" s="273"/>
      <c r="BM1274" s="273"/>
      <c r="BN1274" s="273"/>
      <c r="BO1274" s="273"/>
      <c r="BP1274" s="273"/>
      <c r="BQ1274" s="273"/>
      <c r="BR1274" s="273"/>
      <c r="BS1274" s="273"/>
      <c r="BT1274" s="273"/>
      <c r="BU1274" s="273"/>
      <c r="BV1274" s="273"/>
      <c r="BW1274" s="273"/>
      <c r="BX1274" s="273"/>
      <c r="BY1274" s="273"/>
      <c r="BZ1274" s="273"/>
    </row>
    <row r="1275" spans="1:78">
      <c r="A1275" s="273"/>
      <c r="B1275" s="273"/>
      <c r="C1275" s="273"/>
      <c r="D1275" s="273"/>
      <c r="E1275" s="273"/>
      <c r="F1275" s="274"/>
      <c r="G1275" s="274"/>
      <c r="H1275" s="274"/>
      <c r="I1275" s="274"/>
      <c r="J1275" s="274"/>
      <c r="K1275" s="274"/>
      <c r="L1275" s="274"/>
      <c r="M1275" s="274"/>
      <c r="N1275" s="274"/>
      <c r="O1275" s="274"/>
      <c r="P1275" s="274"/>
      <c r="Q1275" s="274"/>
      <c r="R1275" s="273"/>
      <c r="S1275" s="273"/>
      <c r="T1275" s="273"/>
      <c r="U1275" s="273"/>
      <c r="V1275" s="273"/>
      <c r="W1275" s="273"/>
      <c r="X1275" s="273"/>
      <c r="Y1275" s="273"/>
      <c r="Z1275" s="273"/>
      <c r="AA1275" s="273"/>
      <c r="AB1275" s="273"/>
      <c r="AC1275" s="273"/>
      <c r="AD1275" s="273"/>
      <c r="AE1275" s="273"/>
      <c r="AF1275" s="273"/>
      <c r="AG1275" s="273"/>
      <c r="AH1275" s="273"/>
      <c r="AI1275" s="273"/>
      <c r="AJ1275" s="273"/>
      <c r="AK1275" s="273"/>
      <c r="AL1275" s="273"/>
      <c r="AM1275" s="273"/>
      <c r="AN1275" s="273"/>
      <c r="AO1275" s="273"/>
      <c r="AP1275" s="273"/>
      <c r="AQ1275" s="273"/>
      <c r="AR1275" s="273"/>
      <c r="AS1275" s="273"/>
      <c r="AT1275" s="273"/>
      <c r="AU1275" s="273"/>
      <c r="AV1275" s="273"/>
      <c r="AW1275" s="273"/>
      <c r="AX1275" s="273"/>
      <c r="AY1275" s="273"/>
      <c r="AZ1275" s="273"/>
      <c r="BA1275" s="273"/>
      <c r="BB1275" s="273"/>
      <c r="BC1275" s="273"/>
      <c r="BD1275" s="273"/>
      <c r="BE1275" s="273"/>
      <c r="BF1275" s="273"/>
      <c r="BG1275" s="273"/>
      <c r="BH1275" s="273"/>
      <c r="BI1275" s="273"/>
      <c r="BJ1275" s="273"/>
      <c r="BK1275" s="273"/>
      <c r="BL1275" s="273"/>
      <c r="BM1275" s="273"/>
      <c r="BN1275" s="273"/>
      <c r="BO1275" s="273"/>
      <c r="BP1275" s="273"/>
      <c r="BQ1275" s="273"/>
      <c r="BR1275" s="273"/>
      <c r="BS1275" s="273"/>
      <c r="BT1275" s="273"/>
      <c r="BU1275" s="273"/>
      <c r="BV1275" s="273"/>
      <c r="BW1275" s="273"/>
      <c r="BX1275" s="273"/>
      <c r="BY1275" s="273"/>
      <c r="BZ1275" s="273"/>
    </row>
    <row r="1276" spans="1:78">
      <c r="A1276" s="273"/>
      <c r="B1276" s="273"/>
      <c r="C1276" s="273"/>
      <c r="D1276" s="273"/>
      <c r="E1276" s="273"/>
      <c r="F1276" s="274"/>
      <c r="G1276" s="274"/>
      <c r="H1276" s="274"/>
      <c r="I1276" s="274"/>
      <c r="J1276" s="274"/>
      <c r="K1276" s="274"/>
      <c r="L1276" s="274"/>
      <c r="M1276" s="274"/>
      <c r="N1276" s="274"/>
      <c r="O1276" s="274"/>
      <c r="P1276" s="274"/>
      <c r="Q1276" s="274"/>
      <c r="R1276" s="273"/>
      <c r="S1276" s="273"/>
      <c r="T1276" s="273"/>
      <c r="U1276" s="273"/>
      <c r="V1276" s="273"/>
      <c r="W1276" s="273"/>
      <c r="X1276" s="273"/>
      <c r="Y1276" s="273"/>
      <c r="Z1276" s="273"/>
      <c r="AA1276" s="273"/>
      <c r="AB1276" s="273"/>
      <c r="AC1276" s="273"/>
      <c r="AD1276" s="273"/>
      <c r="AE1276" s="273"/>
      <c r="AF1276" s="273"/>
      <c r="AG1276" s="273"/>
      <c r="AH1276" s="273"/>
      <c r="AI1276" s="273"/>
      <c r="AJ1276" s="273"/>
      <c r="AK1276" s="273"/>
      <c r="AL1276" s="273"/>
      <c r="AM1276" s="273"/>
      <c r="AN1276" s="273"/>
      <c r="AO1276" s="273"/>
      <c r="AP1276" s="273"/>
      <c r="AQ1276" s="273"/>
      <c r="AR1276" s="273"/>
      <c r="AS1276" s="273"/>
      <c r="AT1276" s="273"/>
      <c r="AU1276" s="273"/>
      <c r="AV1276" s="273"/>
      <c r="AW1276" s="273"/>
      <c r="AX1276" s="273"/>
      <c r="AY1276" s="273"/>
      <c r="AZ1276" s="273"/>
      <c r="BA1276" s="273"/>
      <c r="BB1276" s="273"/>
      <c r="BC1276" s="273"/>
      <c r="BD1276" s="273"/>
      <c r="BE1276" s="273"/>
      <c r="BF1276" s="273"/>
      <c r="BG1276" s="273"/>
      <c r="BH1276" s="273"/>
      <c r="BI1276" s="273"/>
      <c r="BJ1276" s="273"/>
      <c r="BK1276" s="273"/>
      <c r="BL1276" s="273"/>
      <c r="BM1276" s="273"/>
      <c r="BN1276" s="273"/>
      <c r="BO1276" s="273"/>
      <c r="BP1276" s="273"/>
      <c r="BQ1276" s="273"/>
      <c r="BR1276" s="273"/>
      <c r="BS1276" s="273"/>
      <c r="BT1276" s="273"/>
      <c r="BU1276" s="273"/>
      <c r="BV1276" s="273"/>
      <c r="BW1276" s="273"/>
      <c r="BX1276" s="273"/>
      <c r="BY1276" s="273"/>
      <c r="BZ1276" s="273"/>
    </row>
    <row r="1277" spans="1:78">
      <c r="A1277" s="273"/>
      <c r="B1277" s="273"/>
      <c r="C1277" s="273"/>
      <c r="D1277" s="273"/>
      <c r="E1277" s="273"/>
      <c r="F1277" s="274"/>
      <c r="G1277" s="274"/>
      <c r="H1277" s="274"/>
      <c r="I1277" s="274"/>
      <c r="J1277" s="274"/>
      <c r="K1277" s="274"/>
      <c r="L1277" s="274"/>
      <c r="M1277" s="274"/>
      <c r="N1277" s="274"/>
      <c r="O1277" s="274"/>
      <c r="P1277" s="274"/>
      <c r="Q1277" s="274"/>
      <c r="R1277" s="273"/>
      <c r="S1277" s="273"/>
      <c r="T1277" s="273"/>
      <c r="U1277" s="273"/>
      <c r="V1277" s="273"/>
      <c r="W1277" s="273"/>
      <c r="X1277" s="273"/>
      <c r="Y1277" s="273"/>
      <c r="Z1277" s="273"/>
      <c r="AA1277" s="273"/>
      <c r="AB1277" s="273"/>
      <c r="AC1277" s="273"/>
      <c r="AD1277" s="273"/>
      <c r="AE1277" s="273"/>
      <c r="AF1277" s="273"/>
      <c r="AG1277" s="273"/>
      <c r="AH1277" s="273"/>
      <c r="AI1277" s="273"/>
      <c r="AJ1277" s="273"/>
      <c r="AK1277" s="273"/>
      <c r="AL1277" s="273"/>
      <c r="AM1277" s="273"/>
      <c r="AN1277" s="273"/>
      <c r="AO1277" s="273"/>
      <c r="AP1277" s="273"/>
      <c r="AQ1277" s="273"/>
      <c r="AR1277" s="273"/>
      <c r="AS1277" s="273"/>
      <c r="AT1277" s="273"/>
      <c r="AU1277" s="273"/>
      <c r="AV1277" s="273"/>
      <c r="AW1277" s="273"/>
      <c r="AX1277" s="273"/>
      <c r="AY1277" s="273"/>
      <c r="AZ1277" s="273"/>
      <c r="BA1277" s="273"/>
      <c r="BB1277" s="273"/>
      <c r="BC1277" s="273"/>
      <c r="BD1277" s="273"/>
      <c r="BE1277" s="273"/>
      <c r="BF1277" s="273"/>
      <c r="BG1277" s="273"/>
      <c r="BH1277" s="273"/>
      <c r="BI1277" s="273"/>
      <c r="BJ1277" s="273"/>
      <c r="BK1277" s="273"/>
      <c r="BL1277" s="273"/>
      <c r="BM1277" s="273"/>
      <c r="BN1277" s="273"/>
      <c r="BO1277" s="273"/>
      <c r="BP1277" s="273"/>
      <c r="BQ1277" s="273"/>
      <c r="BR1277" s="273"/>
      <c r="BS1277" s="273"/>
      <c r="BT1277" s="273"/>
      <c r="BU1277" s="273"/>
      <c r="BV1277" s="273"/>
      <c r="BW1277" s="273"/>
      <c r="BX1277" s="273"/>
      <c r="BY1277" s="273"/>
      <c r="BZ1277" s="273"/>
    </row>
    <row r="1278" spans="1:78">
      <c r="A1278" s="273"/>
      <c r="B1278" s="273"/>
      <c r="C1278" s="273"/>
      <c r="D1278" s="273"/>
      <c r="E1278" s="273"/>
      <c r="F1278" s="274"/>
      <c r="G1278" s="274"/>
      <c r="H1278" s="274"/>
      <c r="I1278" s="274"/>
      <c r="J1278" s="274"/>
      <c r="K1278" s="274"/>
      <c r="L1278" s="274"/>
      <c r="M1278" s="274"/>
      <c r="N1278" s="274"/>
      <c r="O1278" s="274"/>
      <c r="P1278" s="274"/>
      <c r="Q1278" s="274"/>
      <c r="R1278" s="273"/>
      <c r="S1278" s="273"/>
      <c r="T1278" s="273"/>
      <c r="U1278" s="273"/>
      <c r="V1278" s="273"/>
      <c r="W1278" s="273"/>
      <c r="X1278" s="273"/>
      <c r="Y1278" s="273"/>
      <c r="Z1278" s="273"/>
      <c r="AA1278" s="273"/>
      <c r="AB1278" s="273"/>
      <c r="AC1278" s="273"/>
      <c r="AD1278" s="273"/>
      <c r="AE1278" s="273"/>
      <c r="AF1278" s="273"/>
      <c r="AG1278" s="273"/>
      <c r="AH1278" s="273"/>
      <c r="AI1278" s="273"/>
      <c r="AJ1278" s="273"/>
      <c r="AK1278" s="273"/>
      <c r="AL1278" s="273"/>
      <c r="AM1278" s="273"/>
      <c r="AN1278" s="273"/>
      <c r="AO1278" s="273"/>
      <c r="AP1278" s="273"/>
      <c r="AQ1278" s="273"/>
      <c r="AR1278" s="273"/>
      <c r="AS1278" s="273"/>
      <c r="AT1278" s="273"/>
      <c r="AU1278" s="273"/>
      <c r="AV1278" s="273"/>
      <c r="AW1278" s="273"/>
      <c r="AX1278" s="273"/>
      <c r="AY1278" s="273"/>
      <c r="AZ1278" s="273"/>
      <c r="BA1278" s="273"/>
      <c r="BB1278" s="273"/>
      <c r="BC1278" s="273"/>
      <c r="BD1278" s="273"/>
      <c r="BE1278" s="273"/>
      <c r="BF1278" s="273"/>
      <c r="BG1278" s="273"/>
      <c r="BH1278" s="273"/>
      <c r="BI1278" s="273"/>
      <c r="BJ1278" s="273"/>
      <c r="BK1278" s="273"/>
      <c r="BL1278" s="273"/>
      <c r="BM1278" s="273"/>
      <c r="BN1278" s="273"/>
      <c r="BO1278" s="273"/>
      <c r="BP1278" s="273"/>
      <c r="BQ1278" s="273"/>
      <c r="BR1278" s="273"/>
      <c r="BS1278" s="273"/>
      <c r="BT1278" s="273"/>
      <c r="BU1278" s="273"/>
      <c r="BV1278" s="273"/>
      <c r="BW1278" s="273"/>
      <c r="BX1278" s="273"/>
      <c r="BY1278" s="273"/>
      <c r="BZ1278" s="273"/>
    </row>
    <row r="1279" spans="1:78">
      <c r="A1279" s="273"/>
      <c r="B1279" s="273"/>
      <c r="C1279" s="273"/>
      <c r="D1279" s="273"/>
      <c r="E1279" s="273"/>
      <c r="F1279" s="274"/>
      <c r="G1279" s="274"/>
      <c r="H1279" s="274"/>
      <c r="I1279" s="274"/>
      <c r="J1279" s="274"/>
      <c r="K1279" s="274"/>
      <c r="L1279" s="274"/>
      <c r="M1279" s="274"/>
      <c r="N1279" s="274"/>
      <c r="O1279" s="274"/>
      <c r="P1279" s="274"/>
      <c r="Q1279" s="274"/>
      <c r="R1279" s="273"/>
      <c r="S1279" s="273"/>
      <c r="T1279" s="273"/>
      <c r="U1279" s="273"/>
      <c r="V1279" s="273"/>
      <c r="W1279" s="273"/>
      <c r="X1279" s="273"/>
      <c r="Y1279" s="273"/>
      <c r="Z1279" s="273"/>
      <c r="AA1279" s="273"/>
      <c r="AB1279" s="273"/>
      <c r="AC1279" s="273"/>
      <c r="AD1279" s="273"/>
      <c r="AE1279" s="273"/>
      <c r="AF1279" s="273"/>
      <c r="AG1279" s="273"/>
      <c r="AH1279" s="273"/>
      <c r="AI1279" s="273"/>
      <c r="AJ1279" s="273"/>
      <c r="AK1279" s="273"/>
      <c r="AL1279" s="273"/>
      <c r="AM1279" s="273"/>
      <c r="AN1279" s="273"/>
      <c r="AO1279" s="273"/>
      <c r="AP1279" s="273"/>
      <c r="AQ1279" s="273"/>
      <c r="AR1279" s="273"/>
      <c r="AS1279" s="273"/>
      <c r="AT1279" s="273"/>
      <c r="AU1279" s="273"/>
      <c r="AV1279" s="273"/>
      <c r="AW1279" s="273"/>
      <c r="AX1279" s="273"/>
      <c r="AY1279" s="273"/>
      <c r="AZ1279" s="273"/>
      <c r="BA1279" s="273"/>
      <c r="BB1279" s="273"/>
      <c r="BC1279" s="273"/>
      <c r="BD1279" s="273"/>
      <c r="BE1279" s="273"/>
      <c r="BF1279" s="273"/>
      <c r="BG1279" s="273"/>
      <c r="BH1279" s="273"/>
      <c r="BI1279" s="273"/>
      <c r="BJ1279" s="273"/>
      <c r="BK1279" s="273"/>
      <c r="BL1279" s="273"/>
      <c r="BM1279" s="273"/>
      <c r="BN1279" s="273"/>
      <c r="BO1279" s="273"/>
      <c r="BP1279" s="273"/>
      <c r="BQ1279" s="273"/>
      <c r="BR1279" s="273"/>
      <c r="BS1279" s="273"/>
      <c r="BT1279" s="273"/>
      <c r="BU1279" s="273"/>
      <c r="BV1279" s="273"/>
      <c r="BW1279" s="273"/>
      <c r="BX1279" s="273"/>
      <c r="BY1279" s="273"/>
      <c r="BZ1279" s="273"/>
    </row>
    <row r="1280" spans="1:78">
      <c r="A1280" s="273"/>
      <c r="B1280" s="273"/>
      <c r="C1280" s="273"/>
      <c r="D1280" s="273"/>
      <c r="E1280" s="273"/>
      <c r="F1280" s="274"/>
      <c r="G1280" s="274"/>
      <c r="H1280" s="274"/>
      <c r="I1280" s="274"/>
      <c r="J1280" s="274"/>
      <c r="K1280" s="274"/>
      <c r="L1280" s="274"/>
      <c r="M1280" s="274"/>
      <c r="N1280" s="274"/>
      <c r="O1280" s="274"/>
      <c r="P1280" s="274"/>
      <c r="Q1280" s="274"/>
      <c r="R1280" s="273"/>
      <c r="S1280" s="273"/>
      <c r="T1280" s="273"/>
      <c r="U1280" s="273"/>
      <c r="V1280" s="273"/>
      <c r="W1280" s="273"/>
      <c r="X1280" s="273"/>
      <c r="Y1280" s="273"/>
      <c r="Z1280" s="273"/>
      <c r="AA1280" s="273"/>
      <c r="AB1280" s="273"/>
      <c r="AC1280" s="273"/>
      <c r="AD1280" s="273"/>
      <c r="AE1280" s="273"/>
      <c r="AF1280" s="273"/>
      <c r="AG1280" s="273"/>
      <c r="AH1280" s="273"/>
      <c r="AI1280" s="273"/>
      <c r="AJ1280" s="273"/>
      <c r="AK1280" s="273"/>
      <c r="AL1280" s="273"/>
      <c r="AM1280" s="273"/>
      <c r="AN1280" s="273"/>
      <c r="AO1280" s="273"/>
      <c r="AP1280" s="273"/>
      <c r="AQ1280" s="273"/>
      <c r="AR1280" s="273"/>
      <c r="AS1280" s="273"/>
      <c r="AT1280" s="273"/>
      <c r="AU1280" s="273"/>
      <c r="AV1280" s="273"/>
      <c r="AW1280" s="273"/>
      <c r="AX1280" s="273"/>
      <c r="AY1280" s="273"/>
      <c r="AZ1280" s="273"/>
      <c r="BA1280" s="273"/>
      <c r="BB1280" s="273"/>
      <c r="BC1280" s="273"/>
      <c r="BD1280" s="273"/>
      <c r="BE1280" s="273"/>
      <c r="BF1280" s="273"/>
      <c r="BG1280" s="273"/>
      <c r="BH1280" s="273"/>
      <c r="BI1280" s="273"/>
      <c r="BJ1280" s="273"/>
      <c r="BK1280" s="273"/>
      <c r="BL1280" s="273"/>
      <c r="BM1280" s="273"/>
      <c r="BN1280" s="273"/>
      <c r="BO1280" s="273"/>
      <c r="BP1280" s="273"/>
      <c r="BQ1280" s="273"/>
      <c r="BR1280" s="273"/>
      <c r="BS1280" s="273"/>
      <c r="BT1280" s="273"/>
      <c r="BU1280" s="273"/>
      <c r="BV1280" s="273"/>
      <c r="BW1280" s="273"/>
      <c r="BX1280" s="273"/>
      <c r="BY1280" s="273"/>
      <c r="BZ1280" s="273"/>
    </row>
    <row r="1281" spans="1:78">
      <c r="A1281" s="273"/>
      <c r="B1281" s="273"/>
      <c r="C1281" s="273"/>
      <c r="D1281" s="273"/>
      <c r="E1281" s="273"/>
      <c r="F1281" s="274"/>
      <c r="G1281" s="274"/>
      <c r="H1281" s="274"/>
      <c r="I1281" s="274"/>
      <c r="J1281" s="274"/>
      <c r="K1281" s="274"/>
      <c r="L1281" s="274"/>
      <c r="M1281" s="274"/>
      <c r="N1281" s="274"/>
      <c r="O1281" s="274"/>
      <c r="P1281" s="274"/>
      <c r="Q1281" s="274"/>
      <c r="R1281" s="273"/>
      <c r="S1281" s="273"/>
      <c r="T1281" s="273"/>
      <c r="U1281" s="273"/>
      <c r="V1281" s="273"/>
      <c r="W1281" s="273"/>
      <c r="X1281" s="273"/>
      <c r="Y1281" s="273"/>
      <c r="Z1281" s="273"/>
      <c r="AA1281" s="273"/>
      <c r="AB1281" s="273"/>
      <c r="AC1281" s="273"/>
      <c r="AD1281" s="273"/>
      <c r="AE1281" s="273"/>
      <c r="AF1281" s="273"/>
      <c r="AG1281" s="273"/>
      <c r="AH1281" s="273"/>
      <c r="AI1281" s="273"/>
      <c r="AJ1281" s="273"/>
      <c r="AK1281" s="273"/>
      <c r="AL1281" s="273"/>
      <c r="AM1281" s="273"/>
      <c r="AN1281" s="273"/>
      <c r="AO1281" s="273"/>
      <c r="AP1281" s="273"/>
      <c r="AQ1281" s="273"/>
      <c r="AR1281" s="273"/>
      <c r="AS1281" s="273"/>
      <c r="AT1281" s="273"/>
      <c r="AU1281" s="273"/>
      <c r="AV1281" s="273"/>
      <c r="AW1281" s="273"/>
      <c r="AX1281" s="273"/>
      <c r="AY1281" s="273"/>
      <c r="AZ1281" s="273"/>
      <c r="BA1281" s="273"/>
      <c r="BB1281" s="273"/>
      <c r="BC1281" s="273"/>
      <c r="BD1281" s="273"/>
      <c r="BE1281" s="273"/>
      <c r="BF1281" s="273"/>
      <c r="BG1281" s="273"/>
      <c r="BH1281" s="273"/>
      <c r="BI1281" s="273"/>
      <c r="BJ1281" s="273"/>
      <c r="BK1281" s="273"/>
      <c r="BL1281" s="273"/>
      <c r="BM1281" s="273"/>
      <c r="BN1281" s="273"/>
      <c r="BO1281" s="273"/>
      <c r="BP1281" s="273"/>
      <c r="BQ1281" s="273"/>
      <c r="BR1281" s="273"/>
      <c r="BS1281" s="273"/>
      <c r="BT1281" s="273"/>
      <c r="BU1281" s="273"/>
      <c r="BV1281" s="273"/>
      <c r="BW1281" s="273"/>
      <c r="BX1281" s="273"/>
      <c r="BY1281" s="273"/>
      <c r="BZ1281" s="273"/>
    </row>
    <row r="1282" spans="1:78">
      <c r="A1282" s="273"/>
      <c r="B1282" s="273"/>
      <c r="C1282" s="273"/>
      <c r="D1282" s="273"/>
      <c r="E1282" s="273"/>
      <c r="F1282" s="274"/>
      <c r="G1282" s="274"/>
      <c r="H1282" s="274"/>
      <c r="I1282" s="274"/>
      <c r="J1282" s="274"/>
      <c r="K1282" s="274"/>
      <c r="L1282" s="274"/>
      <c r="M1282" s="274"/>
      <c r="N1282" s="274"/>
      <c r="O1282" s="274"/>
      <c r="P1282" s="274"/>
      <c r="Q1282" s="274"/>
      <c r="R1282" s="273"/>
      <c r="S1282" s="273"/>
      <c r="T1282" s="273"/>
      <c r="U1282" s="273"/>
      <c r="V1282" s="273"/>
      <c r="W1282" s="273"/>
      <c r="X1282" s="273"/>
      <c r="Y1282" s="273"/>
      <c r="Z1282" s="273"/>
      <c r="AA1282" s="273"/>
      <c r="AB1282" s="273"/>
      <c r="AC1282" s="273"/>
      <c r="AD1282" s="273"/>
      <c r="AE1282" s="273"/>
      <c r="AF1282" s="273"/>
      <c r="AG1282" s="273"/>
      <c r="AH1282" s="273"/>
      <c r="AI1282" s="273"/>
      <c r="AJ1282" s="273"/>
      <c r="AK1282" s="273"/>
      <c r="AL1282" s="273"/>
      <c r="AM1282" s="273"/>
      <c r="AN1282" s="273"/>
      <c r="AO1282" s="273"/>
      <c r="AP1282" s="273"/>
      <c r="AQ1282" s="273"/>
      <c r="AR1282" s="273"/>
      <c r="AS1282" s="273"/>
      <c r="AT1282" s="273"/>
      <c r="AU1282" s="273"/>
      <c r="AV1282" s="273"/>
      <c r="AW1282" s="273"/>
      <c r="AX1282" s="273"/>
      <c r="AY1282" s="273"/>
      <c r="AZ1282" s="273"/>
      <c r="BA1282" s="273"/>
      <c r="BB1282" s="273"/>
      <c r="BC1282" s="273"/>
      <c r="BD1282" s="273"/>
      <c r="BE1282" s="273"/>
      <c r="BF1282" s="273"/>
      <c r="BG1282" s="273"/>
      <c r="BH1282" s="273"/>
      <c r="BI1282" s="273"/>
      <c r="BJ1282" s="273"/>
      <c r="BK1282" s="273"/>
      <c r="BL1282" s="273"/>
      <c r="BM1282" s="273"/>
      <c r="BN1282" s="273"/>
      <c r="BO1282" s="273"/>
      <c r="BP1282" s="273"/>
      <c r="BQ1282" s="273"/>
      <c r="BR1282" s="273"/>
      <c r="BS1282" s="273"/>
      <c r="BT1282" s="273"/>
      <c r="BU1282" s="273"/>
      <c r="BV1282" s="273"/>
      <c r="BW1282" s="273"/>
      <c r="BX1282" s="273"/>
      <c r="BY1282" s="273"/>
      <c r="BZ1282" s="273"/>
    </row>
    <row r="1283" spans="1:78">
      <c r="A1283" s="273"/>
      <c r="B1283" s="273"/>
      <c r="C1283" s="273"/>
      <c r="D1283" s="273"/>
      <c r="E1283" s="273"/>
      <c r="F1283" s="274"/>
      <c r="G1283" s="274"/>
      <c r="H1283" s="274"/>
      <c r="I1283" s="274"/>
      <c r="J1283" s="274"/>
      <c r="K1283" s="274"/>
      <c r="L1283" s="274"/>
      <c r="M1283" s="274"/>
      <c r="N1283" s="274"/>
      <c r="O1283" s="274"/>
      <c r="P1283" s="274"/>
      <c r="Q1283" s="274"/>
      <c r="R1283" s="273"/>
      <c r="S1283" s="273"/>
      <c r="T1283" s="273"/>
      <c r="U1283" s="273"/>
      <c r="V1283" s="273"/>
      <c r="W1283" s="273"/>
      <c r="X1283" s="273"/>
      <c r="Y1283" s="273"/>
      <c r="Z1283" s="273"/>
      <c r="AA1283" s="273"/>
      <c r="AB1283" s="273"/>
      <c r="AC1283" s="273"/>
      <c r="AD1283" s="273"/>
      <c r="AE1283" s="273"/>
      <c r="AF1283" s="273"/>
      <c r="AG1283" s="273"/>
      <c r="AH1283" s="273"/>
      <c r="AI1283" s="273"/>
      <c r="AJ1283" s="273"/>
      <c r="AK1283" s="273"/>
      <c r="AL1283" s="273"/>
      <c r="AM1283" s="273"/>
      <c r="AN1283" s="273"/>
      <c r="AO1283" s="273"/>
      <c r="AP1283" s="273"/>
      <c r="AQ1283" s="273"/>
      <c r="AR1283" s="273"/>
      <c r="AS1283" s="273"/>
      <c r="AT1283" s="273"/>
      <c r="AU1283" s="273"/>
      <c r="AV1283" s="273"/>
      <c r="AW1283" s="273"/>
      <c r="AX1283" s="273"/>
      <c r="AY1283" s="273"/>
      <c r="AZ1283" s="273"/>
      <c r="BA1283" s="273"/>
      <c r="BB1283" s="273"/>
      <c r="BC1283" s="273"/>
      <c r="BD1283" s="273"/>
      <c r="BE1283" s="273"/>
      <c r="BF1283" s="273"/>
      <c r="BG1283" s="273"/>
      <c r="BH1283" s="273"/>
      <c r="BI1283" s="273"/>
      <c r="BJ1283" s="273"/>
      <c r="BK1283" s="273"/>
      <c r="BL1283" s="273"/>
      <c r="BM1283" s="273"/>
      <c r="BN1283" s="273"/>
      <c r="BO1283" s="273"/>
      <c r="BP1283" s="273"/>
      <c r="BQ1283" s="273"/>
      <c r="BR1283" s="273"/>
      <c r="BS1283" s="273"/>
      <c r="BT1283" s="273"/>
      <c r="BU1283" s="273"/>
      <c r="BV1283" s="273"/>
      <c r="BW1283" s="273"/>
      <c r="BX1283" s="273"/>
      <c r="BY1283" s="273"/>
      <c r="BZ1283" s="273"/>
    </row>
    <row r="1284" spans="1:78">
      <c r="A1284" s="273"/>
      <c r="B1284" s="273"/>
      <c r="C1284" s="273"/>
      <c r="D1284" s="273"/>
      <c r="E1284" s="273"/>
      <c r="F1284" s="274"/>
      <c r="G1284" s="274"/>
      <c r="H1284" s="274"/>
      <c r="I1284" s="274"/>
      <c r="J1284" s="274"/>
      <c r="K1284" s="274"/>
      <c r="L1284" s="274"/>
      <c r="M1284" s="274"/>
      <c r="N1284" s="274"/>
      <c r="O1284" s="274"/>
      <c r="P1284" s="274"/>
      <c r="Q1284" s="274"/>
      <c r="R1284" s="273"/>
      <c r="S1284" s="273"/>
      <c r="T1284" s="273"/>
      <c r="U1284" s="273"/>
      <c r="V1284" s="273"/>
      <c r="W1284" s="273"/>
      <c r="X1284" s="273"/>
      <c r="Y1284" s="273"/>
      <c r="Z1284" s="273"/>
      <c r="AA1284" s="273"/>
      <c r="AB1284" s="273"/>
      <c r="AC1284" s="273"/>
      <c r="AD1284" s="273"/>
      <c r="AE1284" s="273"/>
      <c r="AF1284" s="273"/>
      <c r="AG1284" s="273"/>
      <c r="AH1284" s="273"/>
      <c r="AI1284" s="273"/>
      <c r="AJ1284" s="273"/>
      <c r="AK1284" s="273"/>
      <c r="AL1284" s="273"/>
      <c r="AM1284" s="273"/>
      <c r="AN1284" s="273"/>
      <c r="AO1284" s="273"/>
      <c r="AP1284" s="273"/>
      <c r="AQ1284" s="273"/>
      <c r="AR1284" s="273"/>
      <c r="AS1284" s="273"/>
      <c r="AT1284" s="273"/>
      <c r="AU1284" s="273"/>
      <c r="AV1284" s="273"/>
      <c r="AW1284" s="273"/>
      <c r="AX1284" s="273"/>
      <c r="AY1284" s="273"/>
      <c r="AZ1284" s="273"/>
      <c r="BA1284" s="273"/>
      <c r="BB1284" s="273"/>
      <c r="BC1284" s="273"/>
      <c r="BD1284" s="273"/>
      <c r="BE1284" s="273"/>
      <c r="BF1284" s="273"/>
      <c r="BG1284" s="273"/>
      <c r="BH1284" s="273"/>
      <c r="BI1284" s="273"/>
      <c r="BJ1284" s="273"/>
      <c r="BK1284" s="273"/>
      <c r="BL1284" s="273"/>
      <c r="BM1284" s="273"/>
      <c r="BN1284" s="273"/>
      <c r="BO1284" s="273"/>
      <c r="BP1284" s="273"/>
      <c r="BQ1284" s="273"/>
      <c r="BR1284" s="273"/>
      <c r="BS1284" s="273"/>
      <c r="BT1284" s="273"/>
      <c r="BU1284" s="273"/>
      <c r="BV1284" s="273"/>
      <c r="BW1284" s="273"/>
      <c r="BX1284" s="273"/>
      <c r="BY1284" s="273"/>
      <c r="BZ1284" s="273"/>
    </row>
    <row r="1285" spans="1:78">
      <c r="A1285" s="273"/>
      <c r="B1285" s="273"/>
      <c r="C1285" s="273"/>
      <c r="D1285" s="273"/>
      <c r="E1285" s="273"/>
      <c r="F1285" s="274"/>
      <c r="G1285" s="274"/>
      <c r="H1285" s="274"/>
      <c r="I1285" s="274"/>
      <c r="J1285" s="274"/>
      <c r="K1285" s="274"/>
      <c r="L1285" s="274"/>
      <c r="M1285" s="274"/>
      <c r="N1285" s="274"/>
      <c r="O1285" s="274"/>
      <c r="P1285" s="274"/>
      <c r="Q1285" s="274"/>
      <c r="R1285" s="273"/>
      <c r="S1285" s="273"/>
      <c r="T1285" s="273"/>
      <c r="U1285" s="273"/>
      <c r="V1285" s="273"/>
      <c r="W1285" s="273"/>
      <c r="X1285" s="273"/>
      <c r="Y1285" s="273"/>
      <c r="Z1285" s="273"/>
      <c r="AA1285" s="273"/>
      <c r="AB1285" s="273"/>
      <c r="AC1285" s="273"/>
      <c r="AD1285" s="273"/>
      <c r="AE1285" s="273"/>
      <c r="AF1285" s="273"/>
      <c r="AG1285" s="273"/>
      <c r="AH1285" s="273"/>
      <c r="AI1285" s="273"/>
      <c r="AJ1285" s="273"/>
      <c r="AK1285" s="273"/>
      <c r="AL1285" s="273"/>
      <c r="AM1285" s="273"/>
      <c r="AN1285" s="273"/>
      <c r="AO1285" s="273"/>
      <c r="AP1285" s="273"/>
      <c r="AQ1285" s="273"/>
      <c r="AR1285" s="273"/>
      <c r="AS1285" s="273"/>
      <c r="AT1285" s="273"/>
      <c r="AU1285" s="273"/>
      <c r="AV1285" s="273"/>
      <c r="AW1285" s="273"/>
      <c r="AX1285" s="273"/>
      <c r="AY1285" s="273"/>
      <c r="AZ1285" s="273"/>
      <c r="BA1285" s="273"/>
      <c r="BB1285" s="273"/>
      <c r="BC1285" s="273"/>
      <c r="BD1285" s="273"/>
      <c r="BE1285" s="273"/>
      <c r="BF1285" s="273"/>
      <c r="BG1285" s="273"/>
      <c r="BH1285" s="273"/>
      <c r="BI1285" s="273"/>
      <c r="BJ1285" s="273"/>
      <c r="BK1285" s="273"/>
      <c r="BL1285" s="273"/>
      <c r="BM1285" s="273"/>
      <c r="BN1285" s="273"/>
      <c r="BO1285" s="273"/>
      <c r="BP1285" s="273"/>
      <c r="BQ1285" s="273"/>
      <c r="BR1285" s="273"/>
      <c r="BS1285" s="273"/>
      <c r="BT1285" s="273"/>
      <c r="BU1285" s="273"/>
      <c r="BV1285" s="273"/>
      <c r="BW1285" s="273"/>
      <c r="BX1285" s="273"/>
      <c r="BY1285" s="273"/>
      <c r="BZ1285" s="273"/>
    </row>
    <row r="1286" spans="1:78">
      <c r="A1286" s="273"/>
      <c r="B1286" s="273"/>
      <c r="C1286" s="273"/>
      <c r="D1286" s="273"/>
      <c r="E1286" s="273"/>
      <c r="F1286" s="274"/>
      <c r="G1286" s="274"/>
      <c r="H1286" s="274"/>
      <c r="I1286" s="274"/>
      <c r="J1286" s="274"/>
      <c r="K1286" s="274"/>
      <c r="L1286" s="274"/>
      <c r="M1286" s="274"/>
      <c r="N1286" s="274"/>
      <c r="O1286" s="274"/>
      <c r="P1286" s="274"/>
      <c r="Q1286" s="274"/>
      <c r="R1286" s="273"/>
      <c r="S1286" s="273"/>
      <c r="T1286" s="273"/>
      <c r="U1286" s="273"/>
      <c r="V1286" s="273"/>
      <c r="W1286" s="273"/>
      <c r="X1286" s="273"/>
      <c r="Y1286" s="273"/>
      <c r="Z1286" s="273"/>
      <c r="AA1286" s="273"/>
      <c r="AB1286" s="273"/>
      <c r="AC1286" s="273"/>
      <c r="AD1286" s="273"/>
      <c r="AE1286" s="273"/>
      <c r="AF1286" s="273"/>
      <c r="AG1286" s="273"/>
      <c r="AH1286" s="273"/>
      <c r="AI1286" s="273"/>
      <c r="AJ1286" s="273"/>
      <c r="AK1286" s="273"/>
      <c r="AL1286" s="273"/>
      <c r="AM1286" s="273"/>
      <c r="AN1286" s="273"/>
      <c r="AO1286" s="273"/>
      <c r="AP1286" s="273"/>
      <c r="AQ1286" s="273"/>
      <c r="AR1286" s="273"/>
      <c r="AS1286" s="273"/>
      <c r="AT1286" s="273"/>
      <c r="AU1286" s="273"/>
      <c r="AV1286" s="273"/>
      <c r="AW1286" s="273"/>
      <c r="AX1286" s="273"/>
      <c r="AY1286" s="273"/>
      <c r="AZ1286" s="273"/>
      <c r="BA1286" s="273"/>
      <c r="BB1286" s="273"/>
      <c r="BC1286" s="273"/>
      <c r="BD1286" s="273"/>
      <c r="BE1286" s="273"/>
      <c r="BF1286" s="273"/>
      <c r="BG1286" s="273"/>
      <c r="BH1286" s="273"/>
      <c r="BI1286" s="273"/>
      <c r="BJ1286" s="273"/>
      <c r="BK1286" s="273"/>
      <c r="BL1286" s="273"/>
      <c r="BM1286" s="273"/>
      <c r="BN1286" s="273"/>
      <c r="BO1286" s="273"/>
      <c r="BP1286" s="273"/>
      <c r="BQ1286" s="273"/>
      <c r="BR1286" s="273"/>
      <c r="BS1286" s="273"/>
      <c r="BT1286" s="273"/>
      <c r="BU1286" s="273"/>
      <c r="BV1286" s="273"/>
      <c r="BW1286" s="273"/>
      <c r="BX1286" s="273"/>
      <c r="BY1286" s="273"/>
      <c r="BZ1286" s="273"/>
    </row>
    <row r="1287" spans="1:78">
      <c r="A1287" s="273"/>
      <c r="B1287" s="273"/>
      <c r="C1287" s="273"/>
      <c r="D1287" s="273"/>
      <c r="E1287" s="273"/>
      <c r="F1287" s="274"/>
      <c r="G1287" s="274"/>
      <c r="H1287" s="274"/>
      <c r="I1287" s="274"/>
      <c r="J1287" s="274"/>
      <c r="K1287" s="274"/>
      <c r="L1287" s="274"/>
      <c r="M1287" s="274"/>
      <c r="N1287" s="274"/>
      <c r="O1287" s="274"/>
      <c r="P1287" s="274"/>
      <c r="Q1287" s="274"/>
      <c r="R1287" s="273"/>
      <c r="S1287" s="273"/>
      <c r="T1287" s="273"/>
      <c r="U1287" s="273"/>
      <c r="V1287" s="273"/>
      <c r="W1287" s="273"/>
      <c r="X1287" s="273"/>
      <c r="Y1287" s="273"/>
      <c r="Z1287" s="273"/>
      <c r="AA1287" s="273"/>
      <c r="AB1287" s="273"/>
      <c r="AC1287" s="273"/>
      <c r="AD1287" s="273"/>
      <c r="AE1287" s="273"/>
      <c r="AF1287" s="273"/>
      <c r="AG1287" s="273"/>
      <c r="AH1287" s="273"/>
      <c r="AI1287" s="273"/>
      <c r="AJ1287" s="273"/>
      <c r="AK1287" s="273"/>
      <c r="AL1287" s="273"/>
      <c r="AM1287" s="273"/>
      <c r="AN1287" s="273"/>
      <c r="AO1287" s="273"/>
      <c r="AP1287" s="273"/>
      <c r="AQ1287" s="273"/>
      <c r="AR1287" s="273"/>
      <c r="AS1287" s="273"/>
      <c r="AT1287" s="273"/>
      <c r="AU1287" s="273"/>
      <c r="AV1287" s="273"/>
      <c r="AW1287" s="273"/>
      <c r="AX1287" s="273"/>
      <c r="AY1287" s="273"/>
      <c r="AZ1287" s="273"/>
      <c r="BA1287" s="273"/>
      <c r="BB1287" s="273"/>
      <c r="BC1287" s="273"/>
      <c r="BD1287" s="273"/>
      <c r="BE1287" s="273"/>
      <c r="BF1287" s="273"/>
      <c r="BG1287" s="273"/>
      <c r="BH1287" s="273"/>
      <c r="BI1287" s="273"/>
      <c r="BJ1287" s="273"/>
      <c r="BK1287" s="273"/>
      <c r="BL1287" s="273"/>
      <c r="BM1287" s="273"/>
      <c r="BN1287" s="273"/>
      <c r="BO1287" s="273"/>
      <c r="BP1287" s="273"/>
      <c r="BQ1287" s="273"/>
      <c r="BR1287" s="273"/>
      <c r="BS1287" s="273"/>
      <c r="BT1287" s="273"/>
      <c r="BU1287" s="273"/>
      <c r="BV1287" s="273"/>
      <c r="BW1287" s="273"/>
      <c r="BX1287" s="273"/>
      <c r="BY1287" s="273"/>
      <c r="BZ1287" s="273"/>
    </row>
    <row r="1288" spans="1:78">
      <c r="A1288" s="273"/>
      <c r="B1288" s="273"/>
      <c r="C1288" s="273"/>
      <c r="D1288" s="273"/>
      <c r="E1288" s="273"/>
      <c r="F1288" s="274"/>
      <c r="G1288" s="274"/>
      <c r="H1288" s="274"/>
      <c r="I1288" s="274"/>
      <c r="J1288" s="274"/>
      <c r="K1288" s="274"/>
      <c r="L1288" s="274"/>
      <c r="M1288" s="274"/>
      <c r="N1288" s="274"/>
      <c r="O1288" s="274"/>
      <c r="P1288" s="274"/>
      <c r="Q1288" s="274"/>
      <c r="R1288" s="273"/>
      <c r="S1288" s="273"/>
      <c r="T1288" s="273"/>
      <c r="U1288" s="273"/>
      <c r="V1288" s="273"/>
      <c r="W1288" s="273"/>
      <c r="X1288" s="273"/>
      <c r="Y1288" s="273"/>
      <c r="Z1288" s="273"/>
      <c r="AA1288" s="273"/>
      <c r="AB1288" s="273"/>
      <c r="AC1288" s="273"/>
      <c r="AD1288" s="273"/>
      <c r="AE1288" s="273"/>
      <c r="AF1288" s="273"/>
      <c r="AG1288" s="273"/>
      <c r="AH1288" s="273"/>
      <c r="AI1288" s="273"/>
      <c r="AJ1288" s="273"/>
      <c r="AK1288" s="273"/>
      <c r="AL1288" s="273"/>
      <c r="AM1288" s="273"/>
      <c r="AN1288" s="273"/>
      <c r="AO1288" s="273"/>
      <c r="AP1288" s="273"/>
      <c r="AQ1288" s="273"/>
      <c r="AR1288" s="273"/>
      <c r="AS1288" s="273"/>
      <c r="AT1288" s="273"/>
      <c r="AU1288" s="273"/>
      <c r="AV1288" s="273"/>
      <c r="AW1288" s="273"/>
      <c r="AX1288" s="273"/>
      <c r="AY1288" s="273"/>
      <c r="AZ1288" s="273"/>
      <c r="BA1288" s="273"/>
      <c r="BB1288" s="273"/>
      <c r="BC1288" s="273"/>
      <c r="BD1288" s="273"/>
      <c r="BE1288" s="273"/>
      <c r="BF1288" s="273"/>
      <c r="BG1288" s="273"/>
      <c r="BH1288" s="273"/>
      <c r="BI1288" s="273"/>
      <c r="BJ1288" s="273"/>
      <c r="BK1288" s="273"/>
      <c r="BL1288" s="273"/>
      <c r="BM1288" s="273"/>
      <c r="BN1288" s="273"/>
      <c r="BO1288" s="273"/>
      <c r="BP1288" s="273"/>
      <c r="BQ1288" s="273"/>
      <c r="BR1288" s="273"/>
      <c r="BS1288" s="273"/>
      <c r="BT1288" s="273"/>
      <c r="BU1288" s="273"/>
      <c r="BV1288" s="273"/>
      <c r="BW1288" s="273"/>
      <c r="BX1288" s="273"/>
      <c r="BY1288" s="273"/>
      <c r="BZ1288" s="273"/>
    </row>
    <row r="1289" spans="1:78">
      <c r="A1289" s="273"/>
      <c r="B1289" s="273"/>
      <c r="C1289" s="273"/>
      <c r="D1289" s="273"/>
      <c r="E1289" s="273"/>
      <c r="F1289" s="274"/>
      <c r="G1289" s="274"/>
      <c r="H1289" s="274"/>
      <c r="I1289" s="274"/>
      <c r="J1289" s="274"/>
      <c r="K1289" s="274"/>
      <c r="L1289" s="274"/>
      <c r="M1289" s="274"/>
      <c r="N1289" s="274"/>
      <c r="O1289" s="274"/>
      <c r="P1289" s="274"/>
      <c r="Q1289" s="274"/>
      <c r="R1289" s="273"/>
      <c r="S1289" s="273"/>
      <c r="T1289" s="273"/>
      <c r="U1289" s="273"/>
      <c r="V1289" s="273"/>
      <c r="W1289" s="273"/>
      <c r="X1289" s="273"/>
      <c r="Y1289" s="273"/>
      <c r="Z1289" s="273"/>
      <c r="AA1289" s="273"/>
      <c r="AB1289" s="273"/>
      <c r="AC1289" s="273"/>
      <c r="AD1289" s="273"/>
      <c r="AE1289" s="273"/>
      <c r="AF1289" s="273"/>
      <c r="AG1289" s="273"/>
      <c r="AH1289" s="273"/>
      <c r="AI1289" s="273"/>
      <c r="AJ1289" s="273"/>
      <c r="AK1289" s="273"/>
      <c r="AL1289" s="273"/>
      <c r="AM1289" s="273"/>
      <c r="AN1289" s="273"/>
      <c r="AO1289" s="273"/>
      <c r="AP1289" s="273"/>
      <c r="AQ1289" s="273"/>
      <c r="AR1289" s="273"/>
      <c r="AS1289" s="273"/>
      <c r="AT1289" s="273"/>
      <c r="AU1289" s="273"/>
      <c r="AV1289" s="273"/>
      <c r="AW1289" s="273"/>
      <c r="AX1289" s="273"/>
      <c r="AY1289" s="273"/>
      <c r="AZ1289" s="273"/>
      <c r="BA1289" s="273"/>
      <c r="BB1289" s="273"/>
      <c r="BC1289" s="273"/>
      <c r="BD1289" s="273"/>
      <c r="BE1289" s="273"/>
      <c r="BF1289" s="273"/>
      <c r="BG1289" s="273"/>
      <c r="BH1289" s="273"/>
      <c r="BI1289" s="273"/>
      <c r="BJ1289" s="273"/>
      <c r="BK1289" s="273"/>
      <c r="BL1289" s="273"/>
      <c r="BM1289" s="273"/>
      <c r="BN1289" s="273"/>
      <c r="BO1289" s="273"/>
      <c r="BP1289" s="273"/>
      <c r="BQ1289" s="273"/>
      <c r="BR1289" s="273"/>
      <c r="BS1289" s="273"/>
      <c r="BT1289" s="273"/>
      <c r="BU1289" s="273"/>
      <c r="BV1289" s="273"/>
      <c r="BW1289" s="273"/>
      <c r="BX1289" s="273"/>
      <c r="BY1289" s="273"/>
      <c r="BZ1289" s="273"/>
    </row>
    <row r="1290" spans="1:78">
      <c r="A1290" s="273"/>
      <c r="B1290" s="273"/>
      <c r="C1290" s="273"/>
      <c r="D1290" s="273"/>
      <c r="E1290" s="273"/>
      <c r="F1290" s="274"/>
      <c r="G1290" s="274"/>
      <c r="H1290" s="274"/>
      <c r="I1290" s="274"/>
      <c r="J1290" s="274"/>
      <c r="K1290" s="274"/>
      <c r="L1290" s="274"/>
      <c r="M1290" s="274"/>
      <c r="N1290" s="274"/>
      <c r="O1290" s="274"/>
      <c r="P1290" s="274"/>
      <c r="Q1290" s="274"/>
      <c r="R1290" s="273"/>
      <c r="S1290" s="273"/>
      <c r="T1290" s="273"/>
      <c r="U1290" s="273"/>
      <c r="V1290" s="273"/>
      <c r="W1290" s="273"/>
      <c r="X1290" s="273"/>
      <c r="Y1290" s="273"/>
      <c r="Z1290" s="273"/>
      <c r="AA1290" s="273"/>
      <c r="AB1290" s="273"/>
      <c r="AC1290" s="273"/>
      <c r="AD1290" s="273"/>
      <c r="AE1290" s="273"/>
      <c r="AF1290" s="273"/>
      <c r="AG1290" s="273"/>
      <c r="AH1290" s="273"/>
      <c r="AI1290" s="273"/>
      <c r="AJ1290" s="273"/>
      <c r="AK1290" s="273"/>
      <c r="AL1290" s="273"/>
      <c r="AM1290" s="273"/>
      <c r="AN1290" s="273"/>
      <c r="AO1290" s="273"/>
      <c r="AP1290" s="273"/>
      <c r="AQ1290" s="273"/>
      <c r="AR1290" s="273"/>
      <c r="AS1290" s="273"/>
      <c r="AT1290" s="273"/>
      <c r="AU1290" s="273"/>
      <c r="AV1290" s="273"/>
      <c r="AW1290" s="273"/>
      <c r="AX1290" s="273"/>
      <c r="AY1290" s="273"/>
      <c r="AZ1290" s="273"/>
      <c r="BA1290" s="273"/>
      <c r="BB1290" s="273"/>
      <c r="BC1290" s="273"/>
      <c r="BD1290" s="273"/>
      <c r="BE1290" s="273"/>
      <c r="BF1290" s="273"/>
      <c r="BG1290" s="273"/>
      <c r="BH1290" s="273"/>
      <c r="BI1290" s="273"/>
      <c r="BJ1290" s="273"/>
      <c r="BK1290" s="273"/>
      <c r="BL1290" s="273"/>
      <c r="BM1290" s="273"/>
      <c r="BN1290" s="273"/>
      <c r="BO1290" s="273"/>
      <c r="BP1290" s="273"/>
      <c r="BQ1290" s="273"/>
      <c r="BR1290" s="273"/>
      <c r="BS1290" s="273"/>
      <c r="BT1290" s="273"/>
      <c r="BU1290" s="273"/>
      <c r="BV1290" s="273"/>
      <c r="BW1290" s="273"/>
      <c r="BX1290" s="273"/>
      <c r="BY1290" s="273"/>
      <c r="BZ1290" s="273"/>
    </row>
    <row r="1291" spans="1:78">
      <c r="A1291" s="273"/>
      <c r="B1291" s="273"/>
      <c r="C1291" s="273"/>
      <c r="D1291" s="273"/>
      <c r="E1291" s="273"/>
      <c r="F1291" s="274"/>
      <c r="G1291" s="274"/>
      <c r="H1291" s="274"/>
      <c r="I1291" s="274"/>
      <c r="J1291" s="274"/>
      <c r="K1291" s="274"/>
      <c r="L1291" s="274"/>
      <c r="M1291" s="274"/>
      <c r="N1291" s="274"/>
      <c r="O1291" s="274"/>
      <c r="P1291" s="274"/>
      <c r="Q1291" s="274"/>
      <c r="R1291" s="273"/>
      <c r="S1291" s="273"/>
      <c r="T1291" s="273"/>
      <c r="U1291" s="273"/>
      <c r="V1291" s="273"/>
      <c r="W1291" s="273"/>
      <c r="X1291" s="273"/>
      <c r="Y1291" s="273"/>
      <c r="Z1291" s="273"/>
      <c r="AA1291" s="273"/>
      <c r="AB1291" s="273"/>
      <c r="AC1291" s="273"/>
      <c r="AD1291" s="273"/>
      <c r="AE1291" s="273"/>
      <c r="AF1291" s="273"/>
      <c r="AG1291" s="273"/>
      <c r="AH1291" s="273"/>
      <c r="AI1291" s="273"/>
      <c r="AJ1291" s="273"/>
      <c r="AK1291" s="273"/>
      <c r="AL1291" s="273"/>
      <c r="AM1291" s="273"/>
      <c r="AN1291" s="273"/>
      <c r="AO1291" s="273"/>
      <c r="AP1291" s="273"/>
      <c r="AQ1291" s="273"/>
      <c r="AR1291" s="273"/>
      <c r="AS1291" s="273"/>
      <c r="AT1291" s="273"/>
      <c r="AU1291" s="273"/>
      <c r="AV1291" s="273"/>
      <c r="AW1291" s="273"/>
      <c r="AX1291" s="273"/>
      <c r="AY1291" s="273"/>
      <c r="AZ1291" s="273"/>
      <c r="BA1291" s="273"/>
      <c r="BB1291" s="273"/>
      <c r="BC1291" s="273"/>
      <c r="BD1291" s="273"/>
      <c r="BE1291" s="273"/>
      <c r="BF1291" s="273"/>
      <c r="BG1291" s="273"/>
      <c r="BH1291" s="273"/>
      <c r="BI1291" s="273"/>
      <c r="BJ1291" s="273"/>
      <c r="BK1291" s="273"/>
      <c r="BL1291" s="273"/>
      <c r="BM1291" s="273"/>
      <c r="BN1291" s="273"/>
      <c r="BO1291" s="273"/>
      <c r="BP1291" s="273"/>
      <c r="BQ1291" s="273"/>
      <c r="BR1291" s="273"/>
      <c r="BS1291" s="273"/>
      <c r="BT1291" s="273"/>
      <c r="BU1291" s="273"/>
      <c r="BV1291" s="273"/>
      <c r="BW1291" s="273"/>
      <c r="BX1291" s="273"/>
      <c r="BY1291" s="273"/>
      <c r="BZ1291" s="273"/>
    </row>
    <row r="1292" spans="1:78">
      <c r="A1292" s="273"/>
      <c r="B1292" s="273"/>
      <c r="C1292" s="273"/>
      <c r="D1292" s="273"/>
      <c r="E1292" s="273"/>
      <c r="F1292" s="274"/>
      <c r="G1292" s="274"/>
      <c r="H1292" s="274"/>
      <c r="I1292" s="274"/>
      <c r="J1292" s="274"/>
      <c r="K1292" s="274"/>
      <c r="L1292" s="274"/>
      <c r="M1292" s="274"/>
      <c r="N1292" s="274"/>
      <c r="O1292" s="274"/>
      <c r="P1292" s="274"/>
      <c r="Q1292" s="274"/>
      <c r="R1292" s="273"/>
      <c r="S1292" s="273"/>
      <c r="T1292" s="273"/>
      <c r="U1292" s="273"/>
      <c r="V1292" s="273"/>
      <c r="W1292" s="273"/>
      <c r="X1292" s="273"/>
      <c r="Y1292" s="273"/>
      <c r="Z1292" s="273"/>
      <c r="AA1292" s="273"/>
      <c r="AB1292" s="273"/>
      <c r="AC1292" s="273"/>
      <c r="AD1292" s="273"/>
      <c r="AE1292" s="273"/>
      <c r="AF1292" s="273"/>
      <c r="AG1292" s="273"/>
      <c r="AH1292" s="273"/>
      <c r="AI1292" s="273"/>
      <c r="AJ1292" s="273"/>
      <c r="AK1292" s="273"/>
      <c r="AL1292" s="273"/>
      <c r="AM1292" s="273"/>
      <c r="AN1292" s="273"/>
      <c r="AO1292" s="273"/>
      <c r="AP1292" s="273"/>
      <c r="AQ1292" s="273"/>
      <c r="AR1292" s="273"/>
      <c r="AS1292" s="273"/>
      <c r="AT1292" s="273"/>
      <c r="AU1292" s="273"/>
      <c r="AV1292" s="273"/>
      <c r="AW1292" s="273"/>
      <c r="AX1292" s="273"/>
      <c r="AY1292" s="273"/>
      <c r="AZ1292" s="273"/>
      <c r="BA1292" s="273"/>
      <c r="BB1292" s="273"/>
      <c r="BC1292" s="273"/>
      <c r="BD1292" s="273"/>
      <c r="BE1292" s="273"/>
      <c r="BF1292" s="273"/>
      <c r="BG1292" s="273"/>
      <c r="BH1292" s="273"/>
      <c r="BI1292" s="273"/>
      <c r="BJ1292" s="273"/>
      <c r="BK1292" s="273"/>
      <c r="BL1292" s="273"/>
      <c r="BM1292" s="273"/>
      <c r="BN1292" s="273"/>
      <c r="BO1292" s="273"/>
      <c r="BP1292" s="273"/>
      <c r="BQ1292" s="273"/>
      <c r="BR1292" s="273"/>
      <c r="BS1292" s="273"/>
      <c r="BT1292" s="273"/>
      <c r="BU1292" s="273"/>
      <c r="BV1292" s="273"/>
      <c r="BW1292" s="273"/>
      <c r="BX1292" s="273"/>
      <c r="BY1292" s="273"/>
      <c r="BZ1292" s="273"/>
    </row>
    <row r="1293" spans="1:78">
      <c r="A1293" s="273"/>
      <c r="B1293" s="273"/>
      <c r="C1293" s="273"/>
      <c r="D1293" s="273"/>
      <c r="E1293" s="273"/>
      <c r="F1293" s="274"/>
      <c r="G1293" s="274"/>
      <c r="H1293" s="274"/>
      <c r="I1293" s="274"/>
      <c r="J1293" s="274"/>
      <c r="K1293" s="274"/>
      <c r="L1293" s="274"/>
      <c r="M1293" s="274"/>
      <c r="N1293" s="274"/>
      <c r="O1293" s="274"/>
      <c r="P1293" s="274"/>
      <c r="Q1293" s="274"/>
      <c r="R1293" s="273"/>
      <c r="S1293" s="273"/>
      <c r="T1293" s="273"/>
      <c r="U1293" s="273"/>
      <c r="V1293" s="273"/>
      <c r="W1293" s="273"/>
      <c r="X1293" s="273"/>
      <c r="Y1293" s="273"/>
      <c r="Z1293" s="273"/>
      <c r="AA1293" s="273"/>
      <c r="AB1293" s="273"/>
      <c r="AC1293" s="273"/>
      <c r="AD1293" s="273"/>
      <c r="AE1293" s="273"/>
      <c r="AF1293" s="273"/>
      <c r="AG1293" s="273"/>
      <c r="AH1293" s="273"/>
      <c r="AI1293" s="273"/>
      <c r="AJ1293" s="273"/>
      <c r="AK1293" s="273"/>
      <c r="AL1293" s="273"/>
      <c r="AM1293" s="273"/>
      <c r="AN1293" s="273"/>
      <c r="AO1293" s="273"/>
      <c r="AP1293" s="273"/>
      <c r="AQ1293" s="273"/>
      <c r="AR1293" s="273"/>
      <c r="AS1293" s="273"/>
      <c r="AT1293" s="273"/>
      <c r="AU1293" s="273"/>
      <c r="AV1293" s="273"/>
      <c r="AW1293" s="273"/>
      <c r="AX1293" s="273"/>
      <c r="AY1293" s="273"/>
      <c r="AZ1293" s="273"/>
      <c r="BA1293" s="273"/>
      <c r="BB1293" s="273"/>
      <c r="BC1293" s="273"/>
      <c r="BD1293" s="273"/>
      <c r="BE1293" s="273"/>
      <c r="BF1293" s="273"/>
      <c r="BG1293" s="273"/>
      <c r="BH1293" s="273"/>
      <c r="BI1293" s="273"/>
      <c r="BJ1293" s="273"/>
      <c r="BK1293" s="273"/>
      <c r="BL1293" s="273"/>
      <c r="BM1293" s="273"/>
      <c r="BN1293" s="273"/>
      <c r="BO1293" s="273"/>
      <c r="BP1293" s="273"/>
      <c r="BQ1293" s="273"/>
      <c r="BR1293" s="273"/>
      <c r="BS1293" s="273"/>
      <c r="BT1293" s="273"/>
      <c r="BU1293" s="273"/>
      <c r="BV1293" s="273"/>
      <c r="BW1293" s="273"/>
      <c r="BX1293" s="273"/>
      <c r="BY1293" s="273"/>
      <c r="BZ1293" s="273"/>
    </row>
    <row r="1294" spans="1:78">
      <c r="A1294" s="273"/>
      <c r="B1294" s="273"/>
      <c r="C1294" s="273"/>
      <c r="D1294" s="273"/>
      <c r="E1294" s="273"/>
      <c r="F1294" s="274"/>
      <c r="G1294" s="274"/>
      <c r="H1294" s="274"/>
      <c r="I1294" s="274"/>
      <c r="J1294" s="274"/>
      <c r="K1294" s="274"/>
      <c r="L1294" s="274"/>
      <c r="M1294" s="274"/>
      <c r="N1294" s="274"/>
      <c r="O1294" s="274"/>
      <c r="P1294" s="274"/>
      <c r="Q1294" s="274"/>
      <c r="R1294" s="273"/>
      <c r="S1294" s="273"/>
      <c r="T1294" s="273"/>
      <c r="U1294" s="273"/>
      <c r="V1294" s="273"/>
      <c r="W1294" s="273"/>
      <c r="X1294" s="273"/>
      <c r="Y1294" s="273"/>
      <c r="Z1294" s="273"/>
      <c r="AA1294" s="273"/>
      <c r="AB1294" s="273"/>
      <c r="AC1294" s="273"/>
      <c r="AD1294" s="273"/>
      <c r="AE1294" s="273"/>
      <c r="AF1294" s="273"/>
      <c r="AG1294" s="273"/>
      <c r="AH1294" s="273"/>
      <c r="AI1294" s="273"/>
      <c r="AJ1294" s="273"/>
      <c r="AK1294" s="273"/>
      <c r="AL1294" s="273"/>
      <c r="AM1294" s="273"/>
      <c r="AN1294" s="273"/>
      <c r="AO1294" s="273"/>
      <c r="AP1294" s="273"/>
      <c r="AQ1294" s="273"/>
      <c r="AR1294" s="273"/>
      <c r="AS1294" s="273"/>
      <c r="AT1294" s="273"/>
      <c r="AU1294" s="273"/>
      <c r="AV1294" s="273"/>
      <c r="AW1294" s="273"/>
      <c r="AX1294" s="273"/>
      <c r="AY1294" s="273"/>
      <c r="AZ1294" s="273"/>
      <c r="BA1294" s="273"/>
      <c r="BB1294" s="273"/>
      <c r="BC1294" s="273"/>
      <c r="BD1294" s="273"/>
      <c r="BE1294" s="273"/>
      <c r="BF1294" s="273"/>
      <c r="BG1294" s="273"/>
      <c r="BH1294" s="273"/>
      <c r="BI1294" s="273"/>
      <c r="BJ1294" s="273"/>
      <c r="BK1294" s="273"/>
      <c r="BL1294" s="273"/>
      <c r="BM1294" s="273"/>
      <c r="BN1294" s="273"/>
      <c r="BO1294" s="273"/>
      <c r="BP1294" s="273"/>
      <c r="BQ1294" s="273"/>
      <c r="BR1294" s="273"/>
      <c r="BS1294" s="273"/>
      <c r="BT1294" s="273"/>
      <c r="BU1294" s="273"/>
      <c r="BV1294" s="273"/>
      <c r="BW1294" s="273"/>
      <c r="BX1294" s="273"/>
      <c r="BY1294" s="273"/>
      <c r="BZ1294" s="273"/>
    </row>
    <row r="1295" spans="1:78">
      <c r="A1295" s="273"/>
      <c r="B1295" s="273"/>
      <c r="C1295" s="273"/>
      <c r="D1295" s="273"/>
      <c r="E1295" s="273"/>
      <c r="F1295" s="274"/>
      <c r="G1295" s="274"/>
      <c r="H1295" s="274"/>
      <c r="I1295" s="274"/>
      <c r="J1295" s="274"/>
      <c r="K1295" s="274"/>
      <c r="L1295" s="274"/>
      <c r="M1295" s="274"/>
      <c r="N1295" s="274"/>
      <c r="O1295" s="274"/>
      <c r="P1295" s="274"/>
      <c r="Q1295" s="274"/>
      <c r="R1295" s="273"/>
      <c r="S1295" s="273"/>
      <c r="T1295" s="273"/>
      <c r="U1295" s="273"/>
      <c r="V1295" s="273"/>
      <c r="W1295" s="273"/>
      <c r="X1295" s="273"/>
      <c r="Y1295" s="273"/>
      <c r="Z1295" s="273"/>
      <c r="AA1295" s="273"/>
      <c r="AB1295" s="273"/>
      <c r="AC1295" s="273"/>
      <c r="AD1295" s="273"/>
      <c r="AE1295" s="273"/>
      <c r="AF1295" s="273"/>
      <c r="AG1295" s="273"/>
      <c r="AH1295" s="273"/>
      <c r="AI1295" s="273"/>
      <c r="AJ1295" s="273"/>
      <c r="AK1295" s="273"/>
      <c r="AL1295" s="273"/>
      <c r="AM1295" s="273"/>
      <c r="AN1295" s="273"/>
      <c r="AO1295" s="273"/>
      <c r="AP1295" s="273"/>
      <c r="AQ1295" s="273"/>
      <c r="AR1295" s="273"/>
      <c r="AS1295" s="273"/>
      <c r="AT1295" s="273"/>
      <c r="AU1295" s="273"/>
      <c r="AV1295" s="273"/>
      <c r="AW1295" s="273"/>
      <c r="AX1295" s="273"/>
      <c r="AY1295" s="273"/>
      <c r="AZ1295" s="273"/>
      <c r="BA1295" s="273"/>
      <c r="BB1295" s="273"/>
      <c r="BC1295" s="273"/>
      <c r="BD1295" s="273"/>
      <c r="BE1295" s="273"/>
      <c r="BF1295" s="273"/>
      <c r="BG1295" s="273"/>
      <c r="BH1295" s="273"/>
      <c r="BI1295" s="273"/>
      <c r="BJ1295" s="273"/>
      <c r="BK1295" s="273"/>
      <c r="BL1295" s="273"/>
      <c r="BM1295" s="273"/>
      <c r="BN1295" s="273"/>
      <c r="BO1295" s="273"/>
      <c r="BP1295" s="273"/>
      <c r="BQ1295" s="273"/>
      <c r="BR1295" s="273"/>
      <c r="BS1295" s="273"/>
      <c r="BT1295" s="273"/>
      <c r="BU1295" s="273"/>
      <c r="BV1295" s="273"/>
      <c r="BW1295" s="273"/>
      <c r="BX1295" s="273"/>
      <c r="BY1295" s="273"/>
      <c r="BZ1295" s="273"/>
    </row>
    <row r="1296" spans="1:78">
      <c r="A1296" s="273"/>
      <c r="B1296" s="273"/>
      <c r="C1296" s="273"/>
      <c r="D1296" s="273"/>
      <c r="E1296" s="273"/>
      <c r="F1296" s="274"/>
      <c r="G1296" s="274"/>
      <c r="H1296" s="274"/>
      <c r="I1296" s="274"/>
      <c r="J1296" s="274"/>
      <c r="K1296" s="274"/>
      <c r="L1296" s="274"/>
      <c r="M1296" s="274"/>
      <c r="N1296" s="274"/>
      <c r="O1296" s="274"/>
      <c r="P1296" s="274"/>
      <c r="Q1296" s="274"/>
      <c r="R1296" s="273"/>
      <c r="S1296" s="273"/>
      <c r="T1296" s="273"/>
      <c r="U1296" s="273"/>
      <c r="V1296" s="273"/>
      <c r="W1296" s="273"/>
      <c r="X1296" s="273"/>
      <c r="Y1296" s="273"/>
      <c r="Z1296" s="273"/>
      <c r="AA1296" s="273"/>
      <c r="AB1296" s="273"/>
      <c r="AC1296" s="273"/>
      <c r="AD1296" s="273"/>
      <c r="AE1296" s="273"/>
      <c r="AF1296" s="273"/>
      <c r="AG1296" s="273"/>
      <c r="AH1296" s="273"/>
      <c r="AI1296" s="273"/>
      <c r="AJ1296" s="273"/>
      <c r="AK1296" s="273"/>
      <c r="AL1296" s="273"/>
      <c r="AM1296" s="273"/>
      <c r="AN1296" s="273"/>
      <c r="AO1296" s="273"/>
      <c r="AP1296" s="273"/>
      <c r="AQ1296" s="273"/>
      <c r="AR1296" s="273"/>
      <c r="AS1296" s="273"/>
      <c r="AT1296" s="273"/>
      <c r="AU1296" s="273"/>
      <c r="AV1296" s="273"/>
      <c r="AW1296" s="273"/>
      <c r="AX1296" s="273"/>
      <c r="AY1296" s="273"/>
      <c r="AZ1296" s="273"/>
      <c r="BA1296" s="273"/>
      <c r="BB1296" s="273"/>
      <c r="BC1296" s="273"/>
      <c r="BD1296" s="273"/>
      <c r="BE1296" s="273"/>
      <c r="BF1296" s="273"/>
      <c r="BG1296" s="273"/>
      <c r="BH1296" s="273"/>
      <c r="BI1296" s="273"/>
      <c r="BJ1296" s="273"/>
      <c r="BK1296" s="273"/>
      <c r="BL1296" s="273"/>
      <c r="BM1296" s="273"/>
      <c r="BN1296" s="273"/>
      <c r="BO1296" s="273"/>
      <c r="BP1296" s="273"/>
      <c r="BQ1296" s="273"/>
      <c r="BR1296" s="273"/>
      <c r="BS1296" s="273"/>
      <c r="BT1296" s="273"/>
      <c r="BU1296" s="273"/>
      <c r="BV1296" s="273"/>
      <c r="BW1296" s="273"/>
      <c r="BX1296" s="273"/>
      <c r="BY1296" s="273"/>
      <c r="BZ1296" s="273"/>
    </row>
    <row r="1297" spans="1:78">
      <c r="A1297" s="273"/>
      <c r="B1297" s="273"/>
      <c r="C1297" s="273"/>
      <c r="D1297" s="273"/>
      <c r="E1297" s="273"/>
      <c r="F1297" s="274"/>
      <c r="G1297" s="274"/>
      <c r="H1297" s="274"/>
      <c r="I1297" s="274"/>
      <c r="J1297" s="274"/>
      <c r="K1297" s="274"/>
      <c r="L1297" s="274"/>
      <c r="M1297" s="274"/>
      <c r="N1297" s="274"/>
      <c r="O1297" s="274"/>
      <c r="P1297" s="274"/>
      <c r="Q1297" s="274"/>
      <c r="R1297" s="273"/>
      <c r="S1297" s="273"/>
      <c r="T1297" s="273"/>
      <c r="U1297" s="273"/>
      <c r="V1297" s="273"/>
      <c r="W1297" s="273"/>
      <c r="X1297" s="273"/>
      <c r="Y1297" s="273"/>
      <c r="Z1297" s="273"/>
      <c r="AA1297" s="273"/>
      <c r="AB1297" s="273"/>
      <c r="AC1297" s="273"/>
      <c r="AD1297" s="273"/>
      <c r="AE1297" s="273"/>
      <c r="AF1297" s="273"/>
      <c r="AG1297" s="273"/>
      <c r="AH1297" s="273"/>
      <c r="AI1297" s="273"/>
      <c r="AJ1297" s="273"/>
      <c r="AK1297" s="273"/>
      <c r="AL1297" s="273"/>
      <c r="AM1297" s="273"/>
      <c r="AN1297" s="273"/>
      <c r="AO1297" s="273"/>
      <c r="AP1297" s="273"/>
      <c r="AQ1297" s="273"/>
      <c r="AR1297" s="273"/>
      <c r="AS1297" s="273"/>
      <c r="AT1297" s="273"/>
      <c r="AU1297" s="273"/>
      <c r="AV1297" s="273"/>
      <c r="AW1297" s="273"/>
      <c r="AX1297" s="273"/>
      <c r="AY1297" s="273"/>
      <c r="AZ1297" s="273"/>
      <c r="BA1297" s="273"/>
      <c r="BB1297" s="273"/>
      <c r="BC1297" s="273"/>
      <c r="BD1297" s="273"/>
      <c r="BE1297" s="273"/>
      <c r="BF1297" s="273"/>
      <c r="BG1297" s="273"/>
      <c r="BH1297" s="273"/>
      <c r="BI1297" s="273"/>
      <c r="BJ1297" s="273"/>
      <c r="BK1297" s="273"/>
      <c r="BL1297" s="273"/>
      <c r="BM1297" s="273"/>
      <c r="BN1297" s="273"/>
      <c r="BO1297" s="273"/>
      <c r="BP1297" s="273"/>
      <c r="BQ1297" s="273"/>
      <c r="BR1297" s="273"/>
      <c r="BS1297" s="273"/>
      <c r="BT1297" s="273"/>
      <c r="BU1297" s="273"/>
      <c r="BV1297" s="273"/>
      <c r="BW1297" s="273"/>
      <c r="BX1297" s="273"/>
      <c r="BY1297" s="273"/>
      <c r="BZ1297" s="273"/>
    </row>
    <row r="1298" spans="1:78">
      <c r="A1298" s="273"/>
      <c r="B1298" s="273"/>
      <c r="C1298" s="273"/>
      <c r="D1298" s="273"/>
      <c r="E1298" s="273"/>
      <c r="F1298" s="274"/>
      <c r="G1298" s="274"/>
      <c r="H1298" s="274"/>
      <c r="I1298" s="274"/>
      <c r="J1298" s="274"/>
      <c r="K1298" s="274"/>
      <c r="L1298" s="274"/>
      <c r="M1298" s="274"/>
      <c r="N1298" s="274"/>
      <c r="O1298" s="274"/>
      <c r="P1298" s="274"/>
      <c r="Q1298" s="274"/>
      <c r="R1298" s="273"/>
      <c r="S1298" s="273"/>
      <c r="T1298" s="273"/>
      <c r="U1298" s="273"/>
      <c r="V1298" s="273"/>
      <c r="W1298" s="273"/>
      <c r="X1298" s="273"/>
      <c r="Y1298" s="273"/>
      <c r="Z1298" s="273"/>
      <c r="AA1298" s="273"/>
      <c r="AB1298" s="273"/>
      <c r="AC1298" s="273"/>
      <c r="AD1298" s="273"/>
      <c r="AE1298" s="273"/>
      <c r="AF1298" s="273"/>
      <c r="AG1298" s="273"/>
      <c r="AH1298" s="273"/>
      <c r="AI1298" s="273"/>
      <c r="AJ1298" s="273"/>
      <c r="AK1298" s="273"/>
      <c r="AL1298" s="273"/>
      <c r="AM1298" s="273"/>
      <c r="AN1298" s="273"/>
      <c r="AO1298" s="273"/>
      <c r="AP1298" s="273"/>
      <c r="AQ1298" s="273"/>
      <c r="AR1298" s="273"/>
      <c r="AS1298" s="273"/>
      <c r="AT1298" s="273"/>
      <c r="AU1298" s="273"/>
      <c r="AV1298" s="273"/>
      <c r="AW1298" s="273"/>
      <c r="AX1298" s="273"/>
      <c r="AY1298" s="273"/>
      <c r="AZ1298" s="273"/>
      <c r="BA1298" s="273"/>
      <c r="BB1298" s="273"/>
      <c r="BC1298" s="273"/>
      <c r="BD1298" s="273"/>
      <c r="BE1298" s="273"/>
      <c r="BF1298" s="273"/>
      <c r="BG1298" s="273"/>
      <c r="BH1298" s="273"/>
      <c r="BI1298" s="273"/>
      <c r="BJ1298" s="273"/>
      <c r="BK1298" s="273"/>
      <c r="BL1298" s="273"/>
      <c r="BM1298" s="273"/>
      <c r="BN1298" s="273"/>
      <c r="BO1298" s="273"/>
      <c r="BP1298" s="273"/>
      <c r="BQ1298" s="273"/>
      <c r="BR1298" s="273"/>
      <c r="BS1298" s="273"/>
      <c r="BT1298" s="273"/>
      <c r="BU1298" s="273"/>
      <c r="BV1298" s="273"/>
      <c r="BW1298" s="273"/>
      <c r="BX1298" s="273"/>
      <c r="BY1298" s="273"/>
      <c r="BZ1298" s="273"/>
    </row>
    <row r="1299" spans="1:78">
      <c r="A1299" s="273"/>
      <c r="B1299" s="273"/>
      <c r="C1299" s="273"/>
      <c r="D1299" s="273"/>
      <c r="E1299" s="273"/>
      <c r="F1299" s="274"/>
      <c r="G1299" s="274"/>
      <c r="H1299" s="274"/>
      <c r="I1299" s="274"/>
      <c r="J1299" s="274"/>
      <c r="K1299" s="274"/>
      <c r="L1299" s="274"/>
      <c r="M1299" s="274"/>
      <c r="N1299" s="274"/>
      <c r="O1299" s="274"/>
      <c r="P1299" s="274"/>
      <c r="Q1299" s="274"/>
      <c r="R1299" s="273"/>
      <c r="S1299" s="273"/>
      <c r="T1299" s="273"/>
      <c r="U1299" s="273"/>
      <c r="V1299" s="273"/>
      <c r="W1299" s="273"/>
      <c r="X1299" s="273"/>
      <c r="Y1299" s="273"/>
      <c r="Z1299" s="273"/>
      <c r="AA1299" s="273"/>
      <c r="AB1299" s="273"/>
      <c r="AC1299" s="273"/>
      <c r="AD1299" s="273"/>
      <c r="AE1299" s="273"/>
      <c r="AF1299" s="273"/>
      <c r="AG1299" s="273"/>
      <c r="AH1299" s="273"/>
      <c r="AI1299" s="273"/>
      <c r="AJ1299" s="273"/>
      <c r="AK1299" s="273"/>
      <c r="AL1299" s="273"/>
      <c r="AM1299" s="273"/>
      <c r="AN1299" s="273"/>
      <c r="AO1299" s="273"/>
      <c r="AP1299" s="273"/>
      <c r="AQ1299" s="273"/>
      <c r="AR1299" s="273"/>
      <c r="AS1299" s="273"/>
      <c r="AT1299" s="273"/>
      <c r="AU1299" s="273"/>
      <c r="AV1299" s="273"/>
      <c r="AW1299" s="273"/>
      <c r="AX1299" s="273"/>
      <c r="AY1299" s="273"/>
      <c r="AZ1299" s="273"/>
      <c r="BA1299" s="273"/>
      <c r="BB1299" s="273"/>
      <c r="BC1299" s="273"/>
      <c r="BD1299" s="273"/>
      <c r="BE1299" s="273"/>
      <c r="BF1299" s="273"/>
      <c r="BG1299" s="273"/>
      <c r="BH1299" s="273"/>
      <c r="BI1299" s="273"/>
      <c r="BJ1299" s="273"/>
      <c r="BK1299" s="273"/>
      <c r="BL1299" s="273"/>
      <c r="BM1299" s="273"/>
      <c r="BN1299" s="273"/>
      <c r="BO1299" s="273"/>
      <c r="BP1299" s="273"/>
      <c r="BQ1299" s="273"/>
      <c r="BR1299" s="273"/>
      <c r="BS1299" s="273"/>
      <c r="BT1299" s="273"/>
      <c r="BU1299" s="273"/>
      <c r="BV1299" s="273"/>
      <c r="BW1299" s="273"/>
      <c r="BX1299" s="273"/>
      <c r="BY1299" s="273"/>
      <c r="BZ1299" s="273"/>
    </row>
    <row r="1300" spans="1:78">
      <c r="A1300" s="273"/>
      <c r="B1300" s="273"/>
      <c r="C1300" s="273"/>
      <c r="D1300" s="273"/>
      <c r="E1300" s="273"/>
      <c r="F1300" s="274"/>
      <c r="G1300" s="274"/>
      <c r="H1300" s="274"/>
      <c r="I1300" s="274"/>
      <c r="J1300" s="274"/>
      <c r="K1300" s="274"/>
      <c r="L1300" s="274"/>
      <c r="M1300" s="274"/>
      <c r="N1300" s="274"/>
      <c r="O1300" s="274"/>
      <c r="P1300" s="274"/>
      <c r="Q1300" s="274"/>
      <c r="R1300" s="273"/>
      <c r="S1300" s="273"/>
      <c r="T1300" s="273"/>
      <c r="U1300" s="273"/>
      <c r="V1300" s="273"/>
      <c r="W1300" s="273"/>
      <c r="X1300" s="273"/>
      <c r="Y1300" s="273"/>
      <c r="Z1300" s="273"/>
      <c r="AA1300" s="273"/>
      <c r="AB1300" s="273"/>
      <c r="AC1300" s="273"/>
      <c r="AD1300" s="273"/>
      <c r="AE1300" s="273"/>
      <c r="AF1300" s="273"/>
      <c r="AG1300" s="273"/>
      <c r="AH1300" s="273"/>
      <c r="AI1300" s="273"/>
      <c r="AJ1300" s="273"/>
      <c r="AK1300" s="273"/>
      <c r="AL1300" s="273"/>
      <c r="AM1300" s="273"/>
      <c r="AN1300" s="273"/>
      <c r="AO1300" s="273"/>
      <c r="AP1300" s="273"/>
      <c r="AQ1300" s="273"/>
      <c r="AR1300" s="273"/>
      <c r="AS1300" s="273"/>
      <c r="AT1300" s="273"/>
      <c r="AU1300" s="273"/>
      <c r="AV1300" s="273"/>
      <c r="AW1300" s="273"/>
      <c r="AX1300" s="273"/>
      <c r="AY1300" s="273"/>
      <c r="AZ1300" s="273"/>
      <c r="BA1300" s="273"/>
      <c r="BB1300" s="273"/>
      <c r="BC1300" s="273"/>
      <c r="BD1300" s="273"/>
      <c r="BE1300" s="273"/>
      <c r="BF1300" s="273"/>
      <c r="BG1300" s="273"/>
      <c r="BH1300" s="273"/>
      <c r="BI1300" s="273"/>
      <c r="BJ1300" s="273"/>
      <c r="BK1300" s="273"/>
      <c r="BL1300" s="273"/>
      <c r="BM1300" s="273"/>
      <c r="BN1300" s="273"/>
      <c r="BO1300" s="273"/>
      <c r="BP1300" s="273"/>
      <c r="BQ1300" s="273"/>
      <c r="BR1300" s="273"/>
      <c r="BS1300" s="273"/>
      <c r="BT1300" s="273"/>
      <c r="BU1300" s="273"/>
      <c r="BV1300" s="273"/>
      <c r="BW1300" s="273"/>
      <c r="BX1300" s="273"/>
      <c r="BY1300" s="273"/>
      <c r="BZ1300" s="273"/>
    </row>
    <row r="1301" spans="1:78">
      <c r="A1301" s="273"/>
      <c r="B1301" s="273"/>
      <c r="C1301" s="273"/>
      <c r="D1301" s="273"/>
      <c r="E1301" s="273"/>
      <c r="F1301" s="274"/>
      <c r="G1301" s="274"/>
      <c r="H1301" s="274"/>
      <c r="I1301" s="274"/>
      <c r="J1301" s="274"/>
      <c r="K1301" s="274"/>
      <c r="L1301" s="274"/>
      <c r="M1301" s="274"/>
      <c r="N1301" s="274"/>
      <c r="O1301" s="274"/>
      <c r="P1301" s="274"/>
      <c r="Q1301" s="274"/>
      <c r="R1301" s="273"/>
      <c r="S1301" s="273"/>
      <c r="T1301" s="273"/>
      <c r="U1301" s="273"/>
      <c r="V1301" s="273"/>
      <c r="W1301" s="273"/>
      <c r="X1301" s="273"/>
      <c r="Y1301" s="273"/>
      <c r="Z1301" s="273"/>
      <c r="AA1301" s="273"/>
      <c r="AB1301" s="273"/>
      <c r="AC1301" s="273"/>
      <c r="AD1301" s="273"/>
      <c r="AE1301" s="273"/>
      <c r="AF1301" s="273"/>
      <c r="AG1301" s="273"/>
      <c r="AH1301" s="273"/>
      <c r="AI1301" s="273"/>
      <c r="AJ1301" s="273"/>
      <c r="AK1301" s="273"/>
      <c r="AL1301" s="273"/>
      <c r="AM1301" s="273"/>
      <c r="AN1301" s="273"/>
      <c r="AO1301" s="273"/>
      <c r="AP1301" s="273"/>
      <c r="AQ1301" s="273"/>
      <c r="AR1301" s="273"/>
      <c r="AS1301" s="273"/>
      <c r="AT1301" s="273"/>
      <c r="AU1301" s="273"/>
      <c r="AV1301" s="273"/>
      <c r="AW1301" s="273"/>
      <c r="AX1301" s="273"/>
      <c r="AY1301" s="273"/>
      <c r="AZ1301" s="273"/>
      <c r="BA1301" s="273"/>
      <c r="BB1301" s="273"/>
      <c r="BC1301" s="273"/>
      <c r="BD1301" s="273"/>
      <c r="BE1301" s="273"/>
      <c r="BF1301" s="273"/>
      <c r="BG1301" s="273"/>
      <c r="BH1301" s="273"/>
      <c r="BI1301" s="273"/>
      <c r="BJ1301" s="273"/>
      <c r="BK1301" s="273"/>
      <c r="BL1301" s="273"/>
      <c r="BM1301" s="273"/>
      <c r="BN1301" s="273"/>
      <c r="BO1301" s="273"/>
      <c r="BP1301" s="273"/>
      <c r="BQ1301" s="273"/>
      <c r="BR1301" s="273"/>
      <c r="BS1301" s="273"/>
      <c r="BT1301" s="273"/>
      <c r="BU1301" s="273"/>
      <c r="BV1301" s="273"/>
      <c r="BW1301" s="273"/>
      <c r="BX1301" s="273"/>
      <c r="BY1301" s="273"/>
      <c r="BZ1301" s="273"/>
    </row>
    <row r="1302" spans="1:78">
      <c r="A1302" s="273"/>
      <c r="B1302" s="273"/>
      <c r="C1302" s="273"/>
      <c r="D1302" s="273"/>
      <c r="E1302" s="273"/>
      <c r="F1302" s="274"/>
      <c r="G1302" s="274"/>
      <c r="H1302" s="274"/>
      <c r="I1302" s="274"/>
      <c r="J1302" s="274"/>
      <c r="K1302" s="274"/>
      <c r="L1302" s="274"/>
      <c r="M1302" s="274"/>
      <c r="N1302" s="274"/>
      <c r="O1302" s="274"/>
      <c r="P1302" s="274"/>
      <c r="Q1302" s="274"/>
      <c r="R1302" s="273"/>
      <c r="S1302" s="273"/>
      <c r="T1302" s="273"/>
      <c r="U1302" s="273"/>
      <c r="V1302" s="273"/>
      <c r="W1302" s="273"/>
      <c r="X1302" s="273"/>
      <c r="Y1302" s="273"/>
      <c r="Z1302" s="273"/>
      <c r="AA1302" s="273"/>
      <c r="AB1302" s="273"/>
      <c r="AC1302" s="273"/>
      <c r="AD1302" s="273"/>
      <c r="AE1302" s="273"/>
      <c r="AF1302" s="273"/>
      <c r="AG1302" s="273"/>
      <c r="AH1302" s="273"/>
      <c r="AI1302" s="273"/>
      <c r="AJ1302" s="273"/>
      <c r="AK1302" s="273"/>
      <c r="AL1302" s="273"/>
      <c r="AM1302" s="273"/>
      <c r="AN1302" s="273"/>
      <c r="AO1302" s="273"/>
      <c r="AP1302" s="273"/>
      <c r="AQ1302" s="273"/>
      <c r="AR1302" s="273"/>
      <c r="AS1302" s="273"/>
      <c r="AT1302" s="273"/>
      <c r="AU1302" s="273"/>
      <c r="AV1302" s="273"/>
      <c r="AW1302" s="273"/>
      <c r="AX1302" s="273"/>
      <c r="AY1302" s="273"/>
      <c r="AZ1302" s="273"/>
      <c r="BA1302" s="273"/>
      <c r="BB1302" s="273"/>
      <c r="BC1302" s="273"/>
      <c r="BD1302" s="273"/>
      <c r="BE1302" s="273"/>
      <c r="BF1302" s="273"/>
      <c r="BG1302" s="273"/>
      <c r="BH1302" s="273"/>
      <c r="BI1302" s="273"/>
      <c r="BJ1302" s="273"/>
      <c r="BK1302" s="273"/>
      <c r="BL1302" s="273"/>
      <c r="BM1302" s="273"/>
      <c r="BN1302" s="273"/>
      <c r="BO1302" s="273"/>
      <c r="BP1302" s="273"/>
      <c r="BQ1302" s="273"/>
      <c r="BR1302" s="273"/>
      <c r="BS1302" s="273"/>
      <c r="BT1302" s="273"/>
      <c r="BU1302" s="273"/>
      <c r="BV1302" s="273"/>
      <c r="BW1302" s="273"/>
      <c r="BX1302" s="273"/>
      <c r="BY1302" s="273"/>
      <c r="BZ1302" s="273"/>
    </row>
    <row r="1303" spans="1:78">
      <c r="A1303" s="273"/>
      <c r="B1303" s="273"/>
      <c r="C1303" s="273"/>
      <c r="D1303" s="273"/>
      <c r="E1303" s="273"/>
      <c r="F1303" s="274"/>
      <c r="G1303" s="274"/>
      <c r="H1303" s="274"/>
      <c r="I1303" s="274"/>
      <c r="J1303" s="274"/>
      <c r="K1303" s="274"/>
      <c r="L1303" s="274"/>
      <c r="M1303" s="274"/>
      <c r="N1303" s="274"/>
      <c r="O1303" s="274"/>
      <c r="P1303" s="274"/>
      <c r="Q1303" s="274"/>
      <c r="R1303" s="273"/>
      <c r="S1303" s="273"/>
      <c r="T1303" s="273"/>
      <c r="U1303" s="273"/>
      <c r="V1303" s="273"/>
      <c r="W1303" s="273"/>
      <c r="X1303" s="273"/>
      <c r="Y1303" s="273"/>
      <c r="Z1303" s="273"/>
      <c r="AA1303" s="273"/>
      <c r="AB1303" s="273"/>
      <c r="AC1303" s="273"/>
      <c r="AD1303" s="273"/>
      <c r="AE1303" s="273"/>
      <c r="AF1303" s="273"/>
      <c r="AG1303" s="273"/>
      <c r="AH1303" s="273"/>
      <c r="AI1303" s="273"/>
      <c r="AJ1303" s="273"/>
      <c r="AK1303" s="273"/>
      <c r="AL1303" s="273"/>
      <c r="AM1303" s="273"/>
      <c r="AN1303" s="273"/>
      <c r="AO1303" s="273"/>
      <c r="AP1303" s="273"/>
      <c r="AQ1303" s="273"/>
      <c r="AR1303" s="273"/>
      <c r="AS1303" s="273"/>
      <c r="AT1303" s="273"/>
      <c r="AU1303" s="273"/>
      <c r="AV1303" s="273"/>
      <c r="AW1303" s="273"/>
      <c r="AX1303" s="273"/>
      <c r="AY1303" s="273"/>
      <c r="AZ1303" s="273"/>
      <c r="BA1303" s="273"/>
      <c r="BB1303" s="273"/>
      <c r="BC1303" s="273"/>
      <c r="BD1303" s="273"/>
      <c r="BE1303" s="273"/>
      <c r="BF1303" s="273"/>
      <c r="BG1303" s="273"/>
      <c r="BH1303" s="273"/>
      <c r="BI1303" s="273"/>
      <c r="BJ1303" s="273"/>
      <c r="BK1303" s="273"/>
      <c r="BL1303" s="273"/>
      <c r="BM1303" s="273"/>
      <c r="BN1303" s="273"/>
      <c r="BO1303" s="273"/>
      <c r="BP1303" s="273"/>
      <c r="BQ1303" s="273"/>
      <c r="BR1303" s="273"/>
      <c r="BS1303" s="273"/>
      <c r="BT1303" s="273"/>
      <c r="BU1303" s="273"/>
      <c r="BV1303" s="273"/>
      <c r="BW1303" s="273"/>
      <c r="BX1303" s="273"/>
      <c r="BY1303" s="273"/>
      <c r="BZ1303" s="273"/>
    </row>
    <row r="1304" spans="1:78">
      <c r="A1304" s="273"/>
      <c r="B1304" s="273"/>
      <c r="C1304" s="273"/>
      <c r="D1304" s="273"/>
      <c r="E1304" s="273"/>
      <c r="F1304" s="274"/>
      <c r="G1304" s="274"/>
      <c r="H1304" s="274"/>
      <c r="I1304" s="274"/>
      <c r="J1304" s="274"/>
      <c r="K1304" s="274"/>
      <c r="L1304" s="274"/>
      <c r="M1304" s="274"/>
      <c r="N1304" s="274"/>
      <c r="O1304" s="274"/>
      <c r="P1304" s="274"/>
      <c r="Q1304" s="274"/>
      <c r="R1304" s="273"/>
      <c r="S1304" s="273"/>
      <c r="T1304" s="273"/>
      <c r="U1304" s="273"/>
      <c r="V1304" s="273"/>
      <c r="W1304" s="273"/>
      <c r="X1304" s="273"/>
      <c r="Y1304" s="273"/>
      <c r="Z1304" s="273"/>
      <c r="AA1304" s="273"/>
      <c r="AB1304" s="273"/>
      <c r="AC1304" s="273"/>
      <c r="AD1304" s="273"/>
      <c r="AE1304" s="273"/>
      <c r="AF1304" s="273"/>
      <c r="AG1304" s="273"/>
      <c r="AH1304" s="273"/>
      <c r="AI1304" s="273"/>
      <c r="AJ1304" s="273"/>
      <c r="AK1304" s="273"/>
      <c r="AL1304" s="273"/>
      <c r="AM1304" s="273"/>
      <c r="AN1304" s="273"/>
      <c r="AO1304" s="273"/>
      <c r="AP1304" s="273"/>
      <c r="AQ1304" s="273"/>
      <c r="AR1304" s="273"/>
      <c r="AS1304" s="273"/>
      <c r="AT1304" s="273"/>
      <c r="AU1304" s="273"/>
      <c r="AV1304" s="273"/>
      <c r="AW1304" s="273"/>
      <c r="AX1304" s="273"/>
      <c r="AY1304" s="273"/>
      <c r="AZ1304" s="273"/>
      <c r="BA1304" s="273"/>
      <c r="BB1304" s="273"/>
      <c r="BC1304" s="273"/>
      <c r="BD1304" s="273"/>
      <c r="BE1304" s="273"/>
      <c r="BF1304" s="273"/>
      <c r="BG1304" s="273"/>
      <c r="BH1304" s="273"/>
      <c r="BI1304" s="273"/>
      <c r="BJ1304" s="273"/>
      <c r="BK1304" s="273"/>
      <c r="BL1304" s="273"/>
      <c r="BM1304" s="273"/>
      <c r="BN1304" s="273"/>
      <c r="BO1304" s="273"/>
      <c r="BP1304" s="273"/>
      <c r="BQ1304" s="273"/>
      <c r="BR1304" s="273"/>
      <c r="BS1304" s="273"/>
      <c r="BT1304" s="273"/>
      <c r="BU1304" s="273"/>
      <c r="BV1304" s="273"/>
      <c r="BW1304" s="273"/>
      <c r="BX1304" s="273"/>
      <c r="BY1304" s="273"/>
      <c r="BZ1304" s="273"/>
    </row>
    <row r="1305" spans="1:78">
      <c r="A1305" s="273"/>
      <c r="B1305" s="273"/>
      <c r="C1305" s="273"/>
      <c r="D1305" s="273"/>
      <c r="E1305" s="273"/>
      <c r="F1305" s="274"/>
      <c r="G1305" s="274"/>
      <c r="H1305" s="274"/>
      <c r="I1305" s="274"/>
      <c r="J1305" s="274"/>
      <c r="K1305" s="274"/>
      <c r="L1305" s="274"/>
      <c r="M1305" s="274"/>
      <c r="N1305" s="274"/>
      <c r="O1305" s="274"/>
      <c r="P1305" s="274"/>
      <c r="Q1305" s="274"/>
      <c r="R1305" s="273"/>
      <c r="S1305" s="273"/>
      <c r="T1305" s="273"/>
      <c r="U1305" s="273"/>
      <c r="V1305" s="273"/>
      <c r="W1305" s="273"/>
      <c r="X1305" s="273"/>
      <c r="Y1305" s="273"/>
      <c r="Z1305" s="273"/>
      <c r="AA1305" s="273"/>
      <c r="AB1305" s="273"/>
      <c r="AC1305" s="273"/>
      <c r="AD1305" s="273"/>
      <c r="AE1305" s="273"/>
      <c r="AF1305" s="273"/>
      <c r="AG1305" s="273"/>
      <c r="AH1305" s="273"/>
      <c r="AI1305" s="273"/>
      <c r="AJ1305" s="273"/>
      <c r="AK1305" s="273"/>
      <c r="AL1305" s="273"/>
      <c r="AM1305" s="273"/>
      <c r="AN1305" s="273"/>
      <c r="AO1305" s="273"/>
      <c r="AP1305" s="273"/>
      <c r="AQ1305" s="273"/>
      <c r="AR1305" s="273"/>
      <c r="AS1305" s="273"/>
      <c r="AT1305" s="273"/>
      <c r="AU1305" s="273"/>
      <c r="AV1305" s="273"/>
      <c r="AW1305" s="273"/>
      <c r="AX1305" s="273"/>
      <c r="AY1305" s="273"/>
      <c r="AZ1305" s="273"/>
      <c r="BA1305" s="273"/>
      <c r="BB1305" s="273"/>
      <c r="BC1305" s="273"/>
      <c r="BD1305" s="273"/>
      <c r="BE1305" s="273"/>
      <c r="BF1305" s="273"/>
      <c r="BG1305" s="273"/>
      <c r="BH1305" s="273"/>
      <c r="BI1305" s="273"/>
      <c r="BJ1305" s="273"/>
      <c r="BK1305" s="273"/>
      <c r="BL1305" s="273"/>
      <c r="BM1305" s="273"/>
      <c r="BN1305" s="273"/>
      <c r="BO1305" s="273"/>
      <c r="BP1305" s="273"/>
      <c r="BQ1305" s="273"/>
      <c r="BR1305" s="273"/>
      <c r="BS1305" s="273"/>
      <c r="BT1305" s="273"/>
      <c r="BU1305" s="273"/>
      <c r="BV1305" s="273"/>
      <c r="BW1305" s="273"/>
      <c r="BX1305" s="273"/>
      <c r="BY1305" s="273"/>
      <c r="BZ1305" s="273"/>
    </row>
    <row r="1306" spans="1:78">
      <c r="A1306" s="273"/>
      <c r="B1306" s="273"/>
      <c r="C1306" s="273"/>
      <c r="D1306" s="273"/>
      <c r="E1306" s="273"/>
      <c r="F1306" s="274"/>
      <c r="G1306" s="274"/>
      <c r="H1306" s="274"/>
      <c r="I1306" s="274"/>
      <c r="J1306" s="274"/>
      <c r="K1306" s="274"/>
      <c r="L1306" s="274"/>
      <c r="M1306" s="274"/>
      <c r="N1306" s="274"/>
      <c r="O1306" s="274"/>
      <c r="P1306" s="274"/>
      <c r="Q1306" s="274"/>
      <c r="R1306" s="273"/>
      <c r="S1306" s="273"/>
      <c r="T1306" s="273"/>
      <c r="U1306" s="273"/>
      <c r="V1306" s="273"/>
      <c r="W1306" s="273"/>
      <c r="X1306" s="273"/>
      <c r="Y1306" s="273"/>
      <c r="Z1306" s="273"/>
      <c r="AA1306" s="273"/>
      <c r="AB1306" s="273"/>
      <c r="AC1306" s="273"/>
      <c r="AD1306" s="273"/>
      <c r="AE1306" s="273"/>
      <c r="AF1306" s="273"/>
      <c r="AG1306" s="273"/>
      <c r="AH1306" s="273"/>
      <c r="AI1306" s="273"/>
      <c r="AJ1306" s="273"/>
      <c r="AK1306" s="273"/>
      <c r="AL1306" s="273"/>
      <c r="AM1306" s="273"/>
      <c r="AN1306" s="273"/>
      <c r="AO1306" s="273"/>
      <c r="AP1306" s="273"/>
      <c r="AQ1306" s="273"/>
      <c r="AR1306" s="273"/>
      <c r="AS1306" s="273"/>
      <c r="AT1306" s="273"/>
      <c r="AU1306" s="273"/>
      <c r="AV1306" s="273"/>
      <c r="AW1306" s="273"/>
      <c r="AX1306" s="273"/>
      <c r="AY1306" s="273"/>
      <c r="AZ1306" s="273"/>
      <c r="BA1306" s="273"/>
      <c r="BB1306" s="273"/>
      <c r="BC1306" s="273"/>
      <c r="BD1306" s="273"/>
      <c r="BE1306" s="273"/>
      <c r="BF1306" s="273"/>
      <c r="BG1306" s="273"/>
      <c r="BH1306" s="273"/>
      <c r="BI1306" s="273"/>
      <c r="BJ1306" s="273"/>
      <c r="BK1306" s="273"/>
      <c r="BL1306" s="273"/>
      <c r="BM1306" s="273"/>
      <c r="BN1306" s="273"/>
      <c r="BO1306" s="273"/>
      <c r="BP1306" s="273"/>
      <c r="BQ1306" s="273"/>
      <c r="BR1306" s="273"/>
      <c r="BS1306" s="273"/>
      <c r="BT1306" s="273"/>
      <c r="BU1306" s="273"/>
      <c r="BV1306" s="273"/>
      <c r="BW1306" s="273"/>
      <c r="BX1306" s="273"/>
      <c r="BY1306" s="273"/>
      <c r="BZ1306" s="273"/>
    </row>
    <row r="1307" spans="1:78">
      <c r="A1307" s="273"/>
      <c r="B1307" s="273"/>
      <c r="C1307" s="273"/>
      <c r="D1307" s="273"/>
      <c r="E1307" s="273"/>
      <c r="F1307" s="274"/>
      <c r="G1307" s="274"/>
      <c r="H1307" s="274"/>
      <c r="I1307" s="274"/>
      <c r="J1307" s="274"/>
      <c r="K1307" s="274"/>
      <c r="L1307" s="274"/>
      <c r="M1307" s="274"/>
      <c r="N1307" s="274"/>
      <c r="O1307" s="274"/>
      <c r="P1307" s="274"/>
      <c r="Q1307" s="274"/>
      <c r="R1307" s="273"/>
      <c r="S1307" s="273"/>
      <c r="T1307" s="273"/>
      <c r="U1307" s="273"/>
      <c r="V1307" s="273"/>
      <c r="W1307" s="273"/>
      <c r="X1307" s="273"/>
      <c r="Y1307" s="273"/>
      <c r="Z1307" s="273"/>
      <c r="AA1307" s="273"/>
      <c r="AB1307" s="273"/>
      <c r="AC1307" s="273"/>
      <c r="AD1307" s="273"/>
      <c r="AE1307" s="273"/>
      <c r="AF1307" s="273"/>
      <c r="AG1307" s="273"/>
      <c r="AH1307" s="273"/>
      <c r="AI1307" s="273"/>
      <c r="AJ1307" s="273"/>
      <c r="AK1307" s="273"/>
      <c r="AL1307" s="273"/>
      <c r="AM1307" s="273"/>
      <c r="AN1307" s="273"/>
      <c r="AO1307" s="273"/>
      <c r="AP1307" s="273"/>
      <c r="AQ1307" s="273"/>
      <c r="AR1307" s="273"/>
      <c r="AS1307" s="273"/>
      <c r="AT1307" s="273"/>
      <c r="AU1307" s="273"/>
      <c r="AV1307" s="273"/>
      <c r="AW1307" s="273"/>
      <c r="AX1307" s="273"/>
      <c r="AY1307" s="273"/>
      <c r="AZ1307" s="273"/>
      <c r="BA1307" s="273"/>
      <c r="BB1307" s="273"/>
      <c r="BC1307" s="273"/>
      <c r="BD1307" s="273"/>
      <c r="BE1307" s="273"/>
      <c r="BF1307" s="273"/>
      <c r="BG1307" s="273"/>
      <c r="BH1307" s="273"/>
      <c r="BI1307" s="273"/>
      <c r="BJ1307" s="273"/>
      <c r="BK1307" s="273"/>
      <c r="BL1307" s="273"/>
      <c r="BM1307" s="273"/>
      <c r="BN1307" s="273"/>
      <c r="BO1307" s="273"/>
      <c r="BP1307" s="273"/>
      <c r="BQ1307" s="273"/>
      <c r="BR1307" s="273"/>
      <c r="BS1307" s="273"/>
      <c r="BT1307" s="273"/>
      <c r="BU1307" s="273"/>
      <c r="BV1307" s="273"/>
      <c r="BW1307" s="273"/>
      <c r="BX1307" s="273"/>
      <c r="BY1307" s="273"/>
      <c r="BZ1307" s="273"/>
    </row>
    <row r="1308" spans="1:78">
      <c r="A1308" s="273"/>
      <c r="B1308" s="273"/>
      <c r="C1308" s="273"/>
      <c r="D1308" s="273"/>
      <c r="E1308" s="273"/>
      <c r="F1308" s="274"/>
      <c r="G1308" s="274"/>
      <c r="H1308" s="274"/>
      <c r="I1308" s="274"/>
      <c r="J1308" s="274"/>
      <c r="K1308" s="274"/>
      <c r="L1308" s="274"/>
      <c r="M1308" s="274"/>
      <c r="N1308" s="274"/>
      <c r="O1308" s="274"/>
      <c r="P1308" s="274"/>
      <c r="Q1308" s="274"/>
      <c r="R1308" s="273"/>
      <c r="S1308" s="273"/>
      <c r="T1308" s="273"/>
      <c r="U1308" s="273"/>
      <c r="V1308" s="273"/>
      <c r="W1308" s="273"/>
      <c r="X1308" s="273"/>
      <c r="Y1308" s="273"/>
      <c r="Z1308" s="273"/>
      <c r="AA1308" s="273"/>
      <c r="AB1308" s="273"/>
      <c r="AC1308" s="273"/>
      <c r="AD1308" s="273"/>
      <c r="AE1308" s="273"/>
      <c r="AF1308" s="273"/>
      <c r="AG1308" s="273"/>
      <c r="AH1308" s="273"/>
      <c r="AI1308" s="273"/>
      <c r="AJ1308" s="273"/>
      <c r="AK1308" s="273"/>
      <c r="AL1308" s="273"/>
      <c r="AM1308" s="273"/>
      <c r="AN1308" s="273"/>
      <c r="AO1308" s="273"/>
      <c r="AP1308" s="273"/>
      <c r="AQ1308" s="273"/>
      <c r="AR1308" s="273"/>
      <c r="AS1308" s="273"/>
      <c r="AT1308" s="273"/>
      <c r="AU1308" s="273"/>
      <c r="AV1308" s="273"/>
      <c r="AW1308" s="273"/>
      <c r="AX1308" s="273"/>
      <c r="AY1308" s="273"/>
      <c r="AZ1308" s="273"/>
      <c r="BA1308" s="273"/>
      <c r="BB1308" s="273"/>
      <c r="BC1308" s="273"/>
      <c r="BD1308" s="273"/>
      <c r="BE1308" s="273"/>
      <c r="BF1308" s="273"/>
      <c r="BG1308" s="273"/>
      <c r="BH1308" s="273"/>
      <c r="BI1308" s="273"/>
      <c r="BJ1308" s="273"/>
      <c r="BK1308" s="273"/>
      <c r="BL1308" s="273"/>
      <c r="BM1308" s="273"/>
      <c r="BN1308" s="273"/>
      <c r="BO1308" s="273"/>
      <c r="BP1308" s="273"/>
      <c r="BQ1308" s="273"/>
      <c r="BR1308" s="273"/>
      <c r="BS1308" s="273"/>
      <c r="BT1308" s="273"/>
      <c r="BU1308" s="273"/>
      <c r="BV1308" s="273"/>
      <c r="BW1308" s="273"/>
      <c r="BX1308" s="273"/>
      <c r="BY1308" s="273"/>
      <c r="BZ1308" s="273"/>
    </row>
    <row r="1309" spans="1:78">
      <c r="A1309" s="273"/>
      <c r="B1309" s="273"/>
      <c r="C1309" s="273"/>
      <c r="D1309" s="273"/>
      <c r="E1309" s="273"/>
      <c r="F1309" s="274"/>
      <c r="G1309" s="274"/>
      <c r="H1309" s="274"/>
      <c r="I1309" s="274"/>
      <c r="J1309" s="274"/>
      <c r="K1309" s="274"/>
      <c r="L1309" s="274"/>
      <c r="M1309" s="274"/>
      <c r="N1309" s="274"/>
      <c r="O1309" s="274"/>
      <c r="P1309" s="274"/>
      <c r="Q1309" s="274"/>
      <c r="R1309" s="273"/>
      <c r="S1309" s="273"/>
      <c r="T1309" s="273"/>
      <c r="U1309" s="273"/>
      <c r="V1309" s="273"/>
      <c r="W1309" s="273"/>
      <c r="X1309" s="273"/>
      <c r="Y1309" s="273"/>
      <c r="Z1309" s="273"/>
      <c r="AA1309" s="273"/>
      <c r="AB1309" s="273"/>
      <c r="AC1309" s="273"/>
      <c r="AD1309" s="273"/>
      <c r="AE1309" s="273"/>
      <c r="AF1309" s="273"/>
      <c r="AG1309" s="273"/>
      <c r="AH1309" s="273"/>
      <c r="AI1309" s="273"/>
      <c r="AJ1309" s="273"/>
      <c r="AK1309" s="273"/>
      <c r="AL1309" s="273"/>
      <c r="AM1309" s="273"/>
      <c r="AN1309" s="273"/>
      <c r="AO1309" s="273"/>
      <c r="AP1309" s="273"/>
      <c r="AQ1309" s="273"/>
      <c r="AR1309" s="273"/>
      <c r="AS1309" s="273"/>
      <c r="AT1309" s="273"/>
      <c r="AU1309" s="273"/>
      <c r="AV1309" s="273"/>
      <c r="AW1309" s="273"/>
      <c r="AX1309" s="273"/>
      <c r="AY1309" s="273"/>
      <c r="AZ1309" s="273"/>
      <c r="BA1309" s="273"/>
      <c r="BB1309" s="273"/>
      <c r="BC1309" s="273"/>
      <c r="BD1309" s="273"/>
      <c r="BE1309" s="273"/>
      <c r="BF1309" s="273"/>
      <c r="BG1309" s="273"/>
      <c r="BH1309" s="273"/>
      <c r="BI1309" s="273"/>
      <c r="BJ1309" s="273"/>
      <c r="BK1309" s="273"/>
      <c r="BL1309" s="273"/>
      <c r="BM1309" s="273"/>
      <c r="BN1309" s="273"/>
      <c r="BO1309" s="273"/>
      <c r="BP1309" s="273"/>
      <c r="BQ1309" s="273"/>
      <c r="BR1309" s="273"/>
      <c r="BS1309" s="273"/>
      <c r="BT1309" s="273"/>
      <c r="BU1309" s="273"/>
      <c r="BV1309" s="273"/>
      <c r="BW1309" s="273"/>
      <c r="BX1309" s="273"/>
      <c r="BY1309" s="273"/>
      <c r="BZ1309" s="273"/>
    </row>
    <row r="1310" spans="1:78">
      <c r="A1310" s="273"/>
      <c r="B1310" s="273"/>
      <c r="C1310" s="273"/>
      <c r="D1310" s="273"/>
      <c r="E1310" s="273"/>
      <c r="F1310" s="274"/>
      <c r="G1310" s="274"/>
      <c r="H1310" s="274"/>
      <c r="I1310" s="274"/>
      <c r="J1310" s="274"/>
      <c r="K1310" s="274"/>
      <c r="L1310" s="274"/>
      <c r="M1310" s="274"/>
      <c r="N1310" s="274"/>
      <c r="O1310" s="274"/>
      <c r="P1310" s="274"/>
      <c r="Q1310" s="274"/>
      <c r="R1310" s="273"/>
      <c r="S1310" s="273"/>
      <c r="T1310" s="273"/>
      <c r="U1310" s="273"/>
      <c r="V1310" s="273"/>
      <c r="W1310" s="273"/>
      <c r="X1310" s="273"/>
      <c r="Y1310" s="273"/>
      <c r="Z1310" s="273"/>
      <c r="AA1310" s="273"/>
      <c r="AB1310" s="273"/>
      <c r="AC1310" s="273"/>
      <c r="AD1310" s="273"/>
      <c r="AE1310" s="273"/>
      <c r="AF1310" s="273"/>
      <c r="AG1310" s="273"/>
      <c r="AH1310" s="273"/>
      <c r="AI1310" s="273"/>
      <c r="AJ1310" s="273"/>
      <c r="AK1310" s="273"/>
      <c r="AL1310" s="273"/>
      <c r="AM1310" s="273"/>
      <c r="AN1310" s="273"/>
      <c r="AO1310" s="273"/>
      <c r="AP1310" s="273"/>
      <c r="AQ1310" s="273"/>
      <c r="AR1310" s="273"/>
      <c r="AS1310" s="273"/>
      <c r="AT1310" s="273"/>
      <c r="AU1310" s="273"/>
      <c r="AV1310" s="273"/>
      <c r="AW1310" s="273"/>
      <c r="AX1310" s="273"/>
      <c r="AY1310" s="273"/>
      <c r="AZ1310" s="273"/>
      <c r="BA1310" s="273"/>
      <c r="BB1310" s="273"/>
      <c r="BC1310" s="273"/>
      <c r="BD1310" s="273"/>
      <c r="BE1310" s="273"/>
      <c r="BF1310" s="273"/>
      <c r="BG1310" s="273"/>
      <c r="BH1310" s="273"/>
      <c r="BI1310" s="273"/>
      <c r="BJ1310" s="273"/>
      <c r="BK1310" s="273"/>
      <c r="BL1310" s="273"/>
      <c r="BM1310" s="273"/>
      <c r="BN1310" s="273"/>
      <c r="BO1310" s="273"/>
      <c r="BP1310" s="273"/>
      <c r="BQ1310" s="273"/>
      <c r="BR1310" s="273"/>
      <c r="BS1310" s="273"/>
      <c r="BT1310" s="273"/>
      <c r="BU1310" s="273"/>
      <c r="BV1310" s="273"/>
      <c r="BW1310" s="273"/>
      <c r="BX1310" s="273"/>
      <c r="BY1310" s="273"/>
      <c r="BZ1310" s="273"/>
    </row>
    <row r="1311" spans="1:78">
      <c r="A1311" s="273"/>
      <c r="B1311" s="273"/>
      <c r="C1311" s="273"/>
      <c r="D1311" s="273"/>
      <c r="E1311" s="273"/>
      <c r="F1311" s="274"/>
      <c r="G1311" s="274"/>
      <c r="H1311" s="274"/>
      <c r="I1311" s="274"/>
      <c r="J1311" s="274"/>
      <c r="K1311" s="274"/>
      <c r="L1311" s="274"/>
      <c r="M1311" s="274"/>
      <c r="N1311" s="274"/>
      <c r="O1311" s="274"/>
      <c r="P1311" s="274"/>
      <c r="Q1311" s="274"/>
      <c r="R1311" s="273"/>
      <c r="S1311" s="273"/>
      <c r="T1311" s="273"/>
      <c r="U1311" s="273"/>
      <c r="V1311" s="273"/>
      <c r="W1311" s="273"/>
      <c r="X1311" s="273"/>
      <c r="Y1311" s="273"/>
      <c r="Z1311" s="273"/>
      <c r="AA1311" s="273"/>
      <c r="AB1311" s="273"/>
      <c r="AC1311" s="273"/>
      <c r="AD1311" s="273"/>
      <c r="AE1311" s="273"/>
      <c r="AF1311" s="273"/>
      <c r="AG1311" s="273"/>
      <c r="AH1311" s="273"/>
      <c r="AI1311" s="273"/>
      <c r="AJ1311" s="273"/>
      <c r="AK1311" s="273"/>
      <c r="AL1311" s="273"/>
      <c r="AM1311" s="273"/>
      <c r="AN1311" s="273"/>
      <c r="AO1311" s="273"/>
      <c r="AP1311" s="273"/>
      <c r="AQ1311" s="273"/>
      <c r="AR1311" s="273"/>
      <c r="AS1311" s="273"/>
      <c r="AT1311" s="273"/>
      <c r="AU1311" s="273"/>
      <c r="AV1311" s="273"/>
      <c r="AW1311" s="273"/>
      <c r="AX1311" s="273"/>
      <c r="AY1311" s="273"/>
      <c r="AZ1311" s="273"/>
      <c r="BA1311" s="273"/>
      <c r="BB1311" s="273"/>
      <c r="BC1311" s="273"/>
      <c r="BD1311" s="273"/>
      <c r="BE1311" s="273"/>
      <c r="BF1311" s="273"/>
      <c r="BG1311" s="273"/>
      <c r="BH1311" s="273"/>
      <c r="BI1311" s="273"/>
      <c r="BJ1311" s="273"/>
      <c r="BK1311" s="273"/>
      <c r="BL1311" s="273"/>
      <c r="BM1311" s="273"/>
      <c r="BN1311" s="273"/>
      <c r="BO1311" s="273"/>
      <c r="BP1311" s="273"/>
      <c r="BQ1311" s="273"/>
      <c r="BR1311" s="273"/>
      <c r="BS1311" s="273"/>
      <c r="BT1311" s="273"/>
      <c r="BU1311" s="273"/>
      <c r="BV1311" s="273"/>
      <c r="BW1311" s="273"/>
      <c r="BX1311" s="273"/>
      <c r="BY1311" s="273"/>
      <c r="BZ1311" s="273"/>
    </row>
    <row r="1312" spans="1:78">
      <c r="A1312" s="273"/>
      <c r="B1312" s="273"/>
      <c r="C1312" s="273"/>
      <c r="D1312" s="273"/>
      <c r="E1312" s="273"/>
      <c r="F1312" s="274"/>
      <c r="G1312" s="274"/>
      <c r="H1312" s="274"/>
      <c r="I1312" s="274"/>
      <c r="J1312" s="274"/>
      <c r="K1312" s="274"/>
      <c r="L1312" s="274"/>
      <c r="M1312" s="274"/>
      <c r="N1312" s="274"/>
      <c r="O1312" s="274"/>
      <c r="P1312" s="274"/>
      <c r="Q1312" s="274"/>
      <c r="R1312" s="273"/>
      <c r="S1312" s="273"/>
      <c r="T1312" s="273"/>
      <c r="U1312" s="273"/>
      <c r="V1312" s="273"/>
      <c r="W1312" s="273"/>
      <c r="X1312" s="273"/>
      <c r="Y1312" s="273"/>
      <c r="Z1312" s="273"/>
      <c r="AA1312" s="273"/>
      <c r="AB1312" s="273"/>
      <c r="AC1312" s="273"/>
      <c r="AD1312" s="273"/>
      <c r="AE1312" s="273"/>
      <c r="AF1312" s="273"/>
      <c r="AG1312" s="273"/>
      <c r="AH1312" s="273"/>
      <c r="AI1312" s="273"/>
      <c r="AJ1312" s="273"/>
      <c r="AK1312" s="273"/>
      <c r="AL1312" s="273"/>
      <c r="AM1312" s="273"/>
      <c r="AN1312" s="273"/>
      <c r="AO1312" s="273"/>
      <c r="AP1312" s="273"/>
      <c r="AQ1312" s="273"/>
      <c r="AR1312" s="273"/>
      <c r="AS1312" s="273"/>
      <c r="AT1312" s="273"/>
      <c r="AU1312" s="273"/>
      <c r="AV1312" s="273"/>
      <c r="AW1312" s="273"/>
      <c r="AX1312" s="273"/>
      <c r="AY1312" s="273"/>
      <c r="AZ1312" s="273"/>
      <c r="BA1312" s="273"/>
      <c r="BB1312" s="273"/>
      <c r="BC1312" s="273"/>
      <c r="BD1312" s="273"/>
      <c r="BE1312" s="273"/>
      <c r="BF1312" s="273"/>
      <c r="BG1312" s="273"/>
      <c r="BH1312" s="273"/>
      <c r="BI1312" s="273"/>
      <c r="BJ1312" s="273"/>
      <c r="BK1312" s="273"/>
      <c r="BL1312" s="273"/>
      <c r="BM1312" s="273"/>
      <c r="BN1312" s="273"/>
      <c r="BO1312" s="273"/>
      <c r="BP1312" s="273"/>
      <c r="BQ1312" s="273"/>
      <c r="BR1312" s="273"/>
      <c r="BS1312" s="273"/>
      <c r="BT1312" s="273"/>
      <c r="BU1312" s="273"/>
      <c r="BV1312" s="273"/>
      <c r="BW1312" s="273"/>
      <c r="BX1312" s="273"/>
      <c r="BY1312" s="273"/>
      <c r="BZ1312" s="273"/>
    </row>
    <row r="1313" spans="1:78">
      <c r="A1313" s="273"/>
      <c r="B1313" s="273"/>
      <c r="C1313" s="273"/>
      <c r="D1313" s="273"/>
      <c r="E1313" s="273"/>
      <c r="F1313" s="274"/>
      <c r="G1313" s="274"/>
      <c r="H1313" s="274"/>
      <c r="I1313" s="274"/>
      <c r="J1313" s="274"/>
      <c r="K1313" s="274"/>
      <c r="L1313" s="274"/>
      <c r="M1313" s="274"/>
      <c r="N1313" s="274"/>
      <c r="O1313" s="274"/>
      <c r="P1313" s="274"/>
      <c r="Q1313" s="274"/>
      <c r="R1313" s="273"/>
      <c r="S1313" s="273"/>
      <c r="T1313" s="273"/>
      <c r="U1313" s="273"/>
      <c r="V1313" s="273"/>
      <c r="W1313" s="273"/>
      <c r="X1313" s="273"/>
      <c r="Y1313" s="273"/>
      <c r="Z1313" s="273"/>
      <c r="AA1313" s="273"/>
      <c r="AB1313" s="273"/>
      <c r="AC1313" s="273"/>
      <c r="AD1313" s="273"/>
      <c r="AE1313" s="273"/>
      <c r="AF1313" s="273"/>
      <c r="AG1313" s="273"/>
      <c r="AH1313" s="273"/>
      <c r="AI1313" s="273"/>
      <c r="AJ1313" s="273"/>
      <c r="AK1313" s="273"/>
      <c r="AL1313" s="273"/>
      <c r="AM1313" s="273"/>
      <c r="AN1313" s="273"/>
      <c r="AO1313" s="273"/>
      <c r="AP1313" s="273"/>
      <c r="AQ1313" s="273"/>
      <c r="AR1313" s="273"/>
      <c r="AS1313" s="273"/>
      <c r="AT1313" s="273"/>
      <c r="AU1313" s="273"/>
      <c r="AV1313" s="273"/>
      <c r="AW1313" s="273"/>
      <c r="AX1313" s="273"/>
      <c r="AY1313" s="273"/>
      <c r="AZ1313" s="273"/>
      <c r="BA1313" s="273"/>
      <c r="BB1313" s="273"/>
      <c r="BC1313" s="273"/>
      <c r="BD1313" s="273"/>
      <c r="BE1313" s="273"/>
      <c r="BF1313" s="273"/>
      <c r="BG1313" s="273"/>
      <c r="BH1313" s="273"/>
      <c r="BI1313" s="273"/>
      <c r="BJ1313" s="273"/>
      <c r="BK1313" s="273"/>
      <c r="BL1313" s="273"/>
      <c r="BM1313" s="273"/>
      <c r="BN1313" s="273"/>
      <c r="BO1313" s="273"/>
      <c r="BP1313" s="273"/>
      <c r="BQ1313" s="273"/>
      <c r="BR1313" s="273"/>
      <c r="BS1313" s="273"/>
      <c r="BT1313" s="273"/>
      <c r="BU1313" s="273"/>
      <c r="BV1313" s="273"/>
      <c r="BW1313" s="273"/>
      <c r="BX1313" s="273"/>
      <c r="BY1313" s="273"/>
      <c r="BZ1313" s="273"/>
    </row>
    <row r="1314" spans="1:78">
      <c r="A1314" s="273"/>
      <c r="B1314" s="273"/>
      <c r="C1314" s="273"/>
      <c r="D1314" s="273"/>
      <c r="E1314" s="273"/>
      <c r="F1314" s="274"/>
      <c r="G1314" s="274"/>
      <c r="H1314" s="274"/>
      <c r="I1314" s="274"/>
      <c r="J1314" s="274"/>
      <c r="K1314" s="274"/>
      <c r="L1314" s="274"/>
      <c r="M1314" s="274"/>
      <c r="N1314" s="274"/>
      <c r="O1314" s="274"/>
      <c r="P1314" s="274"/>
      <c r="Q1314" s="274"/>
      <c r="R1314" s="273"/>
      <c r="S1314" s="273"/>
      <c r="T1314" s="273"/>
      <c r="U1314" s="273"/>
      <c r="V1314" s="273"/>
      <c r="W1314" s="273"/>
      <c r="X1314" s="273"/>
      <c r="Y1314" s="273"/>
      <c r="Z1314" s="273"/>
      <c r="AA1314" s="273"/>
      <c r="AB1314" s="273"/>
      <c r="AC1314" s="273"/>
      <c r="AD1314" s="273"/>
      <c r="AE1314" s="273"/>
      <c r="AF1314" s="273"/>
      <c r="AG1314" s="273"/>
      <c r="AH1314" s="273"/>
      <c r="AI1314" s="273"/>
      <c r="AJ1314" s="273"/>
      <c r="AK1314" s="273"/>
      <c r="AL1314" s="273"/>
      <c r="AM1314" s="273"/>
      <c r="AN1314" s="273"/>
      <c r="AO1314" s="273"/>
      <c r="AP1314" s="273"/>
      <c r="AQ1314" s="273"/>
      <c r="AR1314" s="273"/>
      <c r="AS1314" s="273"/>
      <c r="AT1314" s="273"/>
      <c r="AU1314" s="273"/>
      <c r="AV1314" s="273"/>
      <c r="AW1314" s="273"/>
      <c r="AX1314" s="273"/>
      <c r="AY1314" s="273"/>
      <c r="AZ1314" s="273"/>
      <c r="BA1314" s="273"/>
      <c r="BB1314" s="273"/>
      <c r="BC1314" s="273"/>
      <c r="BD1314" s="273"/>
      <c r="BE1314" s="273"/>
      <c r="BF1314" s="273"/>
      <c r="BG1314" s="273"/>
      <c r="BH1314" s="273"/>
      <c r="BI1314" s="273"/>
      <c r="BJ1314" s="273"/>
      <c r="BK1314" s="273"/>
      <c r="BL1314" s="273"/>
      <c r="BM1314" s="273"/>
      <c r="BN1314" s="273"/>
      <c r="BO1314" s="273"/>
      <c r="BP1314" s="273"/>
      <c r="BQ1314" s="273"/>
      <c r="BR1314" s="273"/>
      <c r="BS1314" s="273"/>
      <c r="BT1314" s="273"/>
      <c r="BU1314" s="273"/>
      <c r="BV1314" s="273"/>
      <c r="BW1314" s="273"/>
      <c r="BX1314" s="273"/>
      <c r="BY1314" s="273"/>
      <c r="BZ1314" s="273"/>
    </row>
    <row r="1315" spans="1:78">
      <c r="A1315" s="273"/>
      <c r="B1315" s="273"/>
      <c r="C1315" s="273"/>
      <c r="D1315" s="273"/>
      <c r="E1315" s="273"/>
      <c r="F1315" s="274"/>
      <c r="G1315" s="274"/>
      <c r="H1315" s="274"/>
      <c r="I1315" s="274"/>
      <c r="J1315" s="274"/>
      <c r="K1315" s="274"/>
      <c r="L1315" s="274"/>
      <c r="M1315" s="274"/>
      <c r="N1315" s="274"/>
      <c r="O1315" s="274"/>
      <c r="P1315" s="274"/>
      <c r="Q1315" s="274"/>
      <c r="R1315" s="273"/>
      <c r="S1315" s="273"/>
      <c r="T1315" s="273"/>
      <c r="U1315" s="273"/>
      <c r="V1315" s="273"/>
      <c r="W1315" s="273"/>
      <c r="X1315" s="273"/>
      <c r="Y1315" s="273"/>
      <c r="Z1315" s="273"/>
      <c r="AA1315" s="273"/>
      <c r="AB1315" s="273"/>
      <c r="AC1315" s="273"/>
      <c r="AD1315" s="273"/>
      <c r="AE1315" s="273"/>
      <c r="AF1315" s="273"/>
      <c r="AG1315" s="273"/>
      <c r="AH1315" s="273"/>
      <c r="AI1315" s="273"/>
      <c r="AJ1315" s="273"/>
      <c r="AK1315" s="273"/>
      <c r="AL1315" s="273"/>
      <c r="AM1315" s="273"/>
      <c r="AN1315" s="273"/>
      <c r="AO1315" s="273"/>
      <c r="AP1315" s="273"/>
      <c r="AQ1315" s="273"/>
      <c r="AR1315" s="273"/>
      <c r="AS1315" s="273"/>
      <c r="AT1315" s="273"/>
      <c r="AU1315" s="273"/>
      <c r="AV1315" s="273"/>
      <c r="AW1315" s="273"/>
      <c r="AX1315" s="273"/>
      <c r="AY1315" s="273"/>
      <c r="AZ1315" s="273"/>
      <c r="BA1315" s="273"/>
      <c r="BB1315" s="273"/>
      <c r="BC1315" s="273"/>
      <c r="BD1315" s="273"/>
      <c r="BE1315" s="273"/>
      <c r="BF1315" s="273"/>
      <c r="BG1315" s="273"/>
      <c r="BH1315" s="273"/>
      <c r="BI1315" s="273"/>
      <c r="BJ1315" s="273"/>
      <c r="BK1315" s="273"/>
      <c r="BL1315" s="273"/>
      <c r="BM1315" s="273"/>
      <c r="BN1315" s="273"/>
      <c r="BO1315" s="273"/>
      <c r="BP1315" s="273"/>
      <c r="BQ1315" s="273"/>
      <c r="BR1315" s="273"/>
      <c r="BS1315" s="273"/>
      <c r="BT1315" s="273"/>
      <c r="BU1315" s="273"/>
      <c r="BV1315" s="273"/>
      <c r="BW1315" s="273"/>
      <c r="BX1315" s="273"/>
      <c r="BY1315" s="273"/>
      <c r="BZ1315" s="273"/>
    </row>
    <row r="1316" spans="1:78">
      <c r="A1316" s="273"/>
      <c r="B1316" s="273"/>
      <c r="C1316" s="273"/>
      <c r="D1316" s="273"/>
      <c r="E1316" s="273"/>
      <c r="F1316" s="274"/>
      <c r="G1316" s="274"/>
      <c r="H1316" s="274"/>
      <c r="I1316" s="274"/>
      <c r="J1316" s="274"/>
      <c r="K1316" s="274"/>
      <c r="L1316" s="274"/>
      <c r="M1316" s="274"/>
      <c r="N1316" s="274"/>
      <c r="O1316" s="274"/>
      <c r="P1316" s="274"/>
      <c r="Q1316" s="274"/>
      <c r="R1316" s="273"/>
      <c r="S1316" s="273"/>
      <c r="T1316" s="273"/>
      <c r="U1316" s="273"/>
      <c r="V1316" s="273"/>
      <c r="W1316" s="273"/>
      <c r="X1316" s="273"/>
      <c r="Y1316" s="273"/>
      <c r="Z1316" s="273"/>
      <c r="AA1316" s="273"/>
      <c r="AB1316" s="273"/>
      <c r="AC1316" s="273"/>
      <c r="AD1316" s="273"/>
      <c r="AE1316" s="273"/>
      <c r="AF1316" s="273"/>
      <c r="AG1316" s="273"/>
      <c r="AH1316" s="273"/>
      <c r="AI1316" s="273"/>
      <c r="AJ1316" s="273"/>
      <c r="AK1316" s="273"/>
      <c r="AL1316" s="273"/>
      <c r="AM1316" s="273"/>
      <c r="AN1316" s="273"/>
      <c r="AO1316" s="273"/>
      <c r="AP1316" s="273"/>
      <c r="AQ1316" s="273"/>
      <c r="AR1316" s="273"/>
      <c r="AS1316" s="273"/>
      <c r="AT1316" s="273"/>
      <c r="AU1316" s="273"/>
      <c r="AV1316" s="273"/>
      <c r="AW1316" s="273"/>
      <c r="AX1316" s="273"/>
      <c r="AY1316" s="273"/>
      <c r="AZ1316" s="273"/>
      <c r="BA1316" s="273"/>
      <c r="BB1316" s="273"/>
      <c r="BC1316" s="273"/>
      <c r="BD1316" s="273"/>
      <c r="BE1316" s="273"/>
      <c r="BF1316" s="273"/>
      <c r="BG1316" s="273"/>
      <c r="BH1316" s="273"/>
      <c r="BI1316" s="273"/>
      <c r="BJ1316" s="273"/>
      <c r="BK1316" s="273"/>
      <c r="BL1316" s="273"/>
      <c r="BM1316" s="273"/>
      <c r="BN1316" s="273"/>
      <c r="BO1316" s="273"/>
      <c r="BP1316" s="273"/>
      <c r="BQ1316" s="273"/>
      <c r="BR1316" s="273"/>
      <c r="BS1316" s="273"/>
      <c r="BT1316" s="273"/>
      <c r="BU1316" s="273"/>
      <c r="BV1316" s="273"/>
      <c r="BW1316" s="273"/>
      <c r="BX1316" s="273"/>
      <c r="BY1316" s="273"/>
      <c r="BZ1316" s="273"/>
    </row>
    <row r="1317" spans="1:78">
      <c r="A1317" s="273"/>
      <c r="B1317" s="273"/>
      <c r="C1317" s="273"/>
      <c r="D1317" s="273"/>
      <c r="E1317" s="273"/>
      <c r="F1317" s="274"/>
      <c r="G1317" s="274"/>
      <c r="H1317" s="274"/>
      <c r="I1317" s="274"/>
      <c r="J1317" s="274"/>
      <c r="K1317" s="274"/>
      <c r="L1317" s="274"/>
      <c r="M1317" s="274"/>
      <c r="N1317" s="274"/>
      <c r="O1317" s="274"/>
      <c r="P1317" s="274"/>
      <c r="Q1317" s="274"/>
      <c r="R1317" s="273"/>
      <c r="S1317" s="273"/>
      <c r="T1317" s="273"/>
      <c r="U1317" s="273"/>
      <c r="V1317" s="273"/>
      <c r="W1317" s="273"/>
      <c r="X1317" s="273"/>
      <c r="Y1317" s="273"/>
      <c r="Z1317" s="273"/>
      <c r="AA1317" s="273"/>
      <c r="AB1317" s="273"/>
      <c r="AC1317" s="273"/>
      <c r="AD1317" s="273"/>
      <c r="AE1317" s="273"/>
      <c r="AF1317" s="273"/>
      <c r="AG1317" s="273"/>
      <c r="AH1317" s="273"/>
      <c r="AI1317" s="273"/>
      <c r="AJ1317" s="273"/>
      <c r="AK1317" s="273"/>
      <c r="AL1317" s="273"/>
      <c r="AM1317" s="273"/>
      <c r="AN1317" s="273"/>
      <c r="AO1317" s="273"/>
      <c r="AP1317" s="273"/>
      <c r="AQ1317" s="273"/>
      <c r="AR1317" s="273"/>
      <c r="AS1317" s="273"/>
      <c r="AT1317" s="273"/>
      <c r="AU1317" s="273"/>
      <c r="AV1317" s="273"/>
      <c r="AW1317" s="273"/>
      <c r="AX1317" s="273"/>
      <c r="AY1317" s="273"/>
      <c r="AZ1317" s="273"/>
      <c r="BA1317" s="273"/>
      <c r="BB1317" s="273"/>
      <c r="BC1317" s="273"/>
      <c r="BD1317" s="273"/>
      <c r="BE1317" s="273"/>
      <c r="BF1317" s="273"/>
      <c r="BG1317" s="273"/>
      <c r="BH1317" s="273"/>
      <c r="BI1317" s="273"/>
      <c r="BJ1317" s="273"/>
      <c r="BK1317" s="273"/>
      <c r="BL1317" s="273"/>
      <c r="BM1317" s="273"/>
      <c r="BN1317" s="273"/>
      <c r="BO1317" s="273"/>
      <c r="BP1317" s="273"/>
      <c r="BQ1317" s="273"/>
      <c r="BR1317" s="273"/>
      <c r="BS1317" s="273"/>
      <c r="BT1317" s="273"/>
      <c r="BU1317" s="273"/>
      <c r="BV1317" s="273"/>
      <c r="BW1317" s="273"/>
      <c r="BX1317" s="273"/>
      <c r="BY1317" s="273"/>
      <c r="BZ1317" s="273"/>
    </row>
    <row r="1318" spans="1:78">
      <c r="A1318" s="273"/>
      <c r="B1318" s="273"/>
      <c r="C1318" s="273"/>
      <c r="D1318" s="273"/>
      <c r="E1318" s="273"/>
      <c r="F1318" s="274"/>
      <c r="G1318" s="274"/>
      <c r="H1318" s="274"/>
      <c r="I1318" s="274"/>
      <c r="J1318" s="274"/>
      <c r="K1318" s="274"/>
      <c r="L1318" s="274"/>
      <c r="M1318" s="274"/>
      <c r="N1318" s="274"/>
      <c r="O1318" s="274"/>
      <c r="P1318" s="274"/>
      <c r="Q1318" s="274"/>
      <c r="R1318" s="273"/>
      <c r="S1318" s="273"/>
      <c r="T1318" s="273"/>
      <c r="U1318" s="273"/>
      <c r="V1318" s="273"/>
      <c r="W1318" s="273"/>
      <c r="X1318" s="273"/>
      <c r="Y1318" s="273"/>
      <c r="Z1318" s="273"/>
      <c r="AA1318" s="273"/>
      <c r="AB1318" s="273"/>
      <c r="AC1318" s="273"/>
      <c r="AD1318" s="273"/>
      <c r="AE1318" s="273"/>
      <c r="AF1318" s="273"/>
      <c r="AG1318" s="273"/>
      <c r="AH1318" s="273"/>
      <c r="AI1318" s="273"/>
      <c r="AJ1318" s="273"/>
      <c r="AK1318" s="273"/>
      <c r="AL1318" s="273"/>
      <c r="AM1318" s="273"/>
      <c r="AN1318" s="273"/>
      <c r="AO1318" s="273"/>
      <c r="AP1318" s="273"/>
      <c r="AQ1318" s="273"/>
      <c r="AR1318" s="273"/>
      <c r="AS1318" s="273"/>
      <c r="AT1318" s="273"/>
      <c r="AU1318" s="273"/>
      <c r="AV1318" s="273"/>
      <c r="AW1318" s="273"/>
      <c r="AX1318" s="273"/>
      <c r="AY1318" s="273"/>
      <c r="AZ1318" s="273"/>
      <c r="BA1318" s="273"/>
      <c r="BB1318" s="273"/>
      <c r="BC1318" s="273"/>
      <c r="BD1318" s="273"/>
      <c r="BE1318" s="273"/>
      <c r="BF1318" s="273"/>
      <c r="BG1318" s="273"/>
      <c r="BH1318" s="273"/>
      <c r="BI1318" s="273"/>
      <c r="BJ1318" s="273"/>
      <c r="BK1318" s="273"/>
      <c r="BL1318" s="273"/>
      <c r="BM1318" s="273"/>
      <c r="BN1318" s="273"/>
      <c r="BO1318" s="273"/>
      <c r="BP1318" s="273"/>
      <c r="BQ1318" s="273"/>
      <c r="BR1318" s="273"/>
      <c r="BS1318" s="273"/>
      <c r="BT1318" s="273"/>
      <c r="BU1318" s="273"/>
      <c r="BV1318" s="273"/>
      <c r="BW1318" s="273"/>
      <c r="BX1318" s="273"/>
      <c r="BY1318" s="273"/>
      <c r="BZ1318" s="273"/>
    </row>
    <row r="1319" spans="1:78">
      <c r="A1319" s="273"/>
      <c r="B1319" s="273"/>
      <c r="C1319" s="273"/>
      <c r="D1319" s="273"/>
      <c r="E1319" s="273"/>
      <c r="F1319" s="274"/>
      <c r="G1319" s="274"/>
      <c r="H1319" s="274"/>
      <c r="I1319" s="274"/>
      <c r="J1319" s="274"/>
      <c r="K1319" s="274"/>
      <c r="L1319" s="274"/>
      <c r="M1319" s="274"/>
      <c r="N1319" s="274"/>
      <c r="O1319" s="274"/>
      <c r="P1319" s="274"/>
      <c r="Q1319" s="274"/>
      <c r="R1319" s="273"/>
      <c r="S1319" s="273"/>
      <c r="T1319" s="273"/>
      <c r="U1319" s="273"/>
      <c r="V1319" s="273"/>
      <c r="W1319" s="273"/>
      <c r="X1319" s="273"/>
      <c r="Y1319" s="273"/>
      <c r="Z1319" s="273"/>
      <c r="AA1319" s="273"/>
      <c r="AB1319" s="273"/>
      <c r="AC1319" s="273"/>
      <c r="AD1319" s="273"/>
      <c r="AE1319" s="273"/>
      <c r="AF1319" s="273"/>
      <c r="AG1319" s="273"/>
      <c r="AH1319" s="273"/>
      <c r="AI1319" s="273"/>
      <c r="AJ1319" s="273"/>
      <c r="AK1319" s="273"/>
      <c r="AL1319" s="273"/>
      <c r="AM1319" s="273"/>
      <c r="AN1319" s="273"/>
      <c r="AO1319" s="273"/>
      <c r="AP1319" s="273"/>
      <c r="AQ1319" s="273"/>
      <c r="AR1319" s="273"/>
      <c r="AS1319" s="273"/>
      <c r="AT1319" s="273"/>
      <c r="AU1319" s="273"/>
      <c r="AV1319" s="273"/>
      <c r="AW1319" s="273"/>
      <c r="AX1319" s="273"/>
      <c r="AY1319" s="273"/>
      <c r="AZ1319" s="273"/>
      <c r="BA1319" s="273"/>
      <c r="BB1319" s="273"/>
      <c r="BC1319" s="273"/>
      <c r="BD1319" s="273"/>
      <c r="BE1319" s="273"/>
      <c r="BF1319" s="273"/>
      <c r="BG1319" s="273"/>
      <c r="BH1319" s="273"/>
      <c r="BI1319" s="273"/>
      <c r="BJ1319" s="273"/>
      <c r="BK1319" s="273"/>
      <c r="BL1319" s="273"/>
      <c r="BM1319" s="273"/>
      <c r="BN1319" s="273"/>
      <c r="BO1319" s="273"/>
      <c r="BP1319" s="273"/>
      <c r="BQ1319" s="273"/>
      <c r="BR1319" s="273"/>
      <c r="BS1319" s="273"/>
      <c r="BT1319" s="273"/>
      <c r="BU1319" s="273"/>
      <c r="BV1319" s="273"/>
      <c r="BW1319" s="273"/>
      <c r="BX1319" s="273"/>
      <c r="BY1319" s="273"/>
      <c r="BZ1319" s="273"/>
    </row>
    <row r="1320" spans="1:78">
      <c r="A1320" s="273"/>
      <c r="B1320" s="273"/>
      <c r="C1320" s="273"/>
      <c r="D1320" s="273"/>
      <c r="E1320" s="273"/>
      <c r="F1320" s="274"/>
      <c r="G1320" s="274"/>
      <c r="H1320" s="274"/>
      <c r="I1320" s="274"/>
      <c r="J1320" s="274"/>
      <c r="K1320" s="274"/>
      <c r="L1320" s="274"/>
      <c r="M1320" s="274"/>
      <c r="N1320" s="274"/>
      <c r="O1320" s="274"/>
      <c r="P1320" s="274"/>
      <c r="Q1320" s="274"/>
      <c r="R1320" s="273"/>
      <c r="S1320" s="273"/>
      <c r="T1320" s="273"/>
      <c r="U1320" s="273"/>
      <c r="V1320" s="273"/>
      <c r="W1320" s="273"/>
      <c r="X1320" s="273"/>
      <c r="Y1320" s="273"/>
      <c r="Z1320" s="273"/>
      <c r="AA1320" s="273"/>
      <c r="AB1320" s="273"/>
      <c r="AC1320" s="273"/>
      <c r="AD1320" s="273"/>
      <c r="AE1320" s="273"/>
      <c r="AF1320" s="273"/>
      <c r="AG1320" s="273"/>
      <c r="AH1320" s="273"/>
      <c r="AI1320" s="273"/>
      <c r="AJ1320" s="273"/>
      <c r="AK1320" s="273"/>
      <c r="AL1320" s="273"/>
      <c r="AM1320" s="273"/>
      <c r="AN1320" s="273"/>
      <c r="AO1320" s="273"/>
      <c r="AP1320" s="273"/>
      <c r="AQ1320" s="273"/>
      <c r="AR1320" s="273"/>
      <c r="AS1320" s="273"/>
      <c r="AT1320" s="273"/>
      <c r="AU1320" s="273"/>
      <c r="AV1320" s="273"/>
      <c r="AW1320" s="273"/>
      <c r="AX1320" s="273"/>
      <c r="AY1320" s="273"/>
      <c r="AZ1320" s="273"/>
      <c r="BA1320" s="273"/>
      <c r="BB1320" s="273"/>
      <c r="BC1320" s="273"/>
      <c r="BD1320" s="273"/>
      <c r="BE1320" s="273"/>
      <c r="BF1320" s="273"/>
      <c r="BG1320" s="273"/>
      <c r="BH1320" s="273"/>
      <c r="BI1320" s="273"/>
      <c r="BJ1320" s="273"/>
      <c r="BK1320" s="273"/>
      <c r="BL1320" s="273"/>
      <c r="BM1320" s="273"/>
      <c r="BN1320" s="273"/>
      <c r="BO1320" s="273"/>
      <c r="BP1320" s="273"/>
      <c r="BQ1320" s="273"/>
      <c r="BR1320" s="273"/>
      <c r="BS1320" s="273"/>
      <c r="BT1320" s="273"/>
      <c r="BU1320" s="273"/>
      <c r="BV1320" s="273"/>
      <c r="BW1320" s="273"/>
      <c r="BX1320" s="273"/>
      <c r="BY1320" s="273"/>
      <c r="BZ1320" s="273"/>
    </row>
    <row r="1321" spans="1:78">
      <c r="A1321" s="273"/>
      <c r="B1321" s="273"/>
      <c r="C1321" s="273"/>
      <c r="D1321" s="273"/>
      <c r="E1321" s="273"/>
      <c r="F1321" s="274"/>
      <c r="G1321" s="274"/>
      <c r="H1321" s="274"/>
      <c r="I1321" s="274"/>
      <c r="J1321" s="274"/>
      <c r="K1321" s="274"/>
      <c r="L1321" s="274"/>
      <c r="M1321" s="274"/>
      <c r="N1321" s="274"/>
      <c r="O1321" s="274"/>
      <c r="P1321" s="274"/>
      <c r="Q1321" s="274"/>
      <c r="R1321" s="273"/>
      <c r="S1321" s="273"/>
      <c r="T1321" s="273"/>
      <c r="U1321" s="273"/>
      <c r="V1321" s="273"/>
      <c r="W1321" s="273"/>
      <c r="X1321" s="273"/>
      <c r="Y1321" s="273"/>
      <c r="Z1321" s="273"/>
      <c r="AA1321" s="273"/>
      <c r="AB1321" s="273"/>
      <c r="AC1321" s="273"/>
      <c r="AD1321" s="273"/>
      <c r="AE1321" s="273"/>
      <c r="AF1321" s="273"/>
      <c r="AG1321" s="273"/>
      <c r="AH1321" s="273"/>
      <c r="AI1321" s="273"/>
      <c r="AJ1321" s="273"/>
      <c r="AK1321" s="273"/>
      <c r="AL1321" s="273"/>
      <c r="AM1321" s="273"/>
      <c r="AN1321" s="273"/>
      <c r="AO1321" s="273"/>
      <c r="AP1321" s="273"/>
      <c r="AQ1321" s="273"/>
      <c r="AR1321" s="273"/>
      <c r="AS1321" s="273"/>
      <c r="AT1321" s="273"/>
      <c r="AU1321" s="273"/>
      <c r="AV1321" s="273"/>
      <c r="AW1321" s="273"/>
      <c r="AX1321" s="273"/>
      <c r="AY1321" s="273"/>
      <c r="AZ1321" s="273"/>
      <c r="BA1321" s="273"/>
      <c r="BB1321" s="273"/>
      <c r="BC1321" s="273"/>
      <c r="BD1321" s="273"/>
      <c r="BE1321" s="273"/>
      <c r="BF1321" s="273"/>
      <c r="BG1321" s="273"/>
      <c r="BH1321" s="273"/>
      <c r="BI1321" s="273"/>
      <c r="BJ1321" s="273"/>
      <c r="BK1321" s="273"/>
      <c r="BL1321" s="273"/>
      <c r="BM1321" s="273"/>
      <c r="BN1321" s="273"/>
      <c r="BO1321" s="273"/>
      <c r="BP1321" s="273"/>
      <c r="BQ1321" s="273"/>
      <c r="BR1321" s="273"/>
      <c r="BS1321" s="273"/>
      <c r="BT1321" s="273"/>
      <c r="BU1321" s="273"/>
      <c r="BV1321" s="273"/>
      <c r="BW1321" s="273"/>
      <c r="BX1321" s="273"/>
      <c r="BY1321" s="273"/>
      <c r="BZ1321" s="273"/>
    </row>
    <row r="1322" spans="1:78">
      <c r="A1322" s="273"/>
      <c r="B1322" s="273"/>
      <c r="C1322" s="273"/>
      <c r="D1322" s="273"/>
      <c r="E1322" s="273"/>
      <c r="F1322" s="274"/>
      <c r="G1322" s="274"/>
      <c r="H1322" s="274"/>
      <c r="I1322" s="274"/>
      <c r="J1322" s="274"/>
      <c r="K1322" s="274"/>
      <c r="L1322" s="274"/>
      <c r="M1322" s="274"/>
      <c r="N1322" s="274"/>
      <c r="O1322" s="274"/>
      <c r="P1322" s="274"/>
      <c r="Q1322" s="274"/>
      <c r="R1322" s="273"/>
      <c r="S1322" s="273"/>
      <c r="T1322" s="273"/>
      <c r="U1322" s="273"/>
      <c r="V1322" s="273"/>
      <c r="W1322" s="273"/>
      <c r="X1322" s="273"/>
      <c r="Y1322" s="273"/>
      <c r="Z1322" s="273"/>
      <c r="AA1322" s="273"/>
      <c r="AB1322" s="273"/>
      <c r="AC1322" s="273"/>
      <c r="AD1322" s="273"/>
      <c r="AE1322" s="273"/>
      <c r="AF1322" s="273"/>
      <c r="AG1322" s="273"/>
      <c r="AH1322" s="273"/>
      <c r="AI1322" s="273"/>
      <c r="AJ1322" s="273"/>
      <c r="AK1322" s="273"/>
      <c r="AL1322" s="273"/>
      <c r="AM1322" s="273"/>
      <c r="AN1322" s="273"/>
      <c r="AO1322" s="273"/>
      <c r="AP1322" s="273"/>
      <c r="AQ1322" s="273"/>
      <c r="AR1322" s="273"/>
      <c r="AS1322" s="273"/>
      <c r="AT1322" s="273"/>
      <c r="AU1322" s="273"/>
      <c r="AV1322" s="273"/>
      <c r="AW1322" s="273"/>
      <c r="AX1322" s="273"/>
      <c r="AY1322" s="273"/>
      <c r="AZ1322" s="273"/>
      <c r="BA1322" s="273"/>
      <c r="BB1322" s="273"/>
      <c r="BC1322" s="273"/>
      <c r="BD1322" s="273"/>
      <c r="BE1322" s="273"/>
      <c r="BF1322" s="273"/>
      <c r="BG1322" s="273"/>
      <c r="BH1322" s="273"/>
      <c r="BI1322" s="273"/>
      <c r="BJ1322" s="273"/>
      <c r="BK1322" s="273"/>
      <c r="BL1322" s="273"/>
      <c r="BM1322" s="273"/>
      <c r="BN1322" s="273"/>
      <c r="BO1322" s="273"/>
      <c r="BP1322" s="273"/>
      <c r="BQ1322" s="273"/>
      <c r="BR1322" s="273"/>
      <c r="BS1322" s="273"/>
      <c r="BT1322" s="273"/>
      <c r="BU1322" s="273"/>
      <c r="BV1322" s="273"/>
      <c r="BW1322" s="273"/>
      <c r="BX1322" s="273"/>
      <c r="BY1322" s="273"/>
      <c r="BZ1322" s="273"/>
    </row>
    <row r="1323" spans="1:78">
      <c r="A1323" s="273"/>
      <c r="B1323" s="273"/>
      <c r="C1323" s="273"/>
      <c r="D1323" s="273"/>
      <c r="E1323" s="273"/>
      <c r="F1323" s="274"/>
      <c r="G1323" s="274"/>
      <c r="H1323" s="274"/>
      <c r="I1323" s="274"/>
      <c r="J1323" s="274"/>
      <c r="K1323" s="274"/>
      <c r="L1323" s="274"/>
      <c r="M1323" s="274"/>
      <c r="N1323" s="274"/>
      <c r="O1323" s="274"/>
      <c r="P1323" s="274"/>
      <c r="Q1323" s="274"/>
      <c r="R1323" s="273"/>
      <c r="S1323" s="273"/>
      <c r="T1323" s="273"/>
      <c r="U1323" s="273"/>
      <c r="V1323" s="273"/>
      <c r="W1323" s="273"/>
      <c r="X1323" s="273"/>
      <c r="Y1323" s="273"/>
      <c r="Z1323" s="273"/>
      <c r="AA1323" s="273"/>
      <c r="AB1323" s="273"/>
      <c r="AC1323" s="273"/>
      <c r="AD1323" s="273"/>
      <c r="AE1323" s="273"/>
      <c r="AF1323" s="273"/>
      <c r="AG1323" s="273"/>
      <c r="AH1323" s="273"/>
      <c r="AI1323" s="273"/>
      <c r="AJ1323" s="273"/>
      <c r="AK1323" s="273"/>
      <c r="AL1323" s="273"/>
      <c r="AM1323" s="273"/>
      <c r="AN1323" s="273"/>
      <c r="AO1323" s="273"/>
      <c r="AP1323" s="273"/>
      <c r="AQ1323" s="273"/>
      <c r="AR1323" s="273"/>
      <c r="AS1323" s="273"/>
      <c r="AT1323" s="273"/>
      <c r="AU1323" s="273"/>
      <c r="AV1323" s="273"/>
      <c r="AW1323" s="273"/>
      <c r="AX1323" s="273"/>
      <c r="AY1323" s="273"/>
      <c r="AZ1323" s="273"/>
      <c r="BA1323" s="273"/>
      <c r="BB1323" s="273"/>
      <c r="BC1323" s="273"/>
      <c r="BD1323" s="273"/>
      <c r="BE1323" s="273"/>
      <c r="BF1323" s="273"/>
      <c r="BG1323" s="273"/>
      <c r="BH1323" s="273"/>
      <c r="BI1323" s="273"/>
      <c r="BJ1323" s="273"/>
      <c r="BK1323" s="273"/>
      <c r="BL1323" s="273"/>
      <c r="BM1323" s="273"/>
      <c r="BN1323" s="273"/>
      <c r="BO1323" s="273"/>
      <c r="BP1323" s="273"/>
      <c r="BQ1323" s="273"/>
      <c r="BR1323" s="273"/>
      <c r="BS1323" s="273"/>
      <c r="BT1323" s="273"/>
      <c r="BU1323" s="273"/>
      <c r="BV1323" s="273"/>
      <c r="BW1323" s="273"/>
      <c r="BX1323" s="273"/>
      <c r="BY1323" s="273"/>
      <c r="BZ1323" s="273"/>
    </row>
    <row r="1324" spans="1:78">
      <c r="A1324" s="273"/>
      <c r="B1324" s="273"/>
      <c r="C1324" s="273"/>
      <c r="D1324" s="273"/>
      <c r="E1324" s="273"/>
      <c r="F1324" s="274"/>
      <c r="G1324" s="274"/>
      <c r="H1324" s="274"/>
      <c r="I1324" s="274"/>
      <c r="J1324" s="274"/>
      <c r="K1324" s="274"/>
      <c r="L1324" s="274"/>
      <c r="M1324" s="274"/>
      <c r="N1324" s="274"/>
      <c r="O1324" s="274"/>
      <c r="P1324" s="274"/>
      <c r="Q1324" s="274"/>
      <c r="R1324" s="273"/>
      <c r="S1324" s="273"/>
      <c r="T1324" s="273"/>
      <c r="U1324" s="273"/>
      <c r="V1324" s="273"/>
      <c r="W1324" s="273"/>
      <c r="X1324" s="273"/>
      <c r="Y1324" s="273"/>
      <c r="Z1324" s="273"/>
      <c r="AA1324" s="273"/>
      <c r="AB1324" s="273"/>
      <c r="AC1324" s="273"/>
      <c r="AD1324" s="273"/>
      <c r="AE1324" s="273"/>
      <c r="AF1324" s="273"/>
      <c r="AG1324" s="273"/>
      <c r="AH1324" s="273"/>
      <c r="AI1324" s="273"/>
      <c r="AJ1324" s="273"/>
      <c r="AK1324" s="273"/>
      <c r="AL1324" s="273"/>
      <c r="AM1324" s="273"/>
      <c r="AN1324" s="273"/>
      <c r="AO1324" s="273"/>
      <c r="AP1324" s="273"/>
      <c r="AQ1324" s="273"/>
      <c r="AR1324" s="273"/>
      <c r="AS1324" s="273"/>
      <c r="AT1324" s="273"/>
      <c r="AU1324" s="273"/>
      <c r="AV1324" s="273"/>
      <c r="AW1324" s="273"/>
      <c r="AX1324" s="273"/>
      <c r="AY1324" s="273"/>
      <c r="AZ1324" s="273"/>
      <c r="BA1324" s="273"/>
      <c r="BB1324" s="273"/>
      <c r="BC1324" s="273"/>
      <c r="BD1324" s="273"/>
      <c r="BE1324" s="273"/>
      <c r="BF1324" s="273"/>
      <c r="BG1324" s="273"/>
      <c r="BH1324" s="273"/>
      <c r="BI1324" s="273"/>
      <c r="BJ1324" s="273"/>
      <c r="BK1324" s="273"/>
      <c r="BL1324" s="273"/>
      <c r="BM1324" s="273"/>
      <c r="BN1324" s="273"/>
      <c r="BO1324" s="273"/>
      <c r="BP1324" s="273"/>
      <c r="BQ1324" s="273"/>
      <c r="BR1324" s="273"/>
      <c r="BS1324" s="273"/>
      <c r="BT1324" s="273"/>
      <c r="BU1324" s="273"/>
      <c r="BV1324" s="273"/>
      <c r="BW1324" s="273"/>
      <c r="BX1324" s="273"/>
      <c r="BY1324" s="273"/>
      <c r="BZ1324" s="273"/>
    </row>
    <row r="1325" spans="1:78">
      <c r="A1325" s="273"/>
      <c r="B1325" s="273"/>
      <c r="C1325" s="273"/>
      <c r="D1325" s="273"/>
      <c r="E1325" s="273"/>
      <c r="F1325" s="274"/>
      <c r="G1325" s="274"/>
      <c r="H1325" s="274"/>
      <c r="I1325" s="274"/>
      <c r="J1325" s="274"/>
      <c r="K1325" s="274"/>
      <c r="L1325" s="274"/>
      <c r="M1325" s="274"/>
      <c r="N1325" s="274"/>
      <c r="O1325" s="274"/>
      <c r="P1325" s="274"/>
      <c r="Q1325" s="274"/>
      <c r="R1325" s="273"/>
      <c r="S1325" s="273"/>
      <c r="T1325" s="273"/>
      <c r="U1325" s="273"/>
      <c r="V1325" s="273"/>
      <c r="W1325" s="273"/>
      <c r="X1325" s="273"/>
      <c r="Y1325" s="273"/>
      <c r="Z1325" s="273"/>
      <c r="AA1325" s="273"/>
      <c r="AB1325" s="273"/>
      <c r="AC1325" s="273"/>
      <c r="AD1325" s="273"/>
      <c r="AE1325" s="273"/>
      <c r="AF1325" s="273"/>
      <c r="AG1325" s="273"/>
      <c r="AH1325" s="273"/>
      <c r="AI1325" s="273"/>
      <c r="AJ1325" s="273"/>
      <c r="AK1325" s="273"/>
      <c r="AL1325" s="273"/>
      <c r="AM1325" s="273"/>
      <c r="AN1325" s="273"/>
      <c r="AO1325" s="273"/>
      <c r="AP1325" s="273"/>
      <c r="AQ1325" s="273"/>
      <c r="AR1325" s="273"/>
      <c r="AS1325" s="273"/>
      <c r="AT1325" s="273"/>
      <c r="AU1325" s="273"/>
      <c r="AV1325" s="273"/>
      <c r="AW1325" s="273"/>
      <c r="AX1325" s="273"/>
      <c r="AY1325" s="273"/>
      <c r="AZ1325" s="273"/>
      <c r="BA1325" s="273"/>
      <c r="BB1325" s="273"/>
      <c r="BC1325" s="273"/>
      <c r="BD1325" s="273"/>
      <c r="BE1325" s="273"/>
      <c r="BF1325" s="273"/>
      <c r="BG1325" s="273"/>
      <c r="BH1325" s="273"/>
      <c r="BI1325" s="273"/>
      <c r="BJ1325" s="273"/>
      <c r="BK1325" s="273"/>
      <c r="BL1325" s="273"/>
      <c r="BM1325" s="273"/>
      <c r="BN1325" s="273"/>
      <c r="BO1325" s="273"/>
      <c r="BP1325" s="273"/>
      <c r="BQ1325" s="273"/>
      <c r="BR1325" s="273"/>
      <c r="BS1325" s="273"/>
      <c r="BT1325" s="273"/>
      <c r="BU1325" s="273"/>
      <c r="BV1325" s="273"/>
      <c r="BW1325" s="273"/>
      <c r="BX1325" s="273"/>
      <c r="BY1325" s="273"/>
      <c r="BZ1325" s="273"/>
    </row>
    <row r="1326" spans="1:78">
      <c r="A1326" s="273"/>
      <c r="B1326" s="273"/>
      <c r="C1326" s="273"/>
      <c r="D1326" s="273"/>
      <c r="E1326" s="273"/>
      <c r="F1326" s="274"/>
      <c r="G1326" s="274"/>
      <c r="H1326" s="274"/>
      <c r="I1326" s="274"/>
      <c r="J1326" s="274"/>
      <c r="K1326" s="274"/>
      <c r="L1326" s="274"/>
      <c r="M1326" s="274"/>
      <c r="N1326" s="274"/>
      <c r="O1326" s="274"/>
      <c r="P1326" s="274"/>
      <c r="Q1326" s="274"/>
      <c r="R1326" s="273"/>
      <c r="S1326" s="273"/>
      <c r="T1326" s="273"/>
      <c r="U1326" s="273"/>
      <c r="V1326" s="273"/>
      <c r="W1326" s="273"/>
      <c r="X1326" s="273"/>
      <c r="Y1326" s="273"/>
      <c r="Z1326" s="273"/>
      <c r="AA1326" s="273"/>
      <c r="AB1326" s="273"/>
      <c r="AC1326" s="273"/>
      <c r="AD1326" s="273"/>
      <c r="AE1326" s="273"/>
      <c r="AF1326" s="273"/>
      <c r="AG1326" s="273"/>
      <c r="AH1326" s="273"/>
      <c r="AI1326" s="273"/>
      <c r="AJ1326" s="273"/>
      <c r="AK1326" s="273"/>
      <c r="AL1326" s="273"/>
      <c r="AM1326" s="273"/>
      <c r="AN1326" s="273"/>
      <c r="AO1326" s="273"/>
      <c r="AP1326" s="273"/>
      <c r="AQ1326" s="273"/>
      <c r="AR1326" s="273"/>
      <c r="AS1326" s="273"/>
      <c r="AT1326" s="273"/>
      <c r="AU1326" s="273"/>
      <c r="AV1326" s="273"/>
      <c r="AW1326" s="273"/>
      <c r="AX1326" s="273"/>
      <c r="AY1326" s="273"/>
      <c r="AZ1326" s="273"/>
      <c r="BA1326" s="273"/>
      <c r="BB1326" s="273"/>
      <c r="BC1326" s="273"/>
      <c r="BD1326" s="273"/>
      <c r="BE1326" s="273"/>
      <c r="BF1326" s="273"/>
      <c r="BG1326" s="273"/>
      <c r="BH1326" s="273"/>
      <c r="BI1326" s="273"/>
      <c r="BJ1326" s="273"/>
      <c r="BK1326" s="273"/>
      <c r="BL1326" s="273"/>
      <c r="BM1326" s="273"/>
      <c r="BN1326" s="273"/>
      <c r="BO1326" s="273"/>
      <c r="BP1326" s="273"/>
      <c r="BQ1326" s="273"/>
      <c r="BR1326" s="273"/>
      <c r="BS1326" s="273"/>
      <c r="BT1326" s="273"/>
      <c r="BU1326" s="273"/>
      <c r="BV1326" s="273"/>
      <c r="BW1326" s="273"/>
      <c r="BX1326" s="273"/>
      <c r="BY1326" s="273"/>
      <c r="BZ1326" s="273"/>
    </row>
    <row r="1327" spans="1:78">
      <c r="A1327" s="273"/>
      <c r="B1327" s="273"/>
      <c r="C1327" s="273"/>
      <c r="D1327" s="273"/>
      <c r="E1327" s="273"/>
      <c r="F1327" s="274"/>
      <c r="G1327" s="274"/>
      <c r="H1327" s="274"/>
      <c r="I1327" s="274"/>
      <c r="J1327" s="274"/>
      <c r="K1327" s="274"/>
      <c r="L1327" s="274"/>
      <c r="M1327" s="274"/>
      <c r="N1327" s="274"/>
      <c r="O1327" s="274"/>
      <c r="P1327" s="274"/>
      <c r="Q1327" s="274"/>
      <c r="R1327" s="273"/>
      <c r="S1327" s="273"/>
      <c r="T1327" s="273"/>
      <c r="U1327" s="273"/>
      <c r="V1327" s="273"/>
      <c r="W1327" s="273"/>
      <c r="X1327" s="273"/>
      <c r="Y1327" s="273"/>
      <c r="Z1327" s="273"/>
      <c r="AA1327" s="273"/>
      <c r="AB1327" s="273"/>
      <c r="AC1327" s="273"/>
      <c r="AD1327" s="273"/>
      <c r="AE1327" s="273"/>
      <c r="AF1327" s="273"/>
      <c r="AG1327" s="273"/>
      <c r="AH1327" s="273"/>
      <c r="AI1327" s="273"/>
      <c r="AJ1327" s="273"/>
      <c r="AK1327" s="273"/>
      <c r="AL1327" s="273"/>
      <c r="AM1327" s="273"/>
      <c r="AN1327" s="273"/>
      <c r="AO1327" s="273"/>
      <c r="AP1327" s="273"/>
      <c r="AQ1327" s="273"/>
      <c r="AR1327" s="273"/>
      <c r="AS1327" s="273"/>
      <c r="AT1327" s="273"/>
      <c r="AU1327" s="273"/>
      <c r="AV1327" s="273"/>
      <c r="AW1327" s="273"/>
      <c r="AX1327" s="273"/>
      <c r="AY1327" s="273"/>
      <c r="AZ1327" s="273"/>
      <c r="BA1327" s="273"/>
      <c r="BB1327" s="273"/>
      <c r="BC1327" s="273"/>
      <c r="BD1327" s="273"/>
      <c r="BE1327" s="273"/>
      <c r="BF1327" s="273"/>
      <c r="BG1327" s="273"/>
      <c r="BH1327" s="273"/>
      <c r="BI1327" s="273"/>
      <c r="BJ1327" s="273"/>
      <c r="BK1327" s="273"/>
      <c r="BL1327" s="273"/>
      <c r="BM1327" s="273"/>
      <c r="BN1327" s="273"/>
      <c r="BO1327" s="273"/>
      <c r="BP1327" s="273"/>
      <c r="BQ1327" s="273"/>
      <c r="BR1327" s="273"/>
      <c r="BS1327" s="273"/>
      <c r="BT1327" s="273"/>
      <c r="BU1327" s="273"/>
      <c r="BV1327" s="273"/>
      <c r="BW1327" s="273"/>
      <c r="BX1327" s="273"/>
      <c r="BY1327" s="273"/>
      <c r="BZ1327" s="273"/>
    </row>
    <row r="1328" spans="1:78">
      <c r="A1328" s="273"/>
      <c r="B1328" s="273"/>
      <c r="C1328" s="273"/>
      <c r="D1328" s="273"/>
      <c r="E1328" s="273"/>
      <c r="F1328" s="274"/>
      <c r="G1328" s="274"/>
      <c r="H1328" s="274"/>
      <c r="I1328" s="274"/>
      <c r="J1328" s="274"/>
      <c r="K1328" s="274"/>
      <c r="L1328" s="274"/>
      <c r="M1328" s="274"/>
      <c r="N1328" s="274"/>
      <c r="O1328" s="274"/>
      <c r="P1328" s="274"/>
      <c r="Q1328" s="274"/>
      <c r="R1328" s="273"/>
      <c r="S1328" s="273"/>
      <c r="T1328" s="273"/>
      <c r="U1328" s="273"/>
      <c r="V1328" s="273"/>
      <c r="W1328" s="273"/>
      <c r="X1328" s="273"/>
      <c r="Y1328" s="273"/>
      <c r="Z1328" s="273"/>
      <c r="AA1328" s="273"/>
      <c r="AB1328" s="273"/>
      <c r="AC1328" s="273"/>
      <c r="AD1328" s="273"/>
      <c r="AE1328" s="273"/>
      <c r="AF1328" s="273"/>
      <c r="AG1328" s="273"/>
      <c r="AH1328" s="273"/>
      <c r="AI1328" s="273"/>
      <c r="AJ1328" s="273"/>
      <c r="AK1328" s="273"/>
      <c r="AL1328" s="273"/>
      <c r="AM1328" s="273"/>
      <c r="AN1328" s="273"/>
      <c r="AO1328" s="273"/>
      <c r="AP1328" s="273"/>
      <c r="AQ1328" s="273"/>
      <c r="AR1328" s="273"/>
      <c r="AS1328" s="273"/>
      <c r="AT1328" s="273"/>
      <c r="AU1328" s="273"/>
      <c r="AV1328" s="273"/>
      <c r="AW1328" s="273"/>
      <c r="AX1328" s="273"/>
      <c r="AY1328" s="273"/>
      <c r="AZ1328" s="273"/>
      <c r="BA1328" s="273"/>
      <c r="BB1328" s="273"/>
      <c r="BC1328" s="273"/>
      <c r="BD1328" s="273"/>
      <c r="BE1328" s="273"/>
      <c r="BF1328" s="273"/>
      <c r="BG1328" s="273"/>
      <c r="BH1328" s="273"/>
      <c r="BI1328" s="273"/>
      <c r="BJ1328" s="273"/>
      <c r="BK1328" s="273"/>
      <c r="BL1328" s="273"/>
      <c r="BM1328" s="273"/>
      <c r="BN1328" s="273"/>
      <c r="BO1328" s="273"/>
      <c r="BP1328" s="273"/>
      <c r="BQ1328" s="273"/>
      <c r="BR1328" s="273"/>
      <c r="BS1328" s="273"/>
      <c r="BT1328" s="273"/>
      <c r="BU1328" s="273"/>
      <c r="BV1328" s="273"/>
      <c r="BW1328" s="273"/>
      <c r="BX1328" s="273"/>
      <c r="BY1328" s="273"/>
      <c r="BZ1328" s="273"/>
    </row>
    <row r="1329" spans="1:78">
      <c r="A1329" s="273"/>
      <c r="B1329" s="273"/>
      <c r="C1329" s="273"/>
      <c r="D1329" s="273"/>
      <c r="E1329" s="273"/>
      <c r="F1329" s="274"/>
      <c r="G1329" s="274"/>
      <c r="H1329" s="274"/>
      <c r="I1329" s="274"/>
      <c r="J1329" s="274"/>
      <c r="K1329" s="274"/>
      <c r="L1329" s="274"/>
      <c r="M1329" s="274"/>
      <c r="N1329" s="274"/>
      <c r="O1329" s="274"/>
      <c r="P1329" s="274"/>
      <c r="Q1329" s="274"/>
      <c r="R1329" s="273"/>
      <c r="S1329" s="273"/>
      <c r="T1329" s="273"/>
      <c r="U1329" s="273"/>
      <c r="V1329" s="273"/>
      <c r="W1329" s="273"/>
      <c r="X1329" s="273"/>
      <c r="Y1329" s="273"/>
      <c r="Z1329" s="273"/>
      <c r="AA1329" s="273"/>
      <c r="AB1329" s="273"/>
      <c r="AC1329" s="273"/>
      <c r="AD1329" s="273"/>
      <c r="AE1329" s="273"/>
      <c r="AF1329" s="273"/>
      <c r="AG1329" s="273"/>
      <c r="AH1329" s="273"/>
      <c r="AI1329" s="273"/>
      <c r="AJ1329" s="273"/>
      <c r="AK1329" s="273"/>
      <c r="AL1329" s="273"/>
      <c r="AM1329" s="273"/>
      <c r="AN1329" s="273"/>
      <c r="AO1329" s="273"/>
      <c r="AP1329" s="273"/>
      <c r="AQ1329" s="273"/>
      <c r="AR1329" s="273"/>
      <c r="AS1329" s="273"/>
      <c r="AT1329" s="273"/>
      <c r="AU1329" s="273"/>
      <c r="AV1329" s="273"/>
      <c r="AW1329" s="273"/>
      <c r="AX1329" s="273"/>
      <c r="AY1329" s="273"/>
      <c r="AZ1329" s="273"/>
      <c r="BA1329" s="273"/>
      <c r="BB1329" s="273"/>
      <c r="BC1329" s="273"/>
      <c r="BD1329" s="273"/>
      <c r="BE1329" s="273"/>
      <c r="BF1329" s="273"/>
      <c r="BG1329" s="273"/>
      <c r="BH1329" s="273"/>
      <c r="BI1329" s="273"/>
      <c r="BJ1329" s="273"/>
      <c r="BK1329" s="273"/>
      <c r="BL1329" s="273"/>
      <c r="BM1329" s="273"/>
      <c r="BN1329" s="273"/>
      <c r="BO1329" s="273"/>
      <c r="BP1329" s="273"/>
      <c r="BQ1329" s="273"/>
      <c r="BR1329" s="273"/>
      <c r="BS1329" s="273"/>
      <c r="BT1329" s="273"/>
      <c r="BU1329" s="273"/>
      <c r="BV1329" s="273"/>
      <c r="BW1329" s="273"/>
      <c r="BX1329" s="273"/>
      <c r="BY1329" s="273"/>
      <c r="BZ1329" s="273"/>
    </row>
    <row r="1330" spans="1:78">
      <c r="A1330" s="273"/>
      <c r="B1330" s="273"/>
      <c r="C1330" s="273"/>
      <c r="D1330" s="273"/>
      <c r="E1330" s="273"/>
      <c r="F1330" s="274"/>
      <c r="G1330" s="274"/>
      <c r="H1330" s="274"/>
      <c r="I1330" s="274"/>
      <c r="J1330" s="274"/>
      <c r="K1330" s="274"/>
      <c r="L1330" s="274"/>
      <c r="M1330" s="274"/>
      <c r="N1330" s="274"/>
      <c r="O1330" s="274"/>
      <c r="P1330" s="274"/>
      <c r="Q1330" s="274"/>
      <c r="R1330" s="273"/>
      <c r="S1330" s="273"/>
      <c r="T1330" s="273"/>
      <c r="U1330" s="273"/>
      <c r="V1330" s="273"/>
      <c r="W1330" s="273"/>
      <c r="X1330" s="273"/>
      <c r="Y1330" s="273"/>
      <c r="Z1330" s="273"/>
      <c r="AA1330" s="273"/>
      <c r="AB1330" s="273"/>
      <c r="AC1330" s="273"/>
      <c r="AD1330" s="273"/>
      <c r="AE1330" s="273"/>
      <c r="AF1330" s="273"/>
      <c r="AG1330" s="273"/>
      <c r="AH1330" s="273"/>
      <c r="AI1330" s="273"/>
      <c r="AJ1330" s="273"/>
      <c r="AK1330" s="273"/>
      <c r="AL1330" s="273"/>
      <c r="AM1330" s="273"/>
      <c r="AN1330" s="273"/>
      <c r="AO1330" s="273"/>
      <c r="AP1330" s="273"/>
      <c r="AQ1330" s="273"/>
      <c r="AR1330" s="273"/>
      <c r="AS1330" s="273"/>
      <c r="AT1330" s="273"/>
      <c r="AU1330" s="273"/>
      <c r="AV1330" s="273"/>
      <c r="AW1330" s="273"/>
      <c r="AX1330" s="273"/>
      <c r="AY1330" s="273"/>
      <c r="AZ1330" s="273"/>
      <c r="BA1330" s="273"/>
      <c r="BB1330" s="273"/>
      <c r="BC1330" s="273"/>
      <c r="BD1330" s="273"/>
      <c r="BE1330" s="273"/>
      <c r="BF1330" s="273"/>
      <c r="BG1330" s="273"/>
      <c r="BH1330" s="273"/>
      <c r="BI1330" s="273"/>
      <c r="BJ1330" s="273"/>
      <c r="BK1330" s="273"/>
      <c r="BL1330" s="273"/>
      <c r="BM1330" s="273"/>
      <c r="BN1330" s="273"/>
      <c r="BO1330" s="273"/>
      <c r="BP1330" s="273"/>
      <c r="BQ1330" s="273"/>
      <c r="BR1330" s="273"/>
      <c r="BS1330" s="273"/>
      <c r="BT1330" s="273"/>
      <c r="BU1330" s="273"/>
      <c r="BV1330" s="273"/>
      <c r="BW1330" s="273"/>
      <c r="BX1330" s="273"/>
      <c r="BY1330" s="273"/>
      <c r="BZ1330" s="273"/>
    </row>
    <row r="1331" spans="1:78">
      <c r="A1331" s="273"/>
      <c r="B1331" s="273"/>
      <c r="C1331" s="273"/>
      <c r="D1331" s="273"/>
      <c r="E1331" s="273"/>
      <c r="F1331" s="274"/>
      <c r="G1331" s="274"/>
      <c r="H1331" s="274"/>
      <c r="I1331" s="274"/>
      <c r="J1331" s="274"/>
      <c r="K1331" s="274"/>
      <c r="L1331" s="274"/>
      <c r="M1331" s="274"/>
      <c r="N1331" s="274"/>
      <c r="O1331" s="274"/>
      <c r="P1331" s="274"/>
      <c r="Q1331" s="274"/>
      <c r="R1331" s="273"/>
      <c r="S1331" s="273"/>
      <c r="T1331" s="273"/>
      <c r="U1331" s="273"/>
      <c r="V1331" s="273"/>
      <c r="W1331" s="273"/>
      <c r="X1331" s="273"/>
      <c r="Y1331" s="273"/>
      <c r="Z1331" s="273"/>
      <c r="AA1331" s="273"/>
      <c r="AB1331" s="273"/>
      <c r="AC1331" s="273"/>
      <c r="AD1331" s="273"/>
      <c r="AE1331" s="273"/>
      <c r="AF1331" s="273"/>
      <c r="AG1331" s="273"/>
      <c r="AH1331" s="273"/>
      <c r="AI1331" s="273"/>
      <c r="AJ1331" s="273"/>
      <c r="AK1331" s="273"/>
      <c r="AL1331" s="273"/>
      <c r="AM1331" s="273"/>
      <c r="AN1331" s="273"/>
      <c r="AO1331" s="273"/>
      <c r="AP1331" s="273"/>
      <c r="AQ1331" s="273"/>
      <c r="AR1331" s="273"/>
      <c r="AS1331" s="273"/>
      <c r="AT1331" s="273"/>
      <c r="AU1331" s="273"/>
      <c r="AV1331" s="273"/>
      <c r="AW1331" s="273"/>
      <c r="AX1331" s="273"/>
      <c r="AY1331" s="273"/>
      <c r="AZ1331" s="273"/>
      <c r="BA1331" s="273"/>
      <c r="BB1331" s="273"/>
      <c r="BC1331" s="273"/>
      <c r="BD1331" s="273"/>
      <c r="BE1331" s="273"/>
      <c r="BF1331" s="273"/>
      <c r="BG1331" s="273"/>
      <c r="BH1331" s="273"/>
      <c r="BI1331" s="273"/>
      <c r="BJ1331" s="273"/>
      <c r="BK1331" s="273"/>
      <c r="BL1331" s="273"/>
      <c r="BM1331" s="273"/>
      <c r="BN1331" s="273"/>
      <c r="BO1331" s="273"/>
      <c r="BP1331" s="273"/>
      <c r="BQ1331" s="273"/>
      <c r="BR1331" s="273"/>
      <c r="BS1331" s="273"/>
      <c r="BT1331" s="273"/>
      <c r="BU1331" s="273"/>
      <c r="BV1331" s="273"/>
      <c r="BW1331" s="273"/>
      <c r="BX1331" s="273"/>
      <c r="BY1331" s="273"/>
      <c r="BZ1331" s="273"/>
    </row>
    <row r="1332" spans="1:78">
      <c r="A1332" s="273"/>
      <c r="B1332" s="273"/>
      <c r="C1332" s="273"/>
      <c r="D1332" s="273"/>
      <c r="E1332" s="273"/>
      <c r="F1332" s="274"/>
      <c r="G1332" s="274"/>
      <c r="H1332" s="274"/>
      <c r="I1332" s="274"/>
      <c r="J1332" s="274"/>
      <c r="K1332" s="274"/>
      <c r="L1332" s="274"/>
      <c r="M1332" s="274"/>
      <c r="N1332" s="274"/>
      <c r="O1332" s="274"/>
      <c r="P1332" s="274"/>
      <c r="Q1332" s="274"/>
      <c r="R1332" s="273"/>
      <c r="S1332" s="273"/>
      <c r="T1332" s="273"/>
      <c r="U1332" s="273"/>
      <c r="V1332" s="273"/>
      <c r="W1332" s="273"/>
      <c r="X1332" s="273"/>
      <c r="Y1332" s="273"/>
      <c r="Z1332" s="273"/>
      <c r="AA1332" s="273"/>
      <c r="AB1332" s="273"/>
      <c r="AC1332" s="273"/>
      <c r="AD1332" s="273"/>
      <c r="AE1332" s="273"/>
      <c r="AF1332" s="273"/>
      <c r="AG1332" s="273"/>
      <c r="AH1332" s="273"/>
      <c r="AI1332" s="273"/>
      <c r="AJ1332" s="273"/>
      <c r="AK1332" s="273"/>
      <c r="AL1332" s="273"/>
      <c r="AM1332" s="273"/>
      <c r="AN1332" s="273"/>
      <c r="AO1332" s="273"/>
      <c r="AP1332" s="273"/>
      <c r="AQ1332" s="273"/>
      <c r="AR1332" s="273"/>
      <c r="AS1332" s="273"/>
      <c r="AT1332" s="273"/>
      <c r="AU1332" s="273"/>
      <c r="AV1332" s="273"/>
      <c r="AW1332" s="273"/>
      <c r="AX1332" s="273"/>
      <c r="AY1332" s="273"/>
      <c r="AZ1332" s="273"/>
      <c r="BA1332" s="273"/>
      <c r="BB1332" s="273"/>
      <c r="BC1332" s="273"/>
      <c r="BD1332" s="273"/>
      <c r="BE1332" s="273"/>
      <c r="BF1332" s="273"/>
      <c r="BG1332" s="273"/>
      <c r="BH1332" s="273"/>
      <c r="BI1332" s="273"/>
      <c r="BJ1332" s="273"/>
      <c r="BK1332" s="273"/>
      <c r="BL1332" s="273"/>
      <c r="BM1332" s="273"/>
      <c r="BN1332" s="273"/>
      <c r="BO1332" s="273"/>
      <c r="BP1332" s="273"/>
      <c r="BQ1332" s="273"/>
      <c r="BR1332" s="273"/>
      <c r="BS1332" s="273"/>
      <c r="BT1332" s="273"/>
      <c r="BU1332" s="273"/>
      <c r="BV1332" s="273"/>
      <c r="BW1332" s="273"/>
      <c r="BX1332" s="273"/>
      <c r="BY1332" s="273"/>
      <c r="BZ1332" s="273"/>
    </row>
    <row r="1333" spans="1:78">
      <c r="A1333" s="273"/>
      <c r="B1333" s="273"/>
      <c r="C1333" s="273"/>
      <c r="D1333" s="273"/>
      <c r="E1333" s="273"/>
      <c r="F1333" s="274"/>
      <c r="G1333" s="274"/>
      <c r="H1333" s="274"/>
      <c r="I1333" s="274"/>
      <c r="J1333" s="274"/>
      <c r="K1333" s="274"/>
      <c r="L1333" s="274"/>
      <c r="M1333" s="274"/>
      <c r="N1333" s="274"/>
      <c r="O1333" s="274"/>
      <c r="P1333" s="274"/>
      <c r="Q1333" s="274"/>
      <c r="R1333" s="273"/>
      <c r="S1333" s="273"/>
      <c r="T1333" s="273"/>
      <c r="U1333" s="273"/>
      <c r="V1333" s="273"/>
      <c r="W1333" s="273"/>
      <c r="X1333" s="273"/>
      <c r="Y1333" s="273"/>
      <c r="Z1333" s="273"/>
      <c r="AA1333" s="273"/>
      <c r="AB1333" s="273"/>
      <c r="AC1333" s="273"/>
      <c r="AD1333" s="273"/>
      <c r="AE1333" s="273"/>
      <c r="AF1333" s="273"/>
      <c r="AG1333" s="273"/>
      <c r="AH1333" s="273"/>
      <c r="AI1333" s="273"/>
      <c r="AJ1333" s="273"/>
      <c r="AK1333" s="273"/>
      <c r="AL1333" s="273"/>
      <c r="AM1333" s="273"/>
      <c r="AN1333" s="273"/>
      <c r="AO1333" s="273"/>
      <c r="AP1333" s="273"/>
      <c r="AQ1333" s="273"/>
      <c r="AR1333" s="273"/>
      <c r="AS1333" s="273"/>
      <c r="AT1333" s="273"/>
      <c r="AU1333" s="273"/>
      <c r="AV1333" s="273"/>
      <c r="AW1333" s="273"/>
      <c r="AX1333" s="273"/>
      <c r="AY1333" s="273"/>
      <c r="AZ1333" s="273"/>
      <c r="BA1333" s="273"/>
      <c r="BB1333" s="273"/>
      <c r="BC1333" s="273"/>
      <c r="BD1333" s="273"/>
      <c r="BE1333" s="273"/>
      <c r="BF1333" s="273"/>
      <c r="BG1333" s="273"/>
      <c r="BH1333" s="273"/>
      <c r="BI1333" s="273"/>
      <c r="BJ1333" s="273"/>
      <c r="BK1333" s="273"/>
      <c r="BL1333" s="273"/>
      <c r="BM1333" s="273"/>
      <c r="BN1333" s="273"/>
      <c r="BO1333" s="273"/>
      <c r="BP1333" s="273"/>
      <c r="BQ1333" s="273"/>
      <c r="BR1333" s="273"/>
      <c r="BS1333" s="273"/>
      <c r="BT1333" s="273"/>
      <c r="BU1333" s="273"/>
      <c r="BV1333" s="273"/>
      <c r="BW1333" s="273"/>
      <c r="BX1333" s="273"/>
      <c r="BY1333" s="273"/>
      <c r="BZ1333" s="273"/>
    </row>
    <row r="1334" spans="1:78">
      <c r="A1334" s="273"/>
      <c r="B1334" s="273"/>
      <c r="C1334" s="273"/>
      <c r="D1334" s="273"/>
      <c r="E1334" s="273"/>
      <c r="F1334" s="274"/>
      <c r="G1334" s="274"/>
      <c r="H1334" s="274"/>
      <c r="I1334" s="274"/>
      <c r="J1334" s="274"/>
      <c r="K1334" s="274"/>
      <c r="L1334" s="274"/>
      <c r="M1334" s="274"/>
      <c r="N1334" s="274"/>
      <c r="O1334" s="274"/>
      <c r="P1334" s="274"/>
      <c r="Q1334" s="274"/>
      <c r="R1334" s="273"/>
      <c r="S1334" s="273"/>
      <c r="T1334" s="273"/>
      <c r="U1334" s="273"/>
      <c r="V1334" s="273"/>
      <c r="W1334" s="273"/>
      <c r="X1334" s="273"/>
      <c r="Y1334" s="273"/>
      <c r="Z1334" s="273"/>
      <c r="AA1334" s="273"/>
      <c r="AB1334" s="273"/>
      <c r="AC1334" s="273"/>
      <c r="AD1334" s="273"/>
      <c r="AE1334" s="273"/>
      <c r="AF1334" s="273"/>
      <c r="AG1334" s="273"/>
      <c r="AH1334" s="273"/>
      <c r="AI1334" s="273"/>
      <c r="AJ1334" s="273"/>
      <c r="AK1334" s="273"/>
      <c r="AL1334" s="273"/>
      <c r="AM1334" s="273"/>
      <c r="AN1334" s="273"/>
      <c r="AO1334" s="273"/>
      <c r="AP1334" s="273"/>
      <c r="AQ1334" s="273"/>
      <c r="AR1334" s="273"/>
      <c r="AS1334" s="273"/>
      <c r="AT1334" s="273"/>
      <c r="AU1334" s="273"/>
      <c r="AV1334" s="273"/>
      <c r="AW1334" s="273"/>
      <c r="AX1334" s="273"/>
      <c r="AY1334" s="273"/>
      <c r="AZ1334" s="273"/>
      <c r="BA1334" s="273"/>
      <c r="BB1334" s="273"/>
      <c r="BC1334" s="273"/>
      <c r="BD1334" s="273"/>
      <c r="BE1334" s="273"/>
      <c r="BF1334" s="273"/>
      <c r="BG1334" s="273"/>
      <c r="BH1334" s="273"/>
      <c r="BI1334" s="273"/>
      <c r="BJ1334" s="273"/>
      <c r="BK1334" s="273"/>
      <c r="BL1334" s="273"/>
      <c r="BM1334" s="273"/>
      <c r="BN1334" s="273"/>
      <c r="BO1334" s="273"/>
      <c r="BP1334" s="273"/>
      <c r="BQ1334" s="273"/>
      <c r="BR1334" s="273"/>
      <c r="BS1334" s="273"/>
      <c r="BT1334" s="273"/>
      <c r="BU1334" s="273"/>
      <c r="BV1334" s="273"/>
      <c r="BW1334" s="273"/>
      <c r="BX1334" s="273"/>
      <c r="BY1334" s="273"/>
      <c r="BZ1334" s="273"/>
    </row>
    <row r="1335" spans="1:78">
      <c r="A1335" s="273"/>
      <c r="B1335" s="273"/>
      <c r="C1335" s="273"/>
      <c r="D1335" s="273"/>
      <c r="E1335" s="273"/>
      <c r="F1335" s="274"/>
      <c r="G1335" s="274"/>
      <c r="H1335" s="274"/>
      <c r="I1335" s="274"/>
      <c r="J1335" s="274"/>
      <c r="K1335" s="274"/>
      <c r="L1335" s="274"/>
      <c r="M1335" s="274"/>
      <c r="N1335" s="274"/>
      <c r="O1335" s="274"/>
      <c r="P1335" s="274"/>
      <c r="Q1335" s="274"/>
      <c r="R1335" s="273"/>
      <c r="S1335" s="273"/>
      <c r="T1335" s="273"/>
      <c r="U1335" s="273"/>
      <c r="V1335" s="273"/>
      <c r="W1335" s="273"/>
      <c r="X1335" s="273"/>
      <c r="Y1335" s="273"/>
      <c r="Z1335" s="273"/>
      <c r="AA1335" s="273"/>
      <c r="AB1335" s="273"/>
      <c r="AC1335" s="273"/>
      <c r="AD1335" s="273"/>
      <c r="AE1335" s="273"/>
      <c r="AF1335" s="273"/>
      <c r="AG1335" s="273"/>
      <c r="AH1335" s="273"/>
      <c r="AI1335" s="273"/>
      <c r="AJ1335" s="273"/>
      <c r="AK1335" s="273"/>
      <c r="AL1335" s="273"/>
      <c r="AM1335" s="273"/>
      <c r="AN1335" s="273"/>
      <c r="AO1335" s="273"/>
      <c r="AP1335" s="273"/>
      <c r="AQ1335" s="273"/>
      <c r="AR1335" s="273"/>
      <c r="AS1335" s="273"/>
      <c r="AT1335" s="273"/>
      <c r="AU1335" s="273"/>
      <c r="AV1335" s="273"/>
      <c r="AW1335" s="273"/>
      <c r="AX1335" s="273"/>
      <c r="AY1335" s="273"/>
      <c r="AZ1335" s="273"/>
      <c r="BA1335" s="273"/>
      <c r="BB1335" s="273"/>
      <c r="BC1335" s="273"/>
      <c r="BD1335" s="273"/>
      <c r="BE1335" s="273"/>
      <c r="BF1335" s="273"/>
      <c r="BG1335" s="273"/>
      <c r="BH1335" s="273"/>
      <c r="BI1335" s="273"/>
      <c r="BJ1335" s="273"/>
      <c r="BK1335" s="273"/>
      <c r="BL1335" s="273"/>
      <c r="BM1335" s="273"/>
      <c r="BN1335" s="273"/>
      <c r="BO1335" s="273"/>
      <c r="BP1335" s="273"/>
      <c r="BQ1335" s="273"/>
      <c r="BR1335" s="273"/>
      <c r="BS1335" s="273"/>
      <c r="BT1335" s="273"/>
      <c r="BU1335" s="273"/>
      <c r="BV1335" s="273"/>
      <c r="BW1335" s="273"/>
      <c r="BX1335" s="273"/>
      <c r="BY1335" s="273"/>
      <c r="BZ1335" s="273"/>
    </row>
    <row r="1336" spans="1:78">
      <c r="A1336" s="273"/>
      <c r="B1336" s="273"/>
      <c r="C1336" s="273"/>
      <c r="D1336" s="273"/>
      <c r="E1336" s="273"/>
      <c r="F1336" s="274"/>
      <c r="G1336" s="274"/>
      <c r="H1336" s="274"/>
      <c r="I1336" s="274"/>
      <c r="J1336" s="274"/>
      <c r="K1336" s="274"/>
      <c r="L1336" s="274"/>
      <c r="M1336" s="274"/>
      <c r="N1336" s="274"/>
      <c r="O1336" s="274"/>
      <c r="P1336" s="274"/>
      <c r="Q1336" s="274"/>
      <c r="R1336" s="273"/>
      <c r="S1336" s="273"/>
      <c r="T1336" s="273"/>
      <c r="U1336" s="273"/>
      <c r="V1336" s="273"/>
      <c r="W1336" s="273"/>
      <c r="X1336" s="273"/>
      <c r="Y1336" s="273"/>
      <c r="Z1336" s="273"/>
      <c r="AA1336" s="273"/>
      <c r="AB1336" s="273"/>
      <c r="AC1336" s="273"/>
      <c r="AD1336" s="273"/>
      <c r="AE1336" s="273"/>
      <c r="AF1336" s="273"/>
      <c r="AG1336" s="273"/>
      <c r="AH1336" s="273"/>
      <c r="AI1336" s="273"/>
      <c r="AJ1336" s="273"/>
      <c r="AK1336" s="273"/>
      <c r="AL1336" s="273"/>
      <c r="AM1336" s="273"/>
      <c r="AN1336" s="273"/>
      <c r="AO1336" s="273"/>
      <c r="AP1336" s="273"/>
      <c r="AQ1336" s="273"/>
      <c r="AR1336" s="273"/>
      <c r="AS1336" s="273"/>
      <c r="AT1336" s="273"/>
      <c r="AU1336" s="273"/>
      <c r="AV1336" s="273"/>
      <c r="AW1336" s="273"/>
      <c r="AX1336" s="273"/>
      <c r="AY1336" s="273"/>
      <c r="AZ1336" s="273"/>
      <c r="BA1336" s="273"/>
      <c r="BB1336" s="273"/>
      <c r="BC1336" s="273"/>
      <c r="BD1336" s="273"/>
      <c r="BE1336" s="273"/>
      <c r="BF1336" s="273"/>
      <c r="BG1336" s="273"/>
      <c r="BH1336" s="273"/>
      <c r="BI1336" s="273"/>
      <c r="BJ1336" s="273"/>
      <c r="BK1336" s="273"/>
      <c r="BL1336" s="273"/>
      <c r="BM1336" s="273"/>
      <c r="BN1336" s="273"/>
      <c r="BO1336" s="273"/>
      <c r="BP1336" s="273"/>
      <c r="BQ1336" s="273"/>
      <c r="BR1336" s="273"/>
      <c r="BS1336" s="273"/>
      <c r="BT1336" s="273"/>
      <c r="BU1336" s="273"/>
      <c r="BV1336" s="273"/>
      <c r="BW1336" s="273"/>
      <c r="BX1336" s="273"/>
      <c r="BY1336" s="273"/>
      <c r="BZ1336" s="273"/>
    </row>
    <row r="1337" spans="1:78">
      <c r="A1337" s="273"/>
      <c r="B1337" s="273"/>
      <c r="C1337" s="273"/>
      <c r="D1337" s="273"/>
      <c r="E1337" s="273"/>
      <c r="F1337" s="274"/>
      <c r="G1337" s="274"/>
      <c r="H1337" s="274"/>
      <c r="I1337" s="274"/>
      <c r="J1337" s="274"/>
      <c r="K1337" s="274"/>
      <c r="L1337" s="274"/>
      <c r="M1337" s="274"/>
      <c r="N1337" s="274"/>
      <c r="O1337" s="274"/>
      <c r="P1337" s="274"/>
      <c r="Q1337" s="274"/>
      <c r="R1337" s="273"/>
      <c r="S1337" s="273"/>
      <c r="T1337" s="273"/>
      <c r="U1337" s="273"/>
      <c r="V1337" s="273"/>
      <c r="W1337" s="273"/>
      <c r="X1337" s="273"/>
      <c r="Y1337" s="273"/>
      <c r="Z1337" s="273"/>
      <c r="AA1337" s="273"/>
      <c r="AB1337" s="273"/>
      <c r="AC1337" s="273"/>
      <c r="AD1337" s="273"/>
      <c r="AE1337" s="273"/>
      <c r="AF1337" s="273"/>
      <c r="AG1337" s="273"/>
      <c r="AH1337" s="273"/>
      <c r="AI1337" s="273"/>
      <c r="AJ1337" s="273"/>
      <c r="AK1337" s="273"/>
      <c r="AL1337" s="273"/>
      <c r="AM1337" s="273"/>
      <c r="AN1337" s="273"/>
      <c r="AO1337" s="273"/>
      <c r="AP1337" s="273"/>
      <c r="AQ1337" s="273"/>
      <c r="AR1337" s="273"/>
      <c r="AS1337" s="273"/>
      <c r="AT1337" s="273"/>
      <c r="AU1337" s="273"/>
      <c r="AV1337" s="273"/>
      <c r="AW1337" s="273"/>
      <c r="AX1337" s="273"/>
      <c r="AY1337" s="273"/>
      <c r="AZ1337" s="273"/>
      <c r="BA1337" s="273"/>
      <c r="BB1337" s="273"/>
      <c r="BC1337" s="273"/>
      <c r="BD1337" s="273"/>
      <c r="BE1337" s="273"/>
      <c r="BF1337" s="273"/>
      <c r="BG1337" s="273"/>
      <c r="BH1337" s="273"/>
      <c r="BI1337" s="273"/>
      <c r="BJ1337" s="273"/>
      <c r="BK1337" s="273"/>
      <c r="BL1337" s="273"/>
      <c r="BM1337" s="273"/>
      <c r="BN1337" s="273"/>
      <c r="BO1337" s="273"/>
      <c r="BP1337" s="273"/>
      <c r="BQ1337" s="273"/>
      <c r="BR1337" s="273"/>
      <c r="BS1337" s="273"/>
      <c r="BT1337" s="273"/>
      <c r="BU1337" s="273"/>
      <c r="BV1337" s="273"/>
      <c r="BW1337" s="273"/>
      <c r="BX1337" s="273"/>
      <c r="BY1337" s="273"/>
      <c r="BZ1337" s="273"/>
    </row>
    <row r="1338" spans="1:78">
      <c r="A1338" s="273"/>
      <c r="B1338" s="273"/>
      <c r="C1338" s="273"/>
      <c r="D1338" s="273"/>
      <c r="E1338" s="273"/>
      <c r="F1338" s="274"/>
      <c r="G1338" s="274"/>
      <c r="H1338" s="274"/>
      <c r="I1338" s="274"/>
      <c r="J1338" s="274"/>
      <c r="K1338" s="274"/>
      <c r="L1338" s="274"/>
      <c r="M1338" s="274"/>
      <c r="N1338" s="274"/>
      <c r="O1338" s="274"/>
      <c r="P1338" s="274"/>
      <c r="Q1338" s="274"/>
      <c r="R1338" s="273"/>
      <c r="S1338" s="273"/>
      <c r="T1338" s="273"/>
      <c r="U1338" s="273"/>
      <c r="V1338" s="273"/>
      <c r="W1338" s="273"/>
      <c r="X1338" s="273"/>
      <c r="Y1338" s="273"/>
      <c r="Z1338" s="273"/>
      <c r="AA1338" s="273"/>
      <c r="AB1338" s="273"/>
      <c r="AC1338" s="273"/>
      <c r="AD1338" s="273"/>
      <c r="AE1338" s="273"/>
      <c r="AF1338" s="273"/>
      <c r="AG1338" s="273"/>
      <c r="AH1338" s="273"/>
      <c r="AI1338" s="273"/>
      <c r="AJ1338" s="273"/>
      <c r="AK1338" s="273"/>
      <c r="AL1338" s="273"/>
      <c r="AM1338" s="273"/>
      <c r="AN1338" s="273"/>
      <c r="AO1338" s="273"/>
      <c r="AP1338" s="273"/>
      <c r="AQ1338" s="273"/>
      <c r="AR1338" s="273"/>
      <c r="AS1338" s="273"/>
      <c r="AT1338" s="273"/>
      <c r="AU1338" s="273"/>
      <c r="AV1338" s="273"/>
      <c r="AW1338" s="273"/>
      <c r="AX1338" s="273"/>
      <c r="AY1338" s="273"/>
      <c r="AZ1338" s="273"/>
      <c r="BA1338" s="273"/>
      <c r="BB1338" s="273"/>
      <c r="BC1338" s="273"/>
      <c r="BD1338" s="273"/>
      <c r="BE1338" s="273"/>
      <c r="BF1338" s="273"/>
      <c r="BG1338" s="273"/>
      <c r="BH1338" s="273"/>
      <c r="BI1338" s="273"/>
      <c r="BJ1338" s="273"/>
      <c r="BK1338" s="273"/>
      <c r="BL1338" s="273"/>
      <c r="BM1338" s="273"/>
      <c r="BN1338" s="273"/>
      <c r="BO1338" s="273"/>
      <c r="BP1338" s="273"/>
      <c r="BQ1338" s="273"/>
      <c r="BR1338" s="273"/>
      <c r="BS1338" s="273"/>
      <c r="BT1338" s="273"/>
      <c r="BU1338" s="273"/>
      <c r="BV1338" s="273"/>
      <c r="BW1338" s="273"/>
      <c r="BX1338" s="273"/>
      <c r="BY1338" s="273"/>
      <c r="BZ1338" s="273"/>
    </row>
    <row r="1339" spans="1:78">
      <c r="A1339" s="273"/>
      <c r="B1339" s="273"/>
      <c r="C1339" s="273"/>
      <c r="D1339" s="273"/>
      <c r="E1339" s="273"/>
      <c r="F1339" s="274"/>
      <c r="G1339" s="274"/>
      <c r="H1339" s="274"/>
      <c r="I1339" s="274"/>
      <c r="J1339" s="274"/>
      <c r="K1339" s="274"/>
      <c r="L1339" s="274"/>
      <c r="M1339" s="274"/>
      <c r="N1339" s="274"/>
      <c r="O1339" s="274"/>
      <c r="P1339" s="274"/>
      <c r="Q1339" s="274"/>
      <c r="R1339" s="273"/>
      <c r="S1339" s="273"/>
      <c r="T1339" s="273"/>
      <c r="U1339" s="273"/>
      <c r="V1339" s="273"/>
      <c r="W1339" s="273"/>
      <c r="X1339" s="273"/>
      <c r="Y1339" s="273"/>
      <c r="Z1339" s="273"/>
      <c r="AA1339" s="273"/>
      <c r="AB1339" s="273"/>
      <c r="AC1339" s="273"/>
      <c r="AD1339" s="273"/>
      <c r="AE1339" s="273"/>
      <c r="AF1339" s="273"/>
      <c r="AG1339" s="273"/>
      <c r="AH1339" s="273"/>
      <c r="AI1339" s="273"/>
      <c r="AJ1339" s="273"/>
      <c r="AK1339" s="273"/>
      <c r="AL1339" s="273"/>
      <c r="AM1339" s="273"/>
      <c r="AN1339" s="273"/>
      <c r="AO1339" s="273"/>
      <c r="AP1339" s="273"/>
      <c r="AQ1339" s="273"/>
      <c r="AR1339" s="273"/>
      <c r="AS1339" s="273"/>
      <c r="AT1339" s="273"/>
      <c r="AU1339" s="273"/>
      <c r="AV1339" s="273"/>
      <c r="AW1339" s="273"/>
      <c r="AX1339" s="273"/>
      <c r="AY1339" s="273"/>
      <c r="AZ1339" s="273"/>
      <c r="BA1339" s="273"/>
      <c r="BB1339" s="273"/>
      <c r="BC1339" s="273"/>
      <c r="BD1339" s="273"/>
      <c r="BE1339" s="273"/>
      <c r="BF1339" s="273"/>
      <c r="BG1339" s="273"/>
      <c r="BH1339" s="273"/>
      <c r="BI1339" s="273"/>
      <c r="BJ1339" s="273"/>
      <c r="BK1339" s="273"/>
      <c r="BL1339" s="273"/>
      <c r="BM1339" s="273"/>
      <c r="BN1339" s="273"/>
      <c r="BO1339" s="273"/>
      <c r="BP1339" s="273"/>
      <c r="BQ1339" s="273"/>
      <c r="BR1339" s="273"/>
      <c r="BS1339" s="273"/>
      <c r="BT1339" s="273"/>
      <c r="BU1339" s="273"/>
      <c r="BV1339" s="273"/>
      <c r="BW1339" s="273"/>
      <c r="BX1339" s="273"/>
      <c r="BY1339" s="273"/>
      <c r="BZ1339" s="273"/>
    </row>
    <row r="1340" spans="1:78">
      <c r="A1340" s="273"/>
      <c r="B1340" s="273"/>
      <c r="C1340" s="273"/>
      <c r="D1340" s="273"/>
      <c r="E1340" s="273"/>
      <c r="F1340" s="274"/>
      <c r="G1340" s="274"/>
      <c r="H1340" s="274"/>
      <c r="I1340" s="274"/>
      <c r="J1340" s="274"/>
      <c r="K1340" s="274"/>
      <c r="L1340" s="274"/>
      <c r="M1340" s="274"/>
      <c r="N1340" s="274"/>
      <c r="O1340" s="274"/>
      <c r="P1340" s="274"/>
      <c r="Q1340" s="274"/>
      <c r="R1340" s="273"/>
      <c r="S1340" s="273"/>
      <c r="T1340" s="273"/>
      <c r="U1340" s="273"/>
      <c r="V1340" s="273"/>
      <c r="W1340" s="273"/>
      <c r="X1340" s="273"/>
      <c r="Y1340" s="273"/>
      <c r="Z1340" s="273"/>
      <c r="AA1340" s="273"/>
      <c r="AB1340" s="273"/>
      <c r="AC1340" s="273"/>
      <c r="AD1340" s="273"/>
      <c r="AE1340" s="273"/>
      <c r="AF1340" s="273"/>
      <c r="AG1340" s="273"/>
      <c r="AH1340" s="273"/>
      <c r="AI1340" s="273"/>
      <c r="AJ1340" s="273"/>
      <c r="AK1340" s="273"/>
      <c r="AL1340" s="273"/>
      <c r="AM1340" s="273"/>
      <c r="AN1340" s="273"/>
      <c r="AO1340" s="273"/>
      <c r="AP1340" s="273"/>
      <c r="AQ1340" s="273"/>
      <c r="AR1340" s="273"/>
      <c r="AS1340" s="273"/>
      <c r="AT1340" s="273"/>
      <c r="AU1340" s="273"/>
      <c r="AV1340" s="273"/>
      <c r="AW1340" s="273"/>
      <c r="AX1340" s="273"/>
      <c r="AY1340" s="273"/>
      <c r="AZ1340" s="273"/>
      <c r="BA1340" s="273"/>
      <c r="BB1340" s="273"/>
      <c r="BC1340" s="273"/>
      <c r="BD1340" s="273"/>
      <c r="BE1340" s="273"/>
      <c r="BF1340" s="273"/>
      <c r="BG1340" s="273"/>
      <c r="BH1340" s="273"/>
      <c r="BI1340" s="273"/>
      <c r="BJ1340" s="273"/>
      <c r="BK1340" s="273"/>
      <c r="BL1340" s="273"/>
      <c r="BM1340" s="273"/>
      <c r="BN1340" s="273"/>
      <c r="BO1340" s="273"/>
      <c r="BP1340" s="273"/>
      <c r="BQ1340" s="273"/>
      <c r="BR1340" s="273"/>
      <c r="BS1340" s="273"/>
      <c r="BT1340" s="273"/>
      <c r="BU1340" s="273"/>
      <c r="BV1340" s="273"/>
      <c r="BW1340" s="273"/>
      <c r="BX1340" s="273"/>
      <c r="BY1340" s="273"/>
      <c r="BZ1340" s="273"/>
    </row>
    <row r="1341" spans="1:78">
      <c r="A1341" s="273"/>
      <c r="B1341" s="273"/>
      <c r="C1341" s="273"/>
      <c r="D1341" s="273"/>
      <c r="E1341" s="273"/>
      <c r="F1341" s="274"/>
      <c r="G1341" s="274"/>
      <c r="H1341" s="274"/>
      <c r="I1341" s="274"/>
      <c r="J1341" s="274"/>
      <c r="K1341" s="274"/>
      <c r="L1341" s="274"/>
      <c r="M1341" s="274"/>
      <c r="N1341" s="274"/>
      <c r="O1341" s="274"/>
      <c r="P1341" s="274"/>
      <c r="Q1341" s="274"/>
      <c r="R1341" s="273"/>
      <c r="S1341" s="273"/>
      <c r="T1341" s="273"/>
      <c r="U1341" s="273"/>
      <c r="V1341" s="273"/>
      <c r="W1341" s="273"/>
      <c r="X1341" s="273"/>
      <c r="Y1341" s="273"/>
      <c r="Z1341" s="273"/>
      <c r="AA1341" s="273"/>
      <c r="AB1341" s="273"/>
      <c r="AC1341" s="273"/>
      <c r="AD1341" s="273"/>
      <c r="AE1341" s="273"/>
      <c r="AF1341" s="273"/>
      <c r="AG1341" s="273"/>
      <c r="AH1341" s="273"/>
      <c r="AI1341" s="273"/>
      <c r="AJ1341" s="273"/>
      <c r="AK1341" s="273"/>
      <c r="AL1341" s="273"/>
      <c r="AM1341" s="273"/>
      <c r="AN1341" s="273"/>
      <c r="AO1341" s="273"/>
      <c r="AP1341" s="273"/>
      <c r="AQ1341" s="273"/>
      <c r="AR1341" s="273"/>
      <c r="AS1341" s="273"/>
      <c r="AT1341" s="273"/>
      <c r="AU1341" s="273"/>
      <c r="AV1341" s="273"/>
      <c r="AW1341" s="273"/>
      <c r="AX1341" s="273"/>
      <c r="AY1341" s="273"/>
      <c r="AZ1341" s="273"/>
      <c r="BA1341" s="273"/>
      <c r="BB1341" s="273"/>
      <c r="BC1341" s="273"/>
      <c r="BD1341" s="273"/>
      <c r="BE1341" s="273"/>
      <c r="BF1341" s="273"/>
      <c r="BG1341" s="273"/>
      <c r="BH1341" s="273"/>
      <c r="BI1341" s="273"/>
      <c r="BJ1341" s="273"/>
      <c r="BK1341" s="273"/>
      <c r="BL1341" s="273"/>
      <c r="BM1341" s="273"/>
      <c r="BN1341" s="273"/>
      <c r="BO1341" s="273"/>
      <c r="BP1341" s="273"/>
      <c r="BQ1341" s="273"/>
      <c r="BR1341" s="273"/>
      <c r="BS1341" s="273"/>
      <c r="BT1341" s="273"/>
      <c r="BU1341" s="273"/>
      <c r="BV1341" s="273"/>
      <c r="BW1341" s="273"/>
      <c r="BX1341" s="273"/>
      <c r="BY1341" s="273"/>
      <c r="BZ1341" s="273"/>
    </row>
    <row r="1342" spans="1:78">
      <c r="A1342" s="273"/>
      <c r="B1342" s="273"/>
      <c r="C1342" s="273"/>
      <c r="D1342" s="273"/>
      <c r="E1342" s="273"/>
      <c r="F1342" s="274"/>
      <c r="G1342" s="274"/>
      <c r="H1342" s="274"/>
      <c r="I1342" s="274"/>
      <c r="J1342" s="274"/>
      <c r="K1342" s="274"/>
      <c r="L1342" s="274"/>
      <c r="M1342" s="274"/>
      <c r="N1342" s="274"/>
      <c r="O1342" s="274"/>
      <c r="P1342" s="274"/>
      <c r="Q1342" s="274"/>
      <c r="R1342" s="273"/>
      <c r="S1342" s="273"/>
      <c r="T1342" s="273"/>
      <c r="U1342" s="273"/>
      <c r="V1342" s="273"/>
      <c r="W1342" s="273"/>
      <c r="X1342" s="273"/>
      <c r="Y1342" s="273"/>
      <c r="Z1342" s="273"/>
      <c r="AA1342" s="273"/>
      <c r="AB1342" s="273"/>
      <c r="AC1342" s="273"/>
      <c r="AD1342" s="273"/>
      <c r="AE1342" s="273"/>
      <c r="AF1342" s="273"/>
      <c r="AG1342" s="273"/>
      <c r="AH1342" s="273"/>
      <c r="AI1342" s="273"/>
      <c r="AJ1342" s="273"/>
      <c r="AK1342" s="273"/>
      <c r="AL1342" s="273"/>
      <c r="AM1342" s="273"/>
      <c r="AN1342" s="273"/>
      <c r="AO1342" s="273"/>
      <c r="AP1342" s="273"/>
      <c r="AQ1342" s="273"/>
      <c r="AR1342" s="273"/>
      <c r="AS1342" s="273"/>
      <c r="AT1342" s="273"/>
      <c r="AU1342" s="273"/>
      <c r="AV1342" s="273"/>
      <c r="AW1342" s="273"/>
      <c r="AX1342" s="273"/>
      <c r="AY1342" s="273"/>
      <c r="AZ1342" s="273"/>
      <c r="BA1342" s="273"/>
      <c r="BB1342" s="273"/>
      <c r="BC1342" s="273"/>
      <c r="BD1342" s="273"/>
      <c r="BE1342" s="273"/>
      <c r="BF1342" s="273"/>
      <c r="BG1342" s="273"/>
      <c r="BH1342" s="273"/>
      <c r="BI1342" s="273"/>
      <c r="BJ1342" s="273"/>
      <c r="BK1342" s="273"/>
      <c r="BL1342" s="273"/>
      <c r="BM1342" s="273"/>
      <c r="BN1342" s="273"/>
      <c r="BO1342" s="273"/>
      <c r="BP1342" s="273"/>
      <c r="BQ1342" s="273"/>
      <c r="BR1342" s="273"/>
      <c r="BS1342" s="273"/>
      <c r="BT1342" s="273"/>
      <c r="BU1342" s="273"/>
      <c r="BV1342" s="273"/>
      <c r="BW1342" s="273"/>
      <c r="BX1342" s="273"/>
      <c r="BY1342" s="273"/>
      <c r="BZ1342" s="273"/>
    </row>
    <row r="1343" spans="1:78">
      <c r="A1343" s="273"/>
      <c r="B1343" s="273"/>
      <c r="C1343" s="273"/>
      <c r="D1343" s="273"/>
      <c r="E1343" s="273"/>
      <c r="F1343" s="274"/>
      <c r="G1343" s="274"/>
      <c r="H1343" s="274"/>
      <c r="I1343" s="274"/>
      <c r="J1343" s="274"/>
      <c r="K1343" s="274"/>
      <c r="L1343" s="274"/>
      <c r="M1343" s="274"/>
      <c r="N1343" s="274"/>
      <c r="O1343" s="274"/>
      <c r="P1343" s="274"/>
      <c r="Q1343" s="274"/>
      <c r="R1343" s="273"/>
      <c r="S1343" s="273"/>
      <c r="T1343" s="273"/>
      <c r="U1343" s="273"/>
      <c r="V1343" s="273"/>
      <c r="W1343" s="273"/>
      <c r="X1343" s="273"/>
      <c r="Y1343" s="273"/>
      <c r="Z1343" s="273"/>
      <c r="AA1343" s="273"/>
      <c r="AB1343" s="273"/>
      <c r="AC1343" s="273"/>
      <c r="AD1343" s="273"/>
      <c r="AE1343" s="273"/>
      <c r="AF1343" s="273"/>
      <c r="AG1343" s="273"/>
      <c r="AH1343" s="273"/>
      <c r="AI1343" s="273"/>
      <c r="AJ1343" s="273"/>
      <c r="AK1343" s="273"/>
      <c r="AL1343" s="273"/>
      <c r="AM1343" s="273"/>
      <c r="AN1343" s="273"/>
      <c r="AO1343" s="273"/>
      <c r="AP1343" s="273"/>
      <c r="AQ1343" s="273"/>
      <c r="AR1343" s="273"/>
      <c r="AS1343" s="273"/>
      <c r="AT1343" s="273"/>
      <c r="AU1343" s="273"/>
      <c r="AV1343" s="273"/>
      <c r="AW1343" s="273"/>
      <c r="AX1343" s="273"/>
      <c r="AY1343" s="273"/>
      <c r="AZ1343" s="273"/>
      <c r="BA1343" s="273"/>
      <c r="BB1343" s="273"/>
      <c r="BC1343" s="273"/>
      <c r="BD1343" s="273"/>
      <c r="BE1343" s="273"/>
      <c r="BF1343" s="273"/>
      <c r="BG1343" s="273"/>
      <c r="BH1343" s="273"/>
      <c r="BI1343" s="273"/>
      <c r="BJ1343" s="273"/>
      <c r="BK1343" s="273"/>
      <c r="BL1343" s="273"/>
      <c r="BM1343" s="273"/>
      <c r="BN1343" s="273"/>
      <c r="BO1343" s="273"/>
      <c r="BP1343" s="273"/>
      <c r="BQ1343" s="273"/>
      <c r="BR1343" s="273"/>
      <c r="BS1343" s="273"/>
      <c r="BT1343" s="273"/>
      <c r="BU1343" s="273"/>
      <c r="BV1343" s="273"/>
      <c r="BW1343" s="273"/>
      <c r="BX1343" s="273"/>
      <c r="BY1343" s="273"/>
      <c r="BZ1343" s="273"/>
    </row>
    <row r="1344" spans="1:78">
      <c r="A1344" s="273"/>
      <c r="B1344" s="273"/>
      <c r="C1344" s="273"/>
      <c r="D1344" s="273"/>
      <c r="E1344" s="273"/>
      <c r="F1344" s="274"/>
      <c r="G1344" s="274"/>
      <c r="H1344" s="274"/>
      <c r="I1344" s="274"/>
      <c r="J1344" s="274"/>
      <c r="K1344" s="274"/>
      <c r="L1344" s="274"/>
      <c r="M1344" s="274"/>
      <c r="N1344" s="274"/>
      <c r="O1344" s="274"/>
      <c r="P1344" s="274"/>
      <c r="Q1344" s="274"/>
      <c r="R1344" s="273"/>
      <c r="S1344" s="273"/>
      <c r="T1344" s="273"/>
      <c r="U1344" s="273"/>
      <c r="V1344" s="273"/>
      <c r="W1344" s="273"/>
      <c r="X1344" s="273"/>
      <c r="Y1344" s="273"/>
      <c r="Z1344" s="273"/>
      <c r="AA1344" s="273"/>
      <c r="AB1344" s="273"/>
      <c r="AC1344" s="273"/>
      <c r="AD1344" s="273"/>
      <c r="AE1344" s="273"/>
      <c r="AF1344" s="273"/>
      <c r="AG1344" s="273"/>
      <c r="AH1344" s="273"/>
      <c r="AI1344" s="273"/>
      <c r="AJ1344" s="273"/>
      <c r="AK1344" s="273"/>
      <c r="AL1344" s="273"/>
      <c r="AM1344" s="273"/>
      <c r="AN1344" s="273"/>
      <c r="AO1344" s="273"/>
      <c r="AP1344" s="273"/>
      <c r="AQ1344" s="273"/>
      <c r="AR1344" s="273"/>
      <c r="AS1344" s="273"/>
      <c r="AT1344" s="273"/>
      <c r="AU1344" s="273"/>
      <c r="AV1344" s="273"/>
      <c r="AW1344" s="273"/>
      <c r="AX1344" s="273"/>
      <c r="AY1344" s="273"/>
      <c r="AZ1344" s="273"/>
      <c r="BA1344" s="273"/>
      <c r="BB1344" s="273"/>
      <c r="BC1344" s="273"/>
      <c r="BD1344" s="273"/>
      <c r="BE1344" s="273"/>
      <c r="BF1344" s="273"/>
      <c r="BG1344" s="273"/>
      <c r="BH1344" s="273"/>
      <c r="BI1344" s="273"/>
      <c r="BJ1344" s="273"/>
      <c r="BK1344" s="273"/>
      <c r="BL1344" s="273"/>
      <c r="BM1344" s="273"/>
      <c r="BN1344" s="273"/>
      <c r="BO1344" s="273"/>
      <c r="BP1344" s="273"/>
      <c r="BQ1344" s="273"/>
      <c r="BR1344" s="273"/>
      <c r="BS1344" s="273"/>
      <c r="BT1344" s="273"/>
      <c r="BU1344" s="273"/>
      <c r="BV1344" s="273"/>
      <c r="BW1344" s="273"/>
      <c r="BX1344" s="273"/>
      <c r="BY1344" s="273"/>
      <c r="BZ1344" s="273"/>
    </row>
    <row r="1345" spans="1:78">
      <c r="A1345" s="273"/>
      <c r="B1345" s="273"/>
      <c r="C1345" s="273"/>
      <c r="D1345" s="273"/>
      <c r="E1345" s="273"/>
      <c r="F1345" s="274"/>
      <c r="G1345" s="274"/>
      <c r="H1345" s="274"/>
      <c r="I1345" s="274"/>
      <c r="J1345" s="274"/>
      <c r="K1345" s="274"/>
      <c r="L1345" s="274"/>
      <c r="M1345" s="274"/>
      <c r="N1345" s="274"/>
      <c r="O1345" s="274"/>
      <c r="P1345" s="274"/>
      <c r="Q1345" s="274"/>
      <c r="R1345" s="273"/>
      <c r="S1345" s="273"/>
      <c r="T1345" s="273"/>
      <c r="U1345" s="273"/>
      <c r="V1345" s="273"/>
      <c r="W1345" s="273"/>
      <c r="X1345" s="273"/>
      <c r="Y1345" s="273"/>
      <c r="Z1345" s="273"/>
      <c r="AA1345" s="273"/>
      <c r="AB1345" s="273"/>
      <c r="AC1345" s="273"/>
      <c r="AD1345" s="273"/>
      <c r="AE1345" s="273"/>
      <c r="AF1345" s="273"/>
      <c r="AG1345" s="273"/>
      <c r="AH1345" s="273"/>
      <c r="AI1345" s="273"/>
      <c r="AJ1345" s="273"/>
      <c r="AK1345" s="273"/>
      <c r="AL1345" s="273"/>
      <c r="AM1345" s="273"/>
      <c r="AN1345" s="273"/>
      <c r="AO1345" s="273"/>
      <c r="AP1345" s="273"/>
      <c r="AQ1345" s="273"/>
      <c r="AR1345" s="273"/>
      <c r="AS1345" s="273"/>
      <c r="AT1345" s="273"/>
      <c r="AU1345" s="273"/>
      <c r="AV1345" s="273"/>
      <c r="AW1345" s="273"/>
      <c r="AX1345" s="273"/>
      <c r="AY1345" s="273"/>
      <c r="AZ1345" s="273"/>
      <c r="BA1345" s="273"/>
      <c r="BB1345" s="273"/>
      <c r="BC1345" s="273"/>
      <c r="BD1345" s="273"/>
      <c r="BE1345" s="273"/>
      <c r="BF1345" s="273"/>
      <c r="BG1345" s="273"/>
      <c r="BH1345" s="273"/>
      <c r="BI1345" s="273"/>
      <c r="BJ1345" s="273"/>
      <c r="BK1345" s="273"/>
      <c r="BL1345" s="273"/>
      <c r="BM1345" s="273"/>
      <c r="BN1345" s="273"/>
      <c r="BO1345" s="273"/>
      <c r="BP1345" s="273"/>
      <c r="BQ1345" s="273"/>
      <c r="BR1345" s="273"/>
      <c r="BS1345" s="273"/>
      <c r="BT1345" s="273"/>
      <c r="BU1345" s="273"/>
      <c r="BV1345" s="273"/>
      <c r="BW1345" s="273"/>
      <c r="BX1345" s="273"/>
      <c r="BY1345" s="273"/>
      <c r="BZ1345" s="273"/>
    </row>
    <row r="1346" spans="1:78">
      <c r="A1346" s="273"/>
      <c r="B1346" s="273"/>
      <c r="C1346" s="273"/>
      <c r="D1346" s="273"/>
      <c r="E1346" s="273"/>
      <c r="F1346" s="274"/>
      <c r="G1346" s="274"/>
      <c r="H1346" s="274"/>
      <c r="I1346" s="274"/>
      <c r="J1346" s="274"/>
      <c r="K1346" s="274"/>
      <c r="L1346" s="274"/>
      <c r="M1346" s="274"/>
      <c r="N1346" s="274"/>
      <c r="O1346" s="274"/>
      <c r="P1346" s="274"/>
      <c r="Q1346" s="274"/>
      <c r="R1346" s="273"/>
      <c r="S1346" s="273"/>
      <c r="T1346" s="273"/>
      <c r="U1346" s="273"/>
      <c r="V1346" s="273"/>
      <c r="W1346" s="273"/>
      <c r="X1346" s="273"/>
      <c r="Y1346" s="273"/>
      <c r="Z1346" s="273"/>
      <c r="AA1346" s="273"/>
      <c r="AB1346" s="273"/>
      <c r="AC1346" s="273"/>
      <c r="AD1346" s="273"/>
      <c r="AE1346" s="273"/>
      <c r="AF1346" s="273"/>
      <c r="AG1346" s="273"/>
      <c r="AH1346" s="273"/>
      <c r="AI1346" s="273"/>
      <c r="AJ1346" s="273"/>
      <c r="AK1346" s="273"/>
      <c r="AL1346" s="273"/>
      <c r="AM1346" s="273"/>
      <c r="AN1346" s="273"/>
      <c r="AO1346" s="273"/>
      <c r="AP1346" s="273"/>
      <c r="AQ1346" s="273"/>
      <c r="AR1346" s="273"/>
      <c r="AS1346" s="273"/>
      <c r="AT1346" s="273"/>
      <c r="AU1346" s="273"/>
      <c r="AV1346" s="273"/>
      <c r="AW1346" s="273"/>
      <c r="AX1346" s="273"/>
      <c r="AY1346" s="273"/>
      <c r="AZ1346" s="273"/>
      <c r="BA1346" s="273"/>
      <c r="BB1346" s="273"/>
      <c r="BC1346" s="273"/>
      <c r="BD1346" s="273"/>
      <c r="BE1346" s="273"/>
      <c r="BF1346" s="273"/>
      <c r="BG1346" s="273"/>
      <c r="BH1346" s="273"/>
      <c r="BI1346" s="273"/>
      <c r="BJ1346" s="273"/>
      <c r="BK1346" s="273"/>
      <c r="BL1346" s="273"/>
      <c r="BM1346" s="273"/>
      <c r="BN1346" s="273"/>
      <c r="BO1346" s="273"/>
      <c r="BP1346" s="273"/>
      <c r="BQ1346" s="273"/>
      <c r="BR1346" s="273"/>
      <c r="BS1346" s="273"/>
      <c r="BT1346" s="273"/>
      <c r="BU1346" s="273"/>
      <c r="BV1346" s="273"/>
      <c r="BW1346" s="273"/>
      <c r="BX1346" s="273"/>
      <c r="BY1346" s="273"/>
      <c r="BZ1346" s="273"/>
    </row>
    <row r="1347" spans="1:78">
      <c r="A1347" s="273"/>
      <c r="B1347" s="273"/>
      <c r="C1347" s="273"/>
      <c r="D1347" s="273"/>
      <c r="E1347" s="273"/>
      <c r="F1347" s="274"/>
      <c r="G1347" s="274"/>
      <c r="H1347" s="274"/>
      <c r="I1347" s="274"/>
      <c r="J1347" s="274"/>
      <c r="K1347" s="274"/>
      <c r="L1347" s="274"/>
      <c r="M1347" s="274"/>
      <c r="N1347" s="274"/>
      <c r="O1347" s="274"/>
      <c r="P1347" s="274"/>
      <c r="Q1347" s="274"/>
      <c r="R1347" s="273"/>
      <c r="S1347" s="273"/>
      <c r="T1347" s="273"/>
      <c r="U1347" s="273"/>
      <c r="V1347" s="273"/>
      <c r="W1347" s="273"/>
      <c r="X1347" s="273"/>
      <c r="Y1347" s="273"/>
      <c r="Z1347" s="273"/>
      <c r="AA1347" s="273"/>
      <c r="AB1347" s="273"/>
      <c r="AC1347" s="273"/>
      <c r="AD1347" s="273"/>
      <c r="AE1347" s="273"/>
      <c r="AF1347" s="273"/>
      <c r="AG1347" s="273"/>
      <c r="AH1347" s="273"/>
      <c r="AI1347" s="273"/>
      <c r="AJ1347" s="273"/>
      <c r="AK1347" s="273"/>
      <c r="AL1347" s="273"/>
      <c r="AM1347" s="273"/>
      <c r="AN1347" s="273"/>
      <c r="AO1347" s="273"/>
      <c r="AP1347" s="273"/>
      <c r="AQ1347" s="273"/>
      <c r="AR1347" s="273"/>
      <c r="AS1347" s="273"/>
      <c r="AT1347" s="273"/>
      <c r="AU1347" s="273"/>
      <c r="AV1347" s="273"/>
      <c r="AW1347" s="273"/>
      <c r="AX1347" s="273"/>
      <c r="AY1347" s="273"/>
      <c r="AZ1347" s="273"/>
      <c r="BA1347" s="273"/>
      <c r="BB1347" s="273"/>
      <c r="BC1347" s="273"/>
      <c r="BD1347" s="273"/>
      <c r="BE1347" s="273"/>
      <c r="BF1347" s="273"/>
      <c r="BG1347" s="273"/>
      <c r="BH1347" s="273"/>
      <c r="BI1347" s="273"/>
      <c r="BJ1347" s="273"/>
      <c r="BK1347" s="273"/>
      <c r="BL1347" s="273"/>
      <c r="BM1347" s="273"/>
      <c r="BN1347" s="273"/>
      <c r="BO1347" s="273"/>
      <c r="BP1347" s="273"/>
      <c r="BQ1347" s="273"/>
      <c r="BR1347" s="273"/>
      <c r="BS1347" s="273"/>
      <c r="BT1347" s="273"/>
      <c r="BU1347" s="273"/>
      <c r="BV1347" s="273"/>
      <c r="BW1347" s="273"/>
      <c r="BX1347" s="273"/>
      <c r="BY1347" s="273"/>
      <c r="BZ1347" s="273"/>
    </row>
    <row r="1348" spans="1:78">
      <c r="A1348" s="273"/>
      <c r="B1348" s="273"/>
      <c r="C1348" s="273"/>
      <c r="D1348" s="273"/>
      <c r="E1348" s="273"/>
      <c r="F1348" s="274"/>
      <c r="G1348" s="274"/>
      <c r="H1348" s="274"/>
      <c r="I1348" s="274"/>
      <c r="J1348" s="274"/>
      <c r="K1348" s="274"/>
      <c r="L1348" s="274"/>
      <c r="M1348" s="274"/>
      <c r="N1348" s="274"/>
      <c r="O1348" s="274"/>
      <c r="P1348" s="274"/>
      <c r="Q1348" s="274"/>
      <c r="R1348" s="273"/>
      <c r="S1348" s="273"/>
      <c r="T1348" s="273"/>
      <c r="U1348" s="273"/>
      <c r="V1348" s="273"/>
      <c r="W1348" s="273"/>
      <c r="X1348" s="273"/>
      <c r="Y1348" s="273"/>
      <c r="Z1348" s="273"/>
      <c r="AA1348" s="273"/>
      <c r="AB1348" s="273"/>
      <c r="AC1348" s="273"/>
      <c r="AD1348" s="273"/>
      <c r="AE1348" s="273"/>
      <c r="AF1348" s="273"/>
      <c r="AG1348" s="273"/>
      <c r="AH1348" s="273"/>
      <c r="AI1348" s="273"/>
      <c r="AJ1348" s="273"/>
      <c r="AK1348" s="273"/>
      <c r="AL1348" s="273"/>
      <c r="AM1348" s="273"/>
      <c r="AN1348" s="273"/>
      <c r="AO1348" s="273"/>
      <c r="AP1348" s="273"/>
      <c r="AQ1348" s="273"/>
      <c r="AR1348" s="273"/>
      <c r="AS1348" s="273"/>
      <c r="AT1348" s="273"/>
      <c r="AU1348" s="273"/>
      <c r="AV1348" s="273"/>
      <c r="AW1348" s="273"/>
      <c r="AX1348" s="273"/>
      <c r="AY1348" s="273"/>
      <c r="AZ1348" s="273"/>
      <c r="BA1348" s="273"/>
      <c r="BB1348" s="273"/>
      <c r="BC1348" s="273"/>
      <c r="BD1348" s="273"/>
      <c r="BE1348" s="273"/>
      <c r="BF1348" s="273"/>
      <c r="BG1348" s="273"/>
      <c r="BH1348" s="273"/>
      <c r="BI1348" s="273"/>
      <c r="BJ1348" s="273"/>
      <c r="BK1348" s="273"/>
      <c r="BL1348" s="273"/>
      <c r="BM1348" s="273"/>
      <c r="BN1348" s="273"/>
      <c r="BO1348" s="273"/>
      <c r="BP1348" s="273"/>
      <c r="BQ1348" s="273"/>
      <c r="BR1348" s="273"/>
      <c r="BS1348" s="273"/>
      <c r="BT1348" s="273"/>
      <c r="BU1348" s="273"/>
      <c r="BV1348" s="273"/>
      <c r="BW1348" s="273"/>
      <c r="BX1348" s="273"/>
      <c r="BY1348" s="273"/>
      <c r="BZ1348" s="273"/>
    </row>
    <row r="1349" spans="1:78">
      <c r="A1349" s="273"/>
      <c r="B1349" s="273"/>
      <c r="C1349" s="273"/>
      <c r="D1349" s="273"/>
      <c r="E1349" s="273"/>
      <c r="F1349" s="274"/>
      <c r="G1349" s="274"/>
      <c r="H1349" s="274"/>
      <c r="I1349" s="274"/>
      <c r="J1349" s="274"/>
      <c r="K1349" s="274"/>
      <c r="L1349" s="274"/>
      <c r="M1349" s="274"/>
      <c r="N1349" s="274"/>
      <c r="O1349" s="274"/>
      <c r="P1349" s="274"/>
      <c r="Q1349" s="274"/>
      <c r="R1349" s="273"/>
      <c r="S1349" s="273"/>
      <c r="T1349" s="273"/>
      <c r="U1349" s="273"/>
      <c r="V1349" s="273"/>
      <c r="W1349" s="273"/>
      <c r="X1349" s="273"/>
      <c r="Y1349" s="273"/>
      <c r="Z1349" s="273"/>
      <c r="AA1349" s="273"/>
      <c r="AB1349" s="273"/>
      <c r="AC1349" s="273"/>
      <c r="AD1349" s="273"/>
      <c r="AE1349" s="273"/>
      <c r="AF1349" s="273"/>
      <c r="AG1349" s="273"/>
      <c r="AH1349" s="273"/>
      <c r="AI1349" s="273"/>
      <c r="AJ1349" s="273"/>
      <c r="AK1349" s="273"/>
      <c r="AL1349" s="273"/>
      <c r="AM1349" s="273"/>
      <c r="AN1349" s="273"/>
      <c r="AO1349" s="273"/>
      <c r="AP1349" s="273"/>
      <c r="AQ1349" s="273"/>
      <c r="AR1349" s="273"/>
      <c r="AS1349" s="273"/>
      <c r="AT1349" s="273"/>
      <c r="AU1349" s="273"/>
      <c r="AV1349" s="273"/>
      <c r="AW1349" s="273"/>
      <c r="AX1349" s="273"/>
      <c r="AY1349" s="273"/>
      <c r="AZ1349" s="273"/>
      <c r="BA1349" s="273"/>
      <c r="BB1349" s="273"/>
      <c r="BC1349" s="273"/>
      <c r="BD1349" s="273"/>
      <c r="BE1349" s="273"/>
      <c r="BF1349" s="273"/>
      <c r="BG1349" s="273"/>
      <c r="BH1349" s="273"/>
      <c r="BI1349" s="273"/>
      <c r="BJ1349" s="273"/>
      <c r="BK1349" s="273"/>
      <c r="BL1349" s="273"/>
      <c r="BM1349" s="273"/>
      <c r="BN1349" s="273"/>
      <c r="BO1349" s="273"/>
      <c r="BP1349" s="273"/>
      <c r="BQ1349" s="273"/>
      <c r="BR1349" s="273"/>
      <c r="BS1349" s="273"/>
      <c r="BT1349" s="273"/>
      <c r="BU1349" s="273"/>
      <c r="BV1349" s="273"/>
      <c r="BW1349" s="273"/>
      <c r="BX1349" s="273"/>
      <c r="BY1349" s="273"/>
      <c r="BZ1349" s="273"/>
    </row>
    <row r="1350" spans="1:78">
      <c r="A1350" s="273"/>
      <c r="B1350" s="273"/>
      <c r="C1350" s="273"/>
      <c r="D1350" s="273"/>
      <c r="E1350" s="273"/>
      <c r="F1350" s="274"/>
      <c r="G1350" s="274"/>
      <c r="H1350" s="274"/>
      <c r="I1350" s="274"/>
      <c r="J1350" s="274"/>
      <c r="K1350" s="274"/>
      <c r="L1350" s="274"/>
      <c r="M1350" s="274"/>
      <c r="N1350" s="274"/>
      <c r="O1350" s="274"/>
      <c r="P1350" s="274"/>
      <c r="Q1350" s="274"/>
      <c r="R1350" s="273"/>
      <c r="S1350" s="273"/>
      <c r="T1350" s="273"/>
      <c r="U1350" s="273"/>
      <c r="V1350" s="273"/>
      <c r="W1350" s="273"/>
      <c r="X1350" s="273"/>
      <c r="Y1350" s="273"/>
      <c r="Z1350" s="273"/>
      <c r="AA1350" s="273"/>
      <c r="AB1350" s="273"/>
      <c r="AC1350" s="273"/>
      <c r="AD1350" s="273"/>
      <c r="AE1350" s="273"/>
      <c r="AF1350" s="273"/>
      <c r="AG1350" s="273"/>
      <c r="AH1350" s="273"/>
      <c r="AI1350" s="273"/>
      <c r="AJ1350" s="273"/>
      <c r="AK1350" s="273"/>
      <c r="AL1350" s="273"/>
      <c r="AM1350" s="273"/>
      <c r="AN1350" s="273"/>
      <c r="AO1350" s="273"/>
      <c r="AP1350" s="273"/>
      <c r="AQ1350" s="273"/>
      <c r="AR1350" s="273"/>
      <c r="AS1350" s="273"/>
      <c r="AT1350" s="273"/>
      <c r="AU1350" s="273"/>
      <c r="AV1350" s="273"/>
      <c r="AW1350" s="273"/>
      <c r="AX1350" s="273"/>
      <c r="AY1350" s="273"/>
      <c r="AZ1350" s="273"/>
      <c r="BA1350" s="273"/>
      <c r="BB1350" s="273"/>
      <c r="BC1350" s="273"/>
      <c r="BD1350" s="273"/>
      <c r="BE1350" s="273"/>
      <c r="BF1350" s="273"/>
      <c r="BG1350" s="273"/>
      <c r="BH1350" s="273"/>
      <c r="BI1350" s="273"/>
      <c r="BJ1350" s="273"/>
      <c r="BK1350" s="273"/>
      <c r="BL1350" s="273"/>
      <c r="BM1350" s="273"/>
      <c r="BN1350" s="273"/>
      <c r="BO1350" s="273"/>
      <c r="BP1350" s="273"/>
      <c r="BQ1350" s="273"/>
      <c r="BR1350" s="273"/>
      <c r="BS1350" s="273"/>
      <c r="BT1350" s="273"/>
      <c r="BU1350" s="273"/>
      <c r="BV1350" s="273"/>
      <c r="BW1350" s="273"/>
      <c r="BX1350" s="273"/>
      <c r="BY1350" s="273"/>
      <c r="BZ1350" s="273"/>
    </row>
    <row r="1351" spans="1:78">
      <c r="A1351" s="273"/>
      <c r="B1351" s="273"/>
      <c r="C1351" s="273"/>
      <c r="D1351" s="273"/>
      <c r="E1351" s="273"/>
      <c r="F1351" s="274"/>
      <c r="G1351" s="274"/>
      <c r="H1351" s="274"/>
      <c r="I1351" s="274"/>
      <c r="J1351" s="274"/>
      <c r="K1351" s="274"/>
      <c r="L1351" s="274"/>
      <c r="M1351" s="274"/>
      <c r="N1351" s="274"/>
      <c r="O1351" s="274"/>
      <c r="P1351" s="274"/>
      <c r="Q1351" s="274"/>
      <c r="R1351" s="273"/>
      <c r="S1351" s="273"/>
      <c r="T1351" s="273"/>
      <c r="U1351" s="273"/>
      <c r="V1351" s="273"/>
      <c r="W1351" s="273"/>
      <c r="X1351" s="273"/>
      <c r="Y1351" s="273"/>
      <c r="Z1351" s="273"/>
      <c r="AA1351" s="273"/>
      <c r="AB1351" s="273"/>
      <c r="AC1351" s="273"/>
      <c r="AD1351" s="273"/>
      <c r="AE1351" s="273"/>
      <c r="AF1351" s="273"/>
      <c r="AG1351" s="273"/>
      <c r="AH1351" s="273"/>
      <c r="AI1351" s="273"/>
      <c r="AJ1351" s="273"/>
      <c r="AK1351" s="273"/>
      <c r="AL1351" s="273"/>
      <c r="AM1351" s="273"/>
      <c r="AN1351" s="273"/>
      <c r="AO1351" s="273"/>
      <c r="AP1351" s="273"/>
      <c r="AQ1351" s="273"/>
      <c r="AR1351" s="273"/>
      <c r="AS1351" s="273"/>
      <c r="AT1351" s="273"/>
      <c r="AU1351" s="273"/>
      <c r="AV1351" s="273"/>
      <c r="AW1351" s="273"/>
      <c r="AX1351" s="273"/>
      <c r="AY1351" s="273"/>
      <c r="AZ1351" s="273"/>
      <c r="BA1351" s="273"/>
      <c r="BB1351" s="273"/>
      <c r="BC1351" s="273"/>
      <c r="BD1351" s="273"/>
      <c r="BE1351" s="273"/>
      <c r="BF1351" s="273"/>
      <c r="BG1351" s="273"/>
      <c r="BH1351" s="273"/>
      <c r="BI1351" s="273"/>
      <c r="BJ1351" s="273"/>
      <c r="BK1351" s="273"/>
      <c r="BL1351" s="273"/>
      <c r="BM1351" s="273"/>
      <c r="BN1351" s="273"/>
      <c r="BO1351" s="273"/>
      <c r="BP1351" s="273"/>
      <c r="BQ1351" s="273"/>
      <c r="BR1351" s="273"/>
      <c r="BS1351" s="273"/>
      <c r="BT1351" s="273"/>
      <c r="BU1351" s="273"/>
      <c r="BV1351" s="273"/>
      <c r="BW1351" s="273"/>
      <c r="BX1351" s="273"/>
      <c r="BY1351" s="273"/>
      <c r="BZ1351" s="273"/>
    </row>
    <row r="1352" spans="1:78">
      <c r="A1352" s="273"/>
      <c r="B1352" s="273"/>
      <c r="C1352" s="273"/>
      <c r="D1352" s="273"/>
      <c r="E1352" s="273"/>
      <c r="F1352" s="274"/>
      <c r="G1352" s="274"/>
      <c r="H1352" s="274"/>
      <c r="I1352" s="274"/>
      <c r="J1352" s="274"/>
      <c r="K1352" s="274"/>
      <c r="L1352" s="274"/>
      <c r="M1352" s="274"/>
      <c r="N1352" s="274"/>
      <c r="O1352" s="274"/>
      <c r="P1352" s="274"/>
      <c r="Q1352" s="274"/>
      <c r="R1352" s="273"/>
      <c r="S1352" s="273"/>
      <c r="T1352" s="273"/>
      <c r="U1352" s="273"/>
      <c r="V1352" s="273"/>
      <c r="W1352" s="273"/>
      <c r="X1352" s="273"/>
      <c r="Y1352" s="273"/>
      <c r="Z1352" s="273"/>
      <c r="AA1352" s="273"/>
      <c r="AB1352" s="273"/>
      <c r="AC1352" s="273"/>
      <c r="AD1352" s="273"/>
      <c r="AE1352" s="273"/>
      <c r="AF1352" s="273"/>
      <c r="AG1352" s="273"/>
      <c r="AH1352" s="273"/>
      <c r="AI1352" s="273"/>
      <c r="AJ1352" s="273"/>
      <c r="AK1352" s="273"/>
      <c r="AL1352" s="273"/>
      <c r="AM1352" s="273"/>
      <c r="AN1352" s="273"/>
      <c r="AO1352" s="273"/>
      <c r="AP1352" s="273"/>
      <c r="AQ1352" s="273"/>
      <c r="AR1352" s="273"/>
      <c r="AS1352" s="273"/>
      <c r="AT1352" s="273"/>
      <c r="AU1352" s="273"/>
      <c r="AV1352" s="273"/>
      <c r="AW1352" s="273"/>
      <c r="AX1352" s="273"/>
      <c r="AY1352" s="273"/>
      <c r="AZ1352" s="273"/>
      <c r="BA1352" s="273"/>
      <c r="BB1352" s="273"/>
      <c r="BC1352" s="273"/>
      <c r="BD1352" s="273"/>
      <c r="BE1352" s="273"/>
      <c r="BF1352" s="273"/>
      <c r="BG1352" s="273"/>
      <c r="BH1352" s="273"/>
      <c r="BI1352" s="273"/>
      <c r="BJ1352" s="273"/>
      <c r="BK1352" s="273"/>
      <c r="BL1352" s="273"/>
      <c r="BM1352" s="273"/>
      <c r="BN1352" s="273"/>
      <c r="BO1352" s="273"/>
      <c r="BP1352" s="273"/>
      <c r="BQ1352" s="273"/>
      <c r="BR1352" s="273"/>
      <c r="BS1352" s="273"/>
      <c r="BT1352" s="273"/>
      <c r="BU1352" s="273"/>
      <c r="BV1352" s="273"/>
      <c r="BW1352" s="273"/>
      <c r="BX1352" s="273"/>
      <c r="BY1352" s="273"/>
      <c r="BZ1352" s="273"/>
    </row>
    <row r="1353" spans="1:78">
      <c r="A1353" s="273"/>
      <c r="B1353" s="273"/>
      <c r="C1353" s="273"/>
      <c r="D1353" s="273"/>
      <c r="E1353" s="273"/>
      <c r="F1353" s="274"/>
      <c r="G1353" s="274"/>
      <c r="H1353" s="274"/>
      <c r="I1353" s="274"/>
      <c r="J1353" s="274"/>
      <c r="K1353" s="274"/>
      <c r="L1353" s="274"/>
      <c r="M1353" s="274"/>
      <c r="N1353" s="274"/>
      <c r="O1353" s="274"/>
      <c r="P1353" s="274"/>
      <c r="Q1353" s="274"/>
      <c r="R1353" s="273"/>
      <c r="S1353" s="273"/>
      <c r="T1353" s="273"/>
      <c r="U1353" s="273"/>
      <c r="V1353" s="273"/>
      <c r="W1353" s="273"/>
      <c r="X1353" s="273"/>
      <c r="Y1353" s="273"/>
      <c r="Z1353" s="273"/>
      <c r="AA1353" s="273"/>
      <c r="AB1353" s="273"/>
      <c r="AC1353" s="273"/>
      <c r="AD1353" s="273"/>
      <c r="AE1353" s="273"/>
      <c r="AF1353" s="273"/>
      <c r="AG1353" s="273"/>
      <c r="AH1353" s="273"/>
      <c r="AI1353" s="273"/>
      <c r="AJ1353" s="273"/>
      <c r="AK1353" s="273"/>
      <c r="AL1353" s="273"/>
      <c r="AM1353" s="273"/>
      <c r="AN1353" s="273"/>
      <c r="AO1353" s="273"/>
      <c r="AP1353" s="273"/>
      <c r="AQ1353" s="273"/>
      <c r="AR1353" s="273"/>
      <c r="AS1353" s="273"/>
      <c r="AT1353" s="273"/>
      <c r="AU1353" s="273"/>
      <c r="AV1353" s="273"/>
      <c r="AW1353" s="273"/>
      <c r="AX1353" s="273"/>
      <c r="AY1353" s="273"/>
      <c r="AZ1353" s="273"/>
      <c r="BA1353" s="273"/>
      <c r="BB1353" s="273"/>
      <c r="BC1353" s="273"/>
      <c r="BD1353" s="273"/>
      <c r="BE1353" s="273"/>
      <c r="BF1353" s="273"/>
      <c r="BG1353" s="273"/>
      <c r="BH1353" s="273"/>
      <c r="BI1353" s="273"/>
      <c r="BJ1353" s="273"/>
      <c r="BK1353" s="273"/>
      <c r="BL1353" s="273"/>
      <c r="BM1353" s="273"/>
      <c r="BN1353" s="273"/>
      <c r="BO1353" s="273"/>
      <c r="BP1353" s="273"/>
      <c r="BQ1353" s="273"/>
      <c r="BR1353" s="273"/>
      <c r="BS1353" s="273"/>
      <c r="BT1353" s="273"/>
      <c r="BU1353" s="273"/>
      <c r="BV1353" s="273"/>
      <c r="BW1353" s="273"/>
      <c r="BX1353" s="273"/>
      <c r="BY1353" s="273"/>
      <c r="BZ1353" s="273"/>
    </row>
    <row r="1354" spans="1:78">
      <c r="A1354" s="273"/>
      <c r="B1354" s="273"/>
      <c r="C1354" s="273"/>
      <c r="D1354" s="273"/>
      <c r="E1354" s="273"/>
      <c r="F1354" s="274"/>
      <c r="G1354" s="274"/>
      <c r="H1354" s="274"/>
      <c r="I1354" s="274"/>
      <c r="J1354" s="274"/>
      <c r="K1354" s="274"/>
      <c r="L1354" s="274"/>
      <c r="M1354" s="274"/>
      <c r="N1354" s="274"/>
      <c r="O1354" s="274"/>
      <c r="P1354" s="274"/>
      <c r="Q1354" s="274"/>
      <c r="R1354" s="273"/>
      <c r="S1354" s="273"/>
      <c r="T1354" s="273"/>
      <c r="U1354" s="273"/>
      <c r="V1354" s="273"/>
      <c r="W1354" s="273"/>
      <c r="X1354" s="273"/>
      <c r="Y1354" s="273"/>
      <c r="Z1354" s="273"/>
      <c r="AA1354" s="273"/>
      <c r="AB1354" s="273"/>
      <c r="AC1354" s="273"/>
      <c r="AD1354" s="273"/>
      <c r="AE1354" s="273"/>
      <c r="AF1354" s="273"/>
      <c r="AG1354" s="273"/>
      <c r="AH1354" s="273"/>
      <c r="AI1354" s="273"/>
      <c r="AJ1354" s="273"/>
      <c r="AK1354" s="273"/>
      <c r="AL1354" s="273"/>
      <c r="AM1354" s="273"/>
      <c r="AN1354" s="273"/>
      <c r="AO1354" s="273"/>
      <c r="AP1354" s="273"/>
      <c r="AQ1354" s="273"/>
      <c r="AR1354" s="273"/>
      <c r="AS1354" s="273"/>
      <c r="AT1354" s="273"/>
      <c r="AU1354" s="273"/>
      <c r="AV1354" s="273"/>
      <c r="AW1354" s="273"/>
      <c r="AX1354" s="273"/>
      <c r="AY1354" s="273"/>
      <c r="AZ1354" s="273"/>
      <c r="BA1354" s="273"/>
      <c r="BB1354" s="273"/>
      <c r="BC1354" s="273"/>
      <c r="BD1354" s="273"/>
      <c r="BE1354" s="273"/>
      <c r="BF1354" s="273"/>
      <c r="BG1354" s="273"/>
      <c r="BH1354" s="273"/>
      <c r="BI1354" s="273"/>
      <c r="BJ1354" s="273"/>
      <c r="BK1354" s="273"/>
      <c r="BL1354" s="273"/>
      <c r="BM1354" s="273"/>
      <c r="BN1354" s="273"/>
      <c r="BO1354" s="273"/>
      <c r="BP1354" s="273"/>
      <c r="BQ1354" s="273"/>
      <c r="BR1354" s="273"/>
      <c r="BS1354" s="273"/>
      <c r="BT1354" s="273"/>
      <c r="BU1354" s="273"/>
      <c r="BV1354" s="273"/>
      <c r="BW1354" s="273"/>
      <c r="BX1354" s="273"/>
      <c r="BY1354" s="273"/>
      <c r="BZ1354" s="273"/>
    </row>
    <row r="1355" spans="1:78">
      <c r="A1355" s="273"/>
      <c r="B1355" s="273"/>
      <c r="C1355" s="273"/>
      <c r="D1355" s="273"/>
      <c r="E1355" s="273"/>
      <c r="F1355" s="274"/>
      <c r="G1355" s="274"/>
      <c r="H1355" s="274"/>
      <c r="I1355" s="274"/>
      <c r="J1355" s="274"/>
      <c r="K1355" s="274"/>
      <c r="L1355" s="274"/>
      <c r="M1355" s="274"/>
      <c r="N1355" s="274"/>
      <c r="O1355" s="274"/>
      <c r="P1355" s="274"/>
      <c r="Q1355" s="274"/>
      <c r="R1355" s="273"/>
      <c r="S1355" s="273"/>
      <c r="T1355" s="273"/>
      <c r="U1355" s="273"/>
      <c r="V1355" s="273"/>
      <c r="W1355" s="273"/>
      <c r="X1355" s="273"/>
      <c r="Y1355" s="273"/>
      <c r="Z1355" s="273"/>
      <c r="AA1355" s="273"/>
      <c r="AB1355" s="273"/>
      <c r="AC1355" s="273"/>
      <c r="AD1355" s="273"/>
      <c r="AE1355" s="273"/>
      <c r="AF1355" s="273"/>
      <c r="AG1355" s="273"/>
      <c r="AH1355" s="273"/>
      <c r="AI1355" s="273"/>
      <c r="AJ1355" s="273"/>
      <c r="AK1355" s="273"/>
      <c r="AL1355" s="273"/>
      <c r="AM1355" s="273"/>
      <c r="AN1355" s="273"/>
      <c r="AO1355" s="273"/>
      <c r="AP1355" s="273"/>
      <c r="AQ1355" s="273"/>
      <c r="AR1355" s="273"/>
      <c r="AS1355" s="273"/>
      <c r="AT1355" s="273"/>
      <c r="AU1355" s="273"/>
      <c r="AV1355" s="273"/>
      <c r="AW1355" s="273"/>
      <c r="AX1355" s="273"/>
      <c r="AY1355" s="273"/>
      <c r="AZ1355" s="273"/>
      <c r="BA1355" s="273"/>
      <c r="BB1355" s="273"/>
      <c r="BC1355" s="273"/>
      <c r="BD1355" s="273"/>
      <c r="BE1355" s="273"/>
      <c r="BF1355" s="273"/>
      <c r="BG1355" s="273"/>
      <c r="BH1355" s="273"/>
      <c r="BI1355" s="273"/>
      <c r="BJ1355" s="273"/>
      <c r="BK1355" s="273"/>
      <c r="BL1355" s="273"/>
      <c r="BM1355" s="273"/>
      <c r="BN1355" s="273"/>
      <c r="BO1355" s="273"/>
      <c r="BP1355" s="273"/>
      <c r="BQ1355" s="273"/>
      <c r="BR1355" s="273"/>
      <c r="BS1355" s="273"/>
      <c r="BT1355" s="273"/>
      <c r="BU1355" s="273"/>
      <c r="BV1355" s="273"/>
      <c r="BW1355" s="273"/>
      <c r="BX1355" s="273"/>
      <c r="BY1355" s="273"/>
      <c r="BZ1355" s="273"/>
    </row>
    <row r="1356" spans="1:78">
      <c r="A1356" s="273"/>
      <c r="B1356" s="273"/>
      <c r="C1356" s="273"/>
      <c r="D1356" s="273"/>
      <c r="E1356" s="273"/>
      <c r="F1356" s="274"/>
      <c r="G1356" s="274"/>
      <c r="H1356" s="274"/>
      <c r="I1356" s="274"/>
      <c r="J1356" s="274"/>
      <c r="K1356" s="274"/>
      <c r="L1356" s="274"/>
      <c r="M1356" s="274"/>
      <c r="N1356" s="274"/>
      <c r="O1356" s="274"/>
      <c r="P1356" s="274"/>
      <c r="Q1356" s="274"/>
      <c r="R1356" s="273"/>
      <c r="S1356" s="273"/>
      <c r="T1356" s="273"/>
      <c r="U1356" s="273"/>
      <c r="V1356" s="273"/>
      <c r="W1356" s="273"/>
      <c r="X1356" s="273"/>
      <c r="Y1356" s="273"/>
      <c r="Z1356" s="273"/>
      <c r="AA1356" s="273"/>
      <c r="AB1356" s="273"/>
      <c r="AC1356" s="273"/>
      <c r="AD1356" s="273"/>
      <c r="AE1356" s="273"/>
      <c r="AF1356" s="273"/>
      <c r="AG1356" s="273"/>
      <c r="AH1356" s="273"/>
      <c r="AI1356" s="273"/>
      <c r="AJ1356" s="273"/>
      <c r="AK1356" s="273"/>
      <c r="AL1356" s="273"/>
      <c r="AM1356" s="273"/>
      <c r="AN1356" s="273"/>
      <c r="AO1356" s="273"/>
      <c r="AP1356" s="273"/>
      <c r="AQ1356" s="273"/>
      <c r="AR1356" s="273"/>
      <c r="AS1356" s="273"/>
      <c r="AT1356" s="273"/>
      <c r="AU1356" s="273"/>
      <c r="AV1356" s="273"/>
      <c r="AW1356" s="273"/>
      <c r="AX1356" s="273"/>
      <c r="AY1356" s="273"/>
      <c r="AZ1356" s="273"/>
      <c r="BA1356" s="273"/>
      <c r="BB1356" s="273"/>
      <c r="BC1356" s="273"/>
      <c r="BD1356" s="273"/>
      <c r="BE1356" s="273"/>
      <c r="BF1356" s="273"/>
      <c r="BG1356" s="273"/>
      <c r="BH1356" s="273"/>
      <c r="BI1356" s="273"/>
      <c r="BJ1356" s="273"/>
      <c r="BK1356" s="273"/>
      <c r="BL1356" s="273"/>
      <c r="BM1356" s="273"/>
      <c r="BN1356" s="273"/>
      <c r="BO1356" s="273"/>
      <c r="BP1356" s="273"/>
      <c r="BQ1356" s="273"/>
      <c r="BR1356" s="273"/>
      <c r="BS1356" s="273"/>
      <c r="BT1356" s="273"/>
      <c r="BU1356" s="273"/>
      <c r="BV1356" s="273"/>
      <c r="BW1356" s="273"/>
      <c r="BX1356" s="273"/>
      <c r="BY1356" s="273"/>
      <c r="BZ1356" s="273"/>
    </row>
    <row r="1357" spans="1:78">
      <c r="A1357" s="273"/>
      <c r="B1357" s="273"/>
      <c r="C1357" s="273"/>
      <c r="D1357" s="273"/>
      <c r="E1357" s="273"/>
      <c r="F1357" s="274"/>
      <c r="G1357" s="274"/>
      <c r="H1357" s="274"/>
      <c r="I1357" s="274"/>
      <c r="J1357" s="274"/>
      <c r="K1357" s="274"/>
      <c r="L1357" s="274"/>
      <c r="M1357" s="274"/>
      <c r="N1357" s="274"/>
      <c r="O1357" s="274"/>
      <c r="P1357" s="274"/>
      <c r="Q1357" s="274"/>
      <c r="R1357" s="273"/>
      <c r="S1357" s="273"/>
      <c r="T1357" s="273"/>
      <c r="U1357" s="273"/>
      <c r="V1357" s="273"/>
      <c r="W1357" s="273"/>
      <c r="X1357" s="273"/>
      <c r="Y1357" s="273"/>
      <c r="Z1357" s="273"/>
      <c r="AA1357" s="273"/>
      <c r="AB1357" s="273"/>
      <c r="AC1357" s="273"/>
      <c r="AD1357" s="273"/>
      <c r="AE1357" s="273"/>
      <c r="AF1357" s="273"/>
      <c r="AG1357" s="273"/>
      <c r="AH1357" s="273"/>
      <c r="AI1357" s="273"/>
      <c r="AJ1357" s="273"/>
      <c r="AK1357" s="273"/>
      <c r="AL1357" s="273"/>
      <c r="AM1357" s="273"/>
      <c r="AN1357" s="273"/>
      <c r="AO1357" s="273"/>
      <c r="AP1357" s="273"/>
      <c r="AQ1357" s="273"/>
      <c r="AR1357" s="273"/>
      <c r="AS1357" s="273"/>
      <c r="AT1357" s="273"/>
      <c r="AU1357" s="273"/>
      <c r="AV1357" s="273"/>
      <c r="AW1357" s="273"/>
      <c r="AX1357" s="273"/>
      <c r="AY1357" s="273"/>
      <c r="AZ1357" s="273"/>
      <c r="BA1357" s="273"/>
      <c r="BB1357" s="273"/>
      <c r="BC1357" s="273"/>
      <c r="BD1357" s="273"/>
      <c r="BE1357" s="273"/>
      <c r="BF1357" s="273"/>
      <c r="BG1357" s="273"/>
      <c r="BH1357" s="273"/>
      <c r="BI1357" s="273"/>
      <c r="BJ1357" s="273"/>
      <c r="BK1357" s="273"/>
      <c r="BL1357" s="273"/>
      <c r="BM1357" s="273"/>
      <c r="BN1357" s="273"/>
      <c r="BO1357" s="273"/>
      <c r="BP1357" s="273"/>
      <c r="BQ1357" s="273"/>
      <c r="BR1357" s="273"/>
      <c r="BS1357" s="273"/>
      <c r="BT1357" s="273"/>
      <c r="BU1357" s="273"/>
      <c r="BV1357" s="273"/>
      <c r="BW1357" s="273"/>
      <c r="BX1357" s="273"/>
      <c r="BY1357" s="273"/>
      <c r="BZ1357" s="273"/>
    </row>
    <row r="1358" spans="1:78">
      <c r="A1358" s="273"/>
      <c r="B1358" s="273"/>
      <c r="C1358" s="273"/>
      <c r="D1358" s="273"/>
      <c r="E1358" s="273"/>
      <c r="F1358" s="274"/>
      <c r="G1358" s="274"/>
      <c r="H1358" s="274"/>
      <c r="I1358" s="274"/>
      <c r="J1358" s="274"/>
      <c r="K1358" s="274"/>
      <c r="L1358" s="274"/>
      <c r="M1358" s="274"/>
      <c r="N1358" s="274"/>
      <c r="O1358" s="274"/>
      <c r="P1358" s="274"/>
      <c r="Q1358" s="274"/>
      <c r="R1358" s="273"/>
      <c r="S1358" s="273"/>
      <c r="T1358" s="273"/>
      <c r="U1358" s="273"/>
      <c r="V1358" s="273"/>
      <c r="W1358" s="273"/>
      <c r="X1358" s="273"/>
      <c r="Y1358" s="273"/>
      <c r="Z1358" s="273"/>
      <c r="AA1358" s="273"/>
      <c r="AB1358" s="273"/>
      <c r="AC1358" s="273"/>
      <c r="AD1358" s="273"/>
      <c r="AE1358" s="273"/>
      <c r="AF1358" s="273"/>
      <c r="AG1358" s="273"/>
      <c r="AH1358" s="273"/>
      <c r="AI1358" s="273"/>
      <c r="AJ1358" s="273"/>
      <c r="AK1358" s="273"/>
      <c r="AL1358" s="273"/>
      <c r="AM1358" s="273"/>
      <c r="AN1358" s="273"/>
      <c r="AO1358" s="273"/>
      <c r="AP1358" s="273"/>
      <c r="AQ1358" s="273"/>
      <c r="AR1358" s="273"/>
      <c r="AS1358" s="273"/>
      <c r="AT1358" s="273"/>
      <c r="AU1358" s="273"/>
      <c r="AV1358" s="273"/>
      <c r="AW1358" s="273"/>
      <c r="AX1358" s="273"/>
      <c r="AY1358" s="273"/>
      <c r="AZ1358" s="273"/>
      <c r="BA1358" s="273"/>
      <c r="BB1358" s="273"/>
      <c r="BC1358" s="273"/>
      <c r="BD1358" s="273"/>
      <c r="BE1358" s="273"/>
      <c r="BF1358" s="273"/>
      <c r="BG1358" s="273"/>
      <c r="BH1358" s="273"/>
      <c r="BI1358" s="273"/>
      <c r="BJ1358" s="273"/>
      <c r="BK1358" s="273"/>
      <c r="BL1358" s="273"/>
      <c r="BM1358" s="273"/>
      <c r="BN1358" s="273"/>
      <c r="BO1358" s="273"/>
      <c r="BP1358" s="273"/>
      <c r="BQ1358" s="273"/>
      <c r="BR1358" s="273"/>
      <c r="BS1358" s="273"/>
      <c r="BT1358" s="273"/>
      <c r="BU1358" s="273"/>
      <c r="BV1358" s="273"/>
      <c r="BW1358" s="273"/>
      <c r="BX1358" s="273"/>
      <c r="BY1358" s="273"/>
      <c r="BZ1358" s="273"/>
    </row>
    <row r="1359" spans="1:78">
      <c r="A1359" s="273"/>
      <c r="B1359" s="273"/>
      <c r="C1359" s="273"/>
      <c r="D1359" s="273"/>
      <c r="E1359" s="273"/>
      <c r="F1359" s="274"/>
      <c r="G1359" s="274"/>
      <c r="H1359" s="274"/>
      <c r="I1359" s="274"/>
      <c r="J1359" s="274"/>
      <c r="K1359" s="274"/>
      <c r="L1359" s="274"/>
      <c r="M1359" s="274"/>
      <c r="N1359" s="274"/>
      <c r="O1359" s="274"/>
      <c r="P1359" s="274"/>
      <c r="Q1359" s="274"/>
      <c r="R1359" s="273"/>
      <c r="S1359" s="273"/>
      <c r="T1359" s="273"/>
      <c r="U1359" s="273"/>
      <c r="V1359" s="273"/>
      <c r="W1359" s="273"/>
      <c r="X1359" s="273"/>
      <c r="Y1359" s="273"/>
      <c r="Z1359" s="273"/>
      <c r="AA1359" s="273"/>
      <c r="AB1359" s="273"/>
      <c r="AC1359" s="273"/>
      <c r="AD1359" s="273"/>
      <c r="AE1359" s="273"/>
      <c r="AF1359" s="273"/>
      <c r="AG1359" s="273"/>
      <c r="AH1359" s="273"/>
      <c r="AI1359" s="273"/>
      <c r="AJ1359" s="273"/>
      <c r="AK1359" s="273"/>
      <c r="AL1359" s="273"/>
      <c r="AM1359" s="273"/>
      <c r="AN1359" s="273"/>
      <c r="AO1359" s="273"/>
      <c r="AP1359" s="273"/>
      <c r="AQ1359" s="273"/>
      <c r="AR1359" s="273"/>
      <c r="AS1359" s="273"/>
      <c r="AT1359" s="273"/>
      <c r="AU1359" s="273"/>
      <c r="AV1359" s="273"/>
      <c r="AW1359" s="273"/>
      <c r="AX1359" s="273"/>
      <c r="AY1359" s="273"/>
      <c r="AZ1359" s="273"/>
      <c r="BA1359" s="273"/>
      <c r="BB1359" s="273"/>
      <c r="BC1359" s="273"/>
      <c r="BD1359" s="273"/>
      <c r="BE1359" s="273"/>
      <c r="BF1359" s="273"/>
      <c r="BG1359" s="273"/>
      <c r="BH1359" s="273"/>
      <c r="BI1359" s="273"/>
      <c r="BJ1359" s="273"/>
      <c r="BK1359" s="273"/>
      <c r="BL1359" s="273"/>
      <c r="BM1359" s="273"/>
      <c r="BN1359" s="273"/>
      <c r="BO1359" s="273"/>
      <c r="BP1359" s="273"/>
      <c r="BQ1359" s="273"/>
      <c r="BR1359" s="273"/>
      <c r="BS1359" s="273"/>
      <c r="BT1359" s="273"/>
      <c r="BU1359" s="273"/>
      <c r="BV1359" s="273"/>
      <c r="BW1359" s="273"/>
      <c r="BX1359" s="273"/>
      <c r="BY1359" s="273"/>
      <c r="BZ1359" s="273"/>
    </row>
    <row r="1360" spans="1:78">
      <c r="A1360" s="273"/>
      <c r="B1360" s="273"/>
      <c r="C1360" s="273"/>
      <c r="D1360" s="273"/>
      <c r="E1360" s="273"/>
      <c r="F1360" s="274"/>
      <c r="G1360" s="274"/>
      <c r="H1360" s="274"/>
      <c r="I1360" s="274"/>
      <c r="J1360" s="274"/>
      <c r="K1360" s="274"/>
      <c r="L1360" s="274"/>
      <c r="M1360" s="274"/>
      <c r="N1360" s="274"/>
      <c r="O1360" s="274"/>
      <c r="P1360" s="274"/>
      <c r="Q1360" s="274"/>
      <c r="R1360" s="273"/>
      <c r="S1360" s="273"/>
      <c r="T1360" s="273"/>
      <c r="U1360" s="273"/>
      <c r="V1360" s="273"/>
      <c r="W1360" s="273"/>
      <c r="X1360" s="273"/>
      <c r="Y1360" s="273"/>
      <c r="Z1360" s="273"/>
      <c r="AA1360" s="273"/>
      <c r="AB1360" s="273"/>
      <c r="AC1360" s="273"/>
      <c r="AD1360" s="273"/>
      <c r="AE1360" s="273"/>
      <c r="AF1360" s="273"/>
      <c r="AG1360" s="273"/>
      <c r="AH1360" s="273"/>
      <c r="AI1360" s="273"/>
      <c r="AJ1360" s="273"/>
      <c r="AK1360" s="273"/>
      <c r="AL1360" s="273"/>
      <c r="AM1360" s="273"/>
      <c r="AN1360" s="273"/>
      <c r="AO1360" s="273"/>
      <c r="AP1360" s="273"/>
      <c r="AQ1360" s="273"/>
      <c r="AR1360" s="273"/>
      <c r="AS1360" s="273"/>
      <c r="AT1360" s="273"/>
      <c r="AU1360" s="273"/>
      <c r="AV1360" s="273"/>
      <c r="AW1360" s="273"/>
      <c r="AX1360" s="273"/>
      <c r="AY1360" s="273"/>
      <c r="AZ1360" s="273"/>
      <c r="BA1360" s="273"/>
      <c r="BB1360" s="273"/>
      <c r="BC1360" s="273"/>
      <c r="BD1360" s="273"/>
      <c r="BE1360" s="273"/>
      <c r="BF1360" s="273"/>
      <c r="BG1360" s="273"/>
      <c r="BH1360" s="273"/>
      <c r="BI1360" s="273"/>
      <c r="BJ1360" s="273"/>
      <c r="BK1360" s="273"/>
      <c r="BL1360" s="273"/>
      <c r="BM1360" s="273"/>
      <c r="BN1360" s="273"/>
      <c r="BO1360" s="273"/>
      <c r="BP1360" s="273"/>
      <c r="BQ1360" s="273"/>
      <c r="BR1360" s="273"/>
      <c r="BS1360" s="273"/>
      <c r="BT1360" s="273"/>
      <c r="BU1360" s="273"/>
      <c r="BV1360" s="273"/>
      <c r="BW1360" s="273"/>
      <c r="BX1360" s="273"/>
      <c r="BY1360" s="273"/>
      <c r="BZ1360" s="273"/>
    </row>
    <row r="1361" spans="1:78">
      <c r="A1361" s="273"/>
      <c r="B1361" s="273"/>
      <c r="C1361" s="273"/>
      <c r="D1361" s="273"/>
      <c r="E1361" s="273"/>
      <c r="F1361" s="274"/>
      <c r="G1361" s="274"/>
      <c r="H1361" s="274"/>
      <c r="I1361" s="274"/>
      <c r="J1361" s="274"/>
      <c r="K1361" s="274"/>
      <c r="L1361" s="274"/>
      <c r="M1361" s="274"/>
      <c r="N1361" s="274"/>
      <c r="O1361" s="274"/>
      <c r="P1361" s="274"/>
      <c r="Q1361" s="274"/>
      <c r="R1361" s="273"/>
      <c r="S1361" s="273"/>
      <c r="T1361" s="273"/>
      <c r="U1361" s="273"/>
      <c r="V1361" s="273"/>
      <c r="W1361" s="273"/>
      <c r="X1361" s="273"/>
      <c r="Y1361" s="273"/>
      <c r="Z1361" s="273"/>
      <c r="AA1361" s="273"/>
      <c r="AB1361" s="273"/>
      <c r="AC1361" s="273"/>
      <c r="AD1361" s="273"/>
      <c r="AE1361" s="273"/>
      <c r="AF1361" s="273"/>
      <c r="AG1361" s="273"/>
      <c r="AH1361" s="273"/>
      <c r="AI1361" s="273"/>
      <c r="AJ1361" s="273"/>
      <c r="AK1361" s="273"/>
      <c r="AL1361" s="273"/>
      <c r="AM1361" s="273"/>
      <c r="AN1361" s="273"/>
      <c r="AO1361" s="273"/>
      <c r="AP1361" s="273"/>
      <c r="AQ1361" s="273"/>
      <c r="AR1361" s="273"/>
      <c r="AS1361" s="273"/>
      <c r="AT1361" s="273"/>
      <c r="AU1361" s="273"/>
      <c r="AV1361" s="273"/>
      <c r="AW1361" s="273"/>
      <c r="AX1361" s="273"/>
      <c r="AY1361" s="273"/>
      <c r="AZ1361" s="273"/>
      <c r="BA1361" s="273"/>
      <c r="BB1361" s="273"/>
      <c r="BC1361" s="273"/>
      <c r="BD1361" s="273"/>
      <c r="BE1361" s="273"/>
      <c r="BF1361" s="273"/>
      <c r="BG1361" s="273"/>
      <c r="BH1361" s="273"/>
      <c r="BI1361" s="273"/>
      <c r="BJ1361" s="273"/>
      <c r="BK1361" s="273"/>
      <c r="BL1361" s="273"/>
      <c r="BM1361" s="273"/>
      <c r="BN1361" s="273"/>
      <c r="BO1361" s="273"/>
      <c r="BP1361" s="273"/>
      <c r="BQ1361" s="273"/>
      <c r="BR1361" s="273"/>
      <c r="BS1361" s="273"/>
      <c r="BT1361" s="273"/>
      <c r="BU1361" s="273"/>
      <c r="BV1361" s="273"/>
      <c r="BW1361" s="273"/>
      <c r="BX1361" s="273"/>
      <c r="BY1361" s="273"/>
      <c r="BZ1361" s="273"/>
    </row>
    <row r="1362" spans="1:78">
      <c r="A1362" s="273"/>
      <c r="B1362" s="273"/>
      <c r="C1362" s="273"/>
      <c r="D1362" s="273"/>
      <c r="E1362" s="273"/>
      <c r="F1362" s="274"/>
      <c r="G1362" s="274"/>
      <c r="H1362" s="274"/>
      <c r="I1362" s="274"/>
      <c r="J1362" s="274"/>
      <c r="K1362" s="274"/>
      <c r="L1362" s="274"/>
      <c r="M1362" s="274"/>
      <c r="N1362" s="274"/>
      <c r="O1362" s="274"/>
      <c r="P1362" s="274"/>
      <c r="Q1362" s="274"/>
      <c r="R1362" s="273"/>
      <c r="S1362" s="273"/>
      <c r="T1362" s="273"/>
      <c r="U1362" s="273"/>
      <c r="V1362" s="273"/>
      <c r="W1362" s="273"/>
      <c r="X1362" s="273"/>
      <c r="Y1362" s="273"/>
      <c r="Z1362" s="273"/>
      <c r="AA1362" s="273"/>
      <c r="AB1362" s="273"/>
      <c r="AC1362" s="273"/>
      <c r="AD1362" s="273"/>
      <c r="AE1362" s="273"/>
      <c r="AF1362" s="273"/>
      <c r="AG1362" s="273"/>
      <c r="AH1362" s="273"/>
      <c r="AI1362" s="273"/>
      <c r="AJ1362" s="273"/>
      <c r="AK1362" s="273"/>
      <c r="AL1362" s="273"/>
      <c r="AM1362" s="273"/>
      <c r="AN1362" s="273"/>
      <c r="AO1362" s="273"/>
      <c r="AP1362" s="273"/>
      <c r="AQ1362" s="273"/>
      <c r="AR1362" s="273"/>
      <c r="AS1362" s="273"/>
      <c r="AT1362" s="273"/>
      <c r="AU1362" s="273"/>
      <c r="AV1362" s="273"/>
      <c r="AW1362" s="273"/>
      <c r="AX1362" s="273"/>
      <c r="AY1362" s="273"/>
      <c r="AZ1362" s="273"/>
      <c r="BA1362" s="273"/>
      <c r="BB1362" s="273"/>
      <c r="BC1362" s="273"/>
      <c r="BD1362" s="273"/>
      <c r="BE1362" s="273"/>
      <c r="BF1362" s="273"/>
      <c r="BG1362" s="273"/>
      <c r="BH1362" s="273"/>
      <c r="BI1362" s="273"/>
      <c r="BJ1362" s="273"/>
      <c r="BK1362" s="273"/>
      <c r="BL1362" s="273"/>
      <c r="BM1362" s="273"/>
      <c r="BN1362" s="273"/>
      <c r="BO1362" s="273"/>
      <c r="BP1362" s="273"/>
      <c r="BQ1362" s="273"/>
      <c r="BR1362" s="273"/>
      <c r="BS1362" s="273"/>
      <c r="BT1362" s="273"/>
      <c r="BU1362" s="273"/>
      <c r="BV1362" s="273"/>
      <c r="BW1362" s="273"/>
      <c r="BX1362" s="273"/>
      <c r="BY1362" s="273"/>
      <c r="BZ1362" s="273"/>
    </row>
    <row r="1363" spans="1:78">
      <c r="A1363" s="273"/>
      <c r="B1363" s="273"/>
      <c r="C1363" s="273"/>
      <c r="D1363" s="273"/>
      <c r="E1363" s="273"/>
      <c r="F1363" s="274"/>
      <c r="G1363" s="274"/>
      <c r="H1363" s="274"/>
      <c r="I1363" s="274"/>
      <c r="J1363" s="274"/>
      <c r="K1363" s="274"/>
      <c r="L1363" s="274"/>
      <c r="M1363" s="274"/>
      <c r="N1363" s="274"/>
      <c r="O1363" s="274"/>
      <c r="P1363" s="274"/>
      <c r="Q1363" s="274"/>
      <c r="R1363" s="273"/>
      <c r="S1363" s="273"/>
      <c r="T1363" s="273"/>
      <c r="U1363" s="273"/>
      <c r="V1363" s="273"/>
      <c r="W1363" s="273"/>
      <c r="X1363" s="273"/>
      <c r="Y1363" s="273"/>
      <c r="Z1363" s="273"/>
      <c r="AA1363" s="273"/>
      <c r="AB1363" s="273"/>
      <c r="AC1363" s="273"/>
      <c r="AD1363" s="273"/>
      <c r="AE1363" s="273"/>
      <c r="AF1363" s="273"/>
      <c r="AG1363" s="273"/>
      <c r="AH1363" s="273"/>
      <c r="AI1363" s="273"/>
      <c r="AJ1363" s="273"/>
      <c r="AK1363" s="273"/>
      <c r="AL1363" s="273"/>
      <c r="AM1363" s="273"/>
      <c r="AN1363" s="273"/>
      <c r="AO1363" s="273"/>
      <c r="AP1363" s="273"/>
      <c r="AQ1363" s="273"/>
      <c r="AR1363" s="273"/>
      <c r="AS1363" s="273"/>
      <c r="AT1363" s="273"/>
      <c r="AU1363" s="273"/>
      <c r="AV1363" s="273"/>
      <c r="AW1363" s="273"/>
      <c r="AX1363" s="273"/>
      <c r="AY1363" s="273"/>
      <c r="AZ1363" s="273"/>
      <c r="BA1363" s="273"/>
      <c r="BB1363" s="273"/>
      <c r="BC1363" s="273"/>
      <c r="BD1363" s="273"/>
      <c r="BE1363" s="273"/>
      <c r="BF1363" s="273"/>
      <c r="BG1363" s="273"/>
      <c r="BH1363" s="273"/>
      <c r="BI1363" s="273"/>
      <c r="BJ1363" s="273"/>
      <c r="BK1363" s="273"/>
      <c r="BL1363" s="273"/>
      <c r="BM1363" s="273"/>
      <c r="BN1363" s="273"/>
      <c r="BO1363" s="273"/>
      <c r="BP1363" s="273"/>
      <c r="BQ1363" s="273"/>
      <c r="BR1363" s="273"/>
      <c r="BS1363" s="273"/>
      <c r="BT1363" s="273"/>
      <c r="BU1363" s="273"/>
      <c r="BV1363" s="273"/>
      <c r="BW1363" s="273"/>
      <c r="BX1363" s="273"/>
      <c r="BY1363" s="273"/>
      <c r="BZ1363" s="273"/>
    </row>
    <row r="1364" spans="1:78">
      <c r="A1364" s="273"/>
      <c r="B1364" s="273"/>
      <c r="C1364" s="273"/>
      <c r="D1364" s="273"/>
      <c r="E1364" s="273"/>
      <c r="F1364" s="274"/>
      <c r="G1364" s="274"/>
      <c r="H1364" s="274"/>
      <c r="I1364" s="274"/>
      <c r="J1364" s="274"/>
      <c r="K1364" s="274"/>
      <c r="L1364" s="274"/>
      <c r="M1364" s="274"/>
      <c r="N1364" s="274"/>
      <c r="O1364" s="274"/>
      <c r="P1364" s="274"/>
      <c r="Q1364" s="274"/>
      <c r="R1364" s="273"/>
      <c r="S1364" s="273"/>
      <c r="T1364" s="273"/>
      <c r="U1364" s="273"/>
      <c r="V1364" s="273"/>
      <c r="W1364" s="273"/>
      <c r="X1364" s="273"/>
      <c r="Y1364" s="273"/>
      <c r="Z1364" s="273"/>
      <c r="AA1364" s="273"/>
      <c r="AB1364" s="273"/>
      <c r="AC1364" s="273"/>
      <c r="AD1364" s="273"/>
      <c r="AE1364" s="273"/>
      <c r="AF1364" s="273"/>
      <c r="AG1364" s="273"/>
      <c r="AH1364" s="273"/>
      <c r="AI1364" s="273"/>
      <c r="AJ1364" s="273"/>
      <c r="AK1364" s="273"/>
      <c r="AL1364" s="273"/>
      <c r="AM1364" s="273"/>
      <c r="AN1364" s="273"/>
      <c r="AO1364" s="273"/>
      <c r="AP1364" s="273"/>
      <c r="AQ1364" s="273"/>
      <c r="AR1364" s="273"/>
      <c r="AS1364" s="273"/>
      <c r="AT1364" s="273"/>
      <c r="AU1364" s="273"/>
      <c r="AV1364" s="273"/>
      <c r="AW1364" s="273"/>
      <c r="AX1364" s="273"/>
      <c r="AY1364" s="273"/>
      <c r="AZ1364" s="273"/>
      <c r="BA1364" s="273"/>
      <c r="BB1364" s="273"/>
      <c r="BC1364" s="273"/>
      <c r="BD1364" s="273"/>
      <c r="BE1364" s="273"/>
      <c r="BF1364" s="273"/>
      <c r="BG1364" s="273"/>
      <c r="BH1364" s="273"/>
      <c r="BI1364" s="273"/>
      <c r="BJ1364" s="273"/>
      <c r="BK1364" s="273"/>
      <c r="BL1364" s="273"/>
      <c r="BM1364" s="273"/>
      <c r="BN1364" s="273"/>
      <c r="BO1364" s="273"/>
      <c r="BP1364" s="273"/>
      <c r="BQ1364" s="273"/>
      <c r="BR1364" s="273"/>
      <c r="BS1364" s="273"/>
      <c r="BT1364" s="273"/>
      <c r="BU1364" s="273"/>
      <c r="BV1364" s="273"/>
      <c r="BW1364" s="273"/>
      <c r="BX1364" s="273"/>
      <c r="BY1364" s="273"/>
      <c r="BZ1364" s="273"/>
    </row>
    <row r="1365" spans="1:78">
      <c r="A1365" s="273"/>
      <c r="B1365" s="273"/>
      <c r="C1365" s="273"/>
      <c r="D1365" s="273"/>
      <c r="E1365" s="273"/>
      <c r="F1365" s="274"/>
      <c r="G1365" s="274"/>
      <c r="H1365" s="274"/>
      <c r="I1365" s="274"/>
      <c r="J1365" s="274"/>
      <c r="K1365" s="274"/>
      <c r="L1365" s="274"/>
      <c r="M1365" s="274"/>
      <c r="N1365" s="274"/>
      <c r="O1365" s="274"/>
      <c r="P1365" s="274"/>
      <c r="Q1365" s="274"/>
      <c r="R1365" s="273"/>
      <c r="S1365" s="273"/>
      <c r="T1365" s="273"/>
      <c r="U1365" s="273"/>
      <c r="V1365" s="273"/>
      <c r="W1365" s="273"/>
      <c r="X1365" s="273"/>
      <c r="Y1365" s="273"/>
      <c r="Z1365" s="273"/>
      <c r="AA1365" s="273"/>
      <c r="AB1365" s="273"/>
      <c r="AC1365" s="273"/>
      <c r="AD1365" s="273"/>
      <c r="AE1365" s="273"/>
      <c r="AF1365" s="273"/>
      <c r="AG1365" s="273"/>
      <c r="AH1365" s="273"/>
      <c r="AI1365" s="273"/>
      <c r="AJ1365" s="273"/>
      <c r="AK1365" s="273"/>
      <c r="AL1365" s="273"/>
      <c r="AM1365" s="273"/>
      <c r="AN1365" s="273"/>
      <c r="AO1365" s="273"/>
      <c r="AP1365" s="273"/>
      <c r="AQ1365" s="273"/>
      <c r="AR1365" s="273"/>
      <c r="AS1365" s="273"/>
      <c r="AT1365" s="273"/>
      <c r="AU1365" s="273"/>
      <c r="AV1365" s="273"/>
      <c r="AW1365" s="273"/>
      <c r="AX1365" s="273"/>
      <c r="AY1365" s="273"/>
      <c r="AZ1365" s="273"/>
      <c r="BA1365" s="273"/>
      <c r="BB1365" s="273"/>
      <c r="BC1365" s="273"/>
      <c r="BD1365" s="273"/>
      <c r="BE1365" s="273"/>
      <c r="BF1365" s="273"/>
      <c r="BG1365" s="273"/>
      <c r="BH1365" s="273"/>
      <c r="BI1365" s="273"/>
      <c r="BJ1365" s="273"/>
      <c r="BK1365" s="273"/>
      <c r="BL1365" s="273"/>
      <c r="BM1365" s="273"/>
      <c r="BN1365" s="273"/>
      <c r="BO1365" s="273"/>
      <c r="BP1365" s="273"/>
      <c r="BQ1365" s="273"/>
      <c r="BR1365" s="273"/>
      <c r="BS1365" s="273"/>
      <c r="BT1365" s="273"/>
      <c r="BU1365" s="273"/>
      <c r="BV1365" s="273"/>
      <c r="BW1365" s="273"/>
      <c r="BX1365" s="273"/>
      <c r="BY1365" s="273"/>
      <c r="BZ1365" s="273"/>
    </row>
    <row r="1366" spans="1:78">
      <c r="A1366" s="273"/>
      <c r="B1366" s="273"/>
      <c r="C1366" s="273"/>
      <c r="D1366" s="273"/>
      <c r="E1366" s="273"/>
      <c r="F1366" s="274"/>
      <c r="G1366" s="274"/>
      <c r="H1366" s="274"/>
      <c r="I1366" s="274"/>
      <c r="J1366" s="274"/>
      <c r="K1366" s="274"/>
      <c r="L1366" s="274"/>
      <c r="M1366" s="274"/>
      <c r="N1366" s="274"/>
      <c r="O1366" s="274"/>
      <c r="P1366" s="274"/>
      <c r="Q1366" s="274"/>
      <c r="R1366" s="273"/>
      <c r="S1366" s="273"/>
      <c r="T1366" s="273"/>
      <c r="U1366" s="273"/>
      <c r="V1366" s="273"/>
      <c r="W1366" s="273"/>
      <c r="X1366" s="273"/>
      <c r="Y1366" s="273"/>
      <c r="Z1366" s="273"/>
      <c r="AA1366" s="273"/>
      <c r="AB1366" s="273"/>
      <c r="AC1366" s="273"/>
      <c r="AD1366" s="273"/>
      <c r="AE1366" s="273"/>
      <c r="AF1366" s="273"/>
      <c r="AG1366" s="273"/>
      <c r="AH1366" s="273"/>
      <c r="AI1366" s="273"/>
      <c r="AJ1366" s="273"/>
      <c r="AK1366" s="273"/>
      <c r="AL1366" s="273"/>
      <c r="AM1366" s="273"/>
      <c r="AN1366" s="273"/>
      <c r="AO1366" s="273"/>
      <c r="AP1366" s="273"/>
      <c r="AQ1366" s="273"/>
      <c r="AR1366" s="273"/>
      <c r="AS1366" s="273"/>
      <c r="AT1366" s="273"/>
      <c r="AU1366" s="273"/>
      <c r="AV1366" s="273"/>
      <c r="AW1366" s="273"/>
      <c r="AX1366" s="273"/>
      <c r="AY1366" s="273"/>
      <c r="AZ1366" s="273"/>
      <c r="BA1366" s="273"/>
      <c r="BB1366" s="273"/>
      <c r="BC1366" s="273"/>
      <c r="BD1366" s="273"/>
      <c r="BE1366" s="273"/>
      <c r="BF1366" s="273"/>
      <c r="BG1366" s="273"/>
      <c r="BH1366" s="273"/>
      <c r="BI1366" s="273"/>
      <c r="BJ1366" s="273"/>
      <c r="BK1366" s="273"/>
      <c r="BL1366" s="273"/>
      <c r="BM1366" s="273"/>
      <c r="BN1366" s="273"/>
      <c r="BO1366" s="273"/>
      <c r="BP1366" s="273"/>
      <c r="BQ1366" s="273"/>
      <c r="BR1366" s="273"/>
      <c r="BS1366" s="273"/>
      <c r="BT1366" s="273"/>
      <c r="BU1366" s="273"/>
      <c r="BV1366" s="273"/>
      <c r="BW1366" s="273"/>
      <c r="BX1366" s="273"/>
      <c r="BY1366" s="273"/>
      <c r="BZ1366" s="273"/>
    </row>
    <row r="1367" spans="1:78">
      <c r="A1367" s="273"/>
      <c r="B1367" s="273"/>
      <c r="C1367" s="273"/>
      <c r="D1367" s="273"/>
      <c r="E1367" s="273"/>
      <c r="F1367" s="274"/>
      <c r="G1367" s="274"/>
      <c r="H1367" s="274"/>
      <c r="I1367" s="274"/>
      <c r="J1367" s="274"/>
      <c r="K1367" s="274"/>
      <c r="L1367" s="274"/>
      <c r="M1367" s="274"/>
      <c r="N1367" s="274"/>
      <c r="O1367" s="274"/>
      <c r="P1367" s="274"/>
      <c r="Q1367" s="274"/>
      <c r="R1367" s="273"/>
      <c r="S1367" s="273"/>
      <c r="T1367" s="273"/>
      <c r="U1367" s="273"/>
      <c r="V1367" s="273"/>
      <c r="W1367" s="273"/>
      <c r="X1367" s="273"/>
      <c r="Y1367" s="273"/>
      <c r="Z1367" s="273"/>
      <c r="AA1367" s="273"/>
      <c r="AB1367" s="273"/>
      <c r="AC1367" s="273"/>
      <c r="AD1367" s="273"/>
      <c r="AE1367" s="273"/>
      <c r="AF1367" s="273"/>
      <c r="AG1367" s="273"/>
      <c r="AH1367" s="273"/>
      <c r="AI1367" s="273"/>
      <c r="AJ1367" s="273"/>
      <c r="AK1367" s="273"/>
      <c r="AL1367" s="273"/>
      <c r="AM1367" s="273"/>
      <c r="AN1367" s="273"/>
      <c r="AO1367" s="273"/>
      <c r="AP1367" s="273"/>
      <c r="AQ1367" s="273"/>
      <c r="AR1367" s="273"/>
      <c r="AS1367" s="273"/>
      <c r="AT1367" s="273"/>
      <c r="AU1367" s="273"/>
      <c r="AV1367" s="273"/>
      <c r="AW1367" s="273"/>
      <c r="AX1367" s="273"/>
      <c r="AY1367" s="273"/>
      <c r="AZ1367" s="273"/>
      <c r="BA1367" s="273"/>
      <c r="BB1367" s="273"/>
      <c r="BC1367" s="273"/>
      <c r="BD1367" s="273"/>
      <c r="BE1367" s="273"/>
      <c r="BF1367" s="273"/>
      <c r="BG1367" s="273"/>
      <c r="BH1367" s="273"/>
      <c r="BI1367" s="273"/>
      <c r="BJ1367" s="273"/>
      <c r="BK1367" s="273"/>
      <c r="BL1367" s="273"/>
      <c r="BM1367" s="273"/>
      <c r="BN1367" s="273"/>
      <c r="BO1367" s="273"/>
      <c r="BP1367" s="273"/>
      <c r="BQ1367" s="273"/>
      <c r="BR1367" s="273"/>
      <c r="BS1367" s="273"/>
      <c r="BT1367" s="273"/>
      <c r="BU1367" s="273"/>
      <c r="BV1367" s="273"/>
      <c r="BW1367" s="273"/>
      <c r="BX1367" s="273"/>
      <c r="BY1367" s="273"/>
      <c r="BZ1367" s="273"/>
    </row>
    <row r="1368" spans="1:78">
      <c r="A1368" s="273"/>
      <c r="B1368" s="273"/>
      <c r="C1368" s="273"/>
      <c r="D1368" s="273"/>
      <c r="E1368" s="273"/>
      <c r="F1368" s="274"/>
      <c r="G1368" s="274"/>
      <c r="H1368" s="274"/>
      <c r="I1368" s="274"/>
      <c r="J1368" s="274"/>
      <c r="K1368" s="274"/>
      <c r="L1368" s="274"/>
      <c r="M1368" s="274"/>
      <c r="N1368" s="274"/>
      <c r="O1368" s="274"/>
      <c r="P1368" s="274"/>
      <c r="Q1368" s="274"/>
      <c r="R1368" s="273"/>
      <c r="S1368" s="273"/>
      <c r="T1368" s="273"/>
      <c r="U1368" s="273"/>
      <c r="V1368" s="273"/>
      <c r="W1368" s="273"/>
      <c r="X1368" s="273"/>
      <c r="Y1368" s="273"/>
      <c r="Z1368" s="273"/>
      <c r="AA1368" s="273"/>
      <c r="AB1368" s="273"/>
      <c r="AC1368" s="273"/>
      <c r="AD1368" s="273"/>
      <c r="AE1368" s="273"/>
      <c r="AF1368" s="273"/>
      <c r="AG1368" s="273"/>
      <c r="AH1368" s="273"/>
      <c r="AI1368" s="273"/>
      <c r="AJ1368" s="273"/>
      <c r="AK1368" s="273"/>
      <c r="AL1368" s="273"/>
      <c r="AM1368" s="273"/>
      <c r="AN1368" s="273"/>
      <c r="AO1368" s="273"/>
      <c r="AP1368" s="273"/>
      <c r="AQ1368" s="273"/>
      <c r="AR1368" s="273"/>
      <c r="AS1368" s="273"/>
      <c r="AT1368" s="273"/>
      <c r="AU1368" s="273"/>
      <c r="AV1368" s="273"/>
      <c r="AW1368" s="273"/>
      <c r="AX1368" s="273"/>
      <c r="AY1368" s="273"/>
      <c r="AZ1368" s="273"/>
      <c r="BA1368" s="273"/>
      <c r="BB1368" s="273"/>
      <c r="BC1368" s="273"/>
      <c r="BD1368" s="273"/>
      <c r="BE1368" s="273"/>
      <c r="BF1368" s="273"/>
      <c r="BG1368" s="273"/>
      <c r="BH1368" s="273"/>
      <c r="BI1368" s="273"/>
      <c r="BJ1368" s="273"/>
      <c r="BK1368" s="273"/>
      <c r="BL1368" s="273"/>
      <c r="BM1368" s="273"/>
      <c r="BN1368" s="273"/>
      <c r="BO1368" s="273"/>
      <c r="BP1368" s="273"/>
      <c r="BQ1368" s="273"/>
      <c r="BR1368" s="273"/>
      <c r="BS1368" s="273"/>
      <c r="BT1368" s="273"/>
      <c r="BU1368" s="273"/>
      <c r="BV1368" s="273"/>
      <c r="BW1368" s="273"/>
      <c r="BX1368" s="273"/>
      <c r="BY1368" s="273"/>
      <c r="BZ1368" s="273"/>
    </row>
    <row r="1369" spans="1:78">
      <c r="A1369" s="273"/>
      <c r="B1369" s="273"/>
      <c r="C1369" s="273"/>
      <c r="D1369" s="273"/>
      <c r="E1369" s="273"/>
      <c r="F1369" s="274"/>
      <c r="G1369" s="274"/>
      <c r="H1369" s="274"/>
      <c r="I1369" s="274"/>
      <c r="J1369" s="274"/>
      <c r="K1369" s="274"/>
      <c r="L1369" s="274"/>
      <c r="M1369" s="274"/>
      <c r="N1369" s="274"/>
      <c r="O1369" s="274"/>
      <c r="P1369" s="274"/>
      <c r="Q1369" s="274"/>
      <c r="R1369" s="273"/>
      <c r="S1369" s="273"/>
      <c r="T1369" s="273"/>
      <c r="U1369" s="273"/>
      <c r="V1369" s="273"/>
      <c r="W1369" s="273"/>
      <c r="X1369" s="273"/>
      <c r="Y1369" s="273"/>
      <c r="Z1369" s="273"/>
      <c r="AA1369" s="273"/>
      <c r="AB1369" s="273"/>
      <c r="AC1369" s="273"/>
      <c r="AD1369" s="273"/>
      <c r="AE1369" s="273"/>
      <c r="AF1369" s="273"/>
      <c r="AG1369" s="273"/>
      <c r="AH1369" s="273"/>
      <c r="AI1369" s="273"/>
      <c r="AJ1369" s="273"/>
      <c r="AK1369" s="273"/>
      <c r="AL1369" s="273"/>
      <c r="AM1369" s="273"/>
      <c r="AN1369" s="273"/>
      <c r="AO1369" s="273"/>
      <c r="AP1369" s="273"/>
      <c r="AQ1369" s="273"/>
      <c r="AR1369" s="273"/>
      <c r="AS1369" s="273"/>
      <c r="AT1369" s="273"/>
      <c r="AU1369" s="273"/>
      <c r="AV1369" s="273"/>
      <c r="AW1369" s="273"/>
      <c r="AX1369" s="273"/>
      <c r="AY1369" s="273"/>
      <c r="AZ1369" s="273"/>
      <c r="BA1369" s="273"/>
      <c r="BB1369" s="273"/>
      <c r="BC1369" s="273"/>
      <c r="BD1369" s="273"/>
      <c r="BE1369" s="273"/>
      <c r="BF1369" s="273"/>
      <c r="BG1369" s="273"/>
      <c r="BH1369" s="273"/>
      <c r="BI1369" s="273"/>
      <c r="BJ1369" s="273"/>
      <c r="BK1369" s="273"/>
      <c r="BL1369" s="273"/>
      <c r="BM1369" s="273"/>
      <c r="BN1369" s="273"/>
      <c r="BO1369" s="273"/>
      <c r="BP1369" s="273"/>
      <c r="BQ1369" s="273"/>
      <c r="BR1369" s="273"/>
      <c r="BS1369" s="273"/>
      <c r="BT1369" s="273"/>
      <c r="BU1369" s="273"/>
      <c r="BV1369" s="273"/>
      <c r="BW1369" s="273"/>
      <c r="BX1369" s="273"/>
      <c r="BY1369" s="273"/>
      <c r="BZ1369" s="273"/>
    </row>
    <row r="1370" spans="1:78">
      <c r="A1370" s="273"/>
      <c r="B1370" s="273"/>
      <c r="C1370" s="273"/>
      <c r="D1370" s="273"/>
      <c r="E1370" s="273"/>
      <c r="F1370" s="274"/>
      <c r="G1370" s="274"/>
      <c r="H1370" s="274"/>
      <c r="I1370" s="274"/>
      <c r="J1370" s="274"/>
      <c r="K1370" s="274"/>
      <c r="L1370" s="274"/>
      <c r="M1370" s="274"/>
      <c r="N1370" s="274"/>
      <c r="O1370" s="274"/>
      <c r="P1370" s="274"/>
      <c r="Q1370" s="274"/>
      <c r="R1370" s="273"/>
      <c r="S1370" s="273"/>
      <c r="T1370" s="273"/>
      <c r="U1370" s="273"/>
      <c r="V1370" s="273"/>
      <c r="W1370" s="273"/>
      <c r="X1370" s="273"/>
      <c r="Y1370" s="273"/>
      <c r="Z1370" s="273"/>
      <c r="AA1370" s="273"/>
      <c r="AB1370" s="273"/>
      <c r="AC1370" s="273"/>
      <c r="AD1370" s="273"/>
      <c r="AE1370" s="273"/>
      <c r="AF1370" s="273"/>
      <c r="AG1370" s="273"/>
      <c r="AH1370" s="273"/>
      <c r="AI1370" s="273"/>
      <c r="AJ1370" s="273"/>
      <c r="AK1370" s="273"/>
      <c r="AL1370" s="273"/>
      <c r="AM1370" s="273"/>
      <c r="AN1370" s="273"/>
      <c r="AO1370" s="273"/>
      <c r="AP1370" s="273"/>
      <c r="AQ1370" s="273"/>
      <c r="AR1370" s="273"/>
      <c r="AS1370" s="273"/>
      <c r="AT1370" s="273"/>
      <c r="AU1370" s="273"/>
      <c r="AV1370" s="273"/>
      <c r="AW1370" s="273"/>
      <c r="AX1370" s="273"/>
      <c r="AY1370" s="273"/>
      <c r="AZ1370" s="273"/>
      <c r="BA1370" s="273"/>
      <c r="BB1370" s="273"/>
      <c r="BC1370" s="273"/>
      <c r="BD1370" s="273"/>
      <c r="BE1370" s="273"/>
      <c r="BF1370" s="273"/>
      <c r="BG1370" s="273"/>
      <c r="BH1370" s="273"/>
      <c r="BI1370" s="273"/>
      <c r="BJ1370" s="273"/>
      <c r="BK1370" s="273"/>
      <c r="BL1370" s="273"/>
      <c r="BM1370" s="273"/>
      <c r="BN1370" s="273"/>
      <c r="BO1370" s="273"/>
      <c r="BP1370" s="273"/>
      <c r="BQ1370" s="273"/>
      <c r="BR1370" s="273"/>
      <c r="BS1370" s="273"/>
      <c r="BT1370" s="273"/>
      <c r="BU1370" s="273"/>
      <c r="BV1370" s="273"/>
      <c r="BW1370" s="273"/>
      <c r="BX1370" s="273"/>
      <c r="BY1370" s="273"/>
      <c r="BZ1370" s="273"/>
    </row>
    <row r="1371" spans="1:78">
      <c r="A1371" s="273"/>
      <c r="B1371" s="273"/>
      <c r="C1371" s="273"/>
      <c r="D1371" s="273"/>
      <c r="E1371" s="273"/>
      <c r="F1371" s="274"/>
      <c r="G1371" s="274"/>
      <c r="H1371" s="274"/>
      <c r="I1371" s="274"/>
      <c r="J1371" s="274"/>
      <c r="K1371" s="274"/>
      <c r="L1371" s="274"/>
      <c r="M1371" s="274"/>
      <c r="N1371" s="274"/>
      <c r="O1371" s="274"/>
      <c r="P1371" s="274"/>
      <c r="Q1371" s="274"/>
      <c r="R1371" s="273"/>
      <c r="S1371" s="273"/>
      <c r="T1371" s="273"/>
      <c r="U1371" s="273"/>
      <c r="V1371" s="273"/>
      <c r="W1371" s="273"/>
      <c r="X1371" s="273"/>
      <c r="Y1371" s="273"/>
      <c r="Z1371" s="273"/>
      <c r="AA1371" s="273"/>
      <c r="AB1371" s="273"/>
      <c r="AC1371" s="273"/>
      <c r="AD1371" s="273"/>
      <c r="AE1371" s="273"/>
      <c r="AF1371" s="273"/>
      <c r="AG1371" s="273"/>
      <c r="AH1371" s="273"/>
      <c r="AI1371" s="273"/>
      <c r="AJ1371" s="273"/>
      <c r="AK1371" s="273"/>
      <c r="AL1371" s="273"/>
      <c r="AM1371" s="273"/>
      <c r="AN1371" s="273"/>
      <c r="AO1371" s="273"/>
      <c r="AP1371" s="273"/>
      <c r="AQ1371" s="273"/>
      <c r="AR1371" s="273"/>
      <c r="AS1371" s="273"/>
      <c r="AT1371" s="273"/>
      <c r="AU1371" s="273"/>
      <c r="AV1371" s="273"/>
      <c r="AW1371" s="273"/>
      <c r="AX1371" s="273"/>
      <c r="AY1371" s="273"/>
      <c r="AZ1371" s="273"/>
      <c r="BA1371" s="273"/>
      <c r="BB1371" s="273"/>
      <c r="BC1371" s="273"/>
      <c r="BD1371" s="273"/>
      <c r="BE1371" s="273"/>
      <c r="BF1371" s="273"/>
      <c r="BG1371" s="273"/>
      <c r="BH1371" s="273"/>
      <c r="BI1371" s="273"/>
      <c r="BJ1371" s="273"/>
      <c r="BK1371" s="273"/>
      <c r="BL1371" s="273"/>
      <c r="BM1371" s="273"/>
      <c r="BN1371" s="273"/>
      <c r="BO1371" s="273"/>
      <c r="BP1371" s="273"/>
      <c r="BQ1371" s="273"/>
      <c r="BR1371" s="273"/>
      <c r="BS1371" s="273"/>
      <c r="BT1371" s="273"/>
      <c r="BU1371" s="273"/>
      <c r="BV1371" s="273"/>
      <c r="BW1371" s="273"/>
      <c r="BX1371" s="273"/>
      <c r="BY1371" s="273"/>
      <c r="BZ1371" s="273"/>
    </row>
    <row r="1372" spans="1:78">
      <c r="A1372" s="273"/>
      <c r="B1372" s="273"/>
      <c r="C1372" s="273"/>
      <c r="D1372" s="273"/>
      <c r="E1372" s="273"/>
      <c r="F1372" s="274"/>
      <c r="G1372" s="274"/>
      <c r="H1372" s="274"/>
      <c r="I1372" s="274"/>
      <c r="J1372" s="274"/>
      <c r="K1372" s="274"/>
      <c r="L1372" s="274"/>
      <c r="M1372" s="274"/>
      <c r="N1372" s="274"/>
      <c r="O1372" s="274"/>
      <c r="P1372" s="274"/>
      <c r="Q1372" s="274"/>
      <c r="R1372" s="273"/>
      <c r="S1372" s="273"/>
      <c r="T1372" s="273"/>
      <c r="U1372" s="273"/>
      <c r="V1372" s="273"/>
      <c r="W1372" s="273"/>
      <c r="X1372" s="273"/>
      <c r="Y1372" s="273"/>
      <c r="Z1372" s="273"/>
      <c r="AA1372" s="273"/>
      <c r="AB1372" s="273"/>
      <c r="AC1372" s="273"/>
      <c r="AD1372" s="273"/>
      <c r="AE1372" s="273"/>
      <c r="AF1372" s="273"/>
      <c r="AG1372" s="273"/>
      <c r="AH1372" s="273"/>
      <c r="AI1372" s="273"/>
      <c r="AJ1372" s="273"/>
      <c r="AK1372" s="273"/>
      <c r="AL1372" s="273"/>
      <c r="AM1372" s="273"/>
      <c r="AN1372" s="273"/>
      <c r="AO1372" s="273"/>
      <c r="AP1372" s="273"/>
      <c r="AQ1372" s="273"/>
      <c r="AR1372" s="273"/>
      <c r="AS1372" s="273"/>
      <c r="AT1372" s="273"/>
      <c r="AU1372" s="273"/>
      <c r="AV1372" s="273"/>
      <c r="AW1372" s="273"/>
      <c r="AX1372" s="273"/>
      <c r="AY1372" s="273"/>
      <c r="AZ1372" s="273"/>
      <c r="BA1372" s="273"/>
      <c r="BB1372" s="273"/>
      <c r="BC1372" s="273"/>
      <c r="BD1372" s="273"/>
      <c r="BE1372" s="273"/>
      <c r="BF1372" s="273"/>
      <c r="BG1372" s="273"/>
      <c r="BH1372" s="273"/>
      <c r="BI1372" s="273"/>
      <c r="BJ1372" s="273"/>
      <c r="BK1372" s="273"/>
      <c r="BL1372" s="273"/>
      <c r="BM1372" s="273"/>
      <c r="BN1372" s="273"/>
      <c r="BO1372" s="273"/>
      <c r="BP1372" s="273"/>
      <c r="BQ1372" s="273"/>
      <c r="BR1372" s="273"/>
      <c r="BS1372" s="273"/>
      <c r="BT1372" s="273"/>
      <c r="BU1372" s="273"/>
      <c r="BV1372" s="273"/>
      <c r="BW1372" s="273"/>
      <c r="BX1372" s="273"/>
      <c r="BY1372" s="273"/>
      <c r="BZ1372" s="273"/>
    </row>
    <row r="1373" spans="1:78">
      <c r="A1373" s="273"/>
      <c r="B1373" s="273"/>
      <c r="C1373" s="273"/>
      <c r="D1373" s="273"/>
      <c r="E1373" s="273"/>
      <c r="F1373" s="274"/>
      <c r="G1373" s="274"/>
      <c r="H1373" s="274"/>
      <c r="I1373" s="274"/>
      <c r="J1373" s="274"/>
      <c r="K1373" s="274"/>
      <c r="L1373" s="274"/>
      <c r="M1373" s="274"/>
      <c r="N1373" s="274"/>
      <c r="O1373" s="274"/>
      <c r="P1373" s="274"/>
      <c r="Q1373" s="274"/>
      <c r="R1373" s="273"/>
      <c r="S1373" s="273"/>
      <c r="T1373" s="273"/>
      <c r="U1373" s="273"/>
      <c r="V1373" s="273"/>
      <c r="W1373" s="273"/>
      <c r="X1373" s="273"/>
      <c r="Y1373" s="273"/>
      <c r="Z1373" s="273"/>
      <c r="AA1373" s="273"/>
      <c r="AB1373" s="273"/>
      <c r="AC1373" s="273"/>
      <c r="AD1373" s="273"/>
      <c r="AE1373" s="273"/>
      <c r="AF1373" s="273"/>
      <c r="AG1373" s="273"/>
      <c r="AH1373" s="273"/>
      <c r="AI1373" s="273"/>
      <c r="AJ1373" s="273"/>
      <c r="AK1373" s="273"/>
      <c r="AL1373" s="273"/>
      <c r="AM1373" s="273"/>
      <c r="AN1373" s="273"/>
      <c r="AO1373" s="273"/>
      <c r="AP1373" s="273"/>
      <c r="AQ1373" s="273"/>
      <c r="AR1373" s="273"/>
      <c r="AS1373" s="273"/>
      <c r="AT1373" s="273"/>
      <c r="AU1373" s="273"/>
      <c r="AV1373" s="273"/>
      <c r="AW1373" s="273"/>
      <c r="AX1373" s="273"/>
      <c r="AY1373" s="273"/>
      <c r="AZ1373" s="273"/>
      <c r="BA1373" s="273"/>
      <c r="BB1373" s="273"/>
      <c r="BC1373" s="273"/>
      <c r="BD1373" s="273"/>
      <c r="BE1373" s="273"/>
      <c r="BF1373" s="273"/>
      <c r="BG1373" s="273"/>
      <c r="BH1373" s="273"/>
      <c r="BI1373" s="273"/>
      <c r="BJ1373" s="273"/>
      <c r="BK1373" s="273"/>
      <c r="BL1373" s="273"/>
      <c r="BM1373" s="273"/>
      <c r="BN1373" s="273"/>
      <c r="BO1373" s="273"/>
      <c r="BP1373" s="273"/>
      <c r="BQ1373" s="273"/>
      <c r="BR1373" s="273"/>
      <c r="BS1373" s="273"/>
      <c r="BT1373" s="273"/>
      <c r="BU1373" s="273"/>
      <c r="BV1373" s="273"/>
      <c r="BW1373" s="273"/>
      <c r="BX1373" s="273"/>
      <c r="BY1373" s="273"/>
      <c r="BZ1373" s="273"/>
    </row>
    <row r="1374" spans="1:78">
      <c r="A1374" s="273"/>
      <c r="B1374" s="273"/>
      <c r="C1374" s="273"/>
      <c r="D1374" s="273"/>
      <c r="E1374" s="273"/>
      <c r="F1374" s="274"/>
      <c r="G1374" s="274"/>
      <c r="H1374" s="274"/>
      <c r="I1374" s="274"/>
      <c r="J1374" s="274"/>
      <c r="K1374" s="274"/>
      <c r="L1374" s="274"/>
      <c r="M1374" s="274"/>
      <c r="N1374" s="274"/>
      <c r="O1374" s="274"/>
      <c r="P1374" s="274"/>
      <c r="Q1374" s="274"/>
      <c r="R1374" s="273"/>
      <c r="S1374" s="273"/>
      <c r="T1374" s="273"/>
      <c r="U1374" s="273"/>
      <c r="V1374" s="273"/>
      <c r="W1374" s="273"/>
      <c r="X1374" s="273"/>
      <c r="Y1374" s="273"/>
      <c r="Z1374" s="273"/>
      <c r="AA1374" s="273"/>
      <c r="AB1374" s="273"/>
      <c r="AC1374" s="273"/>
      <c r="AD1374" s="273"/>
      <c r="AE1374" s="273"/>
      <c r="AF1374" s="273"/>
      <c r="AG1374" s="273"/>
      <c r="AH1374" s="273"/>
      <c r="AI1374" s="273"/>
      <c r="AJ1374" s="273"/>
      <c r="AK1374" s="273"/>
      <c r="AL1374" s="273"/>
      <c r="AM1374" s="273"/>
      <c r="AN1374" s="273"/>
      <c r="AO1374" s="273"/>
      <c r="AP1374" s="273"/>
      <c r="AQ1374" s="273"/>
      <c r="AR1374" s="273"/>
      <c r="AS1374" s="273"/>
      <c r="AT1374" s="273"/>
      <c r="AU1374" s="273"/>
      <c r="AV1374" s="273"/>
      <c r="AW1374" s="273"/>
      <c r="AX1374" s="273"/>
      <c r="AY1374" s="273"/>
      <c r="AZ1374" s="273"/>
      <c r="BA1374" s="273"/>
      <c r="BB1374" s="273"/>
      <c r="BC1374" s="273"/>
      <c r="BD1374" s="273"/>
      <c r="BE1374" s="273"/>
      <c r="BF1374" s="273"/>
      <c r="BG1374" s="273"/>
      <c r="BH1374" s="273"/>
      <c r="BI1374" s="273"/>
      <c r="BJ1374" s="273"/>
      <c r="BK1374" s="273"/>
      <c r="BL1374" s="273"/>
      <c r="BM1374" s="273"/>
      <c r="BN1374" s="273"/>
      <c r="BO1374" s="273"/>
      <c r="BP1374" s="273"/>
      <c r="BQ1374" s="273"/>
      <c r="BR1374" s="273"/>
      <c r="BS1374" s="273"/>
      <c r="BT1374" s="273"/>
      <c r="BU1374" s="273"/>
      <c r="BV1374" s="273"/>
      <c r="BW1374" s="273"/>
      <c r="BX1374" s="273"/>
      <c r="BY1374" s="273"/>
      <c r="BZ1374" s="273"/>
    </row>
    <row r="1375" spans="1:78">
      <c r="A1375" s="273"/>
      <c r="B1375" s="273"/>
      <c r="C1375" s="273"/>
      <c r="D1375" s="273"/>
      <c r="E1375" s="273"/>
      <c r="F1375" s="274"/>
      <c r="G1375" s="274"/>
      <c r="H1375" s="274"/>
      <c r="I1375" s="274"/>
      <c r="J1375" s="274"/>
      <c r="K1375" s="274"/>
      <c r="L1375" s="274"/>
      <c r="M1375" s="274"/>
      <c r="N1375" s="274"/>
      <c r="O1375" s="274"/>
      <c r="P1375" s="274"/>
      <c r="Q1375" s="274"/>
      <c r="R1375" s="273"/>
      <c r="S1375" s="273"/>
      <c r="T1375" s="273"/>
      <c r="U1375" s="273"/>
      <c r="V1375" s="273"/>
      <c r="W1375" s="273"/>
      <c r="X1375" s="273"/>
      <c r="Y1375" s="273"/>
      <c r="Z1375" s="273"/>
      <c r="AA1375" s="273"/>
      <c r="AB1375" s="273"/>
      <c r="AC1375" s="273"/>
      <c r="AD1375" s="273"/>
      <c r="AE1375" s="273"/>
      <c r="AF1375" s="273"/>
      <c r="AG1375" s="273"/>
      <c r="AH1375" s="273"/>
      <c r="AI1375" s="273"/>
      <c r="AJ1375" s="273"/>
      <c r="AK1375" s="273"/>
      <c r="AL1375" s="273"/>
      <c r="AM1375" s="273"/>
      <c r="AN1375" s="273"/>
      <c r="AO1375" s="273"/>
      <c r="AP1375" s="273"/>
      <c r="AQ1375" s="273"/>
      <c r="AR1375" s="273"/>
      <c r="AS1375" s="273"/>
      <c r="AT1375" s="273"/>
      <c r="AU1375" s="273"/>
      <c r="AV1375" s="273"/>
      <c r="AW1375" s="273"/>
      <c r="AX1375" s="273"/>
      <c r="AY1375" s="273"/>
      <c r="AZ1375" s="273"/>
      <c r="BA1375" s="273"/>
      <c r="BB1375" s="273"/>
      <c r="BC1375" s="273"/>
      <c r="BD1375" s="273"/>
      <c r="BE1375" s="273"/>
      <c r="BF1375" s="273"/>
      <c r="BG1375" s="273"/>
      <c r="BH1375" s="273"/>
      <c r="BI1375" s="273"/>
      <c r="BJ1375" s="273"/>
      <c r="BK1375" s="273"/>
      <c r="BL1375" s="273"/>
      <c r="BM1375" s="273"/>
      <c r="BN1375" s="273"/>
      <c r="BO1375" s="273"/>
      <c r="BP1375" s="273"/>
      <c r="BQ1375" s="273"/>
      <c r="BR1375" s="273"/>
      <c r="BS1375" s="273"/>
      <c r="BT1375" s="273"/>
      <c r="BU1375" s="273"/>
      <c r="BV1375" s="273"/>
      <c r="BW1375" s="273"/>
      <c r="BX1375" s="273"/>
      <c r="BY1375" s="273"/>
      <c r="BZ1375" s="273"/>
    </row>
    <row r="1376" spans="1:78">
      <c r="A1376" s="273"/>
      <c r="B1376" s="273"/>
      <c r="C1376" s="273"/>
      <c r="D1376" s="273"/>
      <c r="E1376" s="273"/>
      <c r="F1376" s="274"/>
      <c r="G1376" s="274"/>
      <c r="H1376" s="274"/>
      <c r="I1376" s="274"/>
      <c r="J1376" s="274"/>
      <c r="K1376" s="274"/>
      <c r="L1376" s="274"/>
      <c r="M1376" s="274"/>
      <c r="N1376" s="274"/>
      <c r="O1376" s="274"/>
      <c r="P1376" s="274"/>
      <c r="Q1376" s="274"/>
      <c r="R1376" s="273"/>
      <c r="S1376" s="273"/>
      <c r="T1376" s="273"/>
      <c r="U1376" s="273"/>
      <c r="V1376" s="273"/>
      <c r="W1376" s="273"/>
      <c r="X1376" s="273"/>
      <c r="Y1376" s="273"/>
      <c r="Z1376" s="273"/>
      <c r="AA1376" s="273"/>
      <c r="AB1376" s="273"/>
      <c r="AC1376" s="273"/>
      <c r="AD1376" s="273"/>
      <c r="AE1376" s="273"/>
      <c r="AF1376" s="273"/>
      <c r="AG1376" s="273"/>
      <c r="AH1376" s="273"/>
      <c r="AI1376" s="273"/>
      <c r="AJ1376" s="273"/>
      <c r="AK1376" s="273"/>
      <c r="AL1376" s="273"/>
      <c r="AM1376" s="273"/>
      <c r="AN1376" s="273"/>
      <c r="AO1376" s="273"/>
      <c r="AP1376" s="273"/>
      <c r="AQ1376" s="273"/>
      <c r="AR1376" s="273"/>
      <c r="AS1376" s="273"/>
      <c r="AT1376" s="273"/>
      <c r="AU1376" s="273"/>
      <c r="AV1376" s="273"/>
      <c r="AW1376" s="273"/>
      <c r="AX1376" s="273"/>
      <c r="AY1376" s="273"/>
      <c r="AZ1376" s="273"/>
      <c r="BA1376" s="273"/>
      <c r="BB1376" s="273"/>
      <c r="BC1376" s="273"/>
      <c r="BD1376" s="273"/>
      <c r="BE1376" s="273"/>
      <c r="BF1376" s="273"/>
      <c r="BG1376" s="273"/>
      <c r="BH1376" s="273"/>
      <c r="BI1376" s="273"/>
      <c r="BJ1376" s="273"/>
      <c r="BK1376" s="273"/>
      <c r="BL1376" s="273"/>
      <c r="BM1376" s="273"/>
      <c r="BN1376" s="273"/>
      <c r="BO1376" s="273"/>
      <c r="BP1376" s="273"/>
      <c r="BQ1376" s="273"/>
      <c r="BR1376" s="273"/>
      <c r="BS1376" s="273"/>
      <c r="BT1376" s="273"/>
      <c r="BU1376" s="273"/>
      <c r="BV1376" s="273"/>
      <c r="BW1376" s="273"/>
      <c r="BX1376" s="273"/>
      <c r="BY1376" s="273"/>
      <c r="BZ1376" s="273"/>
    </row>
    <row r="1377" spans="1:78">
      <c r="A1377" s="273"/>
      <c r="B1377" s="273"/>
      <c r="C1377" s="273"/>
      <c r="D1377" s="273"/>
      <c r="E1377" s="273"/>
      <c r="F1377" s="274"/>
      <c r="G1377" s="274"/>
      <c r="H1377" s="274"/>
      <c r="I1377" s="274"/>
      <c r="J1377" s="274"/>
      <c r="K1377" s="274"/>
      <c r="L1377" s="274"/>
      <c r="M1377" s="274"/>
      <c r="N1377" s="274"/>
      <c r="O1377" s="274"/>
      <c r="P1377" s="274"/>
      <c r="Q1377" s="274"/>
      <c r="R1377" s="273"/>
      <c r="S1377" s="273"/>
      <c r="T1377" s="273"/>
      <c r="U1377" s="273"/>
      <c r="V1377" s="273"/>
      <c r="W1377" s="273"/>
      <c r="X1377" s="273"/>
      <c r="Y1377" s="273"/>
      <c r="Z1377" s="273"/>
      <c r="AA1377" s="273"/>
      <c r="AB1377" s="273"/>
      <c r="AC1377" s="273"/>
      <c r="AD1377" s="273"/>
      <c r="AE1377" s="273"/>
      <c r="AF1377" s="273"/>
      <c r="AG1377" s="273"/>
      <c r="AH1377" s="273"/>
      <c r="AI1377" s="273"/>
      <c r="AJ1377" s="273"/>
      <c r="AK1377" s="273"/>
      <c r="AL1377" s="273"/>
      <c r="AM1377" s="273"/>
      <c r="AN1377" s="273"/>
      <c r="AO1377" s="273"/>
      <c r="AP1377" s="273"/>
      <c r="AQ1377" s="273"/>
      <c r="AR1377" s="273"/>
      <c r="AS1377" s="273"/>
      <c r="AT1377" s="273"/>
      <c r="AU1377" s="273"/>
      <c r="AV1377" s="273"/>
      <c r="AW1377" s="273"/>
      <c r="AX1377" s="273"/>
      <c r="AY1377" s="273"/>
      <c r="AZ1377" s="273"/>
      <c r="BA1377" s="273"/>
      <c r="BB1377" s="273"/>
      <c r="BC1377" s="273"/>
      <c r="BD1377" s="273"/>
      <c r="BE1377" s="273"/>
      <c r="BF1377" s="273"/>
      <c r="BG1377" s="273"/>
      <c r="BH1377" s="273"/>
      <c r="BI1377" s="273"/>
      <c r="BJ1377" s="273"/>
      <c r="BK1377" s="273"/>
      <c r="BL1377" s="273"/>
      <c r="BM1377" s="273"/>
      <c r="BN1377" s="273"/>
      <c r="BO1377" s="273"/>
      <c r="BP1377" s="273"/>
      <c r="BQ1377" s="273"/>
      <c r="BR1377" s="273"/>
      <c r="BS1377" s="273"/>
      <c r="BT1377" s="273"/>
      <c r="BU1377" s="273"/>
      <c r="BV1377" s="273"/>
      <c r="BW1377" s="273"/>
      <c r="BX1377" s="273"/>
      <c r="BY1377" s="273"/>
      <c r="BZ1377" s="273"/>
    </row>
    <row r="1378" spans="1:78">
      <c r="A1378" s="273"/>
      <c r="B1378" s="273"/>
      <c r="C1378" s="273"/>
      <c r="D1378" s="273"/>
      <c r="E1378" s="273"/>
      <c r="F1378" s="274"/>
      <c r="G1378" s="274"/>
      <c r="H1378" s="274"/>
      <c r="I1378" s="274"/>
      <c r="J1378" s="274"/>
      <c r="K1378" s="274"/>
      <c r="L1378" s="274"/>
      <c r="M1378" s="274"/>
      <c r="N1378" s="274"/>
      <c r="O1378" s="274"/>
      <c r="P1378" s="274"/>
      <c r="Q1378" s="274"/>
      <c r="R1378" s="273"/>
      <c r="S1378" s="273"/>
      <c r="T1378" s="273"/>
      <c r="U1378" s="273"/>
      <c r="V1378" s="273"/>
      <c r="W1378" s="273"/>
      <c r="X1378" s="273"/>
      <c r="Y1378" s="273"/>
      <c r="Z1378" s="273"/>
      <c r="AA1378" s="273"/>
      <c r="AB1378" s="273"/>
      <c r="AC1378" s="273"/>
      <c r="AD1378" s="273"/>
      <c r="AE1378" s="273"/>
      <c r="AF1378" s="273"/>
      <c r="AG1378" s="273"/>
      <c r="AH1378" s="273"/>
      <c r="AI1378" s="273"/>
      <c r="AJ1378" s="273"/>
      <c r="AK1378" s="273"/>
      <c r="AL1378" s="273"/>
      <c r="AM1378" s="273"/>
      <c r="AN1378" s="273"/>
      <c r="AO1378" s="273"/>
      <c r="AP1378" s="273"/>
      <c r="AQ1378" s="273"/>
      <c r="AR1378" s="273"/>
      <c r="AS1378" s="273"/>
      <c r="AT1378" s="273"/>
      <c r="AU1378" s="273"/>
      <c r="AV1378" s="273"/>
      <c r="AW1378" s="273"/>
      <c r="AX1378" s="273"/>
      <c r="AY1378" s="273"/>
      <c r="AZ1378" s="273"/>
      <c r="BA1378" s="273"/>
      <c r="BB1378" s="273"/>
      <c r="BC1378" s="273"/>
      <c r="BD1378" s="273"/>
      <c r="BE1378" s="273"/>
      <c r="BF1378" s="273"/>
      <c r="BG1378" s="273"/>
      <c r="BH1378" s="273"/>
      <c r="BI1378" s="273"/>
      <c r="BJ1378" s="273"/>
      <c r="BK1378" s="273"/>
      <c r="BL1378" s="273"/>
      <c r="BM1378" s="273"/>
      <c r="BN1378" s="273"/>
      <c r="BO1378" s="273"/>
      <c r="BP1378" s="273"/>
      <c r="BQ1378" s="273"/>
      <c r="BR1378" s="273"/>
      <c r="BS1378" s="273"/>
      <c r="BT1378" s="273"/>
      <c r="BU1378" s="273"/>
      <c r="BV1378" s="273"/>
      <c r="BW1378" s="273"/>
      <c r="BX1378" s="273"/>
      <c r="BY1378" s="273"/>
      <c r="BZ1378" s="273"/>
    </row>
    <row r="1379" spans="1:78">
      <c r="A1379" s="273"/>
      <c r="B1379" s="273"/>
      <c r="C1379" s="273"/>
      <c r="D1379" s="273"/>
      <c r="E1379" s="273"/>
      <c r="F1379" s="274"/>
      <c r="G1379" s="274"/>
      <c r="H1379" s="274"/>
      <c r="I1379" s="274"/>
      <c r="J1379" s="274"/>
      <c r="K1379" s="274"/>
      <c r="L1379" s="274"/>
      <c r="M1379" s="274"/>
      <c r="N1379" s="274"/>
      <c r="O1379" s="274"/>
      <c r="P1379" s="274"/>
      <c r="Q1379" s="274"/>
      <c r="R1379" s="273"/>
      <c r="S1379" s="273"/>
      <c r="T1379" s="273"/>
      <c r="U1379" s="273"/>
      <c r="V1379" s="273"/>
      <c r="W1379" s="273"/>
      <c r="X1379" s="273"/>
      <c r="Y1379" s="273"/>
      <c r="Z1379" s="273"/>
      <c r="AA1379" s="273"/>
      <c r="AB1379" s="273"/>
      <c r="AC1379" s="273"/>
      <c r="AD1379" s="273"/>
      <c r="AE1379" s="273"/>
      <c r="AF1379" s="273"/>
      <c r="AG1379" s="273"/>
      <c r="AH1379" s="273"/>
      <c r="AI1379" s="273"/>
      <c r="AJ1379" s="273"/>
      <c r="AK1379" s="273"/>
      <c r="AL1379" s="273"/>
      <c r="AM1379" s="273"/>
      <c r="AN1379" s="273"/>
      <c r="AO1379" s="273"/>
      <c r="AP1379" s="273"/>
      <c r="AQ1379" s="273"/>
      <c r="AR1379" s="273"/>
      <c r="AS1379" s="273"/>
      <c r="AT1379" s="273"/>
      <c r="AU1379" s="273"/>
      <c r="AV1379" s="273"/>
      <c r="AW1379" s="273"/>
      <c r="AX1379" s="273"/>
      <c r="AY1379" s="273"/>
      <c r="AZ1379" s="273"/>
      <c r="BA1379" s="273"/>
      <c r="BB1379" s="273"/>
      <c r="BC1379" s="273"/>
      <c r="BD1379" s="273"/>
      <c r="BE1379" s="273"/>
      <c r="BF1379" s="273"/>
      <c r="BG1379" s="273"/>
      <c r="BH1379" s="273"/>
      <c r="BI1379" s="273"/>
      <c r="BJ1379" s="273"/>
      <c r="BK1379" s="273"/>
      <c r="BL1379" s="273"/>
      <c r="BM1379" s="273"/>
      <c r="BN1379" s="273"/>
      <c r="BO1379" s="273"/>
      <c r="BP1379" s="273"/>
      <c r="BQ1379" s="273"/>
      <c r="BR1379" s="273"/>
      <c r="BS1379" s="273"/>
      <c r="BT1379" s="273"/>
      <c r="BU1379" s="273"/>
      <c r="BV1379" s="273"/>
      <c r="BW1379" s="273"/>
      <c r="BX1379" s="273"/>
      <c r="BY1379" s="273"/>
      <c r="BZ1379" s="273"/>
    </row>
    <row r="1380" spans="1:78">
      <c r="A1380" s="273"/>
      <c r="B1380" s="273"/>
      <c r="C1380" s="273"/>
      <c r="D1380" s="273"/>
      <c r="E1380" s="273"/>
      <c r="F1380" s="274"/>
      <c r="G1380" s="274"/>
      <c r="H1380" s="274"/>
      <c r="I1380" s="274"/>
      <c r="J1380" s="274"/>
      <c r="K1380" s="274"/>
      <c r="L1380" s="274"/>
      <c r="M1380" s="274"/>
      <c r="N1380" s="274"/>
      <c r="O1380" s="274"/>
      <c r="P1380" s="274"/>
      <c r="Q1380" s="274"/>
      <c r="R1380" s="273"/>
      <c r="S1380" s="273"/>
      <c r="T1380" s="273"/>
      <c r="U1380" s="273"/>
      <c r="V1380" s="273"/>
      <c r="W1380" s="273"/>
      <c r="X1380" s="273"/>
      <c r="Y1380" s="273"/>
      <c r="Z1380" s="273"/>
      <c r="AA1380" s="273"/>
      <c r="AB1380" s="273"/>
      <c r="AC1380" s="273"/>
      <c r="AD1380" s="273"/>
      <c r="AE1380" s="273"/>
      <c r="AF1380" s="273"/>
      <c r="AG1380" s="273"/>
      <c r="AH1380" s="273"/>
      <c r="AI1380" s="273"/>
      <c r="AJ1380" s="273"/>
      <c r="AK1380" s="273"/>
      <c r="AL1380" s="273"/>
      <c r="AM1380" s="273"/>
      <c r="AN1380" s="273"/>
      <c r="AO1380" s="273"/>
      <c r="AP1380" s="273"/>
      <c r="AQ1380" s="273"/>
      <c r="AR1380" s="273"/>
      <c r="AS1380" s="273"/>
      <c r="AT1380" s="273"/>
      <c r="AU1380" s="273"/>
      <c r="AV1380" s="273"/>
      <c r="AW1380" s="273"/>
      <c r="AX1380" s="273"/>
      <c r="AY1380" s="273"/>
      <c r="AZ1380" s="273"/>
      <c r="BA1380" s="273"/>
      <c r="BB1380" s="273"/>
      <c r="BC1380" s="273"/>
      <c r="BD1380" s="273"/>
      <c r="BE1380" s="273"/>
      <c r="BF1380" s="273"/>
      <c r="BG1380" s="273"/>
      <c r="BH1380" s="273"/>
      <c r="BI1380" s="273"/>
      <c r="BJ1380" s="273"/>
      <c r="BK1380" s="273"/>
      <c r="BL1380" s="273"/>
      <c r="BM1380" s="273"/>
      <c r="BN1380" s="273"/>
      <c r="BO1380" s="273"/>
      <c r="BP1380" s="273"/>
      <c r="BQ1380" s="273"/>
      <c r="BR1380" s="273"/>
      <c r="BS1380" s="273"/>
      <c r="BT1380" s="273"/>
      <c r="BU1380" s="273"/>
      <c r="BV1380" s="273"/>
      <c r="BW1380" s="273"/>
      <c r="BX1380" s="273"/>
      <c r="BY1380" s="273"/>
      <c r="BZ1380" s="273"/>
    </row>
    <row r="1381" spans="1:78">
      <c r="A1381" s="273"/>
      <c r="B1381" s="273"/>
      <c r="C1381" s="273"/>
      <c r="D1381" s="273"/>
      <c r="E1381" s="273"/>
      <c r="F1381" s="274"/>
      <c r="G1381" s="274"/>
      <c r="H1381" s="274"/>
      <c r="I1381" s="274"/>
      <c r="J1381" s="274"/>
      <c r="K1381" s="274"/>
      <c r="L1381" s="274"/>
      <c r="M1381" s="274"/>
      <c r="N1381" s="274"/>
      <c r="O1381" s="274"/>
      <c r="P1381" s="274"/>
      <c r="Q1381" s="274"/>
      <c r="R1381" s="273"/>
      <c r="S1381" s="273"/>
      <c r="T1381" s="273"/>
      <c r="U1381" s="273"/>
      <c r="V1381" s="273"/>
      <c r="W1381" s="273"/>
      <c r="X1381" s="273"/>
      <c r="Y1381" s="273"/>
      <c r="Z1381" s="273"/>
      <c r="AA1381" s="273"/>
      <c r="AB1381" s="273"/>
      <c r="AC1381" s="273"/>
      <c r="AD1381" s="273"/>
      <c r="AE1381" s="273"/>
      <c r="AF1381" s="273"/>
      <c r="AG1381" s="273"/>
      <c r="AH1381" s="273"/>
      <c r="AI1381" s="273"/>
      <c r="AJ1381" s="273"/>
      <c r="AK1381" s="273"/>
      <c r="AL1381" s="273"/>
      <c r="AM1381" s="273"/>
      <c r="AN1381" s="273"/>
      <c r="AO1381" s="273"/>
      <c r="AP1381" s="273"/>
      <c r="AQ1381" s="273"/>
      <c r="AR1381" s="273"/>
      <c r="AS1381" s="273"/>
      <c r="AT1381" s="273"/>
      <c r="AU1381" s="273"/>
      <c r="AV1381" s="273"/>
      <c r="AW1381" s="273"/>
      <c r="AX1381" s="273"/>
      <c r="AY1381" s="273"/>
      <c r="AZ1381" s="273"/>
      <c r="BA1381" s="273"/>
      <c r="BB1381" s="273"/>
      <c r="BC1381" s="273"/>
      <c r="BD1381" s="273"/>
      <c r="BE1381" s="273"/>
      <c r="BF1381" s="273"/>
      <c r="BG1381" s="273"/>
      <c r="BH1381" s="273"/>
      <c r="BI1381" s="273"/>
      <c r="BJ1381" s="273"/>
      <c r="BK1381" s="273"/>
      <c r="BL1381" s="273"/>
      <c r="BM1381" s="273"/>
      <c r="BN1381" s="273"/>
      <c r="BO1381" s="273"/>
      <c r="BP1381" s="273"/>
      <c r="BQ1381" s="273"/>
      <c r="BR1381" s="273"/>
      <c r="BS1381" s="273"/>
      <c r="BT1381" s="273"/>
      <c r="BU1381" s="273"/>
      <c r="BV1381" s="273"/>
      <c r="BW1381" s="273"/>
      <c r="BX1381" s="273"/>
      <c r="BY1381" s="273"/>
      <c r="BZ1381" s="273"/>
    </row>
    <row r="1382" spans="1:78">
      <c r="A1382" s="273"/>
      <c r="B1382" s="273"/>
      <c r="C1382" s="273"/>
      <c r="D1382" s="273"/>
      <c r="E1382" s="273"/>
      <c r="F1382" s="274"/>
      <c r="G1382" s="274"/>
      <c r="H1382" s="274"/>
      <c r="I1382" s="274"/>
      <c r="J1382" s="274"/>
      <c r="K1382" s="274"/>
      <c r="L1382" s="274"/>
      <c r="M1382" s="274"/>
      <c r="N1382" s="274"/>
      <c r="O1382" s="274"/>
      <c r="P1382" s="274"/>
      <c r="Q1382" s="274"/>
      <c r="R1382" s="273"/>
      <c r="S1382" s="273"/>
      <c r="T1382" s="273"/>
      <c r="U1382" s="273"/>
      <c r="V1382" s="273"/>
      <c r="W1382" s="273"/>
      <c r="X1382" s="273"/>
      <c r="Y1382" s="273"/>
      <c r="Z1382" s="273"/>
      <c r="AA1382" s="273"/>
      <c r="AB1382" s="273"/>
      <c r="AC1382" s="273"/>
      <c r="AD1382" s="273"/>
      <c r="AE1382" s="273"/>
      <c r="AF1382" s="273"/>
      <c r="AG1382" s="273"/>
      <c r="AH1382" s="273"/>
      <c r="AI1382" s="273"/>
      <c r="AJ1382" s="273"/>
      <c r="AK1382" s="273"/>
      <c r="AL1382" s="273"/>
      <c r="AM1382" s="273"/>
      <c r="AN1382" s="273"/>
      <c r="AO1382" s="273"/>
      <c r="AP1382" s="273"/>
      <c r="AQ1382" s="273"/>
      <c r="AR1382" s="273"/>
      <c r="AS1382" s="273"/>
      <c r="AT1382" s="273"/>
      <c r="AU1382" s="273"/>
      <c r="AV1382" s="273"/>
      <c r="AW1382" s="273"/>
      <c r="AX1382" s="273"/>
      <c r="AY1382" s="273"/>
      <c r="AZ1382" s="273"/>
      <c r="BA1382" s="273"/>
      <c r="BB1382" s="273"/>
      <c r="BC1382" s="273"/>
      <c r="BD1382" s="273"/>
      <c r="BE1382" s="273"/>
      <c r="BF1382" s="273"/>
      <c r="BG1382" s="273"/>
      <c r="BH1382" s="273"/>
      <c r="BI1382" s="273"/>
      <c r="BJ1382" s="273"/>
      <c r="BK1382" s="273"/>
      <c r="BL1382" s="273"/>
      <c r="BM1382" s="273"/>
      <c r="BN1382" s="273"/>
      <c r="BO1382" s="273"/>
      <c r="BP1382" s="273"/>
      <c r="BQ1382" s="273"/>
      <c r="BR1382" s="273"/>
      <c r="BS1382" s="273"/>
      <c r="BT1382" s="273"/>
      <c r="BU1382" s="273"/>
      <c r="BV1382" s="273"/>
      <c r="BW1382" s="273"/>
      <c r="BX1382" s="273"/>
      <c r="BY1382" s="273"/>
      <c r="BZ1382" s="273"/>
    </row>
    <row r="1383" spans="1:78">
      <c r="A1383" s="273"/>
      <c r="B1383" s="273"/>
      <c r="C1383" s="273"/>
      <c r="D1383" s="273"/>
      <c r="E1383" s="273"/>
      <c r="F1383" s="274"/>
      <c r="G1383" s="274"/>
      <c r="H1383" s="274"/>
      <c r="I1383" s="274"/>
      <c r="J1383" s="274"/>
      <c r="K1383" s="274"/>
      <c r="L1383" s="274"/>
      <c r="M1383" s="274"/>
      <c r="N1383" s="274"/>
      <c r="O1383" s="274"/>
      <c r="P1383" s="274"/>
      <c r="Q1383" s="274"/>
      <c r="R1383" s="273"/>
      <c r="S1383" s="273"/>
      <c r="T1383" s="273"/>
      <c r="U1383" s="273"/>
      <c r="V1383" s="273"/>
      <c r="W1383" s="273"/>
      <c r="X1383" s="273"/>
      <c r="Y1383" s="273"/>
      <c r="Z1383" s="273"/>
      <c r="AA1383" s="273"/>
      <c r="AB1383" s="273"/>
      <c r="AC1383" s="273"/>
      <c r="AD1383" s="273"/>
      <c r="AE1383" s="273"/>
      <c r="AF1383" s="273"/>
      <c r="AG1383" s="273"/>
      <c r="AH1383" s="273"/>
      <c r="AI1383" s="273"/>
      <c r="AJ1383" s="273"/>
      <c r="AK1383" s="273"/>
      <c r="AL1383" s="273"/>
      <c r="AM1383" s="273"/>
      <c r="AN1383" s="273"/>
      <c r="AO1383" s="273"/>
      <c r="AP1383" s="273"/>
      <c r="AQ1383" s="273"/>
      <c r="AR1383" s="273"/>
      <c r="AS1383" s="273"/>
      <c r="AT1383" s="273"/>
      <c r="AU1383" s="273"/>
      <c r="AV1383" s="273"/>
      <c r="AW1383" s="273"/>
      <c r="AX1383" s="273"/>
      <c r="AY1383" s="273"/>
      <c r="AZ1383" s="273"/>
      <c r="BA1383" s="273"/>
      <c r="BB1383" s="273"/>
      <c r="BC1383" s="273"/>
      <c r="BD1383" s="273"/>
      <c r="BE1383" s="273"/>
      <c r="BF1383" s="273"/>
      <c r="BG1383" s="273"/>
      <c r="BH1383" s="273"/>
      <c r="BI1383" s="273"/>
      <c r="BJ1383" s="273"/>
      <c r="BK1383" s="273"/>
      <c r="BL1383" s="273"/>
      <c r="BM1383" s="273"/>
      <c r="BN1383" s="273"/>
      <c r="BO1383" s="273"/>
      <c r="BP1383" s="273"/>
      <c r="BQ1383" s="273"/>
      <c r="BR1383" s="273"/>
      <c r="BS1383" s="273"/>
      <c r="BT1383" s="273"/>
      <c r="BU1383" s="273"/>
      <c r="BV1383" s="273"/>
      <c r="BW1383" s="273"/>
      <c r="BX1383" s="273"/>
      <c r="BY1383" s="273"/>
      <c r="BZ1383" s="273"/>
    </row>
    <row r="1384" spans="1:78">
      <c r="A1384" s="273"/>
      <c r="B1384" s="273"/>
      <c r="C1384" s="273"/>
      <c r="D1384" s="273"/>
      <c r="E1384" s="273"/>
      <c r="F1384" s="274"/>
      <c r="G1384" s="274"/>
      <c r="H1384" s="274"/>
      <c r="I1384" s="274"/>
      <c r="J1384" s="274"/>
      <c r="K1384" s="274"/>
      <c r="L1384" s="274"/>
      <c r="M1384" s="274"/>
      <c r="N1384" s="274"/>
      <c r="O1384" s="274"/>
      <c r="P1384" s="274"/>
      <c r="Q1384" s="274"/>
      <c r="R1384" s="273"/>
      <c r="S1384" s="273"/>
      <c r="T1384" s="273"/>
      <c r="U1384" s="273"/>
      <c r="V1384" s="273"/>
      <c r="W1384" s="273"/>
      <c r="X1384" s="273"/>
      <c r="Y1384" s="273"/>
      <c r="Z1384" s="273"/>
      <c r="AA1384" s="273"/>
      <c r="AB1384" s="273"/>
      <c r="AC1384" s="273"/>
      <c r="AD1384" s="273"/>
      <c r="AE1384" s="273"/>
      <c r="AF1384" s="273"/>
      <c r="AG1384" s="273"/>
      <c r="AH1384" s="273"/>
      <c r="AI1384" s="273"/>
      <c r="AJ1384" s="273"/>
      <c r="AK1384" s="273"/>
      <c r="AL1384" s="273"/>
      <c r="AM1384" s="273"/>
      <c r="AN1384" s="273"/>
      <c r="AO1384" s="273"/>
      <c r="AP1384" s="273"/>
      <c r="AQ1384" s="273"/>
      <c r="AR1384" s="273"/>
      <c r="AS1384" s="273"/>
      <c r="AT1384" s="273"/>
      <c r="AU1384" s="273"/>
      <c r="AV1384" s="273"/>
      <c r="AW1384" s="273"/>
      <c r="AX1384" s="273"/>
      <c r="AY1384" s="273"/>
      <c r="AZ1384" s="273"/>
      <c r="BA1384" s="273"/>
      <c r="BB1384" s="273"/>
      <c r="BC1384" s="273"/>
      <c r="BD1384" s="273"/>
      <c r="BE1384" s="273"/>
      <c r="BF1384" s="273"/>
      <c r="BG1384" s="273"/>
      <c r="BH1384" s="273"/>
      <c r="BI1384" s="273"/>
      <c r="BJ1384" s="273"/>
      <c r="BK1384" s="273"/>
      <c r="BL1384" s="273"/>
      <c r="BM1384" s="273"/>
      <c r="BN1384" s="273"/>
      <c r="BO1384" s="273"/>
      <c r="BP1384" s="273"/>
      <c r="BQ1384" s="273"/>
      <c r="BR1384" s="273"/>
      <c r="BS1384" s="273"/>
      <c r="BT1384" s="273"/>
      <c r="BU1384" s="273"/>
      <c r="BV1384" s="273"/>
      <c r="BW1384" s="273"/>
      <c r="BX1384" s="273"/>
      <c r="BY1384" s="273"/>
      <c r="BZ1384" s="273"/>
    </row>
    <row r="1385" spans="1:78">
      <c r="A1385" s="273"/>
      <c r="B1385" s="273"/>
      <c r="C1385" s="273"/>
      <c r="D1385" s="273"/>
      <c r="E1385" s="273"/>
      <c r="F1385" s="274"/>
      <c r="G1385" s="274"/>
      <c r="H1385" s="274"/>
      <c r="I1385" s="274"/>
      <c r="J1385" s="274"/>
      <c r="K1385" s="274"/>
      <c r="L1385" s="274"/>
      <c r="M1385" s="274"/>
      <c r="N1385" s="274"/>
      <c r="O1385" s="274"/>
      <c r="P1385" s="274"/>
      <c r="Q1385" s="274"/>
      <c r="R1385" s="273"/>
      <c r="S1385" s="273"/>
      <c r="T1385" s="273"/>
      <c r="U1385" s="273"/>
      <c r="V1385" s="273"/>
      <c r="W1385" s="273"/>
      <c r="X1385" s="273"/>
      <c r="Y1385" s="273"/>
      <c r="Z1385" s="273"/>
      <c r="AA1385" s="273"/>
      <c r="AB1385" s="273"/>
      <c r="AC1385" s="273"/>
      <c r="AD1385" s="273"/>
      <c r="AE1385" s="273"/>
      <c r="AF1385" s="273"/>
      <c r="AG1385" s="273"/>
      <c r="AH1385" s="273"/>
      <c r="AI1385" s="273"/>
      <c r="AJ1385" s="273"/>
      <c r="AK1385" s="273"/>
      <c r="AL1385" s="273"/>
      <c r="AM1385" s="273"/>
      <c r="AN1385" s="273"/>
      <c r="AO1385" s="273"/>
      <c r="AP1385" s="273"/>
      <c r="AQ1385" s="273"/>
      <c r="AR1385" s="273"/>
      <c r="AS1385" s="273"/>
      <c r="AT1385" s="273"/>
      <c r="AU1385" s="273"/>
      <c r="AV1385" s="273"/>
      <c r="AW1385" s="273"/>
      <c r="AX1385" s="273"/>
      <c r="AY1385" s="273"/>
      <c r="AZ1385" s="273"/>
      <c r="BA1385" s="273"/>
      <c r="BB1385" s="273"/>
      <c r="BC1385" s="273"/>
      <c r="BD1385" s="273"/>
      <c r="BE1385" s="273"/>
      <c r="BF1385" s="273"/>
      <c r="BG1385" s="273"/>
      <c r="BH1385" s="273"/>
      <c r="BI1385" s="273"/>
      <c r="BJ1385" s="273"/>
      <c r="BK1385" s="273"/>
      <c r="BL1385" s="273"/>
      <c r="BM1385" s="273"/>
      <c r="BN1385" s="273"/>
      <c r="BO1385" s="273"/>
      <c r="BP1385" s="273"/>
      <c r="BQ1385" s="273"/>
      <c r="BR1385" s="273"/>
      <c r="BS1385" s="273"/>
      <c r="BT1385" s="273"/>
      <c r="BU1385" s="273"/>
      <c r="BV1385" s="273"/>
      <c r="BW1385" s="273"/>
      <c r="BX1385" s="273"/>
      <c r="BY1385" s="273"/>
      <c r="BZ1385" s="273"/>
    </row>
    <row r="1386" spans="1:78">
      <c r="A1386" s="273"/>
      <c r="B1386" s="273"/>
      <c r="C1386" s="273"/>
      <c r="D1386" s="273"/>
      <c r="E1386" s="273"/>
      <c r="F1386" s="274"/>
      <c r="G1386" s="274"/>
      <c r="H1386" s="274"/>
      <c r="I1386" s="274"/>
      <c r="J1386" s="274"/>
      <c r="K1386" s="274"/>
      <c r="L1386" s="274"/>
      <c r="M1386" s="274"/>
      <c r="N1386" s="274"/>
      <c r="O1386" s="274"/>
      <c r="P1386" s="274"/>
      <c r="Q1386" s="274"/>
      <c r="R1386" s="273"/>
      <c r="S1386" s="273"/>
      <c r="T1386" s="273"/>
      <c r="U1386" s="273"/>
      <c r="V1386" s="273"/>
      <c r="W1386" s="273"/>
      <c r="X1386" s="273"/>
      <c r="Y1386" s="273"/>
      <c r="Z1386" s="273"/>
      <c r="AA1386" s="273"/>
      <c r="AB1386" s="273"/>
      <c r="AC1386" s="273"/>
      <c r="AD1386" s="273"/>
      <c r="AE1386" s="273"/>
      <c r="AF1386" s="273"/>
      <c r="AG1386" s="273"/>
      <c r="AH1386" s="273"/>
      <c r="AI1386" s="273"/>
      <c r="AJ1386" s="273"/>
      <c r="AK1386" s="273"/>
      <c r="AL1386" s="273"/>
      <c r="AM1386" s="273"/>
      <c r="AN1386" s="273"/>
      <c r="AO1386" s="273"/>
      <c r="AP1386" s="273"/>
      <c r="AQ1386" s="273"/>
      <c r="AR1386" s="273"/>
      <c r="AS1386" s="273"/>
      <c r="AT1386" s="273"/>
      <c r="AU1386" s="273"/>
      <c r="AV1386" s="273"/>
      <c r="AW1386" s="273"/>
      <c r="AX1386" s="273"/>
      <c r="AY1386" s="273"/>
      <c r="AZ1386" s="273"/>
      <c r="BA1386" s="273"/>
      <c r="BB1386" s="273"/>
      <c r="BC1386" s="273"/>
      <c r="BD1386" s="273"/>
      <c r="BE1386" s="273"/>
      <c r="BF1386" s="273"/>
      <c r="BG1386" s="273"/>
      <c r="BH1386" s="273"/>
      <c r="BI1386" s="273"/>
      <c r="BJ1386" s="273"/>
      <c r="BK1386" s="273"/>
      <c r="BL1386" s="273"/>
      <c r="BM1386" s="273"/>
      <c r="BN1386" s="273"/>
      <c r="BO1386" s="273"/>
      <c r="BP1386" s="273"/>
      <c r="BQ1386" s="273"/>
      <c r="BR1386" s="273"/>
      <c r="BS1386" s="273"/>
      <c r="BT1386" s="273"/>
      <c r="BU1386" s="273"/>
      <c r="BV1386" s="273"/>
      <c r="BW1386" s="273"/>
      <c r="BX1386" s="273"/>
      <c r="BY1386" s="273"/>
      <c r="BZ1386" s="273"/>
    </row>
    <row r="1387" spans="1:78">
      <c r="A1387" s="273"/>
      <c r="B1387" s="273"/>
      <c r="C1387" s="273"/>
      <c r="D1387" s="273"/>
      <c r="E1387" s="273"/>
      <c r="F1387" s="274"/>
      <c r="G1387" s="274"/>
      <c r="H1387" s="274"/>
      <c r="I1387" s="274"/>
      <c r="J1387" s="274"/>
      <c r="K1387" s="274"/>
      <c r="L1387" s="274"/>
      <c r="M1387" s="274"/>
      <c r="N1387" s="274"/>
      <c r="O1387" s="274"/>
      <c r="P1387" s="274"/>
      <c r="Q1387" s="274"/>
      <c r="R1387" s="273"/>
      <c r="S1387" s="273"/>
      <c r="T1387" s="273"/>
      <c r="U1387" s="273"/>
      <c r="V1387" s="273"/>
      <c r="W1387" s="273"/>
      <c r="X1387" s="273"/>
      <c r="Y1387" s="273"/>
      <c r="Z1387" s="273"/>
      <c r="AA1387" s="273"/>
      <c r="AB1387" s="273"/>
      <c r="AC1387" s="273"/>
      <c r="AD1387" s="273"/>
      <c r="AE1387" s="273"/>
      <c r="AF1387" s="273"/>
      <c r="AG1387" s="273"/>
      <c r="AH1387" s="273"/>
      <c r="AI1387" s="273"/>
      <c r="AJ1387" s="273"/>
      <c r="AK1387" s="273"/>
      <c r="AL1387" s="273"/>
      <c r="AM1387" s="273"/>
      <c r="AN1387" s="273"/>
      <c r="AO1387" s="273"/>
      <c r="AP1387" s="273"/>
      <c r="AQ1387" s="273"/>
      <c r="AR1387" s="273"/>
      <c r="AS1387" s="273"/>
      <c r="AT1387" s="273"/>
      <c r="AU1387" s="273"/>
      <c r="AV1387" s="273"/>
      <c r="AW1387" s="273"/>
      <c r="AX1387" s="273"/>
      <c r="AY1387" s="273"/>
      <c r="AZ1387" s="273"/>
      <c r="BA1387" s="273"/>
      <c r="BB1387" s="273"/>
      <c r="BC1387" s="273"/>
      <c r="BD1387" s="273"/>
      <c r="BE1387" s="273"/>
      <c r="BF1387" s="273"/>
      <c r="BG1387" s="273"/>
      <c r="BH1387" s="273"/>
      <c r="BI1387" s="273"/>
      <c r="BJ1387" s="273"/>
      <c r="BK1387" s="273"/>
      <c r="BL1387" s="273"/>
      <c r="BM1387" s="273"/>
      <c r="BN1387" s="273"/>
      <c r="BO1387" s="273"/>
      <c r="BP1387" s="273"/>
      <c r="BQ1387" s="273"/>
      <c r="BR1387" s="273"/>
      <c r="BS1387" s="273"/>
      <c r="BT1387" s="273"/>
      <c r="BU1387" s="273"/>
      <c r="BV1387" s="273"/>
      <c r="BW1387" s="273"/>
      <c r="BX1387" s="273"/>
      <c r="BY1387" s="273"/>
      <c r="BZ1387" s="273"/>
    </row>
    <row r="1388" spans="1:78">
      <c r="A1388" s="273"/>
      <c r="B1388" s="273"/>
      <c r="C1388" s="273"/>
      <c r="D1388" s="273"/>
      <c r="E1388" s="273"/>
      <c r="F1388" s="274"/>
      <c r="G1388" s="274"/>
      <c r="H1388" s="274"/>
      <c r="I1388" s="274"/>
      <c r="J1388" s="274"/>
      <c r="K1388" s="274"/>
      <c r="L1388" s="274"/>
      <c r="M1388" s="274"/>
      <c r="N1388" s="274"/>
      <c r="O1388" s="274"/>
      <c r="P1388" s="274"/>
      <c r="Q1388" s="274"/>
      <c r="R1388" s="273"/>
      <c r="S1388" s="273"/>
      <c r="T1388" s="273"/>
      <c r="U1388" s="273"/>
      <c r="V1388" s="273"/>
      <c r="W1388" s="273"/>
      <c r="X1388" s="273"/>
      <c r="Y1388" s="273"/>
      <c r="Z1388" s="273"/>
      <c r="AA1388" s="273"/>
      <c r="AB1388" s="273"/>
      <c r="AC1388" s="273"/>
      <c r="AD1388" s="273"/>
      <c r="AE1388" s="273"/>
      <c r="AF1388" s="273"/>
      <c r="AG1388" s="273"/>
      <c r="AH1388" s="273"/>
      <c r="AI1388" s="273"/>
      <c r="AJ1388" s="273"/>
      <c r="AK1388" s="273"/>
      <c r="AL1388" s="273"/>
      <c r="AM1388" s="273"/>
      <c r="AN1388" s="273"/>
      <c r="AO1388" s="273"/>
      <c r="AP1388" s="273"/>
      <c r="AQ1388" s="273"/>
      <c r="AR1388" s="273"/>
      <c r="AS1388" s="273"/>
      <c r="AT1388" s="273"/>
      <c r="AU1388" s="273"/>
      <c r="AV1388" s="273"/>
      <c r="AW1388" s="273"/>
      <c r="AX1388" s="273"/>
      <c r="AY1388" s="273"/>
      <c r="AZ1388" s="273"/>
      <c r="BA1388" s="273"/>
      <c r="BB1388" s="273"/>
      <c r="BC1388" s="273"/>
      <c r="BD1388" s="273"/>
      <c r="BE1388" s="273"/>
      <c r="BF1388" s="273"/>
      <c r="BG1388" s="273"/>
      <c r="BH1388" s="273"/>
      <c r="BI1388" s="273"/>
      <c r="BJ1388" s="273"/>
      <c r="BK1388" s="273"/>
      <c r="BL1388" s="273"/>
      <c r="BM1388" s="273"/>
      <c r="BN1388" s="273"/>
      <c r="BO1388" s="273"/>
      <c r="BP1388" s="273"/>
      <c r="BQ1388" s="273"/>
      <c r="BR1388" s="273"/>
      <c r="BS1388" s="273"/>
      <c r="BT1388" s="273"/>
      <c r="BU1388" s="273"/>
      <c r="BV1388" s="273"/>
      <c r="BW1388" s="273"/>
      <c r="BX1388" s="273"/>
      <c r="BY1388" s="273"/>
      <c r="BZ1388" s="273"/>
    </row>
    <row r="1389" spans="1:78">
      <c r="A1389" s="273"/>
      <c r="B1389" s="273"/>
      <c r="C1389" s="273"/>
      <c r="D1389" s="273"/>
      <c r="E1389" s="273"/>
      <c r="F1389" s="274"/>
      <c r="G1389" s="274"/>
      <c r="H1389" s="274"/>
      <c r="I1389" s="274"/>
      <c r="J1389" s="274"/>
      <c r="K1389" s="274"/>
      <c r="L1389" s="274"/>
      <c r="M1389" s="274"/>
      <c r="N1389" s="274"/>
      <c r="O1389" s="274"/>
      <c r="P1389" s="274"/>
      <c r="Q1389" s="274"/>
      <c r="R1389" s="273"/>
      <c r="S1389" s="273"/>
      <c r="T1389" s="273"/>
      <c r="U1389" s="273"/>
      <c r="V1389" s="273"/>
      <c r="W1389" s="273"/>
      <c r="X1389" s="273"/>
      <c r="Y1389" s="273"/>
      <c r="Z1389" s="273"/>
      <c r="AA1389" s="273"/>
      <c r="AB1389" s="273"/>
      <c r="AC1389" s="273"/>
      <c r="AD1389" s="273"/>
      <c r="AE1389" s="273"/>
      <c r="AF1389" s="273"/>
      <c r="AG1389" s="273"/>
      <c r="AH1389" s="273"/>
      <c r="AI1389" s="273"/>
      <c r="AJ1389" s="273"/>
      <c r="AK1389" s="273"/>
      <c r="AL1389" s="273"/>
      <c r="AM1389" s="273"/>
      <c r="AN1389" s="273"/>
      <c r="AO1389" s="273"/>
      <c r="AP1389" s="273"/>
      <c r="AQ1389" s="273"/>
      <c r="AR1389" s="273"/>
      <c r="AS1389" s="273"/>
      <c r="AT1389" s="273"/>
      <c r="AU1389" s="273"/>
      <c r="AV1389" s="273"/>
      <c r="AW1389" s="273"/>
      <c r="AX1389" s="273"/>
      <c r="AY1389" s="273"/>
      <c r="AZ1389" s="273"/>
      <c r="BA1389" s="273"/>
      <c r="BB1389" s="273"/>
      <c r="BC1389" s="273"/>
      <c r="BD1389" s="273"/>
      <c r="BE1389" s="273"/>
      <c r="BF1389" s="273"/>
      <c r="BG1389" s="273"/>
      <c r="BH1389" s="273"/>
      <c r="BI1389" s="273"/>
      <c r="BJ1389" s="273"/>
      <c r="BK1389" s="273"/>
      <c r="BL1389" s="273"/>
      <c r="BM1389" s="273"/>
      <c r="BN1389" s="273"/>
      <c r="BO1389" s="273"/>
      <c r="BP1389" s="273"/>
      <c r="BQ1389" s="273"/>
      <c r="BR1389" s="273"/>
      <c r="BS1389" s="273"/>
      <c r="BT1389" s="273"/>
      <c r="BU1389" s="273"/>
      <c r="BV1389" s="273"/>
      <c r="BW1389" s="273"/>
      <c r="BX1389" s="273"/>
      <c r="BY1389" s="273"/>
      <c r="BZ1389" s="273"/>
    </row>
    <row r="1390" spans="1:78">
      <c r="A1390" s="273"/>
      <c r="B1390" s="273"/>
      <c r="C1390" s="273"/>
      <c r="D1390" s="273"/>
      <c r="E1390" s="273"/>
      <c r="F1390" s="274"/>
      <c r="G1390" s="274"/>
      <c r="H1390" s="274"/>
      <c r="I1390" s="274"/>
      <c r="J1390" s="274"/>
      <c r="K1390" s="274"/>
      <c r="L1390" s="274"/>
      <c r="M1390" s="274"/>
      <c r="N1390" s="274"/>
      <c r="O1390" s="274"/>
      <c r="P1390" s="274"/>
      <c r="Q1390" s="274"/>
      <c r="R1390" s="273"/>
      <c r="S1390" s="273"/>
      <c r="T1390" s="273"/>
      <c r="U1390" s="273"/>
      <c r="V1390" s="273"/>
      <c r="W1390" s="273"/>
      <c r="X1390" s="273"/>
      <c r="Y1390" s="273"/>
      <c r="Z1390" s="273"/>
      <c r="AA1390" s="273"/>
      <c r="AB1390" s="273"/>
      <c r="AC1390" s="273"/>
      <c r="AD1390" s="273"/>
      <c r="AE1390" s="273"/>
      <c r="AF1390" s="273"/>
      <c r="AG1390" s="273"/>
      <c r="AH1390" s="273"/>
      <c r="AI1390" s="273"/>
      <c r="AJ1390" s="273"/>
      <c r="AK1390" s="273"/>
      <c r="AL1390" s="273"/>
      <c r="AM1390" s="273"/>
      <c r="AN1390" s="273"/>
      <c r="AO1390" s="273"/>
      <c r="AP1390" s="273"/>
      <c r="AQ1390" s="273"/>
      <c r="AR1390" s="273"/>
      <c r="AS1390" s="273"/>
      <c r="AT1390" s="273"/>
      <c r="AU1390" s="273"/>
      <c r="AV1390" s="273"/>
      <c r="AW1390" s="273"/>
      <c r="AX1390" s="273"/>
      <c r="AY1390" s="273"/>
      <c r="AZ1390" s="273"/>
      <c r="BA1390" s="273"/>
      <c r="BB1390" s="273"/>
      <c r="BC1390" s="273"/>
      <c r="BD1390" s="273"/>
      <c r="BE1390" s="273"/>
      <c r="BF1390" s="273"/>
      <c r="BG1390" s="273"/>
      <c r="BH1390" s="273"/>
      <c r="BI1390" s="273"/>
      <c r="BJ1390" s="273"/>
      <c r="BK1390" s="273"/>
      <c r="BL1390" s="273"/>
      <c r="BM1390" s="273"/>
      <c r="BN1390" s="273"/>
      <c r="BO1390" s="273"/>
      <c r="BP1390" s="273"/>
      <c r="BQ1390" s="273"/>
      <c r="BR1390" s="273"/>
      <c r="BS1390" s="273"/>
      <c r="BT1390" s="273"/>
      <c r="BU1390" s="273"/>
      <c r="BV1390" s="273"/>
      <c r="BW1390" s="273"/>
      <c r="BX1390" s="273"/>
      <c r="BY1390" s="273"/>
      <c r="BZ1390" s="273"/>
    </row>
    <row r="1391" spans="1:78">
      <c r="A1391" s="273"/>
      <c r="B1391" s="273"/>
      <c r="C1391" s="273"/>
      <c r="D1391" s="273"/>
      <c r="E1391" s="273"/>
      <c r="F1391" s="274"/>
      <c r="G1391" s="274"/>
      <c r="H1391" s="274"/>
      <c r="I1391" s="274"/>
      <c r="J1391" s="274"/>
      <c r="K1391" s="274"/>
      <c r="L1391" s="274"/>
      <c r="M1391" s="274"/>
      <c r="N1391" s="274"/>
      <c r="O1391" s="274"/>
      <c r="P1391" s="274"/>
      <c r="Q1391" s="274"/>
      <c r="R1391" s="273"/>
      <c r="S1391" s="273"/>
      <c r="T1391" s="273"/>
      <c r="U1391" s="273"/>
      <c r="V1391" s="273"/>
      <c r="W1391" s="273"/>
      <c r="X1391" s="273"/>
      <c r="Y1391" s="273"/>
      <c r="Z1391" s="273"/>
      <c r="AA1391" s="273"/>
      <c r="AB1391" s="273"/>
      <c r="AC1391" s="273"/>
      <c r="AD1391" s="273"/>
      <c r="AE1391" s="273"/>
      <c r="AF1391" s="273"/>
      <c r="AG1391" s="273"/>
      <c r="AH1391" s="273"/>
      <c r="AI1391" s="273"/>
      <c r="AJ1391" s="273"/>
      <c r="AK1391" s="273"/>
      <c r="AL1391" s="273"/>
      <c r="AM1391" s="273"/>
      <c r="AN1391" s="273"/>
      <c r="AO1391" s="273"/>
      <c r="AP1391" s="273"/>
      <c r="AQ1391" s="273"/>
      <c r="AR1391" s="273"/>
      <c r="AS1391" s="273"/>
      <c r="AT1391" s="273"/>
      <c r="AU1391" s="273"/>
      <c r="AV1391" s="273"/>
      <c r="AW1391" s="273"/>
      <c r="AX1391" s="273"/>
      <c r="AY1391" s="273"/>
      <c r="AZ1391" s="273"/>
      <c r="BA1391" s="273"/>
      <c r="BB1391" s="273"/>
      <c r="BC1391" s="273"/>
      <c r="BD1391" s="273"/>
      <c r="BE1391" s="273"/>
      <c r="BF1391" s="273"/>
      <c r="BG1391" s="273"/>
      <c r="BH1391" s="273"/>
      <c r="BI1391" s="273"/>
      <c r="BJ1391" s="273"/>
      <c r="BK1391" s="273"/>
      <c r="BL1391" s="273"/>
      <c r="BM1391" s="273"/>
      <c r="BN1391" s="273"/>
      <c r="BO1391" s="273"/>
      <c r="BP1391" s="273"/>
      <c r="BQ1391" s="273"/>
      <c r="BR1391" s="273"/>
      <c r="BS1391" s="273"/>
      <c r="BT1391" s="273"/>
      <c r="BU1391" s="273"/>
      <c r="BV1391" s="273"/>
      <c r="BW1391" s="273"/>
      <c r="BX1391" s="273"/>
      <c r="BY1391" s="273"/>
      <c r="BZ1391" s="273"/>
    </row>
    <row r="1392" spans="1:78">
      <c r="A1392" s="273"/>
      <c r="B1392" s="273"/>
      <c r="C1392" s="273"/>
      <c r="D1392" s="273"/>
      <c r="E1392" s="273"/>
      <c r="F1392" s="274"/>
      <c r="G1392" s="274"/>
      <c r="H1392" s="274"/>
      <c r="I1392" s="274"/>
      <c r="J1392" s="274"/>
      <c r="K1392" s="274"/>
      <c r="L1392" s="274"/>
      <c r="M1392" s="274"/>
      <c r="N1392" s="274"/>
      <c r="O1392" s="274"/>
      <c r="P1392" s="274"/>
      <c r="Q1392" s="274"/>
      <c r="R1392" s="273"/>
      <c r="S1392" s="273"/>
      <c r="T1392" s="273"/>
      <c r="U1392" s="273"/>
      <c r="V1392" s="273"/>
      <c r="W1392" s="273"/>
      <c r="X1392" s="273"/>
      <c r="Y1392" s="273"/>
      <c r="Z1392" s="273"/>
      <c r="AA1392" s="273"/>
      <c r="AB1392" s="273"/>
      <c r="AC1392" s="273"/>
      <c r="AD1392" s="273"/>
      <c r="AE1392" s="273"/>
      <c r="AF1392" s="273"/>
      <c r="AG1392" s="273"/>
      <c r="AH1392" s="273"/>
      <c r="AI1392" s="273"/>
      <c r="AJ1392" s="273"/>
      <c r="AK1392" s="273"/>
      <c r="AL1392" s="273"/>
      <c r="AM1392" s="273"/>
      <c r="AN1392" s="273"/>
      <c r="AO1392" s="273"/>
      <c r="AP1392" s="273"/>
      <c r="AQ1392" s="273"/>
      <c r="AR1392" s="273"/>
      <c r="AS1392" s="273"/>
      <c r="AT1392" s="273"/>
      <c r="AU1392" s="273"/>
      <c r="AV1392" s="273"/>
      <c r="AW1392" s="273"/>
      <c r="AX1392" s="273"/>
      <c r="AY1392" s="273"/>
      <c r="AZ1392" s="273"/>
      <c r="BA1392" s="273"/>
      <c r="BB1392" s="273"/>
      <c r="BC1392" s="273"/>
      <c r="BD1392" s="273"/>
      <c r="BE1392" s="273"/>
      <c r="BF1392" s="273"/>
      <c r="BG1392" s="273"/>
      <c r="BH1392" s="273"/>
      <c r="BI1392" s="273"/>
      <c r="BJ1392" s="273"/>
      <c r="BK1392" s="273"/>
      <c r="BL1392" s="273"/>
      <c r="BM1392" s="273"/>
      <c r="BN1392" s="273"/>
      <c r="BO1392" s="273"/>
      <c r="BP1392" s="273"/>
      <c r="BQ1392" s="273"/>
      <c r="BR1392" s="273"/>
      <c r="BS1392" s="273"/>
      <c r="BT1392" s="273"/>
      <c r="BU1392" s="273"/>
      <c r="BV1392" s="273"/>
      <c r="BW1392" s="273"/>
      <c r="BX1392" s="273"/>
      <c r="BY1392" s="273"/>
      <c r="BZ1392" s="273"/>
    </row>
    <row r="1393" spans="1:78">
      <c r="A1393" s="273"/>
      <c r="B1393" s="273"/>
      <c r="C1393" s="273"/>
      <c r="D1393" s="273"/>
      <c r="E1393" s="273"/>
      <c r="F1393" s="274"/>
      <c r="G1393" s="274"/>
      <c r="H1393" s="274"/>
      <c r="I1393" s="274"/>
      <c r="J1393" s="274"/>
      <c r="K1393" s="274"/>
      <c r="L1393" s="274"/>
      <c r="M1393" s="274"/>
      <c r="N1393" s="274"/>
      <c r="O1393" s="274"/>
      <c r="P1393" s="274"/>
      <c r="Q1393" s="274"/>
      <c r="R1393" s="273"/>
      <c r="S1393" s="273"/>
      <c r="T1393" s="273"/>
      <c r="U1393" s="273"/>
      <c r="V1393" s="273"/>
      <c r="W1393" s="273"/>
      <c r="X1393" s="273"/>
      <c r="Y1393" s="273"/>
      <c r="Z1393" s="273"/>
      <c r="AA1393" s="273"/>
      <c r="AB1393" s="273"/>
      <c r="AC1393" s="273"/>
      <c r="AD1393" s="273"/>
      <c r="AE1393" s="273"/>
      <c r="AF1393" s="273"/>
      <c r="AG1393" s="273"/>
      <c r="AH1393" s="273"/>
      <c r="AI1393" s="273"/>
      <c r="AJ1393" s="273"/>
      <c r="AK1393" s="273"/>
      <c r="AL1393" s="273"/>
      <c r="AM1393" s="273"/>
      <c r="AN1393" s="273"/>
      <c r="AO1393" s="273"/>
      <c r="AP1393" s="273"/>
      <c r="AQ1393" s="273"/>
      <c r="AR1393" s="273"/>
      <c r="AS1393" s="273"/>
      <c r="AT1393" s="273"/>
      <c r="AU1393" s="273"/>
      <c r="AV1393" s="273"/>
      <c r="AW1393" s="273"/>
      <c r="AX1393" s="273"/>
      <c r="AY1393" s="273"/>
      <c r="AZ1393" s="273"/>
      <c r="BA1393" s="273"/>
      <c r="BB1393" s="273"/>
      <c r="BC1393" s="273"/>
      <c r="BD1393" s="273"/>
      <c r="BE1393" s="273"/>
      <c r="BF1393" s="273"/>
      <c r="BG1393" s="273"/>
      <c r="BH1393" s="273"/>
      <c r="BI1393" s="273"/>
      <c r="BJ1393" s="273"/>
      <c r="BK1393" s="273"/>
      <c r="BL1393" s="273"/>
      <c r="BM1393" s="273"/>
      <c r="BN1393" s="273"/>
      <c r="BO1393" s="273"/>
      <c r="BP1393" s="273"/>
      <c r="BQ1393" s="273"/>
      <c r="BR1393" s="273"/>
      <c r="BS1393" s="273"/>
      <c r="BT1393" s="273"/>
      <c r="BU1393" s="273"/>
      <c r="BV1393" s="273"/>
      <c r="BW1393" s="273"/>
      <c r="BX1393" s="273"/>
      <c r="BY1393" s="273"/>
      <c r="BZ1393" s="273"/>
    </row>
    <row r="1394" spans="1:78">
      <c r="A1394" s="273"/>
      <c r="B1394" s="273"/>
      <c r="C1394" s="273"/>
      <c r="D1394" s="273"/>
      <c r="E1394" s="273"/>
      <c r="F1394" s="274"/>
      <c r="G1394" s="274"/>
      <c r="H1394" s="274"/>
      <c r="I1394" s="274"/>
      <c r="J1394" s="274"/>
      <c r="K1394" s="274"/>
      <c r="L1394" s="274"/>
      <c r="M1394" s="274"/>
      <c r="N1394" s="274"/>
      <c r="O1394" s="274"/>
      <c r="P1394" s="274"/>
      <c r="Q1394" s="274"/>
      <c r="R1394" s="273"/>
      <c r="S1394" s="273"/>
      <c r="T1394" s="273"/>
      <c r="U1394" s="273"/>
      <c r="V1394" s="273"/>
      <c r="W1394" s="273"/>
      <c r="X1394" s="273"/>
      <c r="Y1394" s="273"/>
      <c r="Z1394" s="273"/>
      <c r="AA1394" s="273"/>
      <c r="AB1394" s="273"/>
      <c r="AC1394" s="273"/>
      <c r="AD1394" s="273"/>
      <c r="AE1394" s="273"/>
      <c r="AF1394" s="273"/>
      <c r="AG1394" s="273"/>
      <c r="AH1394" s="273"/>
      <c r="AI1394" s="273"/>
      <c r="AJ1394" s="273"/>
      <c r="AK1394" s="273"/>
      <c r="AL1394" s="273"/>
      <c r="AM1394" s="273"/>
      <c r="AN1394" s="273"/>
      <c r="AO1394" s="273"/>
      <c r="AP1394" s="273"/>
      <c r="AQ1394" s="273"/>
      <c r="AR1394" s="273"/>
      <c r="AS1394" s="273"/>
      <c r="AT1394" s="273"/>
      <c r="AU1394" s="273"/>
      <c r="AV1394" s="273"/>
      <c r="AW1394" s="273"/>
      <c r="AX1394" s="273"/>
      <c r="AY1394" s="273"/>
      <c r="AZ1394" s="273"/>
      <c r="BA1394" s="273"/>
      <c r="BB1394" s="273"/>
      <c r="BC1394" s="273"/>
      <c r="BD1394" s="273"/>
      <c r="BE1394" s="273"/>
      <c r="BF1394" s="273"/>
      <c r="BG1394" s="273"/>
      <c r="BH1394" s="273"/>
      <c r="BI1394" s="273"/>
      <c r="BJ1394" s="273"/>
      <c r="BK1394" s="273"/>
      <c r="BL1394" s="273"/>
      <c r="BM1394" s="273"/>
      <c r="BN1394" s="273"/>
      <c r="BO1394" s="273"/>
      <c r="BP1394" s="273"/>
      <c r="BQ1394" s="273"/>
      <c r="BR1394" s="273"/>
      <c r="BS1394" s="273"/>
      <c r="BT1394" s="273"/>
      <c r="BU1394" s="273"/>
      <c r="BV1394" s="273"/>
      <c r="BW1394" s="273"/>
      <c r="BX1394" s="273"/>
      <c r="BY1394" s="273"/>
      <c r="BZ1394" s="273"/>
    </row>
    <row r="1395" spans="1:78">
      <c r="A1395" s="273"/>
      <c r="B1395" s="273"/>
      <c r="C1395" s="273"/>
      <c r="D1395" s="273"/>
      <c r="E1395" s="273"/>
      <c r="F1395" s="274"/>
      <c r="G1395" s="274"/>
      <c r="H1395" s="274"/>
      <c r="I1395" s="274"/>
      <c r="J1395" s="274"/>
      <c r="K1395" s="274"/>
      <c r="L1395" s="274"/>
      <c r="M1395" s="274"/>
      <c r="N1395" s="274"/>
      <c r="O1395" s="274"/>
      <c r="P1395" s="274"/>
      <c r="Q1395" s="274"/>
      <c r="R1395" s="273"/>
      <c r="S1395" s="273"/>
      <c r="T1395" s="273"/>
      <c r="U1395" s="273"/>
      <c r="V1395" s="273"/>
      <c r="W1395" s="273"/>
      <c r="X1395" s="273"/>
      <c r="Y1395" s="273"/>
      <c r="Z1395" s="273"/>
      <c r="AA1395" s="273"/>
      <c r="AB1395" s="273"/>
      <c r="AC1395" s="273"/>
      <c r="AD1395" s="273"/>
      <c r="AE1395" s="273"/>
      <c r="AF1395" s="273"/>
      <c r="AG1395" s="273"/>
      <c r="AH1395" s="273"/>
      <c r="AI1395" s="273"/>
      <c r="AJ1395" s="273"/>
      <c r="AK1395" s="273"/>
      <c r="AL1395" s="273"/>
      <c r="AM1395" s="273"/>
      <c r="AN1395" s="273"/>
      <c r="AO1395" s="273"/>
      <c r="AP1395" s="273"/>
      <c r="AQ1395" s="273"/>
      <c r="AR1395" s="273"/>
      <c r="AS1395" s="273"/>
      <c r="AT1395" s="273"/>
      <c r="AU1395" s="273"/>
      <c r="AV1395" s="273"/>
      <c r="AW1395" s="273"/>
      <c r="AX1395" s="273"/>
      <c r="AY1395" s="273"/>
      <c r="AZ1395" s="273"/>
      <c r="BA1395" s="273"/>
      <c r="BB1395" s="273"/>
      <c r="BC1395" s="273"/>
      <c r="BD1395" s="273"/>
      <c r="BE1395" s="273"/>
      <c r="BF1395" s="273"/>
      <c r="BG1395" s="273"/>
      <c r="BH1395" s="273"/>
      <c r="BI1395" s="273"/>
      <c r="BJ1395" s="273"/>
      <c r="BK1395" s="273"/>
      <c r="BL1395" s="273"/>
      <c r="BM1395" s="273"/>
      <c r="BN1395" s="273"/>
      <c r="BO1395" s="273"/>
      <c r="BP1395" s="273"/>
      <c r="BQ1395" s="273"/>
      <c r="BR1395" s="273"/>
      <c r="BS1395" s="273"/>
      <c r="BT1395" s="273"/>
      <c r="BU1395" s="273"/>
      <c r="BV1395" s="273"/>
      <c r="BW1395" s="273"/>
      <c r="BX1395" s="273"/>
      <c r="BY1395" s="273"/>
      <c r="BZ1395" s="273"/>
    </row>
    <row r="1396" spans="1:78">
      <c r="A1396" s="273"/>
      <c r="B1396" s="273"/>
      <c r="C1396" s="273"/>
      <c r="D1396" s="273"/>
      <c r="E1396" s="273"/>
      <c r="F1396" s="274"/>
      <c r="G1396" s="274"/>
      <c r="H1396" s="274"/>
      <c r="I1396" s="274"/>
      <c r="J1396" s="274"/>
      <c r="K1396" s="274"/>
      <c r="L1396" s="274"/>
      <c r="M1396" s="274"/>
      <c r="N1396" s="274"/>
      <c r="O1396" s="274"/>
      <c r="P1396" s="274"/>
      <c r="Q1396" s="274"/>
      <c r="R1396" s="273"/>
      <c r="S1396" s="273"/>
      <c r="T1396" s="273"/>
      <c r="U1396" s="273"/>
      <c r="V1396" s="273"/>
      <c r="W1396" s="273"/>
      <c r="X1396" s="273"/>
      <c r="Y1396" s="273"/>
      <c r="Z1396" s="273"/>
      <c r="AA1396" s="273"/>
      <c r="AB1396" s="273"/>
      <c r="AC1396" s="273"/>
      <c r="AD1396" s="273"/>
      <c r="AE1396" s="273"/>
      <c r="AF1396" s="273"/>
      <c r="AG1396" s="273"/>
      <c r="AH1396" s="273"/>
      <c r="AI1396" s="273"/>
      <c r="AJ1396" s="273"/>
      <c r="AK1396" s="273"/>
      <c r="AL1396" s="273"/>
      <c r="AM1396" s="273"/>
      <c r="AN1396" s="273"/>
      <c r="AO1396" s="273"/>
      <c r="AP1396" s="273"/>
      <c r="AQ1396" s="273"/>
      <c r="AR1396" s="273"/>
      <c r="AS1396" s="273"/>
      <c r="AT1396" s="273"/>
      <c r="AU1396" s="273"/>
      <c r="AV1396" s="273"/>
      <c r="AW1396" s="273"/>
      <c r="AX1396" s="273"/>
      <c r="AY1396" s="273"/>
      <c r="AZ1396" s="273"/>
      <c r="BA1396" s="273"/>
      <c r="BB1396" s="273"/>
      <c r="BC1396" s="273"/>
      <c r="BD1396" s="273"/>
      <c r="BE1396" s="273"/>
      <c r="BF1396" s="273"/>
      <c r="BG1396" s="273"/>
      <c r="BH1396" s="273"/>
      <c r="BI1396" s="273"/>
      <c r="BJ1396" s="273"/>
      <c r="BK1396" s="273"/>
      <c r="BL1396" s="273"/>
      <c r="BM1396" s="273"/>
      <c r="BN1396" s="273"/>
      <c r="BO1396" s="273"/>
      <c r="BP1396" s="273"/>
      <c r="BQ1396" s="273"/>
      <c r="BR1396" s="273"/>
      <c r="BS1396" s="273"/>
      <c r="BT1396" s="273"/>
      <c r="BU1396" s="273"/>
      <c r="BV1396" s="273"/>
      <c r="BW1396" s="273"/>
      <c r="BX1396" s="273"/>
      <c r="BY1396" s="273"/>
      <c r="BZ1396" s="273"/>
    </row>
    <row r="1397" spans="1:78">
      <c r="A1397" s="273"/>
      <c r="B1397" s="273"/>
      <c r="C1397" s="273"/>
      <c r="D1397" s="273"/>
      <c r="E1397" s="273"/>
      <c r="F1397" s="274"/>
      <c r="G1397" s="274"/>
      <c r="H1397" s="274"/>
      <c r="I1397" s="274"/>
      <c r="J1397" s="274"/>
      <c r="K1397" s="274"/>
      <c r="L1397" s="274"/>
      <c r="M1397" s="274"/>
      <c r="N1397" s="274"/>
      <c r="O1397" s="274"/>
      <c r="P1397" s="274"/>
      <c r="Q1397" s="274"/>
      <c r="R1397" s="273"/>
      <c r="S1397" s="273"/>
      <c r="T1397" s="273"/>
      <c r="U1397" s="273"/>
      <c r="V1397" s="273"/>
      <c r="W1397" s="273"/>
      <c r="X1397" s="273"/>
      <c r="Y1397" s="273"/>
      <c r="Z1397" s="273"/>
      <c r="AA1397" s="273"/>
      <c r="AB1397" s="273"/>
      <c r="AC1397" s="273"/>
      <c r="AD1397" s="273"/>
      <c r="AE1397" s="273"/>
      <c r="AF1397" s="273"/>
      <c r="AG1397" s="273"/>
      <c r="AH1397" s="273"/>
      <c r="AI1397" s="273"/>
      <c r="AJ1397" s="273"/>
      <c r="AK1397" s="273"/>
      <c r="AL1397" s="273"/>
      <c r="AM1397" s="273"/>
      <c r="AN1397" s="273"/>
      <c r="AO1397" s="273"/>
      <c r="AP1397" s="273"/>
      <c r="AQ1397" s="273"/>
      <c r="AR1397" s="273"/>
      <c r="AS1397" s="273"/>
      <c r="AT1397" s="273"/>
      <c r="AU1397" s="273"/>
      <c r="AV1397" s="273"/>
      <c r="AW1397" s="273"/>
      <c r="AX1397" s="273"/>
      <c r="AY1397" s="273"/>
      <c r="AZ1397" s="273"/>
      <c r="BA1397" s="273"/>
      <c r="BB1397" s="273"/>
      <c r="BC1397" s="273"/>
      <c r="BD1397" s="273"/>
      <c r="BE1397" s="273"/>
      <c r="BF1397" s="273"/>
      <c r="BG1397" s="273"/>
      <c r="BH1397" s="273"/>
      <c r="BI1397" s="273"/>
      <c r="BJ1397" s="273"/>
      <c r="BK1397" s="273"/>
      <c r="BL1397" s="273"/>
      <c r="BM1397" s="273"/>
      <c r="BN1397" s="273"/>
      <c r="BO1397" s="273"/>
      <c r="BP1397" s="273"/>
      <c r="BQ1397" s="273"/>
      <c r="BR1397" s="273"/>
      <c r="BS1397" s="273"/>
      <c r="BT1397" s="273"/>
      <c r="BU1397" s="273"/>
      <c r="BV1397" s="273"/>
      <c r="BW1397" s="273"/>
      <c r="BX1397" s="273"/>
      <c r="BY1397" s="273"/>
      <c r="BZ1397" s="273"/>
    </row>
    <row r="1398" spans="1:78">
      <c r="A1398" s="273"/>
      <c r="B1398" s="273"/>
      <c r="C1398" s="273"/>
      <c r="D1398" s="273"/>
      <c r="E1398" s="273"/>
      <c r="F1398" s="274"/>
      <c r="G1398" s="274"/>
      <c r="H1398" s="274"/>
      <c r="I1398" s="274"/>
      <c r="J1398" s="274"/>
      <c r="K1398" s="274"/>
      <c r="L1398" s="274"/>
      <c r="M1398" s="274"/>
      <c r="N1398" s="274"/>
      <c r="O1398" s="274"/>
      <c r="P1398" s="274"/>
      <c r="Q1398" s="274"/>
      <c r="R1398" s="273"/>
      <c r="S1398" s="273"/>
      <c r="T1398" s="273"/>
      <c r="U1398" s="273"/>
      <c r="V1398" s="273"/>
      <c r="W1398" s="273"/>
      <c r="X1398" s="273"/>
      <c r="Y1398" s="273"/>
      <c r="Z1398" s="273"/>
      <c r="AA1398" s="273"/>
      <c r="AB1398" s="273"/>
      <c r="AC1398" s="273"/>
      <c r="AD1398" s="273"/>
      <c r="AE1398" s="273"/>
      <c r="AF1398" s="273"/>
      <c r="AG1398" s="273"/>
      <c r="AH1398" s="273"/>
      <c r="AI1398" s="273"/>
      <c r="AJ1398" s="273"/>
      <c r="AK1398" s="273"/>
      <c r="AL1398" s="273"/>
      <c r="AM1398" s="273"/>
      <c r="AN1398" s="273"/>
      <c r="AO1398" s="273"/>
      <c r="AP1398" s="273"/>
      <c r="AQ1398" s="273"/>
      <c r="AR1398" s="273"/>
      <c r="AS1398" s="273"/>
      <c r="AT1398" s="273"/>
      <c r="AU1398" s="273"/>
      <c r="AV1398" s="273"/>
      <c r="AW1398" s="273"/>
      <c r="AX1398" s="273"/>
      <c r="AY1398" s="273"/>
      <c r="AZ1398" s="273"/>
      <c r="BA1398" s="273"/>
      <c r="BB1398" s="273"/>
      <c r="BC1398" s="273"/>
      <c r="BD1398" s="273"/>
      <c r="BE1398" s="273"/>
      <c r="BF1398" s="273"/>
      <c r="BG1398" s="273"/>
      <c r="BH1398" s="273"/>
      <c r="BI1398" s="273"/>
      <c r="BJ1398" s="273"/>
      <c r="BK1398" s="273"/>
      <c r="BL1398" s="273"/>
      <c r="BM1398" s="273"/>
      <c r="BN1398" s="273"/>
      <c r="BO1398" s="273"/>
      <c r="BP1398" s="273"/>
      <c r="BQ1398" s="273"/>
      <c r="BR1398" s="273"/>
      <c r="BS1398" s="273"/>
      <c r="BT1398" s="273"/>
      <c r="BU1398" s="273"/>
      <c r="BV1398" s="273"/>
      <c r="BW1398" s="273"/>
      <c r="BX1398" s="273"/>
      <c r="BY1398" s="273"/>
      <c r="BZ1398" s="273"/>
    </row>
    <row r="1399" spans="1:78">
      <c r="A1399" s="273"/>
      <c r="B1399" s="273"/>
      <c r="C1399" s="273"/>
      <c r="D1399" s="273"/>
      <c r="E1399" s="273"/>
      <c r="F1399" s="274"/>
      <c r="G1399" s="274"/>
      <c r="H1399" s="274"/>
      <c r="I1399" s="274"/>
      <c r="J1399" s="274"/>
      <c r="K1399" s="274"/>
      <c r="L1399" s="274"/>
      <c r="M1399" s="274"/>
      <c r="N1399" s="274"/>
      <c r="O1399" s="274"/>
      <c r="P1399" s="274"/>
      <c r="Q1399" s="274"/>
      <c r="R1399" s="273"/>
      <c r="S1399" s="273"/>
      <c r="T1399" s="273"/>
      <c r="U1399" s="273"/>
      <c r="V1399" s="273"/>
      <c r="W1399" s="273"/>
      <c r="X1399" s="273"/>
      <c r="Y1399" s="273"/>
      <c r="Z1399" s="273"/>
      <c r="AA1399" s="273"/>
      <c r="AB1399" s="273"/>
      <c r="AC1399" s="273"/>
      <c r="AD1399" s="273"/>
      <c r="AE1399" s="273"/>
      <c r="AF1399" s="273"/>
      <c r="AG1399" s="273"/>
      <c r="AH1399" s="273"/>
      <c r="AI1399" s="273"/>
      <c r="AJ1399" s="273"/>
      <c r="AK1399" s="273"/>
      <c r="AL1399" s="273"/>
      <c r="AM1399" s="273"/>
      <c r="AN1399" s="273"/>
      <c r="AO1399" s="273"/>
      <c r="AP1399" s="273"/>
      <c r="AQ1399" s="273"/>
      <c r="AR1399" s="273"/>
      <c r="AS1399" s="273"/>
      <c r="AT1399" s="273"/>
      <c r="AU1399" s="273"/>
      <c r="AV1399" s="273"/>
      <c r="AW1399" s="273"/>
      <c r="AX1399" s="273"/>
      <c r="AY1399" s="273"/>
      <c r="AZ1399" s="273"/>
      <c r="BA1399" s="273"/>
      <c r="BB1399" s="273"/>
      <c r="BC1399" s="273"/>
      <c r="BD1399" s="273"/>
      <c r="BE1399" s="273"/>
      <c r="BF1399" s="273"/>
      <c r="BG1399" s="273"/>
      <c r="BH1399" s="273"/>
      <c r="BI1399" s="273"/>
      <c r="BJ1399" s="273"/>
      <c r="BK1399" s="273"/>
      <c r="BL1399" s="273"/>
      <c r="BM1399" s="273"/>
      <c r="BN1399" s="273"/>
      <c r="BO1399" s="273"/>
      <c r="BP1399" s="273"/>
      <c r="BQ1399" s="273"/>
      <c r="BR1399" s="273"/>
      <c r="BS1399" s="273"/>
      <c r="BT1399" s="273"/>
      <c r="BU1399" s="273"/>
      <c r="BV1399" s="273"/>
      <c r="BW1399" s="273"/>
      <c r="BX1399" s="273"/>
      <c r="BY1399" s="273"/>
      <c r="BZ1399" s="273"/>
    </row>
    <row r="1400" spans="1:78">
      <c r="A1400" s="273"/>
      <c r="B1400" s="273"/>
      <c r="C1400" s="273"/>
      <c r="D1400" s="273"/>
      <c r="E1400" s="273"/>
      <c r="F1400" s="274"/>
      <c r="G1400" s="274"/>
      <c r="H1400" s="274"/>
      <c r="I1400" s="274"/>
      <c r="J1400" s="274"/>
      <c r="K1400" s="274"/>
      <c r="L1400" s="274"/>
      <c r="M1400" s="274"/>
      <c r="N1400" s="274"/>
      <c r="O1400" s="274"/>
      <c r="P1400" s="274"/>
      <c r="Q1400" s="274"/>
      <c r="R1400" s="273"/>
      <c r="S1400" s="273"/>
      <c r="T1400" s="273"/>
      <c r="U1400" s="273"/>
      <c r="V1400" s="273"/>
      <c r="W1400" s="273"/>
      <c r="X1400" s="273"/>
      <c r="Y1400" s="273"/>
      <c r="Z1400" s="273"/>
      <c r="AA1400" s="273"/>
      <c r="AB1400" s="273"/>
      <c r="AC1400" s="273"/>
      <c r="AD1400" s="273"/>
      <c r="AE1400" s="273"/>
      <c r="AF1400" s="273"/>
      <c r="AG1400" s="273"/>
      <c r="AH1400" s="273"/>
      <c r="AI1400" s="273"/>
      <c r="AJ1400" s="273"/>
      <c r="AK1400" s="273"/>
      <c r="AL1400" s="273"/>
      <c r="AM1400" s="273"/>
      <c r="AN1400" s="273"/>
      <c r="AO1400" s="273"/>
      <c r="AP1400" s="273"/>
      <c r="AQ1400" s="273"/>
      <c r="AR1400" s="273"/>
      <c r="AS1400" s="273"/>
      <c r="AT1400" s="273"/>
      <c r="AU1400" s="273"/>
      <c r="AV1400" s="273"/>
      <c r="AW1400" s="273"/>
      <c r="AX1400" s="273"/>
      <c r="AY1400" s="273"/>
      <c r="AZ1400" s="273"/>
      <c r="BA1400" s="273"/>
      <c r="BB1400" s="273"/>
      <c r="BC1400" s="273"/>
      <c r="BD1400" s="273"/>
      <c r="BE1400" s="273"/>
      <c r="BF1400" s="273"/>
      <c r="BG1400" s="273"/>
      <c r="BH1400" s="273"/>
      <c r="BI1400" s="273"/>
      <c r="BJ1400" s="273"/>
      <c r="BK1400" s="273"/>
      <c r="BL1400" s="273"/>
      <c r="BM1400" s="273"/>
      <c r="BN1400" s="273"/>
      <c r="BO1400" s="273"/>
      <c r="BP1400" s="273"/>
      <c r="BQ1400" s="273"/>
      <c r="BR1400" s="273"/>
      <c r="BS1400" s="273"/>
      <c r="BT1400" s="273"/>
      <c r="BU1400" s="273"/>
      <c r="BV1400" s="273"/>
      <c r="BW1400" s="273"/>
      <c r="BX1400" s="273"/>
      <c r="BY1400" s="273"/>
      <c r="BZ1400" s="273"/>
    </row>
    <row r="1401" spans="1:78">
      <c r="A1401" s="273"/>
      <c r="B1401" s="273"/>
      <c r="C1401" s="273"/>
      <c r="D1401" s="273"/>
      <c r="E1401" s="273"/>
      <c r="F1401" s="274"/>
      <c r="G1401" s="274"/>
      <c r="H1401" s="274"/>
      <c r="I1401" s="274"/>
      <c r="J1401" s="274"/>
      <c r="K1401" s="274"/>
      <c r="L1401" s="274"/>
      <c r="M1401" s="274"/>
      <c r="N1401" s="274"/>
      <c r="O1401" s="274"/>
      <c r="P1401" s="274"/>
      <c r="Q1401" s="274"/>
      <c r="R1401" s="273"/>
      <c r="S1401" s="273"/>
      <c r="T1401" s="273"/>
      <c r="U1401" s="273"/>
      <c r="V1401" s="273"/>
      <c r="W1401" s="273"/>
      <c r="X1401" s="273"/>
      <c r="Y1401" s="273"/>
      <c r="Z1401" s="273"/>
      <c r="AA1401" s="273"/>
      <c r="AB1401" s="273"/>
      <c r="AC1401" s="273"/>
      <c r="AD1401" s="273"/>
      <c r="AE1401" s="273"/>
      <c r="AF1401" s="273"/>
      <c r="AG1401" s="273"/>
      <c r="AH1401" s="273"/>
      <c r="AI1401" s="273"/>
      <c r="AJ1401" s="273"/>
      <c r="AK1401" s="273"/>
      <c r="AL1401" s="273"/>
      <c r="AM1401" s="273"/>
      <c r="AN1401" s="273"/>
      <c r="AO1401" s="273"/>
      <c r="AP1401" s="273"/>
      <c r="AQ1401" s="273"/>
      <c r="AR1401" s="273"/>
      <c r="AS1401" s="273"/>
      <c r="AT1401" s="273"/>
      <c r="AU1401" s="273"/>
      <c r="AV1401" s="273"/>
      <c r="AW1401" s="273"/>
      <c r="AX1401" s="273"/>
      <c r="AY1401" s="273"/>
      <c r="AZ1401" s="273"/>
      <c r="BA1401" s="273"/>
      <c r="BB1401" s="273"/>
      <c r="BC1401" s="273"/>
      <c r="BD1401" s="273"/>
      <c r="BE1401" s="273"/>
      <c r="BF1401" s="273"/>
      <c r="BG1401" s="273"/>
      <c r="BH1401" s="273"/>
      <c r="BI1401" s="273"/>
      <c r="BJ1401" s="273"/>
      <c r="BK1401" s="273"/>
      <c r="BL1401" s="273"/>
      <c r="BM1401" s="273"/>
      <c r="BN1401" s="273"/>
      <c r="BO1401" s="273"/>
      <c r="BP1401" s="273"/>
      <c r="BQ1401" s="273"/>
      <c r="BR1401" s="273"/>
      <c r="BS1401" s="273"/>
      <c r="BT1401" s="273"/>
      <c r="BU1401" s="273"/>
      <c r="BV1401" s="273"/>
      <c r="BW1401" s="273"/>
      <c r="BX1401" s="273"/>
      <c r="BY1401" s="273"/>
      <c r="BZ1401" s="273"/>
    </row>
    <row r="1402" spans="1:78">
      <c r="A1402" s="273"/>
      <c r="B1402" s="273"/>
      <c r="C1402" s="273"/>
      <c r="D1402" s="273"/>
      <c r="E1402" s="273"/>
      <c r="F1402" s="274"/>
      <c r="G1402" s="274"/>
      <c r="H1402" s="274"/>
      <c r="I1402" s="274"/>
      <c r="J1402" s="274"/>
      <c r="K1402" s="274"/>
      <c r="L1402" s="274"/>
      <c r="M1402" s="274"/>
      <c r="N1402" s="274"/>
      <c r="O1402" s="274"/>
      <c r="P1402" s="274"/>
      <c r="Q1402" s="274"/>
      <c r="R1402" s="273"/>
      <c r="S1402" s="273"/>
      <c r="T1402" s="273"/>
      <c r="U1402" s="273"/>
      <c r="V1402" s="273"/>
      <c r="W1402" s="273"/>
      <c r="X1402" s="273"/>
      <c r="Y1402" s="273"/>
      <c r="Z1402" s="273"/>
      <c r="AA1402" s="273"/>
      <c r="AB1402" s="273"/>
      <c r="AC1402" s="273"/>
      <c r="AD1402" s="273"/>
      <c r="AE1402" s="273"/>
      <c r="AF1402" s="273"/>
      <c r="AG1402" s="273"/>
      <c r="AH1402" s="273"/>
      <c r="AI1402" s="273"/>
      <c r="AJ1402" s="273"/>
      <c r="AK1402" s="273"/>
      <c r="AL1402" s="273"/>
      <c r="AM1402" s="273"/>
      <c r="AN1402" s="273"/>
      <c r="AO1402" s="273"/>
      <c r="AP1402" s="273"/>
      <c r="AQ1402" s="273"/>
      <c r="AR1402" s="273"/>
      <c r="AS1402" s="273"/>
      <c r="AT1402" s="273"/>
      <c r="AU1402" s="273"/>
      <c r="AV1402" s="273"/>
      <c r="AW1402" s="273"/>
      <c r="AX1402" s="273"/>
      <c r="AY1402" s="273"/>
      <c r="AZ1402" s="273"/>
      <c r="BA1402" s="273"/>
      <c r="BB1402" s="273"/>
      <c r="BC1402" s="273"/>
      <c r="BD1402" s="273"/>
      <c r="BE1402" s="273"/>
      <c r="BF1402" s="273"/>
      <c r="BG1402" s="273"/>
      <c r="BH1402" s="273"/>
      <c r="BI1402" s="273"/>
      <c r="BJ1402" s="273"/>
      <c r="BK1402" s="273"/>
      <c r="BL1402" s="273"/>
      <c r="BM1402" s="273"/>
      <c r="BN1402" s="273"/>
      <c r="BO1402" s="273"/>
      <c r="BP1402" s="273"/>
      <c r="BQ1402" s="273"/>
      <c r="BR1402" s="273"/>
      <c r="BS1402" s="273"/>
      <c r="BT1402" s="273"/>
      <c r="BU1402" s="273"/>
      <c r="BV1402" s="273"/>
      <c r="BW1402" s="273"/>
      <c r="BX1402" s="273"/>
      <c r="BY1402" s="273"/>
      <c r="BZ1402" s="273"/>
    </row>
    <row r="1403" spans="1:78">
      <c r="A1403" s="273"/>
      <c r="B1403" s="273"/>
      <c r="C1403" s="273"/>
      <c r="D1403" s="273"/>
      <c r="E1403" s="273"/>
      <c r="F1403" s="274"/>
      <c r="G1403" s="274"/>
      <c r="H1403" s="274"/>
      <c r="I1403" s="274"/>
      <c r="J1403" s="274"/>
      <c r="K1403" s="274"/>
      <c r="L1403" s="274"/>
      <c r="M1403" s="274"/>
      <c r="N1403" s="274"/>
      <c r="O1403" s="274"/>
      <c r="P1403" s="274"/>
      <c r="Q1403" s="274"/>
      <c r="R1403" s="273"/>
      <c r="S1403" s="273"/>
      <c r="T1403" s="273"/>
      <c r="U1403" s="273"/>
      <c r="V1403" s="273"/>
      <c r="W1403" s="273"/>
      <c r="X1403" s="273"/>
      <c r="Y1403" s="273"/>
      <c r="Z1403" s="273"/>
      <c r="AA1403" s="273"/>
      <c r="AB1403" s="273"/>
      <c r="AC1403" s="273"/>
      <c r="AD1403" s="273"/>
      <c r="AE1403" s="273"/>
      <c r="AF1403" s="273"/>
      <c r="AG1403" s="273"/>
      <c r="AH1403" s="273"/>
      <c r="AI1403" s="273"/>
      <c r="AJ1403" s="273"/>
      <c r="AK1403" s="273"/>
      <c r="AL1403" s="273"/>
      <c r="AM1403" s="273"/>
      <c r="AN1403" s="273"/>
      <c r="AO1403" s="273"/>
      <c r="AP1403" s="273"/>
      <c r="AQ1403" s="273"/>
      <c r="AR1403" s="273"/>
      <c r="AS1403" s="273"/>
      <c r="AT1403" s="273"/>
      <c r="AU1403" s="273"/>
      <c r="AV1403" s="273"/>
      <c r="AW1403" s="273"/>
      <c r="AX1403" s="273"/>
      <c r="AY1403" s="273"/>
      <c r="AZ1403" s="273"/>
      <c r="BA1403" s="273"/>
      <c r="BB1403" s="273"/>
      <c r="BC1403" s="273"/>
      <c r="BD1403" s="273"/>
      <c r="BE1403" s="273"/>
      <c r="BF1403" s="273"/>
      <c r="BG1403" s="273"/>
      <c r="BH1403" s="273"/>
      <c r="BI1403" s="273"/>
      <c r="BJ1403" s="273"/>
      <c r="BK1403" s="273"/>
      <c r="BL1403" s="273"/>
      <c r="BM1403" s="273"/>
      <c r="BN1403" s="273"/>
      <c r="BO1403" s="273"/>
      <c r="BP1403" s="273"/>
      <c r="BQ1403" s="273"/>
      <c r="BR1403" s="273"/>
      <c r="BS1403" s="273"/>
      <c r="BT1403" s="273"/>
      <c r="BU1403" s="273"/>
      <c r="BV1403" s="273"/>
      <c r="BW1403" s="273"/>
      <c r="BX1403" s="273"/>
      <c r="BY1403" s="273"/>
      <c r="BZ1403" s="273"/>
    </row>
    <row r="1404" spans="1:78">
      <c r="A1404" s="273"/>
      <c r="B1404" s="273"/>
      <c r="C1404" s="273"/>
      <c r="D1404" s="273"/>
      <c r="E1404" s="273"/>
      <c r="F1404" s="274"/>
      <c r="G1404" s="274"/>
      <c r="H1404" s="274"/>
      <c r="I1404" s="274"/>
      <c r="J1404" s="274"/>
      <c r="K1404" s="274"/>
      <c r="L1404" s="274"/>
      <c r="M1404" s="274"/>
      <c r="N1404" s="274"/>
      <c r="O1404" s="274"/>
      <c r="P1404" s="274"/>
      <c r="Q1404" s="274"/>
      <c r="R1404" s="273"/>
      <c r="S1404" s="273"/>
      <c r="T1404" s="273"/>
      <c r="U1404" s="273"/>
      <c r="V1404" s="273"/>
      <c r="W1404" s="273"/>
      <c r="X1404" s="273"/>
      <c r="Y1404" s="273"/>
      <c r="Z1404" s="273"/>
      <c r="AA1404" s="273"/>
      <c r="AB1404" s="273"/>
      <c r="AC1404" s="273"/>
      <c r="AD1404" s="273"/>
      <c r="AE1404" s="273"/>
      <c r="AF1404" s="273"/>
      <c r="AG1404" s="273"/>
      <c r="AH1404" s="273"/>
      <c r="AI1404" s="273"/>
      <c r="AJ1404" s="273"/>
      <c r="AK1404" s="273"/>
      <c r="AL1404" s="273"/>
      <c r="AM1404" s="273"/>
      <c r="AN1404" s="273"/>
      <c r="AO1404" s="273"/>
      <c r="AP1404" s="273"/>
      <c r="AQ1404" s="273"/>
      <c r="AR1404" s="273"/>
      <c r="AS1404" s="273"/>
      <c r="AT1404" s="273"/>
      <c r="AU1404" s="273"/>
      <c r="AV1404" s="273"/>
      <c r="AW1404" s="273"/>
      <c r="AX1404" s="273"/>
      <c r="AY1404" s="273"/>
      <c r="AZ1404" s="273"/>
      <c r="BA1404" s="273"/>
      <c r="BB1404" s="273"/>
      <c r="BC1404" s="273"/>
      <c r="BD1404" s="273"/>
      <c r="BE1404" s="273"/>
      <c r="BF1404" s="273"/>
      <c r="BG1404" s="273"/>
      <c r="BH1404" s="273"/>
      <c r="BI1404" s="273"/>
      <c r="BJ1404" s="273"/>
      <c r="BK1404" s="273"/>
      <c r="BL1404" s="273"/>
      <c r="BM1404" s="273"/>
      <c r="BN1404" s="273"/>
      <c r="BO1404" s="273"/>
      <c r="BP1404" s="273"/>
      <c r="BQ1404" s="273"/>
      <c r="BR1404" s="273"/>
      <c r="BS1404" s="273"/>
      <c r="BT1404" s="273"/>
      <c r="BU1404" s="273"/>
      <c r="BV1404" s="273"/>
      <c r="BW1404" s="273"/>
      <c r="BX1404" s="273"/>
      <c r="BY1404" s="273"/>
      <c r="BZ1404" s="273"/>
    </row>
    <row r="1405" spans="1:78">
      <c r="A1405" s="273"/>
      <c r="B1405" s="273"/>
      <c r="C1405" s="273"/>
      <c r="D1405" s="273"/>
      <c r="E1405" s="273"/>
      <c r="F1405" s="274"/>
      <c r="G1405" s="274"/>
      <c r="H1405" s="274"/>
      <c r="I1405" s="274"/>
      <c r="J1405" s="274"/>
      <c r="K1405" s="274"/>
      <c r="L1405" s="274"/>
      <c r="M1405" s="274"/>
      <c r="N1405" s="274"/>
      <c r="O1405" s="274"/>
      <c r="P1405" s="274"/>
      <c r="Q1405" s="274"/>
      <c r="R1405" s="273"/>
      <c r="S1405" s="273"/>
      <c r="T1405" s="273"/>
      <c r="U1405" s="273"/>
      <c r="V1405" s="273"/>
      <c r="W1405" s="273"/>
      <c r="X1405" s="273"/>
      <c r="Y1405" s="273"/>
      <c r="Z1405" s="273"/>
      <c r="AA1405" s="273"/>
      <c r="AB1405" s="273"/>
      <c r="AC1405" s="273"/>
      <c r="AD1405" s="273"/>
      <c r="AE1405" s="273"/>
      <c r="AF1405" s="273"/>
      <c r="AG1405" s="273"/>
      <c r="AH1405" s="273"/>
      <c r="AI1405" s="273"/>
      <c r="AJ1405" s="273"/>
      <c r="AK1405" s="273"/>
      <c r="AL1405" s="273"/>
      <c r="AM1405" s="273"/>
      <c r="AN1405" s="273"/>
      <c r="AO1405" s="273"/>
      <c r="AP1405" s="273"/>
      <c r="AQ1405" s="273"/>
      <c r="AR1405" s="273"/>
      <c r="AS1405" s="273"/>
      <c r="AT1405" s="273"/>
      <c r="AU1405" s="273"/>
      <c r="AV1405" s="273"/>
      <c r="AW1405" s="273"/>
      <c r="AX1405" s="273"/>
      <c r="AY1405" s="273"/>
      <c r="AZ1405" s="273"/>
      <c r="BA1405" s="273"/>
      <c r="BB1405" s="273"/>
      <c r="BC1405" s="273"/>
      <c r="BD1405" s="273"/>
      <c r="BE1405" s="273"/>
      <c r="BF1405" s="273"/>
      <c r="BG1405" s="273"/>
      <c r="BH1405" s="273"/>
      <c r="BI1405" s="273"/>
      <c r="BJ1405" s="273"/>
      <c r="BK1405" s="273"/>
      <c r="BL1405" s="273"/>
      <c r="BM1405" s="273"/>
      <c r="BN1405" s="273"/>
      <c r="BO1405" s="273"/>
      <c r="BP1405" s="273"/>
      <c r="BQ1405" s="273"/>
      <c r="BR1405" s="273"/>
      <c r="BS1405" s="273"/>
      <c r="BT1405" s="273"/>
      <c r="BU1405" s="273"/>
      <c r="BV1405" s="273"/>
      <c r="BW1405" s="273"/>
      <c r="BX1405" s="273"/>
      <c r="BY1405" s="273"/>
      <c r="BZ1405" s="273"/>
    </row>
    <row r="1406" spans="1:78">
      <c r="A1406" s="273"/>
      <c r="B1406" s="273"/>
      <c r="C1406" s="273"/>
      <c r="D1406" s="273"/>
      <c r="E1406" s="273"/>
      <c r="F1406" s="274"/>
      <c r="G1406" s="274"/>
      <c r="H1406" s="274"/>
      <c r="I1406" s="274"/>
      <c r="J1406" s="274"/>
      <c r="K1406" s="274"/>
      <c r="L1406" s="274"/>
      <c r="M1406" s="274"/>
      <c r="N1406" s="274"/>
      <c r="O1406" s="274"/>
      <c r="P1406" s="274"/>
      <c r="Q1406" s="274"/>
      <c r="R1406" s="273"/>
      <c r="S1406" s="273"/>
      <c r="T1406" s="273"/>
      <c r="U1406" s="273"/>
      <c r="V1406" s="273"/>
      <c r="W1406" s="273"/>
      <c r="X1406" s="273"/>
      <c r="Y1406" s="273"/>
      <c r="Z1406" s="273"/>
      <c r="AA1406" s="273"/>
      <c r="AB1406" s="273"/>
      <c r="AC1406" s="273"/>
      <c r="AD1406" s="273"/>
      <c r="AE1406" s="273"/>
      <c r="AF1406" s="273"/>
      <c r="AG1406" s="273"/>
      <c r="AH1406" s="273"/>
      <c r="AI1406" s="273"/>
      <c r="AJ1406" s="273"/>
      <c r="AK1406" s="273"/>
      <c r="AL1406" s="273"/>
      <c r="AM1406" s="273"/>
      <c r="AN1406" s="273"/>
      <c r="AO1406" s="273"/>
      <c r="AP1406" s="273"/>
      <c r="AQ1406" s="273"/>
      <c r="AR1406" s="273"/>
      <c r="AS1406" s="273"/>
      <c r="AT1406" s="273"/>
      <c r="AU1406" s="273"/>
      <c r="AV1406" s="273"/>
      <c r="AW1406" s="273"/>
      <c r="AX1406" s="273"/>
      <c r="AY1406" s="273"/>
      <c r="AZ1406" s="273"/>
      <c r="BA1406" s="273"/>
      <c r="BB1406" s="273"/>
      <c r="BC1406" s="273"/>
      <c r="BD1406" s="273"/>
      <c r="BE1406" s="273"/>
      <c r="BF1406" s="273"/>
      <c r="BG1406" s="273"/>
      <c r="BH1406" s="273"/>
      <c r="BI1406" s="273"/>
      <c r="BJ1406" s="273"/>
      <c r="BK1406" s="273"/>
      <c r="BL1406" s="273"/>
      <c r="BM1406" s="273"/>
      <c r="BN1406" s="273"/>
      <c r="BO1406" s="273"/>
      <c r="BP1406" s="273"/>
      <c r="BQ1406" s="273"/>
      <c r="BR1406" s="273"/>
      <c r="BS1406" s="273"/>
      <c r="BT1406" s="273"/>
      <c r="BU1406" s="273"/>
      <c r="BV1406" s="273"/>
      <c r="BW1406" s="273"/>
      <c r="BX1406" s="273"/>
      <c r="BY1406" s="273"/>
      <c r="BZ1406" s="273"/>
    </row>
    <row r="1407" spans="1:78">
      <c r="A1407" s="273"/>
      <c r="B1407" s="273"/>
      <c r="C1407" s="273"/>
      <c r="D1407" s="273"/>
      <c r="E1407" s="273"/>
      <c r="F1407" s="274"/>
      <c r="G1407" s="274"/>
      <c r="H1407" s="274"/>
      <c r="I1407" s="274"/>
      <c r="J1407" s="274"/>
      <c r="K1407" s="274"/>
      <c r="L1407" s="274"/>
      <c r="M1407" s="274"/>
      <c r="N1407" s="274"/>
      <c r="O1407" s="274"/>
      <c r="P1407" s="274"/>
      <c r="Q1407" s="274"/>
      <c r="R1407" s="273"/>
      <c r="S1407" s="273"/>
      <c r="T1407" s="273"/>
      <c r="U1407" s="273"/>
      <c r="V1407" s="273"/>
      <c r="W1407" s="273"/>
      <c r="X1407" s="273"/>
      <c r="Y1407" s="273"/>
      <c r="Z1407" s="273"/>
      <c r="AA1407" s="273"/>
      <c r="AB1407" s="273"/>
      <c r="AC1407" s="273"/>
      <c r="AD1407" s="273"/>
      <c r="AE1407" s="273"/>
      <c r="AF1407" s="273"/>
      <c r="AG1407" s="273"/>
      <c r="AH1407" s="273"/>
      <c r="AI1407" s="273"/>
      <c r="AJ1407" s="273"/>
      <c r="AK1407" s="273"/>
      <c r="AL1407" s="273"/>
      <c r="AM1407" s="273"/>
      <c r="AN1407" s="273"/>
      <c r="AO1407" s="273"/>
      <c r="AP1407" s="273"/>
      <c r="AQ1407" s="273"/>
      <c r="AR1407" s="273"/>
      <c r="AS1407" s="273"/>
      <c r="AT1407" s="273"/>
      <c r="AU1407" s="273"/>
      <c r="AV1407" s="273"/>
      <c r="AW1407" s="273"/>
      <c r="AX1407" s="273"/>
      <c r="AY1407" s="273"/>
      <c r="AZ1407" s="273"/>
      <c r="BA1407" s="273"/>
      <c r="BB1407" s="273"/>
      <c r="BC1407" s="273"/>
      <c r="BD1407" s="273"/>
      <c r="BE1407" s="273"/>
      <c r="BF1407" s="273"/>
      <c r="BG1407" s="273"/>
      <c r="BH1407" s="273"/>
      <c r="BI1407" s="273"/>
      <c r="BJ1407" s="273"/>
      <c r="BK1407" s="273"/>
      <c r="BL1407" s="273"/>
      <c r="BM1407" s="273"/>
      <c r="BN1407" s="273"/>
      <c r="BO1407" s="273"/>
      <c r="BP1407" s="273"/>
      <c r="BQ1407" s="273"/>
      <c r="BR1407" s="273"/>
      <c r="BS1407" s="273"/>
      <c r="BT1407" s="273"/>
      <c r="BU1407" s="273"/>
      <c r="BV1407" s="273"/>
      <c r="BW1407" s="273"/>
      <c r="BX1407" s="273"/>
      <c r="BY1407" s="273"/>
      <c r="BZ1407" s="273"/>
    </row>
    <row r="1408" spans="1:78">
      <c r="A1408" s="273"/>
      <c r="B1408" s="273"/>
      <c r="C1408" s="273"/>
      <c r="D1408" s="273"/>
      <c r="E1408" s="273"/>
      <c r="F1408" s="274"/>
      <c r="G1408" s="274"/>
      <c r="H1408" s="274"/>
      <c r="I1408" s="274"/>
      <c r="J1408" s="274"/>
      <c r="K1408" s="274"/>
      <c r="L1408" s="274"/>
      <c r="M1408" s="274"/>
      <c r="N1408" s="274"/>
      <c r="O1408" s="274"/>
      <c r="P1408" s="274"/>
      <c r="Q1408" s="274"/>
      <c r="R1408" s="273"/>
      <c r="S1408" s="273"/>
      <c r="T1408" s="273"/>
      <c r="U1408" s="273"/>
      <c r="V1408" s="273"/>
      <c r="W1408" s="273"/>
      <c r="X1408" s="273"/>
      <c r="Y1408" s="273"/>
      <c r="Z1408" s="273"/>
      <c r="AA1408" s="273"/>
      <c r="AB1408" s="273"/>
      <c r="AC1408" s="273"/>
      <c r="AD1408" s="273"/>
      <c r="AE1408" s="273"/>
      <c r="AF1408" s="273"/>
      <c r="AG1408" s="273"/>
      <c r="AH1408" s="273"/>
      <c r="AI1408" s="273"/>
      <c r="AJ1408" s="273"/>
      <c r="AK1408" s="273"/>
      <c r="AL1408" s="273"/>
      <c r="AM1408" s="273"/>
      <c r="AN1408" s="273"/>
      <c r="AO1408" s="273"/>
      <c r="AP1408" s="273"/>
      <c r="AQ1408" s="273"/>
      <c r="AR1408" s="273"/>
      <c r="AS1408" s="273"/>
      <c r="AT1408" s="273"/>
      <c r="AU1408" s="273"/>
      <c r="AV1408" s="273"/>
      <c r="AW1408" s="273"/>
      <c r="AX1408" s="273"/>
      <c r="AY1408" s="273"/>
      <c r="AZ1408" s="273"/>
      <c r="BA1408" s="273"/>
      <c r="BB1408" s="273"/>
      <c r="BC1408" s="273"/>
      <c r="BD1408" s="273"/>
      <c r="BE1408" s="273"/>
      <c r="BF1408" s="273"/>
      <c r="BG1408" s="273"/>
      <c r="BH1408" s="273"/>
      <c r="BI1408" s="273"/>
      <c r="BJ1408" s="273"/>
      <c r="BK1408" s="273"/>
      <c r="BL1408" s="273"/>
      <c r="BM1408" s="273"/>
      <c r="BN1408" s="273"/>
      <c r="BO1408" s="273"/>
      <c r="BP1408" s="273"/>
      <c r="BQ1408" s="273"/>
      <c r="BR1408" s="273"/>
      <c r="BS1408" s="273"/>
      <c r="BT1408" s="273"/>
      <c r="BU1408" s="273"/>
      <c r="BV1408" s="273"/>
      <c r="BW1408" s="273"/>
      <c r="BX1408" s="273"/>
      <c r="BY1408" s="273"/>
      <c r="BZ1408" s="273"/>
    </row>
    <row r="1409" spans="1:78">
      <c r="A1409" s="273"/>
      <c r="B1409" s="273"/>
      <c r="C1409" s="273"/>
      <c r="D1409" s="273"/>
      <c r="E1409" s="273"/>
      <c r="F1409" s="274"/>
      <c r="G1409" s="274"/>
      <c r="H1409" s="274"/>
      <c r="I1409" s="274"/>
      <c r="J1409" s="274"/>
      <c r="K1409" s="274"/>
      <c r="L1409" s="274"/>
      <c r="M1409" s="274"/>
      <c r="N1409" s="274"/>
      <c r="O1409" s="274"/>
      <c r="P1409" s="274"/>
      <c r="Q1409" s="274"/>
      <c r="R1409" s="273"/>
      <c r="S1409" s="273"/>
      <c r="T1409" s="273"/>
      <c r="U1409" s="273"/>
      <c r="V1409" s="273"/>
      <c r="W1409" s="273"/>
      <c r="X1409" s="273"/>
      <c r="Y1409" s="273"/>
      <c r="Z1409" s="273"/>
      <c r="AA1409" s="273"/>
      <c r="AB1409" s="273"/>
      <c r="AC1409" s="273"/>
      <c r="AD1409" s="273"/>
      <c r="AE1409" s="273"/>
      <c r="AF1409" s="273"/>
      <c r="AG1409" s="273"/>
      <c r="AH1409" s="273"/>
      <c r="AI1409" s="273"/>
      <c r="AJ1409" s="273"/>
      <c r="AK1409" s="273"/>
      <c r="AL1409" s="273"/>
      <c r="AM1409" s="273"/>
      <c r="AN1409" s="273"/>
      <c r="AO1409" s="273"/>
      <c r="AP1409" s="273"/>
      <c r="AQ1409" s="273"/>
      <c r="AR1409" s="273"/>
      <c r="AS1409" s="273"/>
      <c r="AT1409" s="273"/>
      <c r="AU1409" s="273"/>
      <c r="AV1409" s="273"/>
      <c r="AW1409" s="273"/>
      <c r="AX1409" s="273"/>
      <c r="AY1409" s="273"/>
      <c r="AZ1409" s="273"/>
      <c r="BA1409" s="273"/>
      <c r="BB1409" s="273"/>
      <c r="BC1409" s="273"/>
      <c r="BD1409" s="273"/>
      <c r="BE1409" s="273"/>
      <c r="BF1409" s="273"/>
      <c r="BG1409" s="273"/>
      <c r="BH1409" s="273"/>
      <c r="BI1409" s="273"/>
      <c r="BJ1409" s="273"/>
      <c r="BK1409" s="273"/>
      <c r="BL1409" s="273"/>
      <c r="BM1409" s="273"/>
      <c r="BN1409" s="273"/>
      <c r="BO1409" s="273"/>
      <c r="BP1409" s="273"/>
      <c r="BQ1409" s="273"/>
      <c r="BR1409" s="273"/>
      <c r="BS1409" s="273"/>
      <c r="BT1409" s="273"/>
      <c r="BU1409" s="273"/>
      <c r="BV1409" s="273"/>
      <c r="BW1409" s="273"/>
      <c r="BX1409" s="273"/>
      <c r="BY1409" s="273"/>
      <c r="BZ1409" s="273"/>
    </row>
    <row r="1410" spans="1:78">
      <c r="A1410" s="273"/>
      <c r="B1410" s="273"/>
      <c r="C1410" s="273"/>
      <c r="D1410" s="273"/>
      <c r="E1410" s="273"/>
      <c r="F1410" s="274"/>
      <c r="G1410" s="274"/>
      <c r="H1410" s="274"/>
      <c r="I1410" s="274"/>
      <c r="J1410" s="274"/>
      <c r="K1410" s="274"/>
      <c r="L1410" s="274"/>
      <c r="M1410" s="274"/>
      <c r="N1410" s="274"/>
      <c r="O1410" s="274"/>
      <c r="P1410" s="274"/>
      <c r="Q1410" s="274"/>
      <c r="R1410" s="273"/>
      <c r="S1410" s="273"/>
      <c r="T1410" s="273"/>
      <c r="U1410" s="273"/>
      <c r="V1410" s="273"/>
      <c r="W1410" s="273"/>
      <c r="X1410" s="273"/>
      <c r="Y1410" s="273"/>
      <c r="Z1410" s="273"/>
      <c r="AA1410" s="273"/>
      <c r="AB1410" s="273"/>
      <c r="AC1410" s="273"/>
      <c r="AD1410" s="273"/>
      <c r="AE1410" s="273"/>
      <c r="AF1410" s="273"/>
      <c r="AG1410" s="273"/>
      <c r="AH1410" s="273"/>
      <c r="AI1410" s="273"/>
      <c r="AJ1410" s="273"/>
      <c r="AK1410" s="273"/>
      <c r="AL1410" s="273"/>
      <c r="AM1410" s="273"/>
      <c r="AN1410" s="273"/>
      <c r="AO1410" s="273"/>
      <c r="AP1410" s="273"/>
      <c r="AQ1410" s="273"/>
      <c r="AR1410" s="273"/>
      <c r="AS1410" s="273"/>
      <c r="AT1410" s="273"/>
      <c r="AU1410" s="273"/>
      <c r="AV1410" s="273"/>
      <c r="AW1410" s="273"/>
      <c r="AX1410" s="273"/>
      <c r="AY1410" s="273"/>
      <c r="AZ1410" s="273"/>
      <c r="BA1410" s="273"/>
      <c r="BB1410" s="273"/>
      <c r="BC1410" s="273"/>
      <c r="BD1410" s="273"/>
      <c r="BE1410" s="273"/>
      <c r="BF1410" s="273"/>
      <c r="BG1410" s="273"/>
      <c r="BH1410" s="273"/>
      <c r="BI1410" s="273"/>
      <c r="BJ1410" s="273"/>
      <c r="BK1410" s="273"/>
      <c r="BL1410" s="273"/>
      <c r="BM1410" s="273"/>
      <c r="BN1410" s="273"/>
      <c r="BO1410" s="273"/>
      <c r="BP1410" s="273"/>
      <c r="BQ1410" s="273"/>
      <c r="BR1410" s="273"/>
      <c r="BS1410" s="273"/>
      <c r="BT1410" s="273"/>
      <c r="BU1410" s="273"/>
      <c r="BV1410" s="273"/>
      <c r="BW1410" s="273"/>
      <c r="BX1410" s="273"/>
      <c r="BY1410" s="273"/>
      <c r="BZ1410" s="273"/>
    </row>
    <row r="1411" spans="1:78">
      <c r="A1411" s="273"/>
      <c r="B1411" s="273"/>
      <c r="C1411" s="273"/>
      <c r="D1411" s="273"/>
      <c r="E1411" s="273"/>
      <c r="F1411" s="274"/>
      <c r="G1411" s="274"/>
      <c r="H1411" s="274"/>
      <c r="I1411" s="274"/>
      <c r="J1411" s="274"/>
      <c r="K1411" s="274"/>
      <c r="L1411" s="274"/>
      <c r="M1411" s="274"/>
      <c r="N1411" s="274"/>
      <c r="O1411" s="274"/>
      <c r="P1411" s="274"/>
      <c r="Q1411" s="274"/>
      <c r="R1411" s="273"/>
      <c r="S1411" s="273"/>
      <c r="T1411" s="273"/>
      <c r="U1411" s="273"/>
      <c r="V1411" s="273"/>
      <c r="W1411" s="273"/>
      <c r="X1411" s="273"/>
      <c r="Y1411" s="273"/>
      <c r="Z1411" s="273"/>
      <c r="AA1411" s="273"/>
      <c r="AB1411" s="273"/>
      <c r="AC1411" s="273"/>
      <c r="AD1411" s="273"/>
      <c r="AE1411" s="273"/>
      <c r="AF1411" s="273"/>
      <c r="AG1411" s="273"/>
      <c r="AH1411" s="273"/>
      <c r="AI1411" s="273"/>
      <c r="AJ1411" s="273"/>
      <c r="AK1411" s="273"/>
      <c r="AL1411" s="273"/>
      <c r="AM1411" s="273"/>
      <c r="AN1411" s="273"/>
      <c r="AO1411" s="273"/>
      <c r="AP1411" s="273"/>
      <c r="AQ1411" s="273"/>
      <c r="AR1411" s="273"/>
      <c r="AS1411" s="273"/>
      <c r="AT1411" s="273"/>
      <c r="AU1411" s="273"/>
      <c r="AV1411" s="273"/>
      <c r="AW1411" s="273"/>
      <c r="AX1411" s="273"/>
      <c r="AY1411" s="273"/>
      <c r="AZ1411" s="273"/>
      <c r="BA1411" s="273"/>
      <c r="BB1411" s="273"/>
      <c r="BC1411" s="273"/>
      <c r="BD1411" s="273"/>
      <c r="BE1411" s="273"/>
      <c r="BF1411" s="273"/>
      <c r="BG1411" s="273"/>
      <c r="BH1411" s="273"/>
      <c r="BI1411" s="273"/>
      <c r="BJ1411" s="273"/>
      <c r="BK1411" s="273"/>
      <c r="BL1411" s="273"/>
      <c r="BM1411" s="273"/>
      <c r="BN1411" s="273"/>
      <c r="BO1411" s="273"/>
      <c r="BP1411" s="273"/>
      <c r="BQ1411" s="273"/>
      <c r="BR1411" s="273"/>
      <c r="BS1411" s="273"/>
      <c r="BT1411" s="273"/>
      <c r="BU1411" s="273"/>
      <c r="BV1411" s="273"/>
      <c r="BW1411" s="273"/>
      <c r="BX1411" s="273"/>
      <c r="BY1411" s="273"/>
      <c r="BZ1411" s="273"/>
    </row>
    <row r="1412" spans="1:78">
      <c r="A1412" s="273"/>
      <c r="B1412" s="273"/>
      <c r="C1412" s="273"/>
      <c r="D1412" s="273"/>
      <c r="E1412" s="273"/>
      <c r="F1412" s="274"/>
      <c r="G1412" s="274"/>
      <c r="H1412" s="274"/>
      <c r="I1412" s="274"/>
      <c r="J1412" s="274"/>
      <c r="K1412" s="274"/>
      <c r="L1412" s="274"/>
      <c r="M1412" s="274"/>
      <c r="N1412" s="274"/>
      <c r="O1412" s="274"/>
      <c r="P1412" s="274"/>
      <c r="Q1412" s="274"/>
      <c r="R1412" s="273"/>
      <c r="S1412" s="273"/>
      <c r="T1412" s="273"/>
      <c r="U1412" s="273"/>
      <c r="V1412" s="273"/>
      <c r="W1412" s="273"/>
      <c r="X1412" s="273"/>
      <c r="Y1412" s="273"/>
      <c r="Z1412" s="273"/>
      <c r="AA1412" s="273"/>
      <c r="AB1412" s="273"/>
      <c r="AC1412" s="273"/>
      <c r="AD1412" s="273"/>
      <c r="AE1412" s="273"/>
      <c r="AF1412" s="273"/>
      <c r="AG1412" s="273"/>
      <c r="AH1412" s="273"/>
      <c r="AI1412" s="273"/>
      <c r="AJ1412" s="273"/>
      <c r="AK1412" s="273"/>
      <c r="AL1412" s="273"/>
      <c r="AM1412" s="273"/>
      <c r="AN1412" s="273"/>
      <c r="AO1412" s="273"/>
      <c r="AP1412" s="273"/>
      <c r="AQ1412" s="273"/>
      <c r="AR1412" s="273"/>
      <c r="AS1412" s="273"/>
      <c r="AT1412" s="273"/>
      <c r="AU1412" s="273"/>
      <c r="AV1412" s="273"/>
      <c r="AW1412" s="273"/>
      <c r="AX1412" s="273"/>
      <c r="AY1412" s="273"/>
      <c r="AZ1412" s="273"/>
      <c r="BA1412" s="273"/>
      <c r="BB1412" s="273"/>
      <c r="BC1412" s="273"/>
      <c r="BD1412" s="273"/>
      <c r="BE1412" s="273"/>
      <c r="BF1412" s="273"/>
      <c r="BG1412" s="273"/>
      <c r="BH1412" s="273"/>
      <c r="BI1412" s="273"/>
      <c r="BJ1412" s="273"/>
      <c r="BK1412" s="273"/>
      <c r="BL1412" s="273"/>
      <c r="BM1412" s="273"/>
      <c r="BN1412" s="273"/>
      <c r="BO1412" s="273"/>
      <c r="BP1412" s="273"/>
      <c r="BQ1412" s="273"/>
      <c r="BR1412" s="273"/>
      <c r="BS1412" s="273"/>
      <c r="BT1412" s="273"/>
      <c r="BU1412" s="273"/>
      <c r="BV1412" s="273"/>
      <c r="BW1412" s="273"/>
      <c r="BX1412" s="273"/>
      <c r="BY1412" s="273"/>
      <c r="BZ1412" s="273"/>
    </row>
    <row r="1413" spans="1:78">
      <c r="A1413" s="273"/>
      <c r="B1413" s="273"/>
      <c r="C1413" s="273"/>
      <c r="D1413" s="273"/>
      <c r="E1413" s="273"/>
      <c r="F1413" s="274"/>
      <c r="G1413" s="274"/>
      <c r="H1413" s="274"/>
      <c r="I1413" s="274"/>
      <c r="J1413" s="274"/>
      <c r="K1413" s="274"/>
      <c r="L1413" s="274"/>
      <c r="M1413" s="274"/>
      <c r="N1413" s="274"/>
      <c r="O1413" s="274"/>
      <c r="P1413" s="274"/>
      <c r="Q1413" s="274"/>
      <c r="R1413" s="273"/>
      <c r="S1413" s="273"/>
      <c r="T1413" s="273"/>
      <c r="U1413" s="273"/>
      <c r="V1413" s="273"/>
      <c r="W1413" s="273"/>
      <c r="X1413" s="273"/>
      <c r="Y1413" s="273"/>
      <c r="Z1413" s="273"/>
      <c r="AA1413" s="273"/>
      <c r="AB1413" s="273"/>
      <c r="AC1413" s="273"/>
      <c r="AD1413" s="273"/>
      <c r="AE1413" s="273"/>
      <c r="AF1413" s="273"/>
      <c r="AG1413" s="273"/>
      <c r="AH1413" s="273"/>
      <c r="AI1413" s="273"/>
      <c r="AJ1413" s="273"/>
      <c r="AK1413" s="273"/>
      <c r="AL1413" s="273"/>
      <c r="AM1413" s="273"/>
      <c r="AN1413" s="273"/>
      <c r="AO1413" s="273"/>
      <c r="AP1413" s="273"/>
      <c r="AQ1413" s="273"/>
      <c r="AR1413" s="273"/>
      <c r="AS1413" s="273"/>
      <c r="AT1413" s="273"/>
      <c r="AU1413" s="273"/>
      <c r="AV1413" s="273"/>
      <c r="AW1413" s="273"/>
      <c r="AX1413" s="273"/>
      <c r="AY1413" s="273"/>
      <c r="AZ1413" s="273"/>
      <c r="BA1413" s="273"/>
      <c r="BB1413" s="273"/>
      <c r="BC1413" s="273"/>
      <c r="BD1413" s="273"/>
      <c r="BE1413" s="273"/>
      <c r="BF1413" s="273"/>
      <c r="BG1413" s="273"/>
      <c r="BH1413" s="273"/>
      <c r="BI1413" s="273"/>
      <c r="BJ1413" s="273"/>
      <c r="BK1413" s="273"/>
      <c r="BL1413" s="273"/>
      <c r="BM1413" s="273"/>
      <c r="BN1413" s="273"/>
      <c r="BO1413" s="273"/>
      <c r="BP1413" s="273"/>
      <c r="BQ1413" s="273"/>
      <c r="BR1413" s="273"/>
      <c r="BS1413" s="273"/>
      <c r="BT1413" s="273"/>
      <c r="BU1413" s="273"/>
      <c r="BV1413" s="273"/>
      <c r="BW1413" s="273"/>
      <c r="BX1413" s="273"/>
      <c r="BY1413" s="273"/>
      <c r="BZ1413" s="273"/>
    </row>
    <row r="1414" spans="1:78">
      <c r="A1414" s="273"/>
      <c r="B1414" s="273"/>
      <c r="C1414" s="273"/>
      <c r="D1414" s="273"/>
      <c r="E1414" s="273"/>
      <c r="F1414" s="274"/>
      <c r="G1414" s="274"/>
      <c r="H1414" s="274"/>
      <c r="I1414" s="274"/>
      <c r="J1414" s="274"/>
      <c r="K1414" s="274"/>
      <c r="L1414" s="274"/>
      <c r="M1414" s="274"/>
      <c r="N1414" s="274"/>
      <c r="O1414" s="274"/>
      <c r="P1414" s="274"/>
      <c r="Q1414" s="274"/>
      <c r="R1414" s="273"/>
      <c r="S1414" s="273"/>
      <c r="T1414" s="273"/>
      <c r="U1414" s="273"/>
      <c r="V1414" s="273"/>
      <c r="W1414" s="273"/>
      <c r="X1414" s="273"/>
      <c r="Y1414" s="273"/>
      <c r="Z1414" s="273"/>
      <c r="AA1414" s="273"/>
      <c r="AB1414" s="273"/>
      <c r="AC1414" s="273"/>
      <c r="AD1414" s="273"/>
      <c r="AE1414" s="273"/>
      <c r="AF1414" s="273"/>
      <c r="AG1414" s="273"/>
      <c r="AH1414" s="273"/>
      <c r="AI1414" s="273"/>
      <c r="AJ1414" s="273"/>
      <c r="AK1414" s="273"/>
      <c r="AL1414" s="273"/>
      <c r="AM1414" s="273"/>
      <c r="AN1414" s="273"/>
      <c r="AO1414" s="273"/>
      <c r="AP1414" s="273"/>
      <c r="AQ1414" s="273"/>
      <c r="AR1414" s="273"/>
      <c r="AS1414" s="273"/>
      <c r="AT1414" s="273"/>
      <c r="AU1414" s="273"/>
      <c r="AV1414" s="273"/>
      <c r="AW1414" s="273"/>
      <c r="AX1414" s="273"/>
      <c r="AY1414" s="273"/>
      <c r="AZ1414" s="273"/>
      <c r="BA1414" s="273"/>
      <c r="BB1414" s="273"/>
      <c r="BC1414" s="273"/>
      <c r="BD1414" s="273"/>
      <c r="BE1414" s="273"/>
      <c r="BF1414" s="273"/>
      <c r="BG1414" s="273"/>
      <c r="BH1414" s="273"/>
      <c r="BI1414" s="273"/>
      <c r="BJ1414" s="273"/>
      <c r="BK1414" s="273"/>
      <c r="BL1414" s="273"/>
      <c r="BM1414" s="273"/>
      <c r="BN1414" s="273"/>
      <c r="BO1414" s="273"/>
      <c r="BP1414" s="273"/>
      <c r="BQ1414" s="273"/>
      <c r="BR1414" s="273"/>
      <c r="BS1414" s="273"/>
      <c r="BT1414" s="273"/>
      <c r="BU1414" s="273"/>
      <c r="BV1414" s="273"/>
      <c r="BW1414" s="273"/>
      <c r="BX1414" s="273"/>
      <c r="BY1414" s="273"/>
      <c r="BZ1414" s="273"/>
    </row>
    <row r="1415" spans="1:78">
      <c r="A1415" s="273"/>
      <c r="B1415" s="273"/>
      <c r="C1415" s="273"/>
      <c r="D1415" s="273"/>
      <c r="E1415" s="273"/>
      <c r="F1415" s="274"/>
      <c r="G1415" s="274"/>
      <c r="H1415" s="274"/>
      <c r="I1415" s="274"/>
      <c r="J1415" s="274"/>
      <c r="K1415" s="274"/>
      <c r="L1415" s="274"/>
      <c r="M1415" s="274"/>
      <c r="N1415" s="274"/>
      <c r="O1415" s="274"/>
      <c r="P1415" s="274"/>
      <c r="Q1415" s="274"/>
      <c r="R1415" s="273"/>
      <c r="S1415" s="273"/>
      <c r="T1415" s="273"/>
      <c r="U1415" s="273"/>
      <c r="V1415" s="273"/>
      <c r="W1415" s="273"/>
      <c r="X1415" s="273"/>
      <c r="Y1415" s="273"/>
      <c r="Z1415" s="273"/>
      <c r="AA1415" s="273"/>
      <c r="AB1415" s="273"/>
      <c r="AC1415" s="273"/>
      <c r="AD1415" s="273"/>
      <c r="AE1415" s="273"/>
      <c r="AF1415" s="273"/>
      <c r="AG1415" s="273"/>
      <c r="AH1415" s="273"/>
      <c r="AI1415" s="273"/>
      <c r="AJ1415" s="273"/>
      <c r="AK1415" s="273"/>
      <c r="AL1415" s="273"/>
      <c r="AM1415" s="273"/>
      <c r="AN1415" s="273"/>
      <c r="AO1415" s="273"/>
      <c r="AP1415" s="273"/>
      <c r="AQ1415" s="273"/>
      <c r="AR1415" s="273"/>
      <c r="AS1415" s="273"/>
      <c r="AT1415" s="273"/>
      <c r="AU1415" s="273"/>
      <c r="AV1415" s="273"/>
      <c r="AW1415" s="273"/>
      <c r="AX1415" s="273"/>
      <c r="AY1415" s="273"/>
      <c r="AZ1415" s="273"/>
      <c r="BA1415" s="273"/>
      <c r="BB1415" s="273"/>
      <c r="BC1415" s="273"/>
      <c r="BD1415" s="273"/>
      <c r="BE1415" s="273"/>
      <c r="BF1415" s="273"/>
      <c r="BG1415" s="273"/>
      <c r="BH1415" s="273"/>
      <c r="BI1415" s="273"/>
      <c r="BJ1415" s="273"/>
      <c r="BK1415" s="273"/>
      <c r="BL1415" s="273"/>
      <c r="BM1415" s="273"/>
      <c r="BN1415" s="273"/>
      <c r="BO1415" s="273"/>
      <c r="BP1415" s="273"/>
      <c r="BQ1415" s="273"/>
      <c r="BR1415" s="273"/>
      <c r="BS1415" s="273"/>
      <c r="BT1415" s="273"/>
      <c r="BU1415" s="273"/>
      <c r="BV1415" s="273"/>
      <c r="BW1415" s="273"/>
      <c r="BX1415" s="273"/>
      <c r="BY1415" s="273"/>
      <c r="BZ1415" s="273"/>
    </row>
    <row r="1416" spans="1:78">
      <c r="A1416" s="273"/>
      <c r="B1416" s="273"/>
      <c r="C1416" s="273"/>
      <c r="D1416" s="273"/>
      <c r="E1416" s="273"/>
      <c r="F1416" s="274"/>
      <c r="G1416" s="274"/>
      <c r="H1416" s="274"/>
      <c r="I1416" s="274"/>
      <c r="J1416" s="274"/>
      <c r="K1416" s="274"/>
      <c r="L1416" s="274"/>
      <c r="M1416" s="274"/>
      <c r="N1416" s="274"/>
      <c r="O1416" s="274"/>
      <c r="P1416" s="274"/>
      <c r="Q1416" s="274"/>
      <c r="R1416" s="273"/>
      <c r="S1416" s="273"/>
      <c r="T1416" s="273"/>
      <c r="U1416" s="273"/>
      <c r="V1416" s="273"/>
      <c r="W1416" s="273"/>
      <c r="X1416" s="273"/>
      <c r="Y1416" s="273"/>
      <c r="Z1416" s="273"/>
      <c r="AA1416" s="273"/>
      <c r="AB1416" s="273"/>
      <c r="AC1416" s="273"/>
      <c r="AD1416" s="273"/>
      <c r="AE1416" s="273"/>
      <c r="AF1416" s="273"/>
      <c r="AG1416" s="273"/>
      <c r="AH1416" s="273"/>
      <c r="AI1416" s="273"/>
      <c r="AJ1416" s="273"/>
      <c r="AK1416" s="273"/>
      <c r="AL1416" s="273"/>
      <c r="AM1416" s="273"/>
      <c r="AN1416" s="273"/>
      <c r="AO1416" s="273"/>
      <c r="AP1416" s="273"/>
      <c r="AQ1416" s="273"/>
      <c r="AR1416" s="273"/>
      <c r="AS1416" s="273"/>
      <c r="AT1416" s="273"/>
      <c r="AU1416" s="273"/>
      <c r="AV1416" s="273"/>
      <c r="AW1416" s="273"/>
      <c r="AX1416" s="273"/>
      <c r="AY1416" s="273"/>
      <c r="AZ1416" s="273"/>
      <c r="BA1416" s="273"/>
      <c r="BB1416" s="273"/>
      <c r="BC1416" s="273"/>
      <c r="BD1416" s="273"/>
      <c r="BE1416" s="273"/>
      <c r="BF1416" s="273"/>
      <c r="BG1416" s="273"/>
      <c r="BH1416" s="273"/>
      <c r="BI1416" s="273"/>
      <c r="BJ1416" s="273"/>
      <c r="BK1416" s="273"/>
      <c r="BL1416" s="273"/>
      <c r="BM1416" s="273"/>
      <c r="BN1416" s="273"/>
      <c r="BO1416" s="273"/>
      <c r="BP1416" s="273"/>
      <c r="BQ1416" s="273"/>
      <c r="BR1416" s="273"/>
      <c r="BS1416" s="273"/>
      <c r="BT1416" s="273"/>
      <c r="BU1416" s="273"/>
      <c r="BV1416" s="273"/>
      <c r="BW1416" s="273"/>
      <c r="BX1416" s="273"/>
      <c r="BY1416" s="273"/>
      <c r="BZ1416" s="273"/>
    </row>
    <row r="1417" spans="1:78">
      <c r="A1417" s="273"/>
      <c r="B1417" s="273"/>
      <c r="C1417" s="273"/>
      <c r="D1417" s="273"/>
      <c r="E1417" s="273"/>
      <c r="F1417" s="274"/>
      <c r="G1417" s="274"/>
      <c r="H1417" s="274"/>
      <c r="I1417" s="274"/>
      <c r="J1417" s="274"/>
      <c r="K1417" s="274"/>
      <c r="L1417" s="274"/>
      <c r="M1417" s="274"/>
      <c r="N1417" s="274"/>
      <c r="O1417" s="274"/>
      <c r="P1417" s="274"/>
      <c r="Q1417" s="274"/>
      <c r="R1417" s="273"/>
      <c r="S1417" s="273"/>
      <c r="T1417" s="273"/>
      <c r="U1417" s="273"/>
      <c r="V1417" s="273"/>
      <c r="W1417" s="273"/>
      <c r="X1417" s="273"/>
      <c r="Y1417" s="273"/>
      <c r="Z1417" s="273"/>
      <c r="AA1417" s="273"/>
      <c r="AB1417" s="273"/>
      <c r="AC1417" s="273"/>
      <c r="AD1417" s="273"/>
      <c r="AE1417" s="273"/>
      <c r="AF1417" s="273"/>
      <c r="AG1417" s="273"/>
      <c r="AH1417" s="273"/>
      <c r="AI1417" s="273"/>
      <c r="AJ1417" s="273"/>
      <c r="AK1417" s="273"/>
      <c r="AL1417" s="273"/>
      <c r="AM1417" s="273"/>
      <c r="AN1417" s="273"/>
      <c r="AO1417" s="273"/>
      <c r="AP1417" s="273"/>
      <c r="AQ1417" s="273"/>
      <c r="AR1417" s="273"/>
      <c r="AS1417" s="273"/>
      <c r="AT1417" s="273"/>
      <c r="AU1417" s="273"/>
      <c r="AV1417" s="273"/>
      <c r="AW1417" s="273"/>
      <c r="AX1417" s="273"/>
      <c r="AY1417" s="273"/>
      <c r="AZ1417" s="273"/>
      <c r="BA1417" s="273"/>
      <c r="BB1417" s="273"/>
      <c r="BC1417" s="273"/>
      <c r="BD1417" s="273"/>
      <c r="BE1417" s="273"/>
      <c r="BF1417" s="273"/>
      <c r="BG1417" s="273"/>
      <c r="BH1417" s="273"/>
      <c r="BI1417" s="273"/>
      <c r="BJ1417" s="273"/>
      <c r="BK1417" s="273"/>
      <c r="BL1417" s="273"/>
      <c r="BM1417" s="273"/>
      <c r="BN1417" s="273"/>
      <c r="BO1417" s="273"/>
      <c r="BP1417" s="273"/>
      <c r="BQ1417" s="273"/>
      <c r="BR1417" s="273"/>
      <c r="BS1417" s="273"/>
      <c r="BT1417" s="273"/>
      <c r="BU1417" s="273"/>
      <c r="BV1417" s="273"/>
      <c r="BW1417" s="273"/>
      <c r="BX1417" s="273"/>
      <c r="BY1417" s="273"/>
      <c r="BZ1417" s="273"/>
    </row>
    <row r="1418" spans="1:78">
      <c r="A1418" s="273"/>
      <c r="B1418" s="273"/>
      <c r="C1418" s="273"/>
      <c r="D1418" s="273"/>
      <c r="E1418" s="273"/>
      <c r="F1418" s="274"/>
      <c r="G1418" s="274"/>
      <c r="H1418" s="274"/>
      <c r="I1418" s="274"/>
      <c r="J1418" s="274"/>
      <c r="K1418" s="274"/>
      <c r="L1418" s="274"/>
      <c r="M1418" s="274"/>
      <c r="N1418" s="274"/>
      <c r="O1418" s="274"/>
      <c r="P1418" s="274"/>
      <c r="Q1418" s="274"/>
      <c r="R1418" s="273"/>
      <c r="S1418" s="273"/>
      <c r="T1418" s="273"/>
      <c r="U1418" s="273"/>
      <c r="V1418" s="273"/>
      <c r="W1418" s="273"/>
      <c r="X1418" s="273"/>
      <c r="Y1418" s="273"/>
      <c r="Z1418" s="273"/>
      <c r="AA1418" s="273"/>
      <c r="AB1418" s="273"/>
      <c r="AC1418" s="273"/>
      <c r="AD1418" s="273"/>
      <c r="AE1418" s="273"/>
      <c r="AF1418" s="273"/>
      <c r="AG1418" s="273"/>
      <c r="AH1418" s="273"/>
      <c r="AI1418" s="273"/>
      <c r="AJ1418" s="273"/>
      <c r="AK1418" s="273"/>
      <c r="AL1418" s="273"/>
      <c r="AM1418" s="273"/>
      <c r="AN1418" s="273"/>
      <c r="AO1418" s="273"/>
      <c r="AP1418" s="273"/>
      <c r="AQ1418" s="273"/>
      <c r="AR1418" s="273"/>
      <c r="AS1418" s="273"/>
      <c r="AT1418" s="273"/>
      <c r="AU1418" s="273"/>
      <c r="AV1418" s="273"/>
      <c r="AW1418" s="273"/>
      <c r="AX1418" s="273"/>
      <c r="AY1418" s="273"/>
      <c r="AZ1418" s="273"/>
      <c r="BA1418" s="273"/>
      <c r="BB1418" s="273"/>
      <c r="BC1418" s="273"/>
      <c r="BD1418" s="273"/>
      <c r="BE1418" s="273"/>
      <c r="BF1418" s="273"/>
      <c r="BG1418" s="273"/>
      <c r="BH1418" s="273"/>
      <c r="BI1418" s="273"/>
      <c r="BJ1418" s="273"/>
      <c r="BK1418" s="273"/>
      <c r="BL1418" s="273"/>
      <c r="BM1418" s="273"/>
      <c r="BN1418" s="273"/>
      <c r="BO1418" s="273"/>
      <c r="BP1418" s="273"/>
      <c r="BQ1418" s="273"/>
      <c r="BR1418" s="273"/>
      <c r="BS1418" s="273"/>
      <c r="BT1418" s="273"/>
      <c r="BU1418" s="273"/>
      <c r="BV1418" s="273"/>
      <c r="BW1418" s="273"/>
      <c r="BX1418" s="273"/>
      <c r="BY1418" s="273"/>
      <c r="BZ1418" s="273"/>
    </row>
    <row r="1419" spans="1:78">
      <c r="A1419" s="273"/>
      <c r="B1419" s="273"/>
      <c r="C1419" s="273"/>
      <c r="D1419" s="273"/>
      <c r="E1419" s="273"/>
      <c r="F1419" s="274"/>
      <c r="G1419" s="274"/>
      <c r="H1419" s="274"/>
      <c r="I1419" s="274"/>
      <c r="J1419" s="274"/>
      <c r="K1419" s="274"/>
      <c r="L1419" s="274"/>
      <c r="M1419" s="274"/>
      <c r="N1419" s="274"/>
      <c r="O1419" s="274"/>
      <c r="P1419" s="274"/>
      <c r="Q1419" s="274"/>
      <c r="R1419" s="273"/>
      <c r="S1419" s="273"/>
      <c r="T1419" s="273"/>
      <c r="U1419" s="273"/>
      <c r="V1419" s="273"/>
      <c r="W1419" s="273"/>
      <c r="X1419" s="273"/>
      <c r="Y1419" s="273"/>
      <c r="Z1419" s="273"/>
      <c r="AA1419" s="273"/>
      <c r="AB1419" s="273"/>
      <c r="AC1419" s="273"/>
      <c r="AD1419" s="273"/>
      <c r="AE1419" s="273"/>
      <c r="AF1419" s="273"/>
      <c r="AG1419" s="273"/>
      <c r="AH1419" s="273"/>
      <c r="AI1419" s="273"/>
      <c r="AJ1419" s="273"/>
      <c r="AK1419" s="273"/>
      <c r="AL1419" s="273"/>
      <c r="AM1419" s="273"/>
      <c r="AN1419" s="273"/>
      <c r="AO1419" s="273"/>
      <c r="AP1419" s="273"/>
      <c r="AQ1419" s="273"/>
      <c r="AR1419" s="273"/>
      <c r="AS1419" s="273"/>
      <c r="AT1419" s="273"/>
      <c r="AU1419" s="273"/>
      <c r="AV1419" s="273"/>
      <c r="AW1419" s="273"/>
      <c r="AX1419" s="273"/>
      <c r="AY1419" s="273"/>
      <c r="AZ1419" s="273"/>
      <c r="BA1419" s="273"/>
      <c r="BB1419" s="273"/>
      <c r="BC1419" s="273"/>
      <c r="BD1419" s="273"/>
      <c r="BE1419" s="273"/>
      <c r="BF1419" s="273"/>
      <c r="BG1419" s="273"/>
      <c r="BH1419" s="273"/>
      <c r="BI1419" s="273"/>
      <c r="BJ1419" s="273"/>
      <c r="BK1419" s="273"/>
      <c r="BL1419" s="273"/>
      <c r="BM1419" s="273"/>
      <c r="BN1419" s="273"/>
      <c r="BO1419" s="273"/>
      <c r="BP1419" s="273"/>
      <c r="BQ1419" s="273"/>
      <c r="BR1419" s="273"/>
      <c r="BS1419" s="273"/>
      <c r="BT1419" s="273"/>
      <c r="BU1419" s="273"/>
      <c r="BV1419" s="273"/>
      <c r="BW1419" s="273"/>
      <c r="BX1419" s="273"/>
      <c r="BY1419" s="273"/>
      <c r="BZ1419" s="273"/>
    </row>
    <row r="1420" spans="1:78">
      <c r="A1420" s="273"/>
      <c r="B1420" s="273"/>
      <c r="C1420" s="273"/>
      <c r="D1420" s="273"/>
      <c r="E1420" s="273"/>
      <c r="F1420" s="274"/>
      <c r="G1420" s="274"/>
      <c r="H1420" s="274"/>
      <c r="I1420" s="274"/>
      <c r="J1420" s="274"/>
      <c r="K1420" s="274"/>
      <c r="L1420" s="274"/>
      <c r="M1420" s="274"/>
      <c r="N1420" s="274"/>
      <c r="O1420" s="274"/>
      <c r="P1420" s="274"/>
      <c r="Q1420" s="274"/>
      <c r="R1420" s="273"/>
      <c r="S1420" s="273"/>
      <c r="T1420" s="273"/>
      <c r="U1420" s="273"/>
      <c r="V1420" s="273"/>
      <c r="W1420" s="273"/>
      <c r="X1420" s="273"/>
      <c r="Y1420" s="273"/>
      <c r="Z1420" s="273"/>
      <c r="AA1420" s="273"/>
      <c r="AB1420" s="273"/>
      <c r="AC1420" s="273"/>
      <c r="AD1420" s="273"/>
      <c r="AE1420" s="273"/>
      <c r="AF1420" s="273"/>
      <c r="AG1420" s="273"/>
      <c r="AH1420" s="273"/>
      <c r="AI1420" s="273"/>
      <c r="AJ1420" s="273"/>
      <c r="AK1420" s="273"/>
      <c r="AL1420" s="273"/>
      <c r="AM1420" s="273"/>
      <c r="AN1420" s="273"/>
      <c r="AO1420" s="273"/>
      <c r="AP1420" s="273"/>
      <c r="AQ1420" s="273"/>
      <c r="AR1420" s="273"/>
      <c r="AS1420" s="273"/>
      <c r="AT1420" s="273"/>
      <c r="AU1420" s="273"/>
      <c r="AV1420" s="273"/>
      <c r="AW1420" s="273"/>
      <c r="AX1420" s="273"/>
      <c r="AY1420" s="273"/>
      <c r="AZ1420" s="273"/>
      <c r="BA1420" s="273"/>
      <c r="BB1420" s="273"/>
      <c r="BC1420" s="273"/>
      <c r="BD1420" s="273"/>
      <c r="BE1420" s="273"/>
      <c r="BF1420" s="273"/>
      <c r="BG1420" s="273"/>
      <c r="BH1420" s="273"/>
      <c r="BI1420" s="273"/>
      <c r="BJ1420" s="273"/>
      <c r="BK1420" s="273"/>
      <c r="BL1420" s="273"/>
      <c r="BM1420" s="273"/>
      <c r="BN1420" s="273"/>
      <c r="BO1420" s="273"/>
      <c r="BP1420" s="273"/>
      <c r="BQ1420" s="273"/>
      <c r="BR1420" s="273"/>
      <c r="BS1420" s="273"/>
      <c r="BT1420" s="273"/>
      <c r="BU1420" s="273"/>
      <c r="BV1420" s="273"/>
      <c r="BW1420" s="273"/>
      <c r="BX1420" s="273"/>
      <c r="BY1420" s="273"/>
      <c r="BZ1420" s="273"/>
    </row>
    <row r="1421" spans="1:78">
      <c r="A1421" s="273"/>
      <c r="B1421" s="273"/>
      <c r="C1421" s="273"/>
      <c r="D1421" s="273"/>
      <c r="E1421" s="273"/>
      <c r="F1421" s="274"/>
      <c r="G1421" s="274"/>
      <c r="H1421" s="274"/>
      <c r="I1421" s="274"/>
      <c r="J1421" s="274"/>
      <c r="K1421" s="274"/>
      <c r="L1421" s="274"/>
      <c r="M1421" s="274"/>
      <c r="N1421" s="274"/>
      <c r="O1421" s="274"/>
      <c r="P1421" s="274"/>
      <c r="Q1421" s="274"/>
      <c r="R1421" s="273"/>
      <c r="S1421" s="273"/>
      <c r="T1421" s="273"/>
      <c r="U1421" s="273"/>
      <c r="V1421" s="273"/>
      <c r="W1421" s="273"/>
      <c r="X1421" s="273"/>
      <c r="Y1421" s="273"/>
      <c r="Z1421" s="273"/>
      <c r="AA1421" s="273"/>
      <c r="AB1421" s="273"/>
      <c r="AC1421" s="273"/>
      <c r="AD1421" s="273"/>
      <c r="AE1421" s="273"/>
      <c r="AF1421" s="273"/>
      <c r="AG1421" s="273"/>
      <c r="AH1421" s="273"/>
      <c r="AI1421" s="273"/>
      <c r="AJ1421" s="273"/>
      <c r="AK1421" s="273"/>
      <c r="AL1421" s="273"/>
      <c r="AM1421" s="273"/>
      <c r="AN1421" s="273"/>
      <c r="AO1421" s="273"/>
      <c r="AP1421" s="273"/>
      <c r="AQ1421" s="273"/>
      <c r="AR1421" s="273"/>
      <c r="AS1421" s="273"/>
      <c r="AT1421" s="273"/>
      <c r="AU1421" s="273"/>
      <c r="AV1421" s="273"/>
      <c r="AW1421" s="273"/>
      <c r="AX1421" s="273"/>
      <c r="AY1421" s="273"/>
      <c r="AZ1421" s="273"/>
      <c r="BA1421" s="273"/>
      <c r="BB1421" s="273"/>
      <c r="BC1421" s="273"/>
      <c r="BD1421" s="273"/>
      <c r="BE1421" s="273"/>
      <c r="BF1421" s="273"/>
      <c r="BG1421" s="273"/>
      <c r="BH1421" s="273"/>
      <c r="BI1421" s="273"/>
      <c r="BJ1421" s="273"/>
      <c r="BK1421" s="273"/>
      <c r="BL1421" s="273"/>
      <c r="BM1421" s="273"/>
      <c r="BN1421" s="273"/>
      <c r="BO1421" s="273"/>
      <c r="BP1421" s="273"/>
      <c r="BQ1421" s="273"/>
      <c r="BR1421" s="273"/>
      <c r="BS1421" s="273"/>
      <c r="BT1421" s="273"/>
      <c r="BU1421" s="273"/>
      <c r="BV1421" s="273"/>
      <c r="BW1421" s="273"/>
      <c r="BX1421" s="273"/>
      <c r="BY1421" s="273"/>
      <c r="BZ1421" s="273"/>
    </row>
    <row r="1422" spans="1:78">
      <c r="A1422" s="273"/>
      <c r="B1422" s="273"/>
      <c r="C1422" s="273"/>
      <c r="D1422" s="273"/>
      <c r="E1422" s="273"/>
      <c r="F1422" s="274"/>
      <c r="G1422" s="274"/>
      <c r="H1422" s="274"/>
      <c r="I1422" s="274"/>
      <c r="J1422" s="274"/>
      <c r="K1422" s="274"/>
      <c r="L1422" s="274"/>
      <c r="M1422" s="274"/>
      <c r="N1422" s="274"/>
      <c r="O1422" s="274"/>
      <c r="P1422" s="274"/>
      <c r="Q1422" s="274"/>
      <c r="R1422" s="273"/>
      <c r="S1422" s="273"/>
      <c r="T1422" s="273"/>
      <c r="U1422" s="273"/>
      <c r="V1422" s="273"/>
      <c r="W1422" s="273"/>
      <c r="X1422" s="273"/>
      <c r="Y1422" s="273"/>
      <c r="Z1422" s="273"/>
      <c r="AA1422" s="273"/>
      <c r="AB1422" s="273"/>
      <c r="AC1422" s="273"/>
      <c r="AD1422" s="273"/>
      <c r="AE1422" s="273"/>
      <c r="AF1422" s="273"/>
      <c r="AG1422" s="273"/>
      <c r="AH1422" s="273"/>
      <c r="AI1422" s="273"/>
      <c r="AJ1422" s="273"/>
      <c r="AK1422" s="273"/>
      <c r="AL1422" s="273"/>
      <c r="AM1422" s="273"/>
      <c r="AN1422" s="273"/>
      <c r="AO1422" s="273"/>
      <c r="AP1422" s="273"/>
      <c r="AQ1422" s="273"/>
      <c r="AR1422" s="273"/>
      <c r="AS1422" s="273"/>
      <c r="AT1422" s="273"/>
      <c r="AU1422" s="273"/>
      <c r="AV1422" s="273"/>
      <c r="AW1422" s="273"/>
      <c r="AX1422" s="273"/>
      <c r="AY1422" s="273"/>
      <c r="AZ1422" s="273"/>
      <c r="BA1422" s="273"/>
      <c r="BB1422" s="273"/>
      <c r="BC1422" s="273"/>
      <c r="BD1422" s="273"/>
      <c r="BE1422" s="273"/>
      <c r="BF1422" s="273"/>
      <c r="BG1422" s="273"/>
      <c r="BH1422" s="273"/>
      <c r="BI1422" s="273"/>
      <c r="BJ1422" s="273"/>
      <c r="BK1422" s="273"/>
      <c r="BL1422" s="273"/>
      <c r="BM1422" s="273"/>
      <c r="BN1422" s="273"/>
      <c r="BO1422" s="273"/>
      <c r="BP1422" s="273"/>
      <c r="BQ1422" s="273"/>
      <c r="BR1422" s="273"/>
      <c r="BS1422" s="273"/>
      <c r="BT1422" s="273"/>
      <c r="BU1422" s="273"/>
      <c r="BV1422" s="273"/>
      <c r="BW1422" s="273"/>
      <c r="BX1422" s="273"/>
      <c r="BY1422" s="273"/>
      <c r="BZ1422" s="273"/>
    </row>
    <row r="1423" spans="1:78">
      <c r="A1423" s="273"/>
      <c r="B1423" s="273"/>
      <c r="C1423" s="273"/>
      <c r="D1423" s="273"/>
      <c r="E1423" s="273"/>
      <c r="F1423" s="274"/>
      <c r="G1423" s="274"/>
      <c r="H1423" s="274"/>
      <c r="I1423" s="274"/>
      <c r="J1423" s="274"/>
      <c r="K1423" s="274"/>
      <c r="L1423" s="274"/>
      <c r="M1423" s="274"/>
      <c r="N1423" s="274"/>
      <c r="O1423" s="274"/>
      <c r="P1423" s="274"/>
      <c r="Q1423" s="274"/>
      <c r="R1423" s="273"/>
      <c r="S1423" s="273"/>
      <c r="T1423" s="273"/>
      <c r="U1423" s="273"/>
      <c r="V1423" s="273"/>
      <c r="W1423" s="273"/>
      <c r="X1423" s="273"/>
      <c r="Y1423" s="273"/>
      <c r="Z1423" s="273"/>
      <c r="AA1423" s="273"/>
      <c r="AB1423" s="273"/>
      <c r="AC1423" s="273"/>
      <c r="AD1423" s="273"/>
      <c r="AE1423" s="273"/>
      <c r="AF1423" s="273"/>
      <c r="AG1423" s="273"/>
      <c r="AH1423" s="273"/>
      <c r="AI1423" s="273"/>
      <c r="AJ1423" s="273"/>
      <c r="AK1423" s="273"/>
      <c r="AL1423" s="273"/>
      <c r="AM1423" s="273"/>
      <c r="AN1423" s="273"/>
      <c r="AO1423" s="273"/>
      <c r="AP1423" s="273"/>
      <c r="AQ1423" s="273"/>
      <c r="AR1423" s="273"/>
      <c r="AS1423" s="273"/>
      <c r="AT1423" s="273"/>
      <c r="AU1423" s="273"/>
      <c r="AV1423" s="273"/>
      <c r="AW1423" s="273"/>
      <c r="AX1423" s="273"/>
      <c r="AY1423" s="273"/>
      <c r="AZ1423" s="273"/>
      <c r="BA1423" s="273"/>
      <c r="BB1423" s="273"/>
      <c r="BC1423" s="273"/>
      <c r="BD1423" s="273"/>
      <c r="BE1423" s="273"/>
      <c r="BF1423" s="273"/>
      <c r="BG1423" s="273"/>
      <c r="BH1423" s="273"/>
      <c r="BI1423" s="273"/>
      <c r="BJ1423" s="273"/>
      <c r="BK1423" s="273"/>
      <c r="BL1423" s="273"/>
      <c r="BM1423" s="273"/>
      <c r="BN1423" s="273"/>
      <c r="BO1423" s="273"/>
      <c r="BP1423" s="273"/>
      <c r="BQ1423" s="273"/>
      <c r="BR1423" s="273"/>
      <c r="BS1423" s="273"/>
      <c r="BT1423" s="273"/>
      <c r="BU1423" s="273"/>
      <c r="BV1423" s="273"/>
      <c r="BW1423" s="273"/>
      <c r="BX1423" s="273"/>
      <c r="BY1423" s="273"/>
      <c r="BZ1423" s="273"/>
    </row>
    <row r="1424" spans="1:78">
      <c r="A1424" s="273"/>
      <c r="B1424" s="273"/>
      <c r="C1424" s="273"/>
      <c r="D1424" s="273"/>
      <c r="E1424" s="273"/>
      <c r="F1424" s="274"/>
      <c r="G1424" s="274"/>
      <c r="H1424" s="274"/>
      <c r="I1424" s="274"/>
      <c r="J1424" s="274"/>
      <c r="K1424" s="274"/>
      <c r="L1424" s="274"/>
      <c r="M1424" s="274"/>
      <c r="N1424" s="274"/>
      <c r="O1424" s="274"/>
      <c r="P1424" s="274"/>
      <c r="Q1424" s="274"/>
      <c r="R1424" s="273"/>
      <c r="S1424" s="273"/>
      <c r="T1424" s="273"/>
      <c r="U1424" s="273"/>
      <c r="V1424" s="273"/>
      <c r="W1424" s="273"/>
      <c r="X1424" s="273"/>
      <c r="Y1424" s="273"/>
      <c r="Z1424" s="273"/>
      <c r="AA1424" s="273"/>
      <c r="AB1424" s="273"/>
      <c r="AC1424" s="273"/>
      <c r="AD1424" s="273"/>
      <c r="AE1424" s="273"/>
      <c r="AF1424" s="273"/>
      <c r="AG1424" s="273"/>
      <c r="AH1424" s="273"/>
      <c r="AI1424" s="273"/>
      <c r="AJ1424" s="273"/>
      <c r="AK1424" s="273"/>
      <c r="AL1424" s="273"/>
      <c r="AM1424" s="273"/>
      <c r="AN1424" s="273"/>
      <c r="AO1424" s="273"/>
      <c r="AP1424" s="273"/>
      <c r="AQ1424" s="273"/>
      <c r="AR1424" s="273"/>
      <c r="AS1424" s="273"/>
      <c r="AT1424" s="273"/>
      <c r="AU1424" s="273"/>
      <c r="AV1424" s="273"/>
      <c r="AW1424" s="273"/>
      <c r="AX1424" s="273"/>
      <c r="AY1424" s="273"/>
      <c r="AZ1424" s="273"/>
      <c r="BA1424" s="273"/>
      <c r="BB1424" s="273"/>
      <c r="BC1424" s="273"/>
      <c r="BD1424" s="273"/>
      <c r="BE1424" s="273"/>
      <c r="BF1424" s="273"/>
      <c r="BG1424" s="273"/>
      <c r="BH1424" s="273"/>
      <c r="BI1424" s="273"/>
      <c r="BJ1424" s="273"/>
      <c r="BK1424" s="273"/>
      <c r="BL1424" s="273"/>
      <c r="BM1424" s="273"/>
      <c r="BN1424" s="273"/>
      <c r="BO1424" s="273"/>
      <c r="BP1424" s="273"/>
      <c r="BQ1424" s="273"/>
      <c r="BR1424" s="273"/>
      <c r="BS1424" s="273"/>
      <c r="BT1424" s="273"/>
      <c r="BU1424" s="273"/>
      <c r="BV1424" s="273"/>
      <c r="BW1424" s="273"/>
      <c r="BX1424" s="273"/>
      <c r="BY1424" s="273"/>
      <c r="BZ1424" s="273"/>
    </row>
    <row r="1425" spans="1:78">
      <c r="A1425" s="273"/>
      <c r="B1425" s="273"/>
      <c r="C1425" s="273"/>
      <c r="D1425" s="273"/>
      <c r="E1425" s="273"/>
      <c r="F1425" s="274"/>
      <c r="G1425" s="274"/>
      <c r="H1425" s="274"/>
      <c r="I1425" s="274"/>
      <c r="J1425" s="274"/>
      <c r="K1425" s="274"/>
      <c r="L1425" s="274"/>
      <c r="M1425" s="274"/>
      <c r="N1425" s="274"/>
      <c r="O1425" s="274"/>
      <c r="P1425" s="274"/>
      <c r="Q1425" s="274"/>
      <c r="R1425" s="273"/>
      <c r="S1425" s="273"/>
      <c r="T1425" s="273"/>
      <c r="U1425" s="273"/>
      <c r="V1425" s="273"/>
      <c r="W1425" s="273"/>
      <c r="X1425" s="273"/>
      <c r="Y1425" s="273"/>
      <c r="Z1425" s="273"/>
      <c r="AA1425" s="273"/>
      <c r="AB1425" s="273"/>
      <c r="AC1425" s="273"/>
      <c r="AD1425" s="273"/>
      <c r="AE1425" s="273"/>
      <c r="AF1425" s="273"/>
      <c r="AG1425" s="273"/>
      <c r="AH1425" s="273"/>
      <c r="AI1425" s="273"/>
      <c r="AJ1425" s="273"/>
      <c r="AK1425" s="273"/>
      <c r="AL1425" s="273"/>
      <c r="AM1425" s="273"/>
      <c r="AN1425" s="273"/>
      <c r="AO1425" s="273"/>
      <c r="AP1425" s="273"/>
      <c r="AQ1425" s="273"/>
      <c r="AR1425" s="273"/>
      <c r="AS1425" s="273"/>
      <c r="AT1425" s="273"/>
      <c r="AU1425" s="273"/>
      <c r="AV1425" s="273"/>
      <c r="AW1425" s="273"/>
      <c r="AX1425" s="273"/>
      <c r="AY1425" s="273"/>
      <c r="AZ1425" s="273"/>
      <c r="BA1425" s="273"/>
      <c r="BB1425" s="273"/>
      <c r="BC1425" s="273"/>
      <c r="BD1425" s="273"/>
      <c r="BE1425" s="273"/>
      <c r="BF1425" s="273"/>
      <c r="BG1425" s="273"/>
      <c r="BH1425" s="273"/>
      <c r="BI1425" s="273"/>
      <c r="BJ1425" s="273"/>
      <c r="BK1425" s="273"/>
      <c r="BL1425" s="273"/>
      <c r="BM1425" s="273"/>
      <c r="BN1425" s="273"/>
      <c r="BO1425" s="273"/>
      <c r="BP1425" s="273"/>
      <c r="BQ1425" s="273"/>
      <c r="BR1425" s="273"/>
      <c r="BS1425" s="273"/>
      <c r="BT1425" s="273"/>
      <c r="BU1425" s="273"/>
      <c r="BV1425" s="273"/>
      <c r="BW1425" s="273"/>
      <c r="BX1425" s="273"/>
      <c r="BY1425" s="273"/>
      <c r="BZ1425" s="273"/>
    </row>
    <row r="1426" spans="1:78">
      <c r="A1426" s="273"/>
      <c r="B1426" s="273"/>
      <c r="C1426" s="273"/>
      <c r="D1426" s="273"/>
      <c r="E1426" s="273"/>
      <c r="F1426" s="274"/>
      <c r="G1426" s="274"/>
      <c r="H1426" s="274"/>
      <c r="I1426" s="274"/>
      <c r="J1426" s="274"/>
      <c r="K1426" s="274"/>
      <c r="L1426" s="274"/>
      <c r="M1426" s="274"/>
      <c r="N1426" s="274"/>
      <c r="O1426" s="274"/>
      <c r="P1426" s="274"/>
      <c r="Q1426" s="274"/>
      <c r="R1426" s="273"/>
      <c r="S1426" s="273"/>
      <c r="T1426" s="273"/>
      <c r="U1426" s="273"/>
      <c r="V1426" s="273"/>
      <c r="W1426" s="273"/>
      <c r="X1426" s="273"/>
      <c r="Y1426" s="273"/>
      <c r="Z1426" s="273"/>
      <c r="AA1426" s="273"/>
      <c r="AB1426" s="273"/>
      <c r="AC1426" s="273"/>
      <c r="AD1426" s="273"/>
      <c r="AE1426" s="273"/>
      <c r="AF1426" s="273"/>
      <c r="AG1426" s="273"/>
      <c r="AH1426" s="273"/>
      <c r="AI1426" s="273"/>
      <c r="AJ1426" s="273"/>
      <c r="AK1426" s="273"/>
      <c r="AL1426" s="273"/>
      <c r="AM1426" s="273"/>
      <c r="AN1426" s="273"/>
      <c r="AO1426" s="273"/>
      <c r="AP1426" s="273"/>
      <c r="AQ1426" s="273"/>
      <c r="AR1426" s="273"/>
      <c r="AS1426" s="273"/>
      <c r="AT1426" s="273"/>
      <c r="AU1426" s="273"/>
      <c r="AV1426" s="273"/>
      <c r="AW1426" s="273"/>
      <c r="AX1426" s="273"/>
      <c r="AY1426" s="273"/>
      <c r="AZ1426" s="273"/>
      <c r="BA1426" s="273"/>
      <c r="BB1426" s="273"/>
      <c r="BC1426" s="273"/>
      <c r="BD1426" s="273"/>
      <c r="BE1426" s="273"/>
      <c r="BF1426" s="273"/>
      <c r="BG1426" s="273"/>
      <c r="BH1426" s="273"/>
      <c r="BI1426" s="273"/>
      <c r="BJ1426" s="273"/>
      <c r="BK1426" s="273"/>
      <c r="BL1426" s="273"/>
      <c r="BM1426" s="273"/>
      <c r="BN1426" s="273"/>
      <c r="BO1426" s="273"/>
      <c r="BP1426" s="273"/>
      <c r="BQ1426" s="273"/>
      <c r="BR1426" s="273"/>
      <c r="BS1426" s="273"/>
      <c r="BT1426" s="273"/>
      <c r="BU1426" s="273"/>
      <c r="BV1426" s="273"/>
      <c r="BW1426" s="273"/>
      <c r="BX1426" s="273"/>
      <c r="BY1426" s="273"/>
      <c r="BZ1426" s="273"/>
    </row>
    <row r="1427" spans="1:78">
      <c r="A1427" s="273"/>
      <c r="B1427" s="273"/>
      <c r="C1427" s="273"/>
      <c r="D1427" s="273"/>
      <c r="E1427" s="273"/>
      <c r="F1427" s="274"/>
      <c r="G1427" s="274"/>
      <c r="H1427" s="274"/>
      <c r="I1427" s="274"/>
      <c r="J1427" s="274"/>
      <c r="K1427" s="274"/>
      <c r="L1427" s="274"/>
      <c r="M1427" s="274"/>
      <c r="N1427" s="274"/>
      <c r="O1427" s="274"/>
      <c r="P1427" s="274"/>
      <c r="Q1427" s="274"/>
      <c r="R1427" s="273"/>
      <c r="S1427" s="273"/>
      <c r="T1427" s="273"/>
      <c r="U1427" s="273"/>
      <c r="V1427" s="273"/>
      <c r="W1427" s="273"/>
      <c r="X1427" s="273"/>
      <c r="Y1427" s="273"/>
      <c r="Z1427" s="273"/>
      <c r="AA1427" s="273"/>
      <c r="AB1427" s="273"/>
      <c r="AC1427" s="273"/>
      <c r="AD1427" s="273"/>
      <c r="AE1427" s="273"/>
      <c r="AF1427" s="273"/>
      <c r="AG1427" s="273"/>
      <c r="AH1427" s="273"/>
      <c r="AI1427" s="273"/>
      <c r="AJ1427" s="273"/>
      <c r="AK1427" s="273"/>
      <c r="AL1427" s="273"/>
      <c r="AM1427" s="273"/>
      <c r="AN1427" s="273"/>
      <c r="AO1427" s="273"/>
      <c r="AP1427" s="273"/>
      <c r="AQ1427" s="273"/>
      <c r="AR1427" s="273"/>
      <c r="AS1427" s="273"/>
      <c r="AT1427" s="273"/>
      <c r="AU1427" s="273"/>
      <c r="AV1427" s="273"/>
      <c r="AW1427" s="273"/>
      <c r="AX1427" s="273"/>
      <c r="AY1427" s="273"/>
      <c r="AZ1427" s="273"/>
      <c r="BA1427" s="273"/>
      <c r="BB1427" s="273"/>
      <c r="BC1427" s="273"/>
      <c r="BD1427" s="273"/>
      <c r="BE1427" s="273"/>
      <c r="BF1427" s="273"/>
      <c r="BG1427" s="273"/>
      <c r="BH1427" s="273"/>
      <c r="BI1427" s="273"/>
      <c r="BJ1427" s="273"/>
      <c r="BK1427" s="273"/>
      <c r="BL1427" s="273"/>
      <c r="BM1427" s="273"/>
      <c r="BN1427" s="273"/>
      <c r="BO1427" s="273"/>
      <c r="BP1427" s="273"/>
      <c r="BQ1427" s="273"/>
      <c r="BR1427" s="273"/>
      <c r="BS1427" s="273"/>
      <c r="BT1427" s="273"/>
      <c r="BU1427" s="273"/>
      <c r="BV1427" s="273"/>
      <c r="BW1427" s="273"/>
      <c r="BX1427" s="273"/>
      <c r="BY1427" s="273"/>
      <c r="BZ1427" s="273"/>
    </row>
    <row r="1428" spans="1:78">
      <c r="A1428" s="273"/>
      <c r="B1428" s="273"/>
      <c r="C1428" s="273"/>
      <c r="D1428" s="273"/>
      <c r="E1428" s="273"/>
      <c r="F1428" s="274"/>
      <c r="G1428" s="274"/>
      <c r="H1428" s="274"/>
      <c r="I1428" s="274"/>
      <c r="J1428" s="274"/>
      <c r="K1428" s="274"/>
      <c r="L1428" s="274"/>
      <c r="M1428" s="274"/>
      <c r="N1428" s="274"/>
      <c r="O1428" s="274"/>
      <c r="P1428" s="274"/>
      <c r="Q1428" s="274"/>
      <c r="R1428" s="273"/>
      <c r="S1428" s="273"/>
      <c r="T1428" s="273"/>
      <c r="U1428" s="273"/>
      <c r="V1428" s="273"/>
      <c r="W1428" s="273"/>
      <c r="X1428" s="273"/>
      <c r="Y1428" s="273"/>
      <c r="Z1428" s="273"/>
      <c r="AA1428" s="273"/>
      <c r="AB1428" s="273"/>
      <c r="AC1428" s="273"/>
      <c r="AD1428" s="273"/>
      <c r="AE1428" s="273"/>
      <c r="AF1428" s="273"/>
      <c r="AG1428" s="273"/>
      <c r="AH1428" s="273"/>
      <c r="AI1428" s="273"/>
      <c r="AJ1428" s="273"/>
      <c r="AK1428" s="273"/>
      <c r="AL1428" s="273"/>
      <c r="AM1428" s="273"/>
      <c r="AN1428" s="273"/>
      <c r="AO1428" s="273"/>
      <c r="AP1428" s="273"/>
      <c r="AQ1428" s="273"/>
      <c r="AR1428" s="273"/>
      <c r="AS1428" s="273"/>
      <c r="AT1428" s="273"/>
      <c r="AU1428" s="273"/>
      <c r="AV1428" s="273"/>
      <c r="AW1428" s="273"/>
      <c r="AX1428" s="273"/>
      <c r="AY1428" s="273"/>
      <c r="AZ1428" s="273"/>
      <c r="BA1428" s="273"/>
      <c r="BB1428" s="273"/>
      <c r="BC1428" s="273"/>
      <c r="BD1428" s="273"/>
      <c r="BE1428" s="273"/>
      <c r="BF1428" s="273"/>
      <c r="BG1428" s="273"/>
      <c r="BH1428" s="273"/>
      <c r="BI1428" s="273"/>
      <c r="BJ1428" s="273"/>
      <c r="BK1428" s="273"/>
      <c r="BL1428" s="273"/>
      <c r="BM1428" s="273"/>
      <c r="BN1428" s="273"/>
      <c r="BO1428" s="273"/>
      <c r="BP1428" s="273"/>
      <c r="BQ1428" s="273"/>
      <c r="BR1428" s="273"/>
      <c r="BS1428" s="273"/>
      <c r="BT1428" s="273"/>
      <c r="BU1428" s="273"/>
      <c r="BV1428" s="273"/>
      <c r="BW1428" s="273"/>
      <c r="BX1428" s="273"/>
      <c r="BY1428" s="273"/>
      <c r="BZ1428" s="273"/>
    </row>
    <row r="1429" spans="1:78">
      <c r="A1429" s="273"/>
      <c r="B1429" s="273"/>
      <c r="C1429" s="273"/>
      <c r="D1429" s="273"/>
      <c r="E1429" s="273"/>
      <c r="F1429" s="274"/>
      <c r="G1429" s="274"/>
      <c r="H1429" s="274"/>
      <c r="I1429" s="274"/>
      <c r="J1429" s="274"/>
      <c r="K1429" s="274"/>
      <c r="L1429" s="274"/>
      <c r="M1429" s="274"/>
      <c r="N1429" s="274"/>
      <c r="O1429" s="274"/>
      <c r="P1429" s="274"/>
      <c r="Q1429" s="274"/>
      <c r="R1429" s="273"/>
      <c r="S1429" s="273"/>
      <c r="T1429" s="273"/>
      <c r="U1429" s="273"/>
      <c r="V1429" s="273"/>
      <c r="W1429" s="273"/>
      <c r="X1429" s="273"/>
      <c r="Y1429" s="273"/>
      <c r="Z1429" s="273"/>
      <c r="AA1429" s="273"/>
      <c r="AB1429" s="273"/>
      <c r="AC1429" s="273"/>
      <c r="AD1429" s="273"/>
      <c r="AE1429" s="273"/>
      <c r="AF1429" s="273"/>
      <c r="AG1429" s="273"/>
      <c r="AH1429" s="273"/>
      <c r="AI1429" s="273"/>
      <c r="AJ1429" s="273"/>
      <c r="AK1429" s="273"/>
      <c r="AL1429" s="273"/>
      <c r="AM1429" s="273"/>
      <c r="AN1429" s="273"/>
      <c r="AO1429" s="273"/>
      <c r="AP1429" s="273"/>
      <c r="AQ1429" s="273"/>
      <c r="AR1429" s="273"/>
      <c r="AS1429" s="273"/>
      <c r="AT1429" s="273"/>
      <c r="AU1429" s="273"/>
      <c r="AV1429" s="273"/>
      <c r="AW1429" s="273"/>
      <c r="AX1429" s="273"/>
      <c r="AY1429" s="273"/>
      <c r="AZ1429" s="273"/>
      <c r="BA1429" s="273"/>
      <c r="BB1429" s="273"/>
      <c r="BC1429" s="273"/>
      <c r="BD1429" s="273"/>
      <c r="BE1429" s="273"/>
      <c r="BF1429" s="273"/>
      <c r="BG1429" s="273"/>
      <c r="BH1429" s="273"/>
      <c r="BI1429" s="273"/>
      <c r="BJ1429" s="273"/>
      <c r="BK1429" s="273"/>
      <c r="BL1429" s="273"/>
      <c r="BM1429" s="273"/>
      <c r="BN1429" s="273"/>
      <c r="BO1429" s="273"/>
      <c r="BP1429" s="273"/>
      <c r="BQ1429" s="273"/>
      <c r="BR1429" s="273"/>
      <c r="BS1429" s="273"/>
      <c r="BT1429" s="273"/>
      <c r="BU1429" s="273"/>
      <c r="BV1429" s="273"/>
      <c r="BW1429" s="273"/>
      <c r="BX1429" s="273"/>
      <c r="BY1429" s="273"/>
      <c r="BZ1429" s="273"/>
    </row>
    <row r="1430" spans="1:78">
      <c r="A1430" s="273"/>
      <c r="B1430" s="273"/>
      <c r="C1430" s="273"/>
      <c r="D1430" s="273"/>
      <c r="E1430" s="273"/>
      <c r="F1430" s="274"/>
      <c r="G1430" s="274"/>
      <c r="H1430" s="274"/>
      <c r="I1430" s="274"/>
      <c r="J1430" s="274"/>
      <c r="K1430" s="274"/>
      <c r="L1430" s="274"/>
      <c r="M1430" s="274"/>
      <c r="N1430" s="274"/>
      <c r="O1430" s="274"/>
      <c r="P1430" s="274"/>
      <c r="Q1430" s="274"/>
      <c r="R1430" s="273"/>
      <c r="S1430" s="273"/>
      <c r="T1430" s="273"/>
      <c r="U1430" s="273"/>
      <c r="V1430" s="273"/>
      <c r="W1430" s="273"/>
      <c r="X1430" s="273"/>
      <c r="Y1430" s="273"/>
      <c r="Z1430" s="273"/>
      <c r="AA1430" s="273"/>
      <c r="AB1430" s="273"/>
      <c r="AC1430" s="273"/>
      <c r="AD1430" s="273"/>
      <c r="AE1430" s="273"/>
      <c r="AF1430" s="273"/>
      <c r="AG1430" s="273"/>
      <c r="AH1430" s="273"/>
      <c r="AI1430" s="273"/>
      <c r="AJ1430" s="273"/>
      <c r="AK1430" s="273"/>
      <c r="AL1430" s="273"/>
      <c r="AM1430" s="273"/>
      <c r="AN1430" s="273"/>
      <c r="AO1430" s="273"/>
      <c r="AP1430" s="273"/>
      <c r="AQ1430" s="273"/>
      <c r="AR1430" s="273"/>
      <c r="AS1430" s="273"/>
      <c r="AT1430" s="273"/>
      <c r="AU1430" s="273"/>
      <c r="AV1430" s="273"/>
      <c r="AW1430" s="273"/>
      <c r="AX1430" s="273"/>
      <c r="AY1430" s="273"/>
      <c r="AZ1430" s="273"/>
      <c r="BA1430" s="273"/>
      <c r="BB1430" s="273"/>
      <c r="BC1430" s="273"/>
      <c r="BD1430" s="273"/>
      <c r="BE1430" s="273"/>
      <c r="BF1430" s="273"/>
      <c r="BG1430" s="273"/>
      <c r="BH1430" s="273"/>
      <c r="BI1430" s="273"/>
      <c r="BJ1430" s="273"/>
      <c r="BK1430" s="273"/>
      <c r="BL1430" s="273"/>
      <c r="BM1430" s="273"/>
      <c r="BN1430" s="273"/>
      <c r="BO1430" s="273"/>
      <c r="BP1430" s="273"/>
      <c r="BQ1430" s="273"/>
      <c r="BR1430" s="273"/>
      <c r="BS1430" s="273"/>
      <c r="BT1430" s="273"/>
      <c r="BU1430" s="273"/>
      <c r="BV1430" s="273"/>
      <c r="BW1430" s="273"/>
      <c r="BX1430" s="273"/>
      <c r="BY1430" s="273"/>
      <c r="BZ1430" s="273"/>
    </row>
    <row r="1431" spans="1:78">
      <c r="A1431" s="273"/>
      <c r="B1431" s="273"/>
      <c r="C1431" s="273"/>
      <c r="D1431" s="273"/>
      <c r="E1431" s="273"/>
      <c r="F1431" s="274"/>
      <c r="G1431" s="274"/>
      <c r="H1431" s="274"/>
      <c r="I1431" s="274"/>
      <c r="J1431" s="274"/>
      <c r="K1431" s="274"/>
      <c r="L1431" s="274"/>
      <c r="M1431" s="274"/>
      <c r="N1431" s="274"/>
      <c r="O1431" s="274"/>
      <c r="P1431" s="274"/>
      <c r="Q1431" s="274"/>
      <c r="R1431" s="273"/>
      <c r="S1431" s="273"/>
      <c r="T1431" s="273"/>
      <c r="U1431" s="273"/>
      <c r="V1431" s="273"/>
      <c r="W1431" s="273"/>
      <c r="X1431" s="273"/>
      <c r="Y1431" s="273"/>
      <c r="Z1431" s="273"/>
      <c r="AA1431" s="273"/>
      <c r="AB1431" s="273"/>
      <c r="AC1431" s="273"/>
      <c r="AD1431" s="273"/>
      <c r="AE1431" s="273"/>
      <c r="AF1431" s="273"/>
      <c r="AG1431" s="273"/>
      <c r="AH1431" s="273"/>
      <c r="AI1431" s="273"/>
      <c r="AJ1431" s="273"/>
      <c r="AK1431" s="273"/>
      <c r="AL1431" s="273"/>
      <c r="AM1431" s="273"/>
      <c r="AN1431" s="273"/>
      <c r="AO1431" s="273"/>
      <c r="AP1431" s="273"/>
      <c r="AQ1431" s="273"/>
      <c r="AR1431" s="273"/>
      <c r="AS1431" s="273"/>
      <c r="AT1431" s="273"/>
      <c r="AU1431" s="273"/>
      <c r="AV1431" s="273"/>
      <c r="AW1431" s="273"/>
      <c r="AX1431" s="273"/>
      <c r="AY1431" s="273"/>
      <c r="AZ1431" s="273"/>
      <c r="BA1431" s="273"/>
      <c r="BB1431" s="273"/>
      <c r="BC1431" s="273"/>
      <c r="BD1431" s="273"/>
      <c r="BE1431" s="273"/>
      <c r="BF1431" s="273"/>
      <c r="BG1431" s="273"/>
      <c r="BH1431" s="273"/>
      <c r="BI1431" s="273"/>
      <c r="BJ1431" s="273"/>
      <c r="BK1431" s="273"/>
      <c r="BL1431" s="273"/>
      <c r="BM1431" s="273"/>
      <c r="BN1431" s="273"/>
      <c r="BO1431" s="273"/>
      <c r="BP1431" s="273"/>
      <c r="BQ1431" s="273"/>
      <c r="BR1431" s="273"/>
      <c r="BS1431" s="273"/>
      <c r="BT1431" s="273"/>
      <c r="BU1431" s="273"/>
      <c r="BV1431" s="273"/>
      <c r="BW1431" s="273"/>
      <c r="BX1431" s="273"/>
      <c r="BY1431" s="273"/>
      <c r="BZ1431" s="273"/>
    </row>
    <row r="1432" spans="1:78">
      <c r="A1432" s="273"/>
      <c r="B1432" s="273"/>
      <c r="C1432" s="273"/>
      <c r="D1432" s="273"/>
      <c r="E1432" s="273"/>
      <c r="F1432" s="274"/>
      <c r="G1432" s="274"/>
      <c r="H1432" s="274"/>
      <c r="I1432" s="274"/>
      <c r="J1432" s="274"/>
      <c r="K1432" s="274"/>
      <c r="L1432" s="274"/>
      <c r="M1432" s="274"/>
      <c r="N1432" s="274"/>
      <c r="O1432" s="274"/>
      <c r="P1432" s="274"/>
      <c r="Q1432" s="274"/>
      <c r="R1432" s="273"/>
      <c r="S1432" s="273"/>
      <c r="T1432" s="273"/>
      <c r="U1432" s="273"/>
      <c r="V1432" s="273"/>
      <c r="W1432" s="273"/>
      <c r="X1432" s="273"/>
      <c r="Y1432" s="273"/>
      <c r="Z1432" s="273"/>
      <c r="AA1432" s="273"/>
      <c r="AB1432" s="273"/>
      <c r="AC1432" s="273"/>
      <c r="AD1432" s="273"/>
      <c r="AE1432" s="273"/>
      <c r="AF1432" s="273"/>
      <c r="AG1432" s="273"/>
      <c r="AH1432" s="273"/>
      <c r="AI1432" s="273"/>
      <c r="AJ1432" s="273"/>
      <c r="AK1432" s="273"/>
      <c r="AL1432" s="273"/>
      <c r="AM1432" s="273"/>
      <c r="AN1432" s="273"/>
      <c r="AO1432" s="273"/>
      <c r="AP1432" s="273"/>
      <c r="AQ1432" s="273"/>
      <c r="AR1432" s="273"/>
      <c r="AS1432" s="273"/>
      <c r="AT1432" s="273"/>
      <c r="AU1432" s="273"/>
      <c r="AV1432" s="273"/>
      <c r="AW1432" s="273"/>
      <c r="AX1432" s="273"/>
      <c r="AY1432" s="273"/>
      <c r="AZ1432" s="273"/>
      <c r="BA1432" s="273"/>
      <c r="BB1432" s="273"/>
      <c r="BC1432" s="273"/>
      <c r="BD1432" s="273"/>
      <c r="BE1432" s="273"/>
      <c r="BF1432" s="273"/>
      <c r="BG1432" s="273"/>
      <c r="BH1432" s="273"/>
      <c r="BI1432" s="273"/>
      <c r="BJ1432" s="273"/>
      <c r="BK1432" s="273"/>
      <c r="BL1432" s="273"/>
      <c r="BM1432" s="273"/>
      <c r="BN1432" s="273"/>
      <c r="BO1432" s="273"/>
      <c r="BP1432" s="273"/>
      <c r="BQ1432" s="273"/>
      <c r="BR1432" s="273"/>
      <c r="BS1432" s="273"/>
      <c r="BT1432" s="273"/>
      <c r="BU1432" s="273"/>
      <c r="BV1432" s="273"/>
      <c r="BW1432" s="273"/>
      <c r="BX1432" s="273"/>
      <c r="BY1432" s="273"/>
      <c r="BZ1432" s="273"/>
    </row>
    <row r="1433" spans="1:78">
      <c r="A1433" s="273"/>
      <c r="B1433" s="273"/>
      <c r="C1433" s="273"/>
      <c r="D1433" s="273"/>
      <c r="E1433" s="273"/>
      <c r="F1433" s="274"/>
      <c r="G1433" s="274"/>
      <c r="H1433" s="274"/>
      <c r="I1433" s="274"/>
      <c r="J1433" s="274"/>
      <c r="K1433" s="274"/>
      <c r="L1433" s="274"/>
      <c r="M1433" s="274"/>
      <c r="N1433" s="274"/>
      <c r="O1433" s="274"/>
      <c r="P1433" s="274"/>
      <c r="Q1433" s="274"/>
      <c r="R1433" s="273"/>
      <c r="S1433" s="273"/>
      <c r="T1433" s="273"/>
      <c r="U1433" s="273"/>
      <c r="V1433" s="273"/>
      <c r="W1433" s="273"/>
      <c r="X1433" s="273"/>
      <c r="Y1433" s="273"/>
      <c r="Z1433" s="273"/>
      <c r="AA1433" s="273"/>
      <c r="AB1433" s="273"/>
      <c r="AC1433" s="273"/>
      <c r="AD1433" s="273"/>
      <c r="AE1433" s="273"/>
      <c r="AF1433" s="273"/>
      <c r="AG1433" s="273"/>
      <c r="AH1433" s="273"/>
      <c r="AI1433" s="273"/>
      <c r="AJ1433" s="273"/>
      <c r="AK1433" s="273"/>
      <c r="AL1433" s="273"/>
      <c r="AM1433" s="273"/>
      <c r="AN1433" s="273"/>
      <c r="AO1433" s="273"/>
      <c r="AP1433" s="273"/>
      <c r="AQ1433" s="273"/>
      <c r="AR1433" s="273"/>
      <c r="AS1433" s="273"/>
      <c r="AT1433" s="273"/>
      <c r="AU1433" s="273"/>
      <c r="AV1433" s="273"/>
      <c r="AW1433" s="273"/>
      <c r="AX1433" s="273"/>
      <c r="AY1433" s="273"/>
      <c r="AZ1433" s="273"/>
      <c r="BA1433" s="273"/>
      <c r="BB1433" s="273"/>
      <c r="BC1433" s="273"/>
      <c r="BD1433" s="273"/>
      <c r="BE1433" s="273"/>
      <c r="BF1433" s="273"/>
      <c r="BG1433" s="273"/>
      <c r="BH1433" s="273"/>
      <c r="BI1433" s="273"/>
      <c r="BJ1433" s="273"/>
      <c r="BK1433" s="273"/>
      <c r="BL1433" s="273"/>
      <c r="BM1433" s="273"/>
      <c r="BN1433" s="273"/>
      <c r="BO1433" s="273"/>
      <c r="BP1433" s="273"/>
      <c r="BQ1433" s="273"/>
      <c r="BR1433" s="273"/>
      <c r="BS1433" s="273"/>
      <c r="BT1433" s="273"/>
      <c r="BU1433" s="273"/>
      <c r="BV1433" s="273"/>
      <c r="BW1433" s="273"/>
      <c r="BX1433" s="273"/>
      <c r="BY1433" s="273"/>
      <c r="BZ1433" s="273"/>
    </row>
    <row r="1434" spans="1:78">
      <c r="A1434" s="273"/>
      <c r="B1434" s="273"/>
      <c r="C1434" s="273"/>
      <c r="D1434" s="273"/>
      <c r="E1434" s="273"/>
      <c r="F1434" s="274"/>
      <c r="G1434" s="274"/>
      <c r="H1434" s="274"/>
      <c r="I1434" s="274"/>
      <c r="J1434" s="274"/>
      <c r="K1434" s="274"/>
      <c r="L1434" s="274"/>
      <c r="M1434" s="274"/>
      <c r="N1434" s="274"/>
      <c r="O1434" s="274"/>
      <c r="P1434" s="274"/>
      <c r="Q1434" s="274"/>
      <c r="R1434" s="273"/>
      <c r="S1434" s="273"/>
      <c r="T1434" s="273"/>
      <c r="U1434" s="273"/>
      <c r="V1434" s="273"/>
      <c r="W1434" s="273"/>
      <c r="X1434" s="273"/>
      <c r="Y1434" s="273"/>
      <c r="Z1434" s="273"/>
      <c r="AA1434" s="273"/>
      <c r="AB1434" s="273"/>
      <c r="AC1434" s="273"/>
      <c r="AD1434" s="273"/>
      <c r="AE1434" s="273"/>
      <c r="AF1434" s="273"/>
      <c r="AG1434" s="273"/>
      <c r="AH1434" s="273"/>
      <c r="AI1434" s="273"/>
      <c r="AJ1434" s="273"/>
      <c r="AK1434" s="273"/>
      <c r="AL1434" s="273"/>
      <c r="AM1434" s="273"/>
      <c r="AN1434" s="273"/>
      <c r="AO1434" s="273"/>
      <c r="AP1434" s="273"/>
      <c r="AQ1434" s="273"/>
      <c r="AR1434" s="273"/>
      <c r="AS1434" s="273"/>
      <c r="AT1434" s="273"/>
      <c r="AU1434" s="273"/>
      <c r="AV1434" s="273"/>
      <c r="AW1434" s="273"/>
      <c r="AX1434" s="273"/>
      <c r="AY1434" s="273"/>
      <c r="AZ1434" s="273"/>
      <c r="BA1434" s="273"/>
      <c r="BB1434" s="273"/>
      <c r="BC1434" s="273"/>
      <c r="BD1434" s="273"/>
      <c r="BE1434" s="273"/>
      <c r="BF1434" s="273"/>
      <c r="BG1434" s="273"/>
      <c r="BH1434" s="273"/>
      <c r="BI1434" s="273"/>
      <c r="BJ1434" s="273"/>
      <c r="BK1434" s="273"/>
      <c r="BL1434" s="273"/>
      <c r="BM1434" s="273"/>
      <c r="BN1434" s="273"/>
      <c r="BO1434" s="273"/>
      <c r="BP1434" s="273"/>
      <c r="BQ1434" s="273"/>
      <c r="BR1434" s="273"/>
      <c r="BS1434" s="273"/>
      <c r="BT1434" s="273"/>
      <c r="BU1434" s="273"/>
      <c r="BV1434" s="273"/>
      <c r="BW1434" s="273"/>
      <c r="BX1434" s="273"/>
      <c r="BY1434" s="273"/>
      <c r="BZ1434" s="273"/>
    </row>
    <row r="1435" spans="1:78">
      <c r="A1435" s="273"/>
      <c r="B1435" s="273"/>
      <c r="C1435" s="273"/>
      <c r="D1435" s="273"/>
      <c r="E1435" s="273"/>
      <c r="F1435" s="274"/>
      <c r="G1435" s="274"/>
      <c r="H1435" s="274"/>
      <c r="I1435" s="274"/>
      <c r="J1435" s="274"/>
      <c r="K1435" s="274"/>
      <c r="L1435" s="274"/>
      <c r="M1435" s="274"/>
      <c r="N1435" s="274"/>
      <c r="O1435" s="274"/>
      <c r="P1435" s="274"/>
      <c r="Q1435" s="274"/>
      <c r="R1435" s="273"/>
      <c r="S1435" s="273"/>
      <c r="T1435" s="273"/>
      <c r="U1435" s="273"/>
      <c r="V1435" s="273"/>
      <c r="W1435" s="273"/>
      <c r="X1435" s="273"/>
      <c r="Y1435" s="273"/>
      <c r="Z1435" s="273"/>
      <c r="AA1435" s="273"/>
      <c r="AB1435" s="273"/>
      <c r="AC1435" s="273"/>
      <c r="AD1435" s="273"/>
      <c r="AE1435" s="273"/>
      <c r="AF1435" s="273"/>
      <c r="AG1435" s="273"/>
      <c r="AH1435" s="273"/>
      <c r="AI1435" s="273"/>
      <c r="AJ1435" s="273"/>
      <c r="AK1435" s="273"/>
      <c r="AL1435" s="273"/>
      <c r="AM1435" s="273"/>
      <c r="AN1435" s="273"/>
      <c r="AO1435" s="273"/>
      <c r="AP1435" s="273"/>
      <c r="AQ1435" s="273"/>
      <c r="AR1435" s="273"/>
      <c r="AS1435" s="273"/>
      <c r="AT1435" s="273"/>
      <c r="AU1435" s="273"/>
      <c r="AV1435" s="273"/>
      <c r="AW1435" s="273"/>
      <c r="AX1435" s="273"/>
      <c r="AY1435" s="273"/>
      <c r="AZ1435" s="273"/>
      <c r="BA1435" s="273"/>
      <c r="BB1435" s="273"/>
      <c r="BC1435" s="273"/>
      <c r="BD1435" s="273"/>
      <c r="BE1435" s="273"/>
      <c r="BF1435" s="273"/>
      <c r="BG1435" s="273"/>
      <c r="BH1435" s="273"/>
      <c r="BI1435" s="273"/>
      <c r="BJ1435" s="273"/>
      <c r="BK1435" s="273"/>
      <c r="BL1435" s="273"/>
      <c r="BM1435" s="273"/>
      <c r="BN1435" s="273"/>
      <c r="BO1435" s="273"/>
      <c r="BP1435" s="273"/>
      <c r="BQ1435" s="273"/>
      <c r="BR1435" s="273"/>
      <c r="BS1435" s="273"/>
      <c r="BT1435" s="273"/>
      <c r="BU1435" s="273"/>
      <c r="BV1435" s="273"/>
      <c r="BW1435" s="273"/>
      <c r="BX1435" s="273"/>
      <c r="BY1435" s="273"/>
      <c r="BZ1435" s="273"/>
    </row>
    <row r="1436" spans="1:78">
      <c r="A1436" s="273"/>
      <c r="B1436" s="273"/>
      <c r="C1436" s="273"/>
      <c r="D1436" s="273"/>
      <c r="E1436" s="273"/>
      <c r="F1436" s="274"/>
      <c r="G1436" s="274"/>
      <c r="H1436" s="274"/>
      <c r="I1436" s="274"/>
      <c r="J1436" s="274"/>
      <c r="K1436" s="274"/>
      <c r="L1436" s="274"/>
      <c r="M1436" s="274"/>
      <c r="N1436" s="274"/>
      <c r="O1436" s="274"/>
      <c r="P1436" s="274"/>
      <c r="Q1436" s="274"/>
      <c r="R1436" s="273"/>
      <c r="S1436" s="273"/>
      <c r="T1436" s="273"/>
      <c r="U1436" s="273"/>
      <c r="V1436" s="273"/>
      <c r="W1436" s="273"/>
      <c r="X1436" s="273"/>
      <c r="Y1436" s="273"/>
      <c r="Z1436" s="273"/>
      <c r="AA1436" s="273"/>
      <c r="AB1436" s="273"/>
      <c r="AC1436" s="273"/>
      <c r="AD1436" s="273"/>
      <c r="AE1436" s="273"/>
      <c r="AF1436" s="273"/>
      <c r="AG1436" s="273"/>
      <c r="AH1436" s="273"/>
      <c r="AI1436" s="273"/>
      <c r="AJ1436" s="273"/>
      <c r="AK1436" s="273"/>
      <c r="AL1436" s="273"/>
      <c r="AM1436" s="273"/>
      <c r="AN1436" s="273"/>
      <c r="AO1436" s="273"/>
      <c r="AP1436" s="273"/>
      <c r="AQ1436" s="273"/>
      <c r="AR1436" s="273"/>
      <c r="AS1436" s="273"/>
      <c r="AT1436" s="273"/>
      <c r="AU1436" s="273"/>
      <c r="AV1436" s="273"/>
      <c r="AW1436" s="273"/>
      <c r="AX1436" s="273"/>
      <c r="AY1436" s="273"/>
      <c r="AZ1436" s="273"/>
      <c r="BA1436" s="273"/>
      <c r="BB1436" s="273"/>
      <c r="BC1436" s="273"/>
      <c r="BD1436" s="273"/>
      <c r="BE1436" s="273"/>
      <c r="BF1436" s="273"/>
      <c r="BG1436" s="273"/>
      <c r="BH1436" s="273"/>
      <c r="BI1436" s="273"/>
      <c r="BJ1436" s="273"/>
      <c r="BK1436" s="273"/>
      <c r="BL1436" s="273"/>
      <c r="BM1436" s="273"/>
      <c r="BN1436" s="273"/>
      <c r="BO1436" s="273"/>
      <c r="BP1436" s="273"/>
      <c r="BQ1436" s="273"/>
      <c r="BR1436" s="273"/>
      <c r="BS1436" s="273"/>
      <c r="BT1436" s="273"/>
      <c r="BU1436" s="273"/>
      <c r="BV1436" s="273"/>
      <c r="BW1436" s="273"/>
      <c r="BX1436" s="273"/>
      <c r="BY1436" s="273"/>
      <c r="BZ1436" s="273"/>
    </row>
    <row r="1437" spans="1:78">
      <c r="A1437" s="273"/>
      <c r="B1437" s="273"/>
      <c r="C1437" s="273"/>
      <c r="D1437" s="273"/>
      <c r="E1437" s="273"/>
      <c r="F1437" s="274"/>
      <c r="G1437" s="274"/>
      <c r="H1437" s="274"/>
      <c r="I1437" s="274"/>
      <c r="J1437" s="274"/>
      <c r="K1437" s="274"/>
      <c r="L1437" s="274"/>
      <c r="M1437" s="274"/>
      <c r="N1437" s="274"/>
      <c r="O1437" s="274"/>
      <c r="P1437" s="274"/>
      <c r="Q1437" s="274"/>
      <c r="R1437" s="273"/>
      <c r="S1437" s="273"/>
      <c r="T1437" s="273"/>
      <c r="U1437" s="273"/>
      <c r="V1437" s="273"/>
      <c r="W1437" s="273"/>
      <c r="X1437" s="273"/>
      <c r="Y1437" s="273"/>
      <c r="Z1437" s="273"/>
      <c r="AA1437" s="273"/>
      <c r="AB1437" s="273"/>
      <c r="AC1437" s="273"/>
      <c r="AD1437" s="273"/>
      <c r="AE1437" s="273"/>
      <c r="AF1437" s="273"/>
      <c r="AG1437" s="273"/>
      <c r="AH1437" s="273"/>
      <c r="AI1437" s="273"/>
      <c r="AJ1437" s="273"/>
      <c r="AK1437" s="273"/>
      <c r="AL1437" s="273"/>
      <c r="AM1437" s="273"/>
      <c r="AN1437" s="273"/>
      <c r="AO1437" s="273"/>
      <c r="AP1437" s="273"/>
      <c r="AQ1437" s="273"/>
      <c r="AR1437" s="273"/>
      <c r="AS1437" s="273"/>
      <c r="AT1437" s="273"/>
      <c r="AU1437" s="273"/>
      <c r="AV1437" s="273"/>
      <c r="AW1437" s="273"/>
      <c r="AX1437" s="273"/>
      <c r="AY1437" s="273"/>
      <c r="AZ1437" s="273"/>
      <c r="BA1437" s="273"/>
      <c r="BB1437" s="273"/>
      <c r="BC1437" s="273"/>
      <c r="BD1437" s="273"/>
      <c r="BE1437" s="273"/>
      <c r="BF1437" s="273"/>
      <c r="BG1437" s="273"/>
      <c r="BH1437" s="273"/>
      <c r="BI1437" s="273"/>
      <c r="BJ1437" s="273"/>
      <c r="BK1437" s="273"/>
      <c r="BL1437" s="273"/>
      <c r="BM1437" s="273"/>
      <c r="BN1437" s="273"/>
      <c r="BO1437" s="273"/>
      <c r="BP1437" s="273"/>
      <c r="BQ1437" s="273"/>
      <c r="BR1437" s="273"/>
      <c r="BS1437" s="273"/>
      <c r="BT1437" s="273"/>
      <c r="BU1437" s="273"/>
      <c r="BV1437" s="273"/>
      <c r="BW1437" s="273"/>
      <c r="BX1437" s="273"/>
      <c r="BY1437" s="273"/>
      <c r="BZ1437" s="273"/>
    </row>
    <row r="1438" spans="1:78">
      <c r="A1438" s="273"/>
      <c r="B1438" s="273"/>
      <c r="C1438" s="273"/>
      <c r="D1438" s="273"/>
      <c r="E1438" s="273"/>
      <c r="F1438" s="274"/>
      <c r="G1438" s="274"/>
      <c r="H1438" s="274"/>
      <c r="I1438" s="274"/>
      <c r="J1438" s="274"/>
      <c r="K1438" s="274"/>
      <c r="L1438" s="274"/>
      <c r="M1438" s="274"/>
      <c r="N1438" s="274"/>
      <c r="O1438" s="274"/>
      <c r="P1438" s="274"/>
      <c r="Q1438" s="274"/>
      <c r="R1438" s="273"/>
      <c r="S1438" s="273"/>
      <c r="T1438" s="273"/>
      <c r="U1438" s="273"/>
      <c r="V1438" s="273"/>
      <c r="W1438" s="273"/>
      <c r="X1438" s="273"/>
      <c r="Y1438" s="273"/>
      <c r="Z1438" s="273"/>
      <c r="AA1438" s="273"/>
      <c r="AB1438" s="273"/>
      <c r="AC1438" s="273"/>
      <c r="AD1438" s="273"/>
      <c r="AE1438" s="273"/>
      <c r="AF1438" s="273"/>
      <c r="AG1438" s="273"/>
      <c r="AH1438" s="273"/>
      <c r="AI1438" s="273"/>
      <c r="AJ1438" s="273"/>
      <c r="AK1438" s="273"/>
      <c r="AL1438" s="273"/>
      <c r="AM1438" s="273"/>
      <c r="AN1438" s="273"/>
      <c r="AO1438" s="273"/>
      <c r="AP1438" s="273"/>
      <c r="AQ1438" s="273"/>
      <c r="AR1438" s="273"/>
      <c r="AS1438" s="273"/>
      <c r="AT1438" s="273"/>
      <c r="AU1438" s="273"/>
      <c r="AV1438" s="273"/>
      <c r="AW1438" s="273"/>
      <c r="AX1438" s="273"/>
      <c r="AY1438" s="273"/>
      <c r="AZ1438" s="273"/>
      <c r="BA1438" s="273"/>
      <c r="BB1438" s="273"/>
      <c r="BC1438" s="273"/>
      <c r="BD1438" s="273"/>
      <c r="BE1438" s="273"/>
      <c r="BF1438" s="273"/>
      <c r="BG1438" s="273"/>
      <c r="BH1438" s="273"/>
      <c r="BI1438" s="273"/>
      <c r="BJ1438" s="273"/>
      <c r="BK1438" s="273"/>
      <c r="BL1438" s="273"/>
      <c r="BM1438" s="273"/>
      <c r="BN1438" s="273"/>
      <c r="BO1438" s="273"/>
      <c r="BP1438" s="273"/>
      <c r="BQ1438" s="273"/>
      <c r="BR1438" s="273"/>
      <c r="BS1438" s="273"/>
      <c r="BT1438" s="273"/>
      <c r="BU1438" s="273"/>
      <c r="BV1438" s="273"/>
      <c r="BW1438" s="273"/>
      <c r="BX1438" s="273"/>
      <c r="BY1438" s="273"/>
      <c r="BZ1438" s="273"/>
    </row>
    <row r="1439" spans="1:78">
      <c r="A1439" s="273"/>
      <c r="B1439" s="273"/>
      <c r="C1439" s="273"/>
      <c r="D1439" s="273"/>
      <c r="E1439" s="273"/>
      <c r="F1439" s="274"/>
      <c r="G1439" s="274"/>
      <c r="H1439" s="274"/>
      <c r="I1439" s="274"/>
      <c r="J1439" s="274"/>
      <c r="K1439" s="274"/>
      <c r="L1439" s="274"/>
      <c r="M1439" s="274"/>
      <c r="N1439" s="274"/>
      <c r="O1439" s="274"/>
      <c r="P1439" s="274"/>
      <c r="Q1439" s="274"/>
      <c r="R1439" s="273"/>
      <c r="S1439" s="273"/>
      <c r="T1439" s="273"/>
      <c r="U1439" s="273"/>
      <c r="V1439" s="273"/>
      <c r="W1439" s="273"/>
      <c r="X1439" s="273"/>
      <c r="Y1439" s="273"/>
      <c r="Z1439" s="273"/>
      <c r="AA1439" s="273"/>
      <c r="AB1439" s="273"/>
      <c r="AC1439" s="273"/>
      <c r="AD1439" s="273"/>
      <c r="AE1439" s="273"/>
      <c r="AF1439" s="273"/>
      <c r="AG1439" s="273"/>
      <c r="AH1439" s="273"/>
      <c r="AI1439" s="273"/>
      <c r="AJ1439" s="273"/>
      <c r="AK1439" s="273"/>
      <c r="AL1439" s="273"/>
      <c r="AM1439" s="273"/>
      <c r="AN1439" s="273"/>
      <c r="AO1439" s="273"/>
      <c r="AP1439" s="273"/>
      <c r="AQ1439" s="273"/>
      <c r="AR1439" s="273"/>
      <c r="AS1439" s="273"/>
      <c r="AT1439" s="273"/>
      <c r="AU1439" s="273"/>
      <c r="AV1439" s="273"/>
      <c r="AW1439" s="273"/>
      <c r="AX1439" s="273"/>
      <c r="AY1439" s="273"/>
      <c r="AZ1439" s="273"/>
      <c r="BA1439" s="273"/>
      <c r="BB1439" s="273"/>
      <c r="BC1439" s="273"/>
      <c r="BD1439" s="273"/>
      <c r="BE1439" s="273"/>
      <c r="BF1439" s="273"/>
      <c r="BG1439" s="273"/>
      <c r="BH1439" s="273"/>
      <c r="BI1439" s="273"/>
      <c r="BJ1439" s="273"/>
      <c r="BK1439" s="273"/>
      <c r="BL1439" s="273"/>
      <c r="BM1439" s="273"/>
      <c r="BN1439" s="273"/>
      <c r="BO1439" s="273"/>
      <c r="BP1439" s="273"/>
      <c r="BQ1439" s="273"/>
      <c r="BR1439" s="273"/>
      <c r="BS1439" s="273"/>
      <c r="BT1439" s="273"/>
      <c r="BU1439" s="273"/>
      <c r="BV1439" s="273"/>
      <c r="BW1439" s="273"/>
      <c r="BX1439" s="273"/>
      <c r="BY1439" s="273"/>
      <c r="BZ1439" s="273"/>
    </row>
  </sheetData>
  <phoneticPr fontId="2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19</vt:i4>
      </vt:variant>
    </vt:vector>
  </HeadingPairs>
  <TitlesOfParts>
    <vt:vector size="19" baseType="lpstr">
      <vt:lpstr>Notice</vt:lpstr>
      <vt:lpstr>Quarterly Data</vt:lpstr>
      <vt:lpstr>Data</vt:lpstr>
      <vt:lpstr>Annually  Value</vt:lpstr>
      <vt:lpstr>Annually Return</vt:lpstr>
      <vt:lpstr>Evaluation </vt:lpstr>
      <vt:lpstr>Adjusted Annually Return</vt:lpstr>
      <vt:lpstr>Expected return analysis</vt:lpstr>
      <vt:lpstr>Bootstrap Analysis</vt:lpstr>
      <vt:lpstr>Quarterly value</vt:lpstr>
      <vt:lpstr>Quarterly Return</vt:lpstr>
      <vt:lpstr>Adjusted Quarterly Return</vt:lpstr>
      <vt:lpstr>Historical Rolling(5year)</vt:lpstr>
      <vt:lpstr>Weight Applying and Adjustment</vt:lpstr>
      <vt:lpstr>Fundemental Risk Analysis</vt:lpstr>
      <vt:lpstr>Fund balance sheet</vt:lpstr>
      <vt:lpstr>Fee schedule</vt:lpstr>
      <vt:lpstr>Rebalancing Strategies</vt:lpstr>
      <vt:lpstr>Rebalancing test-Monthly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Terry</dc:creator>
  <cp:keywords/>
  <dc:description/>
  <cp:lastModifiedBy>何昕慧</cp:lastModifiedBy>
  <cp:revision/>
  <dcterms:created xsi:type="dcterms:W3CDTF">2015-06-05T18:17:20Z</dcterms:created>
  <dcterms:modified xsi:type="dcterms:W3CDTF">2023-10-15T12:25:34Z</dcterms:modified>
  <cp:category/>
  <cp:contentStatus/>
</cp:coreProperties>
</file>